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G:\Shared drives\SCWRS\Shared\ABC Shared Lab Folder\FINAL DATA BY PROJECT (2021-present)\Salty Lakes\"/>
    </mc:Choice>
  </mc:AlternateContent>
  <xr:revisionPtr revIDLastSave="0" documentId="13_ncr:1_{01E0B9A5-C7F1-46DF-A298-6FB61954672F}" xr6:coauthVersionLast="47" xr6:coauthVersionMax="47" xr10:uidLastSave="{00000000-0000-0000-0000-000000000000}"/>
  <bookViews>
    <workbookView xWindow="-84" yWindow="204" windowWidth="11736" windowHeight="12336" xr2:uid="{00000000-000D-0000-FFFF-FFFF00000000}"/>
  </bookViews>
  <sheets>
    <sheet name="Results" sheetId="1" r:id="rId1"/>
    <sheet name="TPTN QC" sheetId="2" r:id="rId2"/>
    <sheet name="DSi SRP Cl- QC" sheetId="3" r:id="rId3"/>
    <sheet name="NOx and NH4 QC" sheetId="4" r:id="rId4"/>
    <sheet name="DIC DOC QC" sheetId="5" r:id="rId5"/>
    <sheet name="Method not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uSmvTUDj4fXf6aJTmaziSRahSz3q4dLFZdq8xw6A7KE="/>
    </ext>
  </extLst>
</workbook>
</file>

<file path=xl/calcChain.xml><?xml version="1.0" encoding="utf-8"?>
<calcChain xmlns="http://schemas.openxmlformats.org/spreadsheetml/2006/main">
  <c r="O76" i="5" l="1"/>
  <c r="O75" i="5"/>
  <c r="N75" i="5"/>
  <c r="F62" i="5" l="1"/>
  <c r="F61" i="5"/>
  <c r="E61" i="5"/>
  <c r="O68" i="5" l="1"/>
  <c r="O67" i="5"/>
  <c r="N67" i="5"/>
  <c r="F54" i="5" l="1"/>
  <c r="F53" i="5"/>
  <c r="E53" i="5"/>
  <c r="O60" i="5" l="1"/>
  <c r="N60" i="5"/>
  <c r="O59" i="5"/>
  <c r="N59" i="5"/>
  <c r="F46" i="5" l="1"/>
  <c r="F45" i="5"/>
  <c r="E45" i="5"/>
  <c r="O52" i="5" l="1"/>
  <c r="N52" i="5"/>
  <c r="O51" i="5"/>
  <c r="N51" i="5"/>
  <c r="F38" i="5" l="1"/>
  <c r="E38" i="5"/>
  <c r="F37" i="5"/>
  <c r="E37" i="5"/>
  <c r="R128" i="3" l="1"/>
  <c r="O128" i="3"/>
  <c r="R127" i="3"/>
  <c r="O126" i="3"/>
  <c r="R125" i="3"/>
  <c r="O45" i="5" l="1"/>
  <c r="N45" i="5"/>
  <c r="O44" i="5"/>
  <c r="N44" i="5"/>
  <c r="F32" i="5" l="1"/>
  <c r="F31" i="5"/>
  <c r="E31" i="5"/>
  <c r="O39" i="5" l="1"/>
  <c r="N39" i="5"/>
  <c r="O38" i="5"/>
  <c r="N38" i="5"/>
  <c r="O33" i="5" l="1"/>
  <c r="O32" i="5"/>
  <c r="N32" i="5"/>
  <c r="O26" i="5" l="1"/>
  <c r="N26" i="5"/>
  <c r="O25" i="5"/>
  <c r="N25" i="5"/>
  <c r="F26" i="5" l="1"/>
  <c r="F25" i="5"/>
  <c r="E25" i="5"/>
  <c r="W101" i="3" l="1"/>
  <c r="Z99" i="3"/>
  <c r="W99" i="3"/>
  <c r="Z98" i="3"/>
  <c r="W97" i="3"/>
  <c r="Z96" i="3"/>
  <c r="Z95" i="3"/>
  <c r="W95" i="3"/>
  <c r="W93" i="3"/>
  <c r="Z92" i="3"/>
  <c r="Z91" i="3"/>
  <c r="W91" i="3"/>
  <c r="P57" i="2"/>
  <c r="T56" i="2"/>
  <c r="T55" i="2"/>
  <c r="P55" i="2"/>
  <c r="T54" i="2"/>
  <c r="P53" i="2"/>
  <c r="T52" i="2"/>
  <c r="T51" i="2"/>
  <c r="P51" i="2"/>
  <c r="T49" i="2"/>
  <c r="P49" i="2"/>
  <c r="T48" i="2"/>
  <c r="P47" i="2"/>
  <c r="T46" i="2"/>
  <c r="F57" i="2"/>
  <c r="J56" i="2"/>
  <c r="J55" i="2"/>
  <c r="F55" i="2"/>
  <c r="J54" i="2"/>
  <c r="F53" i="2"/>
  <c r="J52" i="2"/>
  <c r="J51" i="2"/>
  <c r="F51" i="2"/>
  <c r="J49" i="2"/>
  <c r="F49" i="2"/>
  <c r="J48" i="2"/>
  <c r="F47" i="2"/>
  <c r="J46" i="2"/>
  <c r="H77" i="4"/>
  <c r="H76" i="4"/>
  <c r="H74" i="4"/>
  <c r="E74" i="4"/>
  <c r="H73" i="4"/>
  <c r="E72" i="4"/>
  <c r="H71" i="4"/>
  <c r="H70" i="4"/>
  <c r="E70" i="4"/>
  <c r="H68" i="4"/>
  <c r="E68" i="4"/>
  <c r="H67" i="4"/>
  <c r="Z86" i="3"/>
  <c r="W86" i="3"/>
  <c r="W80" i="3"/>
  <c r="Z79" i="3"/>
  <c r="Z78" i="3"/>
  <c r="W78" i="3"/>
  <c r="Z76" i="3"/>
  <c r="W76" i="3"/>
  <c r="Z75" i="3"/>
  <c r="W74" i="3"/>
  <c r="Z73" i="3"/>
  <c r="Z68" i="3"/>
  <c r="Z67" i="3"/>
  <c r="W67" i="3"/>
  <c r="Z65" i="3"/>
  <c r="W65" i="3"/>
  <c r="Z64" i="3"/>
  <c r="W63" i="3"/>
  <c r="Z62" i="3"/>
  <c r="Z61" i="3"/>
  <c r="W61" i="3"/>
  <c r="Z59" i="3"/>
  <c r="W59" i="3"/>
  <c r="Z58" i="3"/>
  <c r="E92" i="3"/>
  <c r="E90" i="3"/>
  <c r="H89" i="3"/>
  <c r="H88" i="3"/>
  <c r="E88" i="3"/>
  <c r="H86" i="3"/>
  <c r="E86" i="3"/>
  <c r="H85" i="3"/>
  <c r="E84" i="3"/>
  <c r="H83" i="3"/>
  <c r="H82" i="3"/>
  <c r="E82" i="3"/>
  <c r="P41" i="2" l="1"/>
  <c r="T40" i="2"/>
  <c r="T39" i="2"/>
  <c r="P39" i="2"/>
  <c r="T37" i="2"/>
  <c r="P37" i="2"/>
  <c r="T36" i="2"/>
  <c r="P35" i="2"/>
  <c r="T34" i="2"/>
  <c r="F41" i="2"/>
  <c r="J40" i="2"/>
  <c r="J39" i="2"/>
  <c r="F39" i="2"/>
  <c r="J37" i="2"/>
  <c r="F37" i="2"/>
  <c r="J36" i="2"/>
  <c r="F35" i="2"/>
  <c r="J34" i="2"/>
  <c r="H63" i="4"/>
  <c r="H62" i="4"/>
  <c r="E62" i="4"/>
  <c r="H60" i="4"/>
  <c r="E60" i="4"/>
  <c r="H59" i="4"/>
  <c r="E54" i="4"/>
  <c r="H53" i="4"/>
  <c r="H52" i="4"/>
  <c r="E52" i="4"/>
  <c r="H50" i="4"/>
  <c r="E50" i="4"/>
  <c r="H49" i="4"/>
  <c r="E48" i="4"/>
  <c r="H47" i="4"/>
  <c r="H46" i="4"/>
  <c r="E46" i="4"/>
  <c r="H44" i="4"/>
  <c r="E44" i="4"/>
  <c r="H43" i="4"/>
  <c r="P29" i="2"/>
  <c r="T28" i="2"/>
  <c r="T27" i="2"/>
  <c r="P27" i="2"/>
  <c r="T25" i="2"/>
  <c r="P25" i="2"/>
  <c r="T24" i="2"/>
  <c r="P23" i="2"/>
  <c r="T22" i="2"/>
  <c r="F29" i="2"/>
  <c r="J28" i="2"/>
  <c r="J27" i="2"/>
  <c r="F27" i="2"/>
  <c r="J25" i="2"/>
  <c r="F25" i="2"/>
  <c r="J24" i="2"/>
  <c r="F23" i="2"/>
  <c r="J22" i="2"/>
  <c r="Q121" i="3"/>
  <c r="Q119" i="3"/>
  <c r="Q118" i="3"/>
  <c r="Q116" i="3"/>
  <c r="Q115" i="3"/>
  <c r="N114" i="3"/>
  <c r="Q113" i="3"/>
  <c r="Q112" i="3"/>
  <c r="N112" i="3"/>
  <c r="Q110" i="3"/>
  <c r="N110" i="3"/>
  <c r="Q109" i="3"/>
  <c r="N108" i="3"/>
  <c r="Q107" i="3"/>
  <c r="Q98" i="3"/>
  <c r="N99" i="3"/>
  <c r="Q100" i="3"/>
  <c r="Q101" i="3"/>
  <c r="Q93" i="3"/>
  <c r="Q94" i="3"/>
  <c r="Q91" i="3"/>
  <c r="N91" i="3"/>
  <c r="Q90" i="3"/>
  <c r="N89" i="3"/>
  <c r="Q88" i="3"/>
  <c r="F18" i="5"/>
  <c r="E18" i="5"/>
  <c r="F17" i="5"/>
  <c r="E17" i="5"/>
  <c r="O18" i="5"/>
  <c r="N18" i="5"/>
  <c r="O17" i="5"/>
  <c r="N17" i="5"/>
  <c r="H77" i="3"/>
  <c r="E77" i="3"/>
  <c r="H76" i="3"/>
  <c r="E75" i="3"/>
  <c r="H74" i="3"/>
  <c r="H73" i="3"/>
  <c r="E73" i="3"/>
  <c r="H71" i="3"/>
  <c r="E71" i="3"/>
  <c r="H70" i="3"/>
  <c r="E69" i="3"/>
  <c r="H68" i="3"/>
  <c r="H67" i="3"/>
  <c r="E67" i="3"/>
  <c r="H65" i="3"/>
  <c r="E65" i="3"/>
  <c r="H63" i="3"/>
  <c r="E63" i="3"/>
  <c r="N10" i="5"/>
  <c r="E10" i="5"/>
  <c r="N8" i="5"/>
  <c r="E8" i="5"/>
  <c r="Q6" i="5"/>
  <c r="N6" i="5"/>
  <c r="H6" i="5"/>
  <c r="E6" i="5"/>
  <c r="Q5" i="5"/>
  <c r="H5" i="5"/>
  <c r="Q82" i="4"/>
  <c r="Q81" i="4"/>
  <c r="Q79" i="4"/>
  <c r="Q78" i="4"/>
  <c r="Q76" i="4"/>
  <c r="Q75" i="4"/>
  <c r="Q73" i="4"/>
  <c r="Q72" i="4"/>
  <c r="N67" i="4"/>
  <c r="N65" i="4"/>
  <c r="Q64" i="4"/>
  <c r="Q63" i="4"/>
  <c r="N63" i="4"/>
  <c r="Q61" i="4"/>
  <c r="N61" i="4"/>
  <c r="Q60" i="4"/>
  <c r="N59" i="4"/>
  <c r="Q58" i="4"/>
  <c r="Q57" i="4"/>
  <c r="N57" i="4"/>
  <c r="Q55" i="4"/>
  <c r="N55" i="4"/>
  <c r="Q54" i="4"/>
  <c r="N53" i="4"/>
  <c r="Q52" i="4"/>
  <c r="Q51" i="4"/>
  <c r="N51" i="4"/>
  <c r="Q49" i="4"/>
  <c r="N49" i="4"/>
  <c r="Q48" i="4"/>
  <c r="N43" i="4"/>
  <c r="Q42" i="4"/>
  <c r="Q41" i="4"/>
  <c r="N41" i="4"/>
  <c r="Q39" i="4"/>
  <c r="N39" i="4"/>
  <c r="E39" i="4"/>
  <c r="Q38" i="4"/>
  <c r="N37" i="4"/>
  <c r="H37" i="4"/>
  <c r="E37" i="4"/>
  <c r="Q36" i="4"/>
  <c r="H36" i="4"/>
  <c r="E35" i="4"/>
  <c r="H34" i="4"/>
  <c r="H33" i="4"/>
  <c r="E33" i="4"/>
  <c r="Q32" i="4"/>
  <c r="Q31" i="4"/>
  <c r="N31" i="4"/>
  <c r="H31" i="4"/>
  <c r="E31" i="4"/>
  <c r="H30" i="4"/>
  <c r="Q29" i="4"/>
  <c r="N29" i="4"/>
  <c r="E29" i="4"/>
  <c r="H28" i="4"/>
  <c r="Q27" i="4"/>
  <c r="N27" i="4"/>
  <c r="H27" i="4"/>
  <c r="E27" i="4"/>
  <c r="Q26" i="4"/>
  <c r="N25" i="4"/>
  <c r="H25" i="4"/>
  <c r="E25" i="4"/>
  <c r="Q24" i="4"/>
  <c r="H24" i="4"/>
  <c r="E23" i="4"/>
  <c r="H22" i="4"/>
  <c r="H21" i="4"/>
  <c r="E21" i="4"/>
  <c r="Q20" i="4"/>
  <c r="H20" i="4"/>
  <c r="Q19" i="4"/>
  <c r="N19" i="4"/>
  <c r="Q17" i="4"/>
  <c r="N17" i="4"/>
  <c r="E16" i="4"/>
  <c r="H15" i="4"/>
  <c r="H14" i="4"/>
  <c r="E14" i="4"/>
  <c r="N12" i="4"/>
  <c r="H12" i="4"/>
  <c r="E12" i="4"/>
  <c r="Q11" i="4"/>
  <c r="H11" i="4"/>
  <c r="Q10" i="4"/>
  <c r="N10" i="4"/>
  <c r="H10" i="4"/>
  <c r="E10" i="4"/>
  <c r="Q8" i="4"/>
  <c r="N8" i="4"/>
  <c r="H8" i="4"/>
  <c r="E8" i="4"/>
  <c r="Q7" i="4"/>
  <c r="H7" i="4"/>
  <c r="N6" i="4"/>
  <c r="E6" i="4"/>
  <c r="Q5" i="4"/>
  <c r="H5" i="4"/>
  <c r="Q84" i="3"/>
  <c r="N84" i="3"/>
  <c r="Q83" i="3"/>
  <c r="N82" i="3"/>
  <c r="Q81" i="3"/>
  <c r="N77" i="3"/>
  <c r="Q76" i="3"/>
  <c r="Q75" i="3"/>
  <c r="N75" i="3"/>
  <c r="Q73" i="3"/>
  <c r="N73" i="3"/>
  <c r="Q72" i="3"/>
  <c r="N71" i="3"/>
  <c r="Q70" i="3"/>
  <c r="N66" i="3"/>
  <c r="Q65" i="3"/>
  <c r="Q64" i="3"/>
  <c r="N64" i="3"/>
  <c r="Q62" i="3"/>
  <c r="N62" i="3"/>
  <c r="Q61" i="3"/>
  <c r="Q60" i="3"/>
  <c r="N60" i="3"/>
  <c r="Q58" i="3"/>
  <c r="N58" i="3"/>
  <c r="E58" i="3"/>
  <c r="Q57" i="3"/>
  <c r="N56" i="3"/>
  <c r="E56" i="3"/>
  <c r="Q55" i="3"/>
  <c r="H55" i="3"/>
  <c r="W54" i="3"/>
  <c r="H54" i="3"/>
  <c r="E54" i="3"/>
  <c r="Z53" i="3"/>
  <c r="Z52" i="3"/>
  <c r="W52" i="3"/>
  <c r="H52" i="3"/>
  <c r="E52" i="3"/>
  <c r="Q51" i="3"/>
  <c r="N51" i="3"/>
  <c r="H51" i="3"/>
  <c r="Z50" i="3"/>
  <c r="W50" i="3"/>
  <c r="Q50" i="3"/>
  <c r="E50" i="3"/>
  <c r="Z49" i="3"/>
  <c r="N49" i="3"/>
  <c r="H49" i="3"/>
  <c r="W48" i="3"/>
  <c r="Q48" i="3"/>
  <c r="H48" i="3"/>
  <c r="E48" i="3"/>
  <c r="Z47" i="3"/>
  <c r="Z46" i="3"/>
  <c r="W46" i="3"/>
  <c r="Z44" i="3"/>
  <c r="W44" i="3"/>
  <c r="N44" i="3"/>
  <c r="Z43" i="3"/>
  <c r="Q43" i="3"/>
  <c r="E43" i="3"/>
  <c r="W42" i="3"/>
  <c r="Q42" i="3"/>
  <c r="N42" i="3"/>
  <c r="Z41" i="3"/>
  <c r="E41" i="3"/>
  <c r="Z40" i="3"/>
  <c r="W40" i="3"/>
  <c r="Q40" i="3"/>
  <c r="N40" i="3"/>
  <c r="Z39" i="3"/>
  <c r="Q39" i="3"/>
  <c r="H39" i="3"/>
  <c r="E39" i="3"/>
  <c r="Q38" i="3"/>
  <c r="N38" i="3"/>
  <c r="H38" i="3"/>
  <c r="E37" i="3"/>
  <c r="Q36" i="3"/>
  <c r="N36" i="3"/>
  <c r="H36" i="3"/>
  <c r="Q35" i="3"/>
  <c r="H35" i="3"/>
  <c r="E35" i="3"/>
  <c r="Z34" i="3"/>
  <c r="N34" i="3"/>
  <c r="Z33" i="3"/>
  <c r="Q33" i="3"/>
  <c r="H33" i="3"/>
  <c r="E33" i="3"/>
  <c r="H32" i="3"/>
  <c r="Z31" i="3"/>
  <c r="E31" i="3"/>
  <c r="Z30" i="3"/>
  <c r="H30" i="3"/>
  <c r="Z29" i="3"/>
  <c r="H29" i="3"/>
  <c r="E29" i="3"/>
  <c r="Z27" i="3"/>
  <c r="W27" i="3"/>
  <c r="Z26" i="3"/>
  <c r="W25" i="3"/>
  <c r="Z24" i="3"/>
  <c r="Q22" i="3"/>
  <c r="N22" i="3"/>
  <c r="Q21" i="3"/>
  <c r="W20" i="3"/>
  <c r="N20" i="3"/>
  <c r="Q19" i="3"/>
  <c r="W18" i="3"/>
  <c r="Z17" i="3"/>
  <c r="Z16" i="3"/>
  <c r="W16" i="3"/>
  <c r="Q15" i="3"/>
  <c r="N15" i="3"/>
  <c r="Z14" i="3"/>
  <c r="W14" i="3"/>
  <c r="Q14" i="3"/>
  <c r="Z13" i="3"/>
  <c r="N13" i="3"/>
  <c r="W12" i="3"/>
  <c r="Q12" i="3"/>
  <c r="Z11" i="3"/>
  <c r="Z10" i="3"/>
  <c r="W10" i="3"/>
  <c r="Z8" i="3"/>
  <c r="W8" i="3"/>
  <c r="Z7" i="3"/>
  <c r="W6" i="3"/>
  <c r="Z5" i="3"/>
  <c r="F18" i="2"/>
  <c r="J17" i="2"/>
  <c r="B17" i="2"/>
  <c r="P12" i="2"/>
  <c r="F12" i="2"/>
  <c r="T11" i="2"/>
  <c r="J11" i="2"/>
  <c r="T10" i="2"/>
  <c r="P10" i="2"/>
  <c r="J10" i="2"/>
  <c r="F10" i="2"/>
  <c r="T8" i="2"/>
  <c r="P8" i="2"/>
  <c r="J8" i="2"/>
  <c r="F8" i="2"/>
  <c r="T7" i="2"/>
  <c r="J7" i="2"/>
  <c r="P6" i="2"/>
  <c r="F6" i="2"/>
  <c r="T5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Kelsey Boeff</author>
    <author>Amelia Wilson-Jackson</author>
    <author>SEAL</author>
  </authors>
  <commentList>
    <comment ref="G4" authorId="0" shapeId="0" xr:uid="{00000000-0006-0000-0000-000026000000}">
      <text>
        <r>
          <rPr>
            <sz val="11"/>
            <color theme="1"/>
            <rFont val="Calibri"/>
            <family val="2"/>
            <scheme val="minor"/>
          </rPr>
          <t>======
ID#AAAA3PljYJ4
Heather Rankin    (2023-08-17 15:36:33)
2x dilution</t>
        </r>
      </text>
    </comment>
    <comment ref="H4" authorId="0" shapeId="0" xr:uid="{00000000-0006-0000-0000-000023000000}">
      <text>
        <r>
          <rPr>
            <sz val="11"/>
            <color theme="1"/>
            <rFont val="Calibri"/>
            <family val="2"/>
            <scheme val="minor"/>
          </rPr>
          <t>======
ID#AAAA3PljYKU
Heather Rankin    (2023-08-17 15:36:33)
2x dilution</t>
        </r>
      </text>
    </comment>
    <comment ref="I4" authorId="0" shapeId="0" xr:uid="{00000000-0006-0000-0000-000046000000}">
      <text>
        <r>
          <rPr>
            <sz val="11"/>
            <color theme="1"/>
            <rFont val="Calibri"/>
            <family val="2"/>
            <scheme val="minor"/>
          </rPr>
          <t>======
ID#AAAA3PfoOVE
Heather Rankin    (2023-08-17 15:36:33)
2x dilution</t>
        </r>
      </text>
    </comment>
    <comment ref="O5" authorId="0" shapeId="0" xr:uid="{00000000-0006-0000-0000-00003E000000}">
      <text>
        <r>
          <rPr>
            <sz val="11"/>
            <color theme="1"/>
            <rFont val="Calibri"/>
            <family val="2"/>
            <scheme val="minor"/>
          </rPr>
          <t>======
ID#AAAA3PfoVrg
Heather Rankin    (2023-08-17 15:36:33)
4x dilution</t>
        </r>
      </text>
    </comment>
    <comment ref="G6" authorId="0" shapeId="0" xr:uid="{00000000-0006-0000-0000-000033000000}">
      <text>
        <r>
          <rPr>
            <sz val="11"/>
            <color theme="1"/>
            <rFont val="Calibri"/>
            <family val="2"/>
            <scheme val="minor"/>
          </rPr>
          <t>======
ID#AAAA3PfoVsc
Heather Rankin    (2023-08-17 15:36:33)
50x dilution</t>
        </r>
      </text>
    </comment>
    <comment ref="H6" authorId="0" shapeId="0" xr:uid="{00000000-0006-0000-0000-000047000000}">
      <text>
        <r>
          <rPr>
            <sz val="11"/>
            <color theme="1"/>
            <rFont val="Calibri"/>
            <family val="2"/>
            <scheme val="minor"/>
          </rPr>
          <t>======
ID#AAAA3PfoOU8
Heather Rankin    (2023-08-17 15:36:33)
40x dilution</t>
        </r>
      </text>
    </comment>
    <comment ref="I6" authorId="0" shapeId="0" xr:uid="{00000000-0006-0000-0000-00002B000000}">
      <text>
        <r>
          <rPr>
            <sz val="11"/>
            <color theme="1"/>
            <rFont val="Calibri"/>
            <family val="2"/>
            <scheme val="minor"/>
          </rPr>
          <t>======
ID#AAAA3PljYJk
Heather Rankin    (2023-08-17 15:36:33)
10x dilution</t>
        </r>
      </text>
    </comment>
    <comment ref="J6" authorId="0" shapeId="0" xr:uid="{00000000-0006-0000-0000-00003A000000}">
      <text>
        <r>
          <rPr>
            <sz val="11"/>
            <color theme="1"/>
            <rFont val="Calibri"/>
            <family val="2"/>
            <scheme val="minor"/>
          </rPr>
          <t>======
ID#AAAA3PfoVr4
Heather Rankin    (2023-08-17 15:36:33)
10x dilution</t>
        </r>
      </text>
    </comment>
    <comment ref="O6" authorId="0" shapeId="0" xr:uid="{00000000-0006-0000-0000-00003B000000}">
      <text>
        <r>
          <rPr>
            <sz val="11"/>
            <color theme="1"/>
            <rFont val="Calibri"/>
            <family val="2"/>
            <scheme val="minor"/>
          </rPr>
          <t>======
ID#AAAA3PfoVr0
Heather Rankin    (2023-08-17 15:36:33)
10x dilution</t>
        </r>
      </text>
    </comment>
    <comment ref="G8" authorId="1" shapeId="0" xr:uid="{49A1F956-ECEE-4007-AB6D-C971A4FEEEA4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Orig=636.378</t>
        </r>
      </text>
    </comment>
    <comment ref="H8" authorId="0" shapeId="0" xr:uid="{00000000-0006-0000-0000-000025000000}">
      <text>
        <r>
          <rPr>
            <sz val="11"/>
            <color theme="1"/>
            <rFont val="Calibri"/>
            <family val="2"/>
            <scheme val="minor"/>
          </rPr>
          <t>======
ID#AAAA3PljYKQ
Heather Rankin    (2023-08-17 15:36:33)
4x dilution</t>
        </r>
      </text>
    </comment>
    <comment ref="O8" authorId="0" shapeId="0" xr:uid="{00000000-0006-0000-0000-000043000000}">
      <text>
        <r>
          <rPr>
            <sz val="11"/>
            <color theme="1"/>
            <rFont val="Calibri"/>
            <family val="2"/>
            <scheme val="minor"/>
          </rPr>
          <t>======
ID#AAAA3PfoOVU
Heather Rankin    (2023-08-17 15:36:33)
4x dilution</t>
        </r>
      </text>
    </comment>
    <comment ref="G10" authorId="1" shapeId="0" xr:uid="{0DEA4522-9F3B-4A4B-B408-C10B759A849B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Orig=192.52</t>
        </r>
      </text>
    </comment>
    <comment ref="H14" authorId="0" shapeId="0" xr:uid="{00000000-0006-0000-0000-000027000000}">
      <text>
        <r>
          <rPr>
            <sz val="11"/>
            <color theme="1"/>
            <rFont val="Calibri"/>
            <family val="2"/>
            <scheme val="minor"/>
          </rPr>
          <t>======
ID#AAAA3PljYJ8
Heather Rankin    (2023-08-17 15:36:33)
2x dilution</t>
        </r>
      </text>
    </comment>
    <comment ref="G16" authorId="0" shapeId="0" xr:uid="{00000000-0006-0000-0000-00002F000000}">
      <text>
        <r>
          <rPr>
            <sz val="11"/>
            <color theme="1"/>
            <rFont val="Calibri"/>
            <family val="2"/>
            <scheme val="minor"/>
          </rPr>
          <t>======
ID#AAAA3PljYJY
Heather Rankin    (2023-08-17 15:36:33)
50x dilution</t>
        </r>
      </text>
    </comment>
    <comment ref="H16" authorId="0" shapeId="0" xr:uid="{00000000-0006-0000-0000-00004A000000}">
      <text>
        <r>
          <rPr>
            <sz val="11"/>
            <color theme="1"/>
            <rFont val="Calibri"/>
            <family val="2"/>
            <scheme val="minor"/>
          </rPr>
          <t>======
ID#AAAA3PfoOU0
Heather Rankin    (2023-08-17 15:36:33)
40x dilution</t>
        </r>
      </text>
    </comment>
    <comment ref="I16" authorId="0" shapeId="0" xr:uid="{00000000-0006-0000-0000-00004C000000}">
      <text>
        <r>
          <rPr>
            <sz val="11"/>
            <color theme="1"/>
            <rFont val="Calibri"/>
            <family val="2"/>
            <scheme val="minor"/>
          </rPr>
          <t>======
ID#AAAA3PfoOUo
Heather Rankin    (2023-08-17 15:36:33)
10x dilution</t>
        </r>
      </text>
    </comment>
    <comment ref="J16" authorId="0" shapeId="0" xr:uid="{00000000-0006-0000-0000-00003F000000}">
      <text>
        <r>
          <rPr>
            <sz val="11"/>
            <color theme="1"/>
            <rFont val="Calibri"/>
            <family val="2"/>
            <scheme val="minor"/>
          </rPr>
          <t>======
ID#AAAA3PfoVro
Heather Rankin    (2023-08-17 15:36:33)
10x dilution</t>
        </r>
      </text>
    </comment>
    <comment ref="L16" authorId="0" shapeId="0" xr:uid="{00000000-0006-0000-0000-000044000000}">
      <text>
        <r>
          <rPr>
            <sz val="11"/>
            <color theme="1"/>
            <rFont val="Calibri"/>
            <family val="2"/>
            <scheme val="minor"/>
          </rPr>
          <t>======
ID#AAAA3PfoOVI
Heather Rankin    (2023-08-17 15:36:33)
2x dilution</t>
        </r>
      </text>
    </comment>
    <comment ref="O16" authorId="0" shapeId="0" xr:uid="{00000000-0006-0000-0000-00004D000000}">
      <text>
        <r>
          <rPr>
            <sz val="11"/>
            <color theme="1"/>
            <rFont val="Calibri"/>
            <family val="2"/>
            <scheme val="minor"/>
          </rPr>
          <t>======
ID#AAAA3PfoOUk
Heather Rankin    (2023-08-17 15:36:33)
10x dilution</t>
        </r>
      </text>
    </comment>
    <comment ref="O17" authorId="0" shapeId="0" xr:uid="{00000000-0006-0000-0000-00002E000000}">
      <text>
        <r>
          <rPr>
            <sz val="11"/>
            <color theme="1"/>
            <rFont val="Calibri"/>
            <family val="2"/>
            <scheme val="minor"/>
          </rPr>
          <t>======
ID#AAAA3PljYJs
Heather Rankin    (2023-08-17 15:36:33)
4x dilution</t>
        </r>
      </text>
    </comment>
    <comment ref="G20" authorId="0" shapeId="0" xr:uid="{00000000-0006-0000-0000-000036000000}">
      <text>
        <r>
          <rPr>
            <sz val="11"/>
            <color theme="1"/>
            <rFont val="Calibri"/>
            <family val="2"/>
            <scheme val="minor"/>
          </rPr>
          <t>======
ID#AAAA3PfoVsQ
Heather Rankin    (2023-08-17 15:36:33)
2x dilution</t>
        </r>
      </text>
    </comment>
    <comment ref="O20" authorId="0" shapeId="0" xr:uid="{00000000-0006-0000-0000-000049000000}">
      <text>
        <r>
          <rPr>
            <sz val="11"/>
            <color theme="1"/>
            <rFont val="Calibri"/>
            <family val="2"/>
            <scheme val="minor"/>
          </rPr>
          <t>======
ID#AAAA3PfoOUw
Heather Rankin    (2023-08-17 15:36:33)
10x dilution</t>
        </r>
      </text>
    </comment>
    <comment ref="G22" authorId="0" shapeId="0" xr:uid="{00000000-0006-0000-0000-000031000000}">
      <text>
        <r>
          <rPr>
            <sz val="11"/>
            <color theme="1"/>
            <rFont val="Calibri"/>
            <family val="2"/>
            <scheme val="minor"/>
          </rPr>
          <t>======
ID#AAAA3PljYJc
Heather Rankin    (2023-08-17 15:36:33)
10x dilution</t>
        </r>
      </text>
    </comment>
    <comment ref="O22" authorId="0" shapeId="0" xr:uid="{00000000-0006-0000-0000-000024000000}">
      <text>
        <r>
          <rPr>
            <sz val="11"/>
            <color theme="1"/>
            <rFont val="Calibri"/>
            <family val="2"/>
            <scheme val="minor"/>
          </rPr>
          <t>======
ID#AAAA3PljYKM
Heather Rankin    (2023-08-17 15:36:33)
4x dilution</t>
        </r>
      </text>
    </comment>
    <comment ref="G24" authorId="0" shapeId="0" xr:uid="{00000000-0006-0000-0000-000032000000}">
      <text>
        <r>
          <rPr>
            <sz val="11"/>
            <color theme="1"/>
            <rFont val="Calibri"/>
            <family val="2"/>
            <scheme val="minor"/>
          </rPr>
          <t>======
ID#AAAA3PljYJU
Heather Rankin    (2023-08-17 15:36:33)
2x dilution</t>
        </r>
      </text>
    </comment>
    <comment ref="H24" authorId="1" shapeId="0" xr:uid="{63396D6A-710E-4972-8A00-0E88A92C2958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4x dil</t>
        </r>
      </text>
    </comment>
    <comment ref="O29" authorId="0" shapeId="0" xr:uid="{00000000-0006-0000-0000-000040000000}">
      <text>
        <r>
          <rPr>
            <sz val="11"/>
            <color theme="1"/>
            <rFont val="Calibri"/>
            <family val="2"/>
            <scheme val="minor"/>
          </rPr>
          <t>======
ID#AAAA3PfoVrk
Heather Rankin    (2023-08-17 15:36:33)
4x dilution</t>
        </r>
      </text>
    </comment>
    <comment ref="J30" authorId="0" shapeId="0" xr:uid="{00000000-0006-0000-0000-000038000000}">
      <text>
        <r>
          <rPr>
            <sz val="11"/>
            <color theme="1"/>
            <rFont val="Calibri"/>
            <family val="2"/>
            <scheme val="minor"/>
          </rPr>
          <t>======
ID#AAAA3PfoVsE
Heather Rankin    (2023-08-17 15:36:33)
2x dilution</t>
        </r>
      </text>
    </comment>
    <comment ref="O30" authorId="0" shapeId="0" xr:uid="{00000000-0006-0000-0000-000048000000}">
      <text>
        <r>
          <rPr>
            <sz val="11"/>
            <color theme="1"/>
            <rFont val="Calibri"/>
            <family val="2"/>
            <scheme val="minor"/>
          </rPr>
          <t>======
ID#AAAA3PfoOU4
Heather Rankin    (2023-08-17 15:36:33)
4x dilution</t>
        </r>
      </text>
    </comment>
    <comment ref="G31" authorId="0" shapeId="0" xr:uid="{00000000-0006-0000-0000-000041000000}">
      <text>
        <r>
          <rPr>
            <sz val="11"/>
            <color theme="1"/>
            <rFont val="Calibri"/>
            <family val="2"/>
            <scheme val="minor"/>
          </rPr>
          <t>======
ID#AAAA3PfoOVQ
Heather Rankin    (2023-08-17 15:36:33)
4x dilution</t>
        </r>
      </text>
    </comment>
    <comment ref="H31" authorId="1" shapeId="0" xr:uid="{D9BED1C7-80AC-490F-96F7-0C3501A38024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4x dil</t>
        </r>
      </text>
    </comment>
    <comment ref="H32" authorId="1" shapeId="0" xr:uid="{165D60EF-AAC3-47EB-B3BB-FDEB418242CF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4x dil</t>
        </r>
      </text>
    </comment>
    <comment ref="H34" authorId="1" shapeId="0" xr:uid="{64F08158-7E87-460A-B6CD-6A214EE31E5C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40x dil</t>
        </r>
      </text>
    </comment>
    <comment ref="W36" authorId="2" shapeId="0" xr:uid="{A6E0721E-606C-4FDF-BA6C-B9F68E925B82}">
      <text>
        <r>
          <rPr>
            <b/>
            <sz val="9"/>
            <color indexed="81"/>
            <rFont val="Tahoma"/>
            <family val="2"/>
          </rPr>
          <t>Amelia Wilson-Jackson:</t>
        </r>
        <r>
          <rPr>
            <sz val="9"/>
            <color indexed="81"/>
            <rFont val="Tahoma"/>
            <family val="2"/>
          </rPr>
          <t xml:space="preserve">
Only EPI </t>
        </r>
      </text>
    </comment>
    <comment ref="X36" authorId="2" shapeId="0" xr:uid="{013EE174-D1CA-4C88-94A4-89014BF19A98}">
      <text>
        <r>
          <rPr>
            <b/>
            <sz val="9"/>
            <color indexed="81"/>
            <rFont val="Tahoma"/>
            <family val="2"/>
          </rPr>
          <t>Amelia Wilson-Jackson:</t>
        </r>
        <r>
          <rPr>
            <sz val="9"/>
            <color indexed="81"/>
            <rFont val="Tahoma"/>
            <family val="2"/>
          </rPr>
          <t xml:space="preserve">
Only EPI</t>
        </r>
      </text>
    </comment>
    <comment ref="G38" authorId="3" shapeId="0" xr:uid="{0248A2C7-8382-475B-8C55-8C30A92D4B74}">
      <text>
        <r>
          <rPr>
            <b/>
            <sz val="9"/>
            <color indexed="81"/>
            <rFont val="Tahoma"/>
            <family val="2"/>
          </rPr>
          <t>SEAL:</t>
        </r>
        <r>
          <rPr>
            <sz val="9"/>
            <color indexed="81"/>
            <rFont val="Tahoma"/>
            <family val="2"/>
          </rPr>
          <t xml:space="preserve">
ORIG=302.9316</t>
        </r>
      </text>
    </comment>
    <comment ref="H38" authorId="1" shapeId="0" xr:uid="{FFB02E8C-4C85-4924-BFEC-EC838B879162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4x dil</t>
        </r>
      </text>
    </comment>
    <comment ref="O40" authorId="0" shapeId="0" xr:uid="{00000000-0006-0000-0000-000029000000}">
      <text>
        <r>
          <rPr>
            <sz val="11"/>
            <color theme="1"/>
            <rFont val="Calibri"/>
            <family val="2"/>
            <scheme val="minor"/>
          </rPr>
          <t>======
ID#AAAA3PljYKA
Heather Rankin    (2023-08-17 15:36:33)
4x dilution</t>
        </r>
      </text>
    </comment>
    <comment ref="H41" authorId="1" shapeId="0" xr:uid="{23BF81A4-E0DE-496D-89C4-6069C33674F3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40x dil</t>
        </r>
      </text>
    </comment>
    <comment ref="I41" authorId="1" shapeId="0" xr:uid="{01F59D40-59B1-4A83-95F2-8BDD32C66AD9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20x dil</t>
        </r>
      </text>
    </comment>
    <comment ref="J41" authorId="0" shapeId="0" xr:uid="{00000000-0006-0000-0000-00002D000000}">
      <text>
        <r>
          <rPr>
            <sz val="11"/>
            <color theme="1"/>
            <rFont val="Calibri"/>
            <family val="2"/>
            <scheme val="minor"/>
          </rPr>
          <t>======
ID#AAAA3PljYJo
Heather Rankin    (2023-08-17 15:36:33)
20x dilution</t>
        </r>
      </text>
    </comment>
    <comment ref="O41" authorId="0" shapeId="0" xr:uid="{00000000-0006-0000-0000-000037000000}">
      <text>
        <r>
          <rPr>
            <sz val="11"/>
            <color theme="1"/>
            <rFont val="Calibri"/>
            <family val="2"/>
            <scheme val="minor"/>
          </rPr>
          <t>======
ID#AAAA3PfoVsM
Heather Rankin    (2023-08-17 15:36:33)
10x dilution</t>
        </r>
      </text>
    </comment>
    <comment ref="H42" authorId="1" shapeId="0" xr:uid="{DEC517EE-0556-4726-98E7-FB3DF60E230A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4x dil</t>
        </r>
      </text>
    </comment>
    <comment ref="H44" authorId="1" shapeId="0" xr:uid="{014C6498-947B-4747-A099-C5736B70588D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4x dil</t>
        </r>
      </text>
    </comment>
    <comment ref="H45" authorId="1" shapeId="0" xr:uid="{E43F82D1-ED50-4929-AFA0-F9E613714907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4x dil</t>
        </r>
      </text>
    </comment>
    <comment ref="H48" authorId="1" shapeId="0" xr:uid="{1FDF760C-3254-4716-A4F4-97659BF486CF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4x</t>
        </r>
      </text>
    </comment>
    <comment ref="O48" authorId="0" shapeId="0" xr:uid="{00000000-0006-0000-0000-000028000000}">
      <text>
        <r>
          <rPr>
            <sz val="11"/>
            <color theme="1"/>
            <rFont val="Calibri"/>
            <family val="2"/>
            <scheme val="minor"/>
          </rPr>
          <t>======
ID#AAAA3PljYKE
Heather Rankin    (2023-08-17 15:36:33)
2x dilution</t>
        </r>
      </text>
    </comment>
    <comment ref="O50" authorId="0" shapeId="0" xr:uid="{00000000-0006-0000-0000-000042000000}">
      <text>
        <r>
          <rPr>
            <sz val="11"/>
            <color theme="1"/>
            <rFont val="Calibri"/>
            <family val="2"/>
            <scheme val="minor"/>
          </rPr>
          <t>======
ID#AAAA3PfoOVM
Heather Rankin    (2023-08-17 15:36:33)
2x dilution</t>
        </r>
      </text>
    </comment>
    <comment ref="H51" authorId="1" shapeId="0" xr:uid="{C30E8986-4B4C-4CDA-916C-7D708091449A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4x dil</t>
        </r>
      </text>
    </comment>
    <comment ref="O51" authorId="0" shapeId="0" xr:uid="{00000000-0006-0000-0000-000030000000}">
      <text>
        <r>
          <rPr>
            <sz val="11"/>
            <color theme="1"/>
            <rFont val="Calibri"/>
            <family val="2"/>
            <scheme val="minor"/>
          </rPr>
          <t>======
ID#AAAA3PljYJg
Heather Rankin    (2023-08-17 15:36:33)
4x dilution</t>
        </r>
      </text>
    </comment>
    <comment ref="O52" authorId="0" shapeId="0" xr:uid="{00000000-0006-0000-0000-00004B000000}">
      <text>
        <r>
          <rPr>
            <sz val="11"/>
            <color theme="1"/>
            <rFont val="Calibri"/>
            <family val="2"/>
            <scheme val="minor"/>
          </rPr>
          <t>======
ID#AAAA3PfoOUs
Heather Rankin    (2023-08-17 15:36:33)
2x dilution</t>
        </r>
      </text>
    </comment>
    <comment ref="H53" authorId="1" shapeId="0" xr:uid="{07E9F0BC-6389-4E4F-8984-9E0795AA8103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4x dil</t>
        </r>
      </text>
    </comment>
    <comment ref="H55" authorId="1" shapeId="0" xr:uid="{B9497E41-FBC6-4635-B083-2E4A25E54268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40x dil</t>
        </r>
      </text>
    </comment>
    <comment ref="J55" authorId="0" shapeId="0" xr:uid="{00000000-0006-0000-0000-00002A000000}">
      <text>
        <r>
          <rPr>
            <sz val="11"/>
            <color theme="1"/>
            <rFont val="Calibri"/>
            <family val="2"/>
            <scheme val="minor"/>
          </rPr>
          <t>======
ID#AAAA3PljYJ0
Heather Rankin    (2023-08-17 15:36:33)
20x dilution</t>
        </r>
      </text>
    </comment>
    <comment ref="O55" authorId="0" shapeId="0" xr:uid="{00000000-0006-0000-0000-00002C000000}">
      <text>
        <r>
          <rPr>
            <sz val="11"/>
            <color theme="1"/>
            <rFont val="Calibri"/>
            <family val="2"/>
            <scheme val="minor"/>
          </rPr>
          <t>======
ID#AAAA3PljYJw
Heather Rankin    (2023-08-17 15:36:33)
10x dilution</t>
        </r>
      </text>
    </comment>
    <comment ref="G56" authorId="3" shapeId="0" xr:uid="{44FA0006-0447-4033-8398-1791BA1BE3AD}">
      <text>
        <r>
          <rPr>
            <b/>
            <sz val="9"/>
            <color indexed="81"/>
            <rFont val="Tahoma"/>
            <family val="2"/>
          </rPr>
          <t>SEAL:</t>
        </r>
        <r>
          <rPr>
            <sz val="9"/>
            <color indexed="81"/>
            <rFont val="Tahoma"/>
            <family val="2"/>
          </rPr>
          <t xml:space="preserve">
ORIG=121.216</t>
        </r>
      </text>
    </comment>
    <comment ref="H56" authorId="1" shapeId="0" xr:uid="{7C424406-0036-440D-929A-D3D6667D37C7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2x dil</t>
        </r>
      </text>
    </comment>
    <comment ref="O56" authorId="0" shapeId="0" xr:uid="{00000000-0006-0000-0000-00003D000000}">
      <text>
        <r>
          <rPr>
            <sz val="11"/>
            <color theme="1"/>
            <rFont val="Calibri"/>
            <family val="2"/>
            <scheme val="minor"/>
          </rPr>
          <t>======
ID#AAAA3PfoVrs
Heather Rankin    (2023-08-17 15:36:33)
2x dilution</t>
        </r>
      </text>
    </comment>
    <comment ref="O63" authorId="0" shapeId="0" xr:uid="{00000000-0006-0000-0000-000035000000}">
      <text>
        <r>
          <rPr>
            <sz val="11"/>
            <color theme="1"/>
            <rFont val="Calibri"/>
            <family val="2"/>
            <scheme val="minor"/>
          </rPr>
          <t>======
ID#AAAA3PfoVsI
Heather Rankin    (2023-08-17 15:36:33)
4x dilution</t>
        </r>
      </text>
    </comment>
    <comment ref="O64" authorId="0" shapeId="0" xr:uid="{00000000-0006-0000-0000-000034000000}">
      <text>
        <r>
          <rPr>
            <sz val="11"/>
            <color theme="1"/>
            <rFont val="Calibri"/>
            <family val="2"/>
            <scheme val="minor"/>
          </rPr>
          <t>======
ID#AAAA3PfoVsY
Heather Rankin    (2023-08-17 15:36:33)
4x dilution</t>
        </r>
      </text>
    </comment>
    <comment ref="N65" authorId="0" shapeId="0" xr:uid="{00000000-0006-0000-0000-00000F000000}">
      <text>
        <r>
          <rPr>
            <sz val="11"/>
            <color theme="1"/>
            <rFont val="Calibri"/>
            <family val="2"/>
            <scheme val="minor"/>
          </rPr>
          <t>======
ID#AAAA306ykT0
Amelia Wilson-Jackson    (2023-09-05 21:42:35)
8x</t>
        </r>
      </text>
    </comment>
    <comment ref="G66" authorId="1" shapeId="0" xr:uid="{D198DC3D-0A2D-48AD-B7A2-694863FA19EA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4x dil</t>
        </r>
      </text>
    </comment>
    <comment ref="H66" authorId="1" shapeId="0" xr:uid="{16B68A99-4BC5-41F4-A453-211229235839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5x dil</t>
        </r>
      </text>
    </comment>
    <comment ref="N66" authorId="0" shapeId="0" xr:uid="{00000000-0006-0000-0000-000013000000}">
      <text>
        <r>
          <rPr>
            <sz val="11"/>
            <color theme="1"/>
            <rFont val="Calibri"/>
            <family val="2"/>
            <scheme val="minor"/>
          </rPr>
          <t>======
ID#AAAA306ykTk
Amelia Wilson-Jackson    (2023-09-05 21:42:35)
8x</t>
        </r>
      </text>
    </comment>
    <comment ref="O67" authorId="0" shapeId="0" xr:uid="{00000000-0006-0000-0000-00001F000000}">
      <text>
        <r>
          <rPr>
            <sz val="11"/>
            <color theme="1"/>
            <rFont val="Calibri"/>
            <family val="2"/>
            <scheme val="minor"/>
          </rPr>
          <t>======
ID#AAAA4gkoOvE
Amelia Wilson-Jackson    (2023-08-31 17:50:04)
4x</t>
        </r>
      </text>
    </comment>
    <comment ref="G68" authorId="1" shapeId="0" xr:uid="{B4284F50-66FF-4E93-9191-82BC5D922286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ORIG=4964.31</t>
        </r>
      </text>
    </comment>
    <comment ref="H68" authorId="1" shapeId="0" xr:uid="{C28EF95C-8333-4ED7-8C35-672132BD738E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4x dil</t>
        </r>
      </text>
    </comment>
    <comment ref="O68" authorId="0" shapeId="0" xr:uid="{00000000-0006-0000-0000-00001B000000}">
      <text>
        <r>
          <rPr>
            <sz val="11"/>
            <color theme="1"/>
            <rFont val="Calibri"/>
            <family val="2"/>
            <scheme val="minor"/>
          </rPr>
          <t>======
ID#AAAA4gkoOvY
Amelia Wilson-Jackson    (2023-08-31 17:50:04)
4x</t>
        </r>
      </text>
    </comment>
    <comment ref="H69" authorId="1" shapeId="0" xr:uid="{DF4A41B6-AF62-4E28-B0E6-F03AF273201B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4x dil</t>
        </r>
      </text>
    </comment>
    <comment ref="J69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Listed as non-detect because 4x dilution.
======</t>
        </r>
      </text>
    </comment>
    <comment ref="G70" authorId="1" shapeId="0" xr:uid="{712369DD-4B64-40BC-A0C8-BF936D617C4A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8x dil</t>
        </r>
      </text>
    </comment>
    <comment ref="H70" authorId="1" shapeId="0" xr:uid="{CE516280-6657-466D-99F4-C1A25DF921F3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10 x dil</t>
        </r>
      </text>
    </comment>
    <comment ref="I70" authorId="1" shapeId="0" xr:uid="{DCADB2DE-7EEA-4301-AB17-3DA5BD5D168C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2x dil</t>
        </r>
      </text>
    </comment>
    <comment ref="J70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4x dilution
======</t>
        </r>
      </text>
    </comment>
    <comment ref="H72" authorId="1" shapeId="0" xr:uid="{438DAD1E-8740-4B9F-ABAE-A1DE85BAA4AD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10X DIL
</t>
        </r>
      </text>
    </comment>
    <comment ref="J73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2x dilution
======</t>
        </r>
      </text>
    </comment>
    <comment ref="H74" authorId="1" shapeId="0" xr:uid="{67AC0294-FBA0-4A57-8444-BE8A0F419F36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2X DIL</t>
        </r>
      </text>
    </comment>
    <comment ref="J74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3x dilution
======</t>
        </r>
      </text>
    </comment>
    <comment ref="G76" authorId="1" shapeId="0" xr:uid="{84D038DD-9CA2-401C-8A9F-0D8131FBB504}">
      <text>
        <r>
          <rPr>
            <b/>
            <sz val="9"/>
            <color indexed="81"/>
            <rFont val="Tahoma"/>
            <family val="2"/>
          </rPr>
          <t>Kelsey Boeff: Orig= 4043.32</t>
        </r>
      </text>
    </comment>
    <comment ref="H76" authorId="1" shapeId="0" xr:uid="{CDFFC1D1-FCCD-48AB-8C80-11B99CDAA1A0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4X DIL</t>
        </r>
      </text>
    </comment>
    <comment ref="I76" authorId="1" shapeId="0" xr:uid="{320B1EE6-2AB5-4231-8134-E6BB5833F9AF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10X DIL</t>
        </r>
      </text>
    </comment>
    <comment ref="J76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30x dilution
======</t>
        </r>
      </text>
    </comment>
    <comment ref="N76" authorId="0" shapeId="0" xr:uid="{00000000-0006-0000-0000-000015000000}">
      <text>
        <r>
          <rPr>
            <sz val="11"/>
            <color theme="1"/>
            <rFont val="Calibri"/>
            <family val="2"/>
            <scheme val="minor"/>
          </rPr>
          <t>======
ID#AAAA306ykTg
Amelia Wilson-Jackson    (2023-09-05 21:42:35)
8x</t>
        </r>
      </text>
    </comment>
    <comment ref="O76" authorId="0" shapeId="0" xr:uid="{00000000-0006-0000-0000-000021000000}">
      <text>
        <r>
          <rPr>
            <sz val="11"/>
            <color theme="1"/>
            <rFont val="Calibri"/>
            <family val="2"/>
            <scheme val="minor"/>
          </rPr>
          <t>======
ID#AAAA4gkoOu8
Amelia Wilson-Jackson    (2023-08-31 17:50:04)
10x</t>
        </r>
      </text>
    </comment>
    <comment ref="G80" authorId="0" shapeId="0" xr:uid="{00000000-0006-0000-0000-000010000000}">
      <text>
        <r>
          <rPr>
            <sz val="11"/>
            <color theme="1"/>
            <rFont val="Calibri"/>
            <family val="2"/>
            <scheme val="minor"/>
          </rPr>
          <t>======
ID#AAAA306ykTs
Amelia Wilson-Jackson    (2023-09-05 21:42:35)
2x</t>
        </r>
      </text>
    </comment>
    <comment ref="H80" authorId="1" shapeId="0" xr:uid="{57D56282-7B88-495F-A855-D290D868D73C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2X DIL</t>
        </r>
      </text>
    </comment>
    <comment ref="O80" authorId="0" shapeId="0" xr:uid="{00000000-0006-0000-0000-000018000000}">
      <text>
        <r>
          <rPr>
            <sz val="11"/>
            <color theme="1"/>
            <rFont val="Calibri"/>
            <family val="2"/>
            <scheme val="minor"/>
          </rPr>
          <t>======
ID#AAAA4gkoOvg
Amelia Wilson-Jackson    (2023-08-31 17:50:04)
4x</t>
        </r>
      </text>
    </comment>
    <comment ref="O81" authorId="0" shapeId="0" xr:uid="{00000000-0006-0000-0000-000017000000}">
      <text>
        <r>
          <rPr>
            <sz val="11"/>
            <color theme="1"/>
            <rFont val="Calibri"/>
            <family val="2"/>
            <scheme val="minor"/>
          </rPr>
          <t>======
ID#AAAA4gkoOvk
Amelia Wilson-Jackson    (2023-08-31 17:50:04)
4x</t>
        </r>
      </text>
    </comment>
    <comment ref="G82" authorId="1" shapeId="0" xr:uid="{D3E7B06F-C95E-4D5B-B352-FBA6FA7E565F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Orig=245.956</t>
        </r>
      </text>
    </comment>
    <comment ref="H82" authorId="1" shapeId="0" xr:uid="{F93C97E6-1838-4D3E-BE7C-DBC1CD697359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2X DIL</t>
        </r>
      </text>
    </comment>
    <comment ref="O82" authorId="0" shapeId="0" xr:uid="{00000000-0006-0000-0000-00001D000000}">
      <text>
        <r>
          <rPr>
            <sz val="11"/>
            <color theme="1"/>
            <rFont val="Calibri"/>
            <family val="2"/>
            <scheme val="minor"/>
          </rPr>
          <t>======
ID#AAAA4gkoOvM
Amelia Wilson-Jackson    (2023-08-31 17:50:04)
10x</t>
        </r>
      </text>
    </comment>
    <comment ref="H84" authorId="1" shapeId="0" xr:uid="{D0E4D842-B7B8-4F97-AEA5-5F4F84AFAB4F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2X DIL</t>
        </r>
      </text>
    </comment>
    <comment ref="O85" authorId="0" shapeId="0" xr:uid="{00000000-0006-0000-0000-00001C000000}">
      <text>
        <r>
          <rPr>
            <sz val="11"/>
            <color theme="1"/>
            <rFont val="Calibri"/>
            <family val="2"/>
            <scheme val="minor"/>
          </rPr>
          <t>======
ID#AAAA4gkoOvQ
Amelia Wilson-Jackson    (2023-08-31 17:50:04)
10x</t>
        </r>
      </text>
    </comment>
    <comment ref="G86" authorId="3" shapeId="0" xr:uid="{896BD088-9985-4139-9346-147F198140B2}">
      <text>
        <r>
          <rPr>
            <b/>
            <sz val="9"/>
            <color indexed="81"/>
            <rFont val="Tahoma"/>
            <family val="2"/>
          </rPr>
          <t>SEAL:</t>
        </r>
        <r>
          <rPr>
            <sz val="9"/>
            <color indexed="81"/>
            <rFont val="Tahoma"/>
            <family val="2"/>
          </rPr>
          <t xml:space="preserve">
orig=6257.35</t>
        </r>
      </text>
    </comment>
    <comment ref="H86" authorId="1" shapeId="0" xr:uid="{6711A514-431F-4EA4-B9BF-07F7A7B1B890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2X DIL</t>
        </r>
      </text>
    </comment>
    <comment ref="I86" authorId="1" shapeId="0" xr:uid="{9412DE3C-2714-4063-8ED9-E1F2FCC1FBE1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20X DIL</t>
        </r>
      </text>
    </comment>
    <comment ref="J86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25x dilution
======</t>
        </r>
      </text>
    </comment>
    <comment ref="N86" authorId="0" shapeId="0" xr:uid="{00000000-0006-0000-0000-000014000000}">
      <text>
        <r>
          <rPr>
            <sz val="11"/>
            <color theme="1"/>
            <rFont val="Calibri"/>
            <family val="2"/>
            <scheme val="minor"/>
          </rPr>
          <t>======
ID#AAAA306ykTc
Amelia Wilson-Jackson    (2023-09-05 21:42:35)
4x</t>
        </r>
      </text>
    </comment>
    <comment ref="O86" authorId="0" shapeId="0" xr:uid="{00000000-0006-0000-0000-000019000000}">
      <text>
        <r>
          <rPr>
            <sz val="11"/>
            <color theme="1"/>
            <rFont val="Calibri"/>
            <family val="2"/>
            <scheme val="minor"/>
          </rPr>
          <t>======
ID#AAAA4gkoOvc
Amelia Wilson-Jackson    (2023-08-31 17:50:04)
10x</t>
        </r>
      </text>
    </comment>
    <comment ref="J87" authorId="0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>2x dilution (this is why it's marked as "non-detect")
======</t>
        </r>
      </text>
    </comment>
    <comment ref="G88" authorId="1" shapeId="0" xr:uid="{515D79BD-DD1C-4514-A764-1626312CA720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Orig= 506.0216</t>
        </r>
      </text>
    </comment>
    <comment ref="H88" authorId="1" shapeId="0" xr:uid="{2484DD63-18FB-4AF4-8EE6-24B236840E9A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2X DIL</t>
        </r>
      </text>
    </comment>
    <comment ref="G90" authorId="1" shapeId="0" xr:uid="{16494254-CEEB-45F8-B623-EC1A5DA7C668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Orig=285.6096</t>
        </r>
      </text>
    </comment>
    <comment ref="J90" authorId="0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3x Dilution
======</t>
        </r>
      </text>
    </comment>
    <comment ref="J91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2x dilution (this is why it's marked as "non-detect")
======</t>
        </r>
      </text>
    </comment>
    <comment ref="G92" authorId="3" shapeId="0" xr:uid="{0A4DFE3B-4557-4BFA-865D-225F56F0A0AD}">
      <text>
        <r>
          <rPr>
            <b/>
            <sz val="9"/>
            <color indexed="81"/>
            <rFont val="Tahoma"/>
            <family val="2"/>
          </rPr>
          <t>SEAL:</t>
        </r>
        <r>
          <rPr>
            <sz val="9"/>
            <color indexed="81"/>
            <rFont val="Tahoma"/>
            <family val="2"/>
          </rPr>
          <t xml:space="preserve">
orig=1553.54</t>
        </r>
      </text>
    </comment>
    <comment ref="H92" authorId="1" shapeId="0" xr:uid="{0142F65F-2162-419E-AE5F-5DFC5468FCCA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2X DIL</t>
        </r>
      </text>
    </comment>
    <comment ref="I92" authorId="1" shapeId="0" xr:uid="{2EF1173D-AACE-4C5C-A59B-E72722D83F49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2X DIL</t>
        </r>
      </text>
    </comment>
    <comment ref="J92" authorId="0" shapeId="0" xr:uid="{00000000-0006-0000-0000-00000A000000}">
      <text>
        <r>
          <rPr>
            <sz val="11"/>
            <color theme="1"/>
            <rFont val="Calibri"/>
            <family val="2"/>
            <scheme val="minor"/>
          </rPr>
          <t>3x dilution
======</t>
        </r>
      </text>
    </comment>
    <comment ref="O92" authorId="0" shapeId="0" xr:uid="{00000000-0006-0000-0000-00001E000000}">
      <text>
        <r>
          <rPr>
            <sz val="11"/>
            <color theme="1"/>
            <rFont val="Calibri"/>
            <family val="2"/>
            <scheme val="minor"/>
          </rPr>
          <t>======
ID#AAAA4gkoOvA
Amelia Wilson-Jackson    (2023-08-31 17:50:04)
10x</t>
        </r>
      </text>
    </comment>
    <comment ref="O93" authorId="0" shapeId="0" xr:uid="{00000000-0006-0000-0000-000020000000}">
      <text>
        <r>
          <rPr>
            <sz val="11"/>
            <color theme="1"/>
            <rFont val="Calibri"/>
            <family val="2"/>
            <scheme val="minor"/>
          </rPr>
          <t>======
ID#AAAA4gkoOvI
Amelia Wilson-Jackson    (2023-08-31 17:50:04)
2x</t>
        </r>
      </text>
    </comment>
    <comment ref="O95" authorId="0" shapeId="0" xr:uid="{00000000-0006-0000-0000-00001A000000}">
      <text>
        <r>
          <rPr>
            <sz val="11"/>
            <color theme="1"/>
            <rFont val="Calibri"/>
            <family val="2"/>
            <scheme val="minor"/>
          </rPr>
          <t>======
ID#AAAA4gkoOvU
Amelia Wilson-Jackson    (2023-08-31 17:50:04)
2x</t>
        </r>
      </text>
    </comment>
    <comment ref="J96" authorId="0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>======
ID#AAAA4ZefVO4
Erin Mortenson    (2023-09-16 15:24:52)
2x dilution due to matrix interference.</t>
        </r>
      </text>
    </comment>
    <comment ref="N96" authorId="1" shapeId="0" xr:uid="{6BBD554A-28F0-4183-9E31-C27CBE9FF8FB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8x dilution</t>
        </r>
      </text>
    </comment>
    <comment ref="O97" authorId="1" shapeId="0" xr:uid="{0E87E817-3FCE-49C9-AD1D-65B78E4FE434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2x dilution</t>
        </r>
      </text>
    </comment>
    <comment ref="G98" authorId="1" shapeId="0" xr:uid="{3B64B5F8-E00F-429C-87A8-56E1EF8A22A3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2x dil</t>
        </r>
      </text>
    </comment>
    <comment ref="G99" authorId="1" shapeId="0" xr:uid="{D7A09F12-79BF-4CE4-A61B-0BA12EA71D68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Orig=385.1154</t>
        </r>
      </text>
    </comment>
    <comment ref="I99" authorId="1" shapeId="0" xr:uid="{0759443E-3CB7-445D-B2FC-F8AF9C65961A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10x dil</t>
        </r>
      </text>
    </comment>
    <comment ref="J99" authorId="0" shapeId="0" xr:uid="{00000000-0006-0000-0000-00000B000000}">
      <text>
        <r>
          <rPr>
            <sz val="11"/>
            <color theme="1"/>
            <rFont val="Calibri"/>
            <family val="2"/>
            <scheme val="minor"/>
          </rPr>
          <t>======
ID#AAAA4ZefVO8
Erin Mortenson    (2023-09-16 15:26:37)
10x (9.91) dilution - average of triplicate run.</t>
        </r>
      </text>
    </comment>
    <comment ref="O99" authorId="1" shapeId="0" xr:uid="{F53B6690-30E6-4AC0-9808-CBAA0E595D36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4x dilution</t>
        </r>
      </text>
    </comment>
    <comment ref="K100" authorId="1" shapeId="0" xr:uid="{5F89E87E-7E0D-40E7-A2D0-735F6DBAC186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4x dil</t>
        </r>
      </text>
    </comment>
    <comment ref="N100" authorId="1" shapeId="0" xr:uid="{DA775C35-E4FC-4358-A9E8-B6DAE473AFD3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8x dilution</t>
        </r>
      </text>
    </comment>
    <comment ref="G101" authorId="1" shapeId="0" xr:uid="{82336BB8-F58E-4709-BFA0-CE93880D0EBF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2x dil</t>
        </r>
      </text>
    </comment>
    <comment ref="O103" authorId="1" shapeId="0" xr:uid="{A1C22C8D-4C57-418B-B90C-2C834289ADB4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2x dilution</t>
        </r>
      </text>
    </comment>
    <comment ref="O104" authorId="1" shapeId="0" xr:uid="{08EE5EE2-77E2-4690-AB7D-8C56858E6B50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4x dilution</t>
        </r>
      </text>
    </comment>
    <comment ref="O106" authorId="1" shapeId="0" xr:uid="{5E27039B-54A7-4CF6-8E21-C29F44613E6C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4x dilution</t>
        </r>
      </text>
    </comment>
    <comment ref="O109" authorId="1" shapeId="0" xr:uid="{05253BB6-7B65-490C-8D73-D189EB76BA1D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2x dilution</t>
        </r>
      </text>
    </comment>
    <comment ref="O110" authorId="1" shapeId="0" xr:uid="{FB1F63E0-60B2-4C85-A7C8-A46F4E933692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2x dilution</t>
        </r>
      </text>
    </comment>
    <comment ref="O112" authorId="1" shapeId="0" xr:uid="{82EF0D3D-B1D8-4783-BDA9-8AA00BEC4446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2x dilution</t>
        </r>
      </text>
    </comment>
    <comment ref="O113" authorId="1" shapeId="0" xr:uid="{01053C47-C9A7-4AE7-9F71-A167EAED0822}">
      <text>
        <r>
          <rPr>
            <b/>
            <sz val="9"/>
            <color indexed="81"/>
            <rFont val="Tahoma"/>
            <family val="2"/>
          </rPr>
          <t>Kelsey Boeff:
10</t>
        </r>
        <r>
          <rPr>
            <sz val="9"/>
            <color indexed="81"/>
            <rFont val="Tahoma"/>
            <family val="2"/>
          </rPr>
          <t>x dilution</t>
        </r>
      </text>
    </comment>
    <comment ref="G115" authorId="1" shapeId="0" xr:uid="{B97A7443-BAB4-4212-A692-DF306290A6DC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ORIG=1610.37</t>
        </r>
      </text>
    </comment>
    <comment ref="O115" authorId="1" shapeId="0" xr:uid="{E3D2ACC1-8A15-4370-B7C6-B4A6D1738271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4x dilution</t>
        </r>
      </text>
    </comment>
    <comment ref="G116" authorId="1" shapeId="0" xr:uid="{83BCC4BA-FF3B-4AB1-ADE2-BA61B46E8EE9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2x dil</t>
        </r>
      </text>
    </comment>
    <comment ref="O116" authorId="1" shapeId="0" xr:uid="{14E63258-BBF6-4D79-B391-B0FDE3DF12F1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10x dilution</t>
        </r>
      </text>
    </comment>
    <comment ref="I118" authorId="1" shapeId="0" xr:uid="{87A9F880-AA1E-4E57-8398-0B6401CFF60F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10x dil</t>
        </r>
      </text>
    </comment>
    <comment ref="J118" authorId="1" shapeId="0" xr:uid="{B100511D-4C4C-46C3-BAFE-5C15A3EA897E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45x</t>
        </r>
      </text>
    </comment>
    <comment ref="N118" authorId="1" shapeId="0" xr:uid="{5575703A-A53C-4F16-9E2B-170610DF63A9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8x dilution</t>
        </r>
      </text>
    </comment>
    <comment ref="O118" authorId="1" shapeId="0" xr:uid="{8E772524-5A39-45CC-BD9C-07057FB0964D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10x dilution</t>
        </r>
      </text>
    </comment>
    <comment ref="G120" authorId="1" shapeId="0" xr:uid="{5CBD9AC0-39FE-499C-8ABA-A06FCB8B1E23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4x dil</t>
        </r>
      </text>
    </comment>
    <comment ref="J120" authorId="1" shapeId="0" xr:uid="{3F6E38EA-61EB-41BD-951D-5F1BDD4975B1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4x</t>
        </r>
      </text>
    </comment>
    <comment ref="G121" authorId="1" shapeId="0" xr:uid="{43BDCB8E-A2CC-424F-B4FB-7ADB51F4A1F3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4x dil</t>
        </r>
      </text>
    </comment>
    <comment ref="J121" authorId="1" shapeId="0" xr:uid="{8F2ECFD2-0595-4806-A925-2D82DAA7D937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4x</t>
        </r>
      </text>
    </comment>
    <comment ref="O121" authorId="1" shapeId="0" xr:uid="{108A6888-D373-4033-ACCD-728CBC3B361D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4x dilution</t>
        </r>
      </text>
    </comment>
    <comment ref="G122" authorId="1" shapeId="0" xr:uid="{EA90FEB0-6053-4DA0-B9F8-C50CE0E1E3E3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Orig=449.6166</t>
        </r>
      </text>
    </comment>
    <comment ref="J124" authorId="1" shapeId="0" xr:uid="{AB366540-786F-4B03-BA55-527DD248FA5A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4x</t>
        </r>
      </text>
    </comment>
    <comment ref="O124" authorId="1" shapeId="0" xr:uid="{6BC4B43A-5CB9-4408-8DB3-361C037ADADB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2x dilution</t>
        </r>
      </text>
    </comment>
    <comment ref="G125" authorId="1" shapeId="0" xr:uid="{28365D7E-244A-4CB2-A555-1CDECC06867B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Orig=156.736</t>
        </r>
      </text>
    </comment>
    <comment ref="I125" authorId="1" shapeId="0" xr:uid="{D51FB11E-B805-4519-BC48-63BC5ACE6BD8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100x dil</t>
        </r>
      </text>
    </comment>
    <comment ref="J125" authorId="1" shapeId="0" xr:uid="{FD3F0ECD-EA0E-4EEE-A7FA-CAEED01F7DCC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45x</t>
        </r>
      </text>
    </comment>
    <comment ref="N125" authorId="1" shapeId="0" xr:uid="{AEE9E575-28F3-4C3D-9E72-2F04F55B275D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8x dilution</t>
        </r>
      </text>
    </comment>
    <comment ref="O125" authorId="1" shapeId="0" xr:uid="{178B128F-2DF2-4CAC-952D-C4FA3F413D68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10x dilution</t>
        </r>
      </text>
    </comment>
    <comment ref="O126" authorId="1" shapeId="0" xr:uid="{98260522-3FF0-49DE-A6BF-BF1CAF77E58E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10x dilution</t>
        </r>
      </text>
    </comment>
    <comment ref="F127" authorId="0" shapeId="0" xr:uid="{DB7FFC58-9405-4165-890F-351E8EE69AE0}">
      <text>
        <r>
          <rPr>
            <sz val="11"/>
            <color theme="1"/>
            <rFont val="Calibri"/>
            <family val="2"/>
            <scheme val="minor"/>
          </rPr>
          <t>======
ID#AAAA_6Ru5tE
Zoe Plechaty    (2023-11-07 21:01:12)
Sample was received and analyzed, but RFU value lost</t>
        </r>
      </text>
    </comment>
    <comment ref="N127" authorId="1" shapeId="0" xr:uid="{99A5D087-0894-4E6E-9E0A-61A62EB14C9F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4x dil</t>
        </r>
      </text>
    </comment>
    <comment ref="G129" authorId="1" shapeId="0" xr:uid="{C11FDE9F-436C-4ACE-AC8E-C48B341F99D9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8x dil</t>
        </r>
      </text>
    </comment>
    <comment ref="H129" authorId="1" shapeId="0" xr:uid="{D2536154-AA00-4F53-B25F-CC6B95163E41}">
      <text>
        <r>
          <rPr>
            <b/>
            <sz val="9"/>
            <color rgb="FF000000"/>
            <rFont val="Tahoma"/>
            <family val="2"/>
          </rPr>
          <t>Kelsey Boeff:</t>
        </r>
        <r>
          <rPr>
            <sz val="9"/>
            <color rgb="FF000000"/>
            <rFont val="Tahoma"/>
            <family val="2"/>
          </rPr>
          <t xml:space="preserve">
4x dilution</t>
        </r>
      </text>
    </comment>
    <comment ref="I129" authorId="1" shapeId="0" xr:uid="{032A251F-4554-4D57-9B99-48D7188DE608}">
      <text>
        <r>
          <rPr>
            <b/>
            <sz val="9"/>
            <color rgb="FF000000"/>
            <rFont val="Tahoma"/>
            <family val="2"/>
          </rPr>
          <t>Kelsey Boeff:</t>
        </r>
        <r>
          <rPr>
            <sz val="9"/>
            <color rgb="FF000000"/>
            <rFont val="Tahoma"/>
            <family val="2"/>
          </rPr>
          <t xml:space="preserve">
10x dil</t>
        </r>
      </text>
    </comment>
    <comment ref="G130" authorId="1" shapeId="0" xr:uid="{47DCBC84-5633-47B1-8CB0-3836B0DF954C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Orig=398.448</t>
        </r>
      </text>
    </comment>
    <comment ref="N131" authorId="1" shapeId="0" xr:uid="{47FFDBE3-7CFF-473E-8C24-A39D5F95002D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4x dilution</t>
        </r>
      </text>
    </comment>
    <comment ref="G132" authorId="1" shapeId="0" xr:uid="{55B3627D-E042-473C-AEDA-B4C3519C61A2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8x dil</t>
        </r>
      </text>
    </comment>
    <comment ref="H132" authorId="1" shapeId="0" xr:uid="{7193768D-446F-4222-A4F8-323C61DD7485}">
      <text>
        <r>
          <rPr>
            <b/>
            <sz val="9"/>
            <color rgb="FF000000"/>
            <rFont val="Tahoma"/>
            <family val="2"/>
          </rPr>
          <t>Kelsey Boeff:</t>
        </r>
        <r>
          <rPr>
            <sz val="9"/>
            <color rgb="FF000000"/>
            <rFont val="Tahoma"/>
            <family val="2"/>
          </rPr>
          <t xml:space="preserve">
4x dilution</t>
        </r>
      </text>
    </comment>
    <comment ref="I132" authorId="1" shapeId="0" xr:uid="{3AB75933-9504-4516-BCEC-522BC648F4B3}">
      <text>
        <r>
          <rPr>
            <b/>
            <sz val="9"/>
            <color rgb="FF000000"/>
            <rFont val="Tahoma"/>
            <family val="2"/>
          </rPr>
          <t>Kelsey Boeff:</t>
        </r>
        <r>
          <rPr>
            <sz val="9"/>
            <color rgb="FF000000"/>
            <rFont val="Tahoma"/>
            <family val="2"/>
          </rPr>
          <t xml:space="preserve">
10x dil</t>
        </r>
      </text>
    </comment>
    <comment ref="J132" authorId="1" shapeId="0" xr:uid="{7D70A3FD-7D31-4881-99A7-BC910C9EC659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4x</t>
        </r>
      </text>
    </comment>
    <comment ref="H146" authorId="1" shapeId="0" xr:uid="{F6272D4A-62C3-424D-B28E-421DFAD412A9}">
      <text>
        <r>
          <rPr>
            <b/>
            <sz val="9"/>
            <color rgb="FF000000"/>
            <rFont val="Tahoma"/>
            <family val="2"/>
          </rPr>
          <t>Kelsey Boeff:</t>
        </r>
        <r>
          <rPr>
            <sz val="9"/>
            <color rgb="FF000000"/>
            <rFont val="Tahoma"/>
            <family val="2"/>
          </rPr>
          <t xml:space="preserve">
2x dilution</t>
        </r>
      </text>
    </comment>
    <comment ref="H147" authorId="1" shapeId="0" xr:uid="{0119F0B6-7562-45F2-8886-E811ABD54575}">
      <text>
        <r>
          <rPr>
            <b/>
            <sz val="9"/>
            <color rgb="FF000000"/>
            <rFont val="Tahoma"/>
            <family val="2"/>
          </rPr>
          <t>Kelsey Boeff:</t>
        </r>
        <r>
          <rPr>
            <sz val="9"/>
            <color rgb="FF000000"/>
            <rFont val="Tahoma"/>
            <family val="2"/>
          </rPr>
          <t xml:space="preserve">
10x dilution</t>
        </r>
      </text>
    </comment>
    <comment ref="I147" authorId="1" shapeId="0" xr:uid="{B13578FD-95F6-4D60-94D7-9220A8115747}">
      <text>
        <r>
          <rPr>
            <b/>
            <sz val="9"/>
            <color rgb="FF000000"/>
            <rFont val="Tahoma"/>
            <family val="2"/>
          </rPr>
          <t>Kelsey Boeff:</t>
        </r>
        <r>
          <rPr>
            <sz val="9"/>
            <color rgb="FF000000"/>
            <rFont val="Tahoma"/>
            <family val="2"/>
          </rPr>
          <t xml:space="preserve">
15x dil</t>
        </r>
      </text>
    </comment>
    <comment ref="G149" authorId="1" shapeId="0" xr:uid="{70C3420D-046C-4F92-B9A6-81B9650BE066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10x dil</t>
        </r>
      </text>
    </comment>
    <comment ref="H149" authorId="1" shapeId="0" xr:uid="{185A8D21-14A6-4621-9F99-706413AE2F7D}">
      <text>
        <r>
          <rPr>
            <b/>
            <sz val="9"/>
            <color rgb="FF000000"/>
            <rFont val="Tahoma"/>
            <family val="2"/>
          </rPr>
          <t>Kelsey Boeff:</t>
        </r>
        <r>
          <rPr>
            <sz val="9"/>
            <color rgb="FF000000"/>
            <rFont val="Tahoma"/>
            <family val="2"/>
          </rPr>
          <t xml:space="preserve">
14x dilution</t>
        </r>
      </text>
    </comment>
    <comment ref="I149" authorId="1" shapeId="0" xr:uid="{75A79735-2E43-4B13-B157-F158B62FF33F}">
      <text>
        <r>
          <rPr>
            <b/>
            <sz val="9"/>
            <color rgb="FF000000"/>
            <rFont val="Tahoma"/>
            <family val="2"/>
          </rPr>
          <t>Kelsey Boeff:</t>
        </r>
        <r>
          <rPr>
            <sz val="9"/>
            <color rgb="FF000000"/>
            <rFont val="Tahoma"/>
            <family val="2"/>
          </rPr>
          <t xml:space="preserve">
20x dil</t>
        </r>
      </text>
    </comment>
    <comment ref="N149" authorId="1" shapeId="0" xr:uid="{271AB016-342D-4BDC-9378-85FCA417B38B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8x dilution</t>
        </r>
      </text>
    </comment>
    <comment ref="G150" authorId="1" shapeId="0" xr:uid="{2EB3EE48-FD83-4206-A383-CE97276425FD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Run on 3/28/24. Couldn't find original value</t>
        </r>
      </text>
    </comment>
    <comment ref="J150" authorId="1" shapeId="0" xr:uid="{680D1042-BB9F-4845-9284-FBD2FD76036E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4x</t>
        </r>
      </text>
    </comment>
    <comment ref="I151" authorId="1" shapeId="0" xr:uid="{E2E0352C-02C3-4CEF-803F-962FC6282DF9}">
      <text>
        <r>
          <rPr>
            <b/>
            <sz val="9"/>
            <color rgb="FF000000"/>
            <rFont val="Tahoma"/>
            <family val="2"/>
          </rPr>
          <t>Kelsey Boeff:</t>
        </r>
        <r>
          <rPr>
            <sz val="9"/>
            <color rgb="FF000000"/>
            <rFont val="Tahoma"/>
            <family val="2"/>
          </rPr>
          <t xml:space="preserve">
10x dil</t>
        </r>
      </text>
    </comment>
    <comment ref="J151" authorId="1" shapeId="0" xr:uid="{8AA08433-5B65-456E-9FBE-A14E28584C62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4x</t>
        </r>
      </text>
    </comment>
    <comment ref="H152" authorId="1" shapeId="0" xr:uid="{29DE76FC-7CBA-4452-8CEB-432963885F14}">
      <text>
        <r>
          <rPr>
            <b/>
            <sz val="9"/>
            <color rgb="FF000000"/>
            <rFont val="Tahoma"/>
            <family val="2"/>
          </rPr>
          <t>Kelsey Boeff:</t>
        </r>
        <r>
          <rPr>
            <sz val="9"/>
            <color rgb="FF000000"/>
            <rFont val="Tahoma"/>
            <family val="2"/>
          </rPr>
          <t xml:space="preserve">
10x dilution</t>
        </r>
      </text>
    </comment>
    <comment ref="J152" authorId="1" shapeId="0" xr:uid="{A2C78735-9C53-4906-AF0D-F5565FC1F6F5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4x</t>
        </r>
      </text>
    </comment>
    <comment ref="H153" authorId="1" shapeId="0" xr:uid="{6E0CFF13-7BC8-4901-927A-8141701D43BE}">
      <text>
        <r>
          <rPr>
            <b/>
            <sz val="9"/>
            <color rgb="FF000000"/>
            <rFont val="Tahoma"/>
            <family val="2"/>
          </rPr>
          <t>Kelsey Boeff:</t>
        </r>
        <r>
          <rPr>
            <sz val="9"/>
            <color rgb="FF000000"/>
            <rFont val="Tahoma"/>
            <family val="2"/>
          </rPr>
          <t xml:space="preserve">
4x dilution</t>
        </r>
      </text>
    </comment>
    <comment ref="H154" authorId="1" shapeId="0" xr:uid="{71BB97BE-56FE-443E-82A3-B89539DE5862}">
      <text>
        <r>
          <rPr>
            <b/>
            <sz val="9"/>
            <color rgb="FF000000"/>
            <rFont val="Tahoma"/>
            <family val="2"/>
          </rPr>
          <t>Kelsey Boeff:</t>
        </r>
        <r>
          <rPr>
            <sz val="9"/>
            <color rgb="FF000000"/>
            <rFont val="Tahoma"/>
            <family val="2"/>
          </rPr>
          <t xml:space="preserve">
4x dilution</t>
        </r>
      </text>
    </comment>
    <comment ref="H155" authorId="1" shapeId="0" xr:uid="{ECB9BB6E-7B4F-42D9-8981-D0AEF8FCCECF}">
      <text>
        <r>
          <rPr>
            <b/>
            <sz val="9"/>
            <color rgb="FF000000"/>
            <rFont val="Tahoma"/>
            <family val="2"/>
          </rPr>
          <t>Kelsey Boeff:</t>
        </r>
        <r>
          <rPr>
            <sz val="9"/>
            <color rgb="FF000000"/>
            <rFont val="Tahoma"/>
            <family val="2"/>
          </rPr>
          <t xml:space="preserve">
4x dilution</t>
        </r>
      </text>
    </comment>
    <comment ref="J155" authorId="1" shapeId="0" xr:uid="{8D4C2C93-625B-49B4-8858-8A49FD7B98B7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4x</t>
        </r>
      </text>
    </comment>
    <comment ref="H156" authorId="1" shapeId="0" xr:uid="{3A298BF1-EE6D-47DF-AB7F-E2299577A46E}">
      <text>
        <r>
          <rPr>
            <b/>
            <sz val="9"/>
            <color rgb="FF000000"/>
            <rFont val="Tahoma"/>
            <family val="2"/>
          </rPr>
          <t>Kelsey Boeff:</t>
        </r>
        <r>
          <rPr>
            <sz val="9"/>
            <color rgb="FF000000"/>
            <rFont val="Tahoma"/>
            <family val="2"/>
          </rPr>
          <t xml:space="preserve">
40x dilution</t>
        </r>
      </text>
    </comment>
    <comment ref="I156" authorId="1" shapeId="0" xr:uid="{84D058F3-CB6D-40D1-B889-57F0E7301245}">
      <text>
        <r>
          <rPr>
            <b/>
            <sz val="9"/>
            <color rgb="FF000000"/>
            <rFont val="Tahoma"/>
            <family val="2"/>
          </rPr>
          <t>Kelsey Boeff:</t>
        </r>
        <r>
          <rPr>
            <sz val="9"/>
            <color rgb="FF000000"/>
            <rFont val="Tahoma"/>
            <family val="2"/>
          </rPr>
          <t xml:space="preserve">
40x dil</t>
        </r>
      </text>
    </comment>
    <comment ref="J156" authorId="1" shapeId="0" xr:uid="{439BC8DF-3C7F-40F8-8624-C56B914FB9A6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30x</t>
        </r>
      </text>
    </comment>
    <comment ref="N156" authorId="1" shapeId="0" xr:uid="{97410905-A596-4FBE-A97D-4B41A6B942AA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8x dilution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7pExUWmlWZ7zGPrOtT13Dls9Vr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Kelsey Boeff</author>
    <author>SEAL</author>
  </authors>
  <commentList>
    <comment ref="T39" authorId="0" shapeId="0" xr:uid="{DFBFF3AB-6612-4C41-A3E8-4084BFE4B4D3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The RPD is greater than the method acceptance criteria. At least one of the values used to calculate the RPD is less than PQL.</t>
        </r>
      </text>
    </comment>
    <comment ref="M47" authorId="0" shapeId="0" xr:uid="{5DFC6469-05B9-454E-802C-50D1444E0E05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1" shapeId="0" xr:uid="{BFB6022D-C7E0-468D-A592-87E76722A886}">
      <text>
        <r>
          <rPr>
            <b/>
            <sz val="9"/>
            <color indexed="81"/>
            <rFont val="Tahoma"/>
            <family val="2"/>
          </rPr>
          <t>SEAL:</t>
        </r>
        <r>
          <rPr>
            <sz val="9"/>
            <color indexed="81"/>
            <rFont val="Tahoma"/>
            <family val="2"/>
          </rPr>
          <t xml:space="preserve">
4x dil</t>
        </r>
      </text>
    </comment>
    <comment ref="I54" authorId="1" shapeId="0" xr:uid="{BAC89F44-6E93-4BBB-816F-014DF61A42A2}">
      <text>
        <r>
          <rPr>
            <b/>
            <sz val="9"/>
            <color indexed="81"/>
            <rFont val="Tahoma"/>
            <family val="2"/>
          </rPr>
          <t>SEAL:</t>
        </r>
        <r>
          <rPr>
            <sz val="9"/>
            <color indexed="81"/>
            <rFont val="Tahoma"/>
            <family val="2"/>
          </rPr>
          <t xml:space="preserve">
5x dil</t>
        </r>
      </text>
    </comment>
    <comment ref="E55" authorId="1" shapeId="0" xr:uid="{F0244256-5B24-4CD4-898A-54F30AFC6BC5}">
      <text>
        <r>
          <rPr>
            <b/>
            <sz val="9"/>
            <color indexed="81"/>
            <rFont val="Tahoma"/>
            <family val="2"/>
          </rPr>
          <t>SEAL:</t>
        </r>
        <r>
          <rPr>
            <sz val="9"/>
            <color indexed="81"/>
            <rFont val="Tahoma"/>
            <family val="2"/>
          </rPr>
          <t xml:space="preserve">
4x dil</t>
        </r>
      </text>
    </comment>
    <comment ref="I55" authorId="1" shapeId="0" xr:uid="{0FEE22D8-4ED4-4492-A52F-E54624B4E024}">
      <text>
        <r>
          <rPr>
            <b/>
            <sz val="9"/>
            <color indexed="81"/>
            <rFont val="Tahoma"/>
            <family val="2"/>
          </rPr>
          <t>SEAL:</t>
        </r>
        <r>
          <rPr>
            <sz val="9"/>
            <color indexed="81"/>
            <rFont val="Tahoma"/>
            <family val="2"/>
          </rPr>
          <t xml:space="preserve">
5x dil</t>
        </r>
      </text>
    </comment>
    <comment ref="E56" authorId="1" shapeId="0" xr:uid="{06EEE7B9-6022-437E-8923-A62809BDCAC6}">
      <text>
        <r>
          <rPr>
            <b/>
            <sz val="9"/>
            <color indexed="81"/>
            <rFont val="Tahoma"/>
            <family val="2"/>
          </rPr>
          <t>SEAL:</t>
        </r>
        <r>
          <rPr>
            <sz val="9"/>
            <color indexed="81"/>
            <rFont val="Tahoma"/>
            <family val="2"/>
          </rPr>
          <t xml:space="preserve">
5x dil</t>
        </r>
      </text>
    </comment>
    <comment ref="E57" authorId="1" shapeId="0" xr:uid="{4A240C5E-0366-47D6-969B-C9C615424648}">
      <text>
        <r>
          <rPr>
            <b/>
            <sz val="9"/>
            <color indexed="81"/>
            <rFont val="Tahoma"/>
            <family val="2"/>
          </rPr>
          <t>SEAL:</t>
        </r>
        <r>
          <rPr>
            <sz val="9"/>
            <color indexed="81"/>
            <rFont val="Tahoma"/>
            <family val="2"/>
          </rPr>
          <t xml:space="preserve">
5x dil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Kelsey Boeff</author>
  </authors>
  <commentList>
    <comment ref="H19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======
ID#AAAA3PfoVsA
Amelia Wilson-Jackson    (2023-08-17 15:36:33)
The matrix spike
recovery is outside the method acceptance limits, but could not be
accurately calculated due to a high concentration of analyte in the
sample.</t>
        </r>
      </text>
    </comment>
    <comment ref="M64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======
ID#AAAA3PfoVsU
Heather Rankin    (2023-08-17 15:36:33)
Outlier. 3 out of 4 results indiciate true sample concentration is &lt;MDL</t>
        </r>
      </text>
    </comment>
    <comment ref="Z64" authorId="1" shapeId="0" xr:uid="{10E5A3A5-5AD5-49C1-96D8-BF61EE4A850A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Rerun</t>
        </r>
      </text>
    </comment>
    <comment ref="Z65" authorId="1" shapeId="0" xr:uid="{235D53F7-0BDF-4EA1-9DA3-B430C211FC80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Rerun</t>
        </r>
      </text>
    </comment>
    <comment ref="Z67" authorId="1" shapeId="0" xr:uid="{F2249E0A-80CB-4E80-8AA6-4A73F594EB25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Rerun</t>
        </r>
      </text>
    </comment>
    <comment ref="Z68" authorId="1" shapeId="0" xr:uid="{7335715F-9D6E-40C9-8B1F-4D3728227E40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Rerun</t>
        </r>
      </text>
    </comment>
    <comment ref="N82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======
ID#AAAA306ykTU
Amelia Wilson-Jackson    (2023-09-05 21:42:35)
Samples are in PQL range</t>
        </r>
      </text>
    </comment>
    <comment ref="N89" authorId="1" shapeId="0" xr:uid="{582B994C-795A-4214-BAD5-842DCED6EA1C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The RPD is greater than the method acceptance criteria. At least one of the values used to calculate the RPD is less than PQL.</t>
        </r>
      </text>
    </comment>
    <comment ref="Q93" authorId="1" shapeId="0" xr:uid="{8FD11E62-7E7F-477D-867B-D3769B9C2ED8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The matrix spike recovery is outside the method acceptance limits, but could not be accurately calculated due to a high concentration of analyte in the sample.</t>
        </r>
      </text>
    </comment>
    <comment ref="N99" authorId="1" shapeId="0" xr:uid="{60B1B4B6-76FF-4AC3-841A-7F095154285C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The RPD is greater than the method acceptance criteria. At least one of the values used to calculate the RPD is less than PQL.</t>
        </r>
      </text>
    </comment>
    <comment ref="N110" authorId="1" shapeId="0" xr:uid="{26F8053D-29AF-440A-9358-66B3755ADDBC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High. RR</t>
        </r>
      </text>
    </comment>
    <comment ref="N114" authorId="1" shapeId="0" xr:uid="{9CC6046B-41A9-4891-898B-C691218965A6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The RPD is greater than the method acceptance criteria. At least one of the values used to calculate the RPD is less than PQL.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D5UQoRqjpIR5BjCckotRL+RyaKA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Kelsey Boeff</author>
  </authors>
  <commentList>
    <comment ref="H47" authorId="0" shapeId="0" xr:uid="{11B882C2-67D7-4AEC-B0C8-7D3661DF6F5C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Reran</t>
        </r>
      </text>
    </comment>
    <comment ref="E48" authorId="0" shapeId="0" xr:uid="{8828AE19-D9ED-4670-9711-89CBBCB56103}">
      <text>
        <r>
          <rPr>
            <b/>
            <sz val="9"/>
            <color indexed="81"/>
            <rFont val="Tahoma"/>
            <family val="2"/>
          </rPr>
          <t>Kelsey Boeff:</t>
        </r>
        <r>
          <rPr>
            <sz val="9"/>
            <color indexed="81"/>
            <rFont val="Tahoma"/>
            <family val="2"/>
          </rPr>
          <t xml:space="preserve">
The RPD is greater than the method acceptance criteria. At least one of the values used to calculate the RPD is less than MDL.</t>
        </r>
      </text>
    </comment>
  </commentList>
</comments>
</file>

<file path=xl/sharedStrings.xml><?xml version="1.0" encoding="utf-8"?>
<sst xmlns="http://schemas.openxmlformats.org/spreadsheetml/2006/main" count="2356" uniqueCount="635">
  <si>
    <t>Lab ID</t>
  </si>
  <si>
    <t>Sample ID</t>
  </si>
  <si>
    <t>Depth</t>
  </si>
  <si>
    <t>Collection Date</t>
  </si>
  <si>
    <t>Collection Time</t>
  </si>
  <si>
    <t>Chl-a (ug/L)</t>
  </si>
  <si>
    <t>SRP (ug P/L)</t>
  </si>
  <si>
    <t>Total Phosphorus (ug P/L)</t>
  </si>
  <si>
    <t>Total Nitrogen (mg N/L)</t>
  </si>
  <si>
    <t>NH4 (mg N/L)</t>
  </si>
  <si>
    <t>NO3 + NO2 (mg N/L)</t>
  </si>
  <si>
    <t>DIC (mg C/L)</t>
  </si>
  <si>
    <t>DOC (mg C/L)</t>
  </si>
  <si>
    <t>DSi (mg SiO2/L)</t>
  </si>
  <si>
    <t>Cl- (mg/L)</t>
  </si>
  <si>
    <t>Comments</t>
  </si>
  <si>
    <t>TP run date</t>
  </si>
  <si>
    <t>TN run date</t>
  </si>
  <si>
    <r>
      <rPr>
        <b/>
        <sz val="11"/>
        <color theme="1"/>
        <rFont val="Calibri"/>
        <family val="2"/>
      </rPr>
      <t xml:space="preserve">NH4 Run </t>
    </r>
    <r>
      <rPr>
        <sz val="11"/>
        <color theme="1"/>
        <rFont val="Calibri"/>
        <family val="2"/>
      </rPr>
      <t>(Range: 0.02-2.0 ppm N as NH4)</t>
    </r>
  </si>
  <si>
    <t>NO3 + NO2 Run</t>
  </si>
  <si>
    <t>SRP run</t>
  </si>
  <si>
    <t>DIC</t>
  </si>
  <si>
    <t>DOC</t>
  </si>
  <si>
    <t>DSi</t>
  </si>
  <si>
    <t>Cl-</t>
  </si>
  <si>
    <t>MDL</t>
  </si>
  <si>
    <t>1.00 ug/L</t>
  </si>
  <si>
    <t>3.00 ug/L</t>
  </si>
  <si>
    <t>3.50 ug/L</t>
  </si>
  <si>
    <t>0.050 mg/L</t>
  </si>
  <si>
    <t>0.010 mg/L</t>
  </si>
  <si>
    <t>0.005 mg/L</t>
  </si>
  <si>
    <t>3.00 mg/L</t>
  </si>
  <si>
    <t>0.300 mg/L</t>
  </si>
  <si>
    <t>2.5 mg/L</t>
  </si>
  <si>
    <t>Numerical values written in red are less than the analyte method detection limit</t>
  </si>
  <si>
    <t>SL001-01</t>
  </si>
  <si>
    <t>McCarons</t>
  </si>
  <si>
    <t>Epi</t>
  </si>
  <si>
    <t>SL001-02</t>
  </si>
  <si>
    <t>Hypo</t>
  </si>
  <si>
    <t>NR</t>
  </si>
  <si>
    <t>SL001-03</t>
  </si>
  <si>
    <t>Little Johanna</t>
  </si>
  <si>
    <t>SL001-04</t>
  </si>
  <si>
    <t>SL001-05</t>
  </si>
  <si>
    <t>Tanners</t>
  </si>
  <si>
    <t>SL001-06</t>
  </si>
  <si>
    <t>SL001-07</t>
  </si>
  <si>
    <t>Phalen</t>
  </si>
  <si>
    <t>SL001-08</t>
  </si>
  <si>
    <t>SL002-01</t>
  </si>
  <si>
    <t>Cedar</t>
  </si>
  <si>
    <t>SL002-02</t>
  </si>
  <si>
    <t>Bde Maka Ska</t>
  </si>
  <si>
    <t>SL002-03</t>
  </si>
  <si>
    <t>Brownie</t>
  </si>
  <si>
    <t>SL002-04</t>
  </si>
  <si>
    <t>SL002-05</t>
  </si>
  <si>
    <t>SL002-06</t>
  </si>
  <si>
    <t>SL003-01</t>
  </si>
  <si>
    <t>Parkers</t>
  </si>
  <si>
    <t>SL003-02</t>
  </si>
  <si>
    <t>Minnetonka</t>
  </si>
  <si>
    <t>SL003-03</t>
  </si>
  <si>
    <t>Medicine</t>
  </si>
  <si>
    <t>SL003-04</t>
  </si>
  <si>
    <t>SL003-05</t>
  </si>
  <si>
    <t>SL003-06</t>
  </si>
  <si>
    <t>SL004_01</t>
  </si>
  <si>
    <t>Snail</t>
  </si>
  <si>
    <t>SL004_02</t>
  </si>
  <si>
    <t>Wabasso</t>
  </si>
  <si>
    <t>SL004_03</t>
  </si>
  <si>
    <t>SL004_04</t>
  </si>
  <si>
    <t>SL005_01</t>
  </si>
  <si>
    <t>Smith</t>
  </si>
  <si>
    <t>SL005_02</t>
  </si>
  <si>
    <t>DUP Smith</t>
  </si>
  <si>
    <t>SL005_03</t>
  </si>
  <si>
    <t xml:space="preserve">Henry </t>
  </si>
  <si>
    <t>SL005_04</t>
  </si>
  <si>
    <t>SL005_05</t>
  </si>
  <si>
    <t>Uhlenkolts</t>
  </si>
  <si>
    <t>SL005_06</t>
  </si>
  <si>
    <t>SL005_07</t>
  </si>
  <si>
    <t>SL006_01</t>
  </si>
  <si>
    <t>McCarrons</t>
  </si>
  <si>
    <t>SL006_02</t>
  </si>
  <si>
    <t>SL006_03</t>
  </si>
  <si>
    <t>SL006_04</t>
  </si>
  <si>
    <t>SL006_05</t>
  </si>
  <si>
    <t>SL006_06</t>
  </si>
  <si>
    <t>SL006_07</t>
  </si>
  <si>
    <t>SL006_08</t>
  </si>
  <si>
    <t>SL006_09</t>
  </si>
  <si>
    <t>SL006_10</t>
  </si>
  <si>
    <t>SL006_11</t>
  </si>
  <si>
    <t>SL006_12</t>
  </si>
  <si>
    <t>SL006_13</t>
  </si>
  <si>
    <t>SL006_14</t>
  </si>
  <si>
    <t>SL006_15</t>
  </si>
  <si>
    <t>SL006_16</t>
  </si>
  <si>
    <t>SL006_17</t>
  </si>
  <si>
    <t>DUP Parkers</t>
  </si>
  <si>
    <t>SL006_18</t>
  </si>
  <si>
    <t>SL006_19</t>
  </si>
  <si>
    <t>SL006_20</t>
  </si>
  <si>
    <t>SL006_21</t>
  </si>
  <si>
    <t>SL006_22</t>
  </si>
  <si>
    <t>SL006_23</t>
  </si>
  <si>
    <t>SL006_24</t>
  </si>
  <si>
    <t>SL006_25</t>
  </si>
  <si>
    <t>SL007_01</t>
  </si>
  <si>
    <t>SL007_02</t>
  </si>
  <si>
    <t>SL007_03</t>
  </si>
  <si>
    <t>SL007_04</t>
  </si>
  <si>
    <t>SL007_05</t>
  </si>
  <si>
    <t>SL007_06</t>
  </si>
  <si>
    <t>SL008_01</t>
  </si>
  <si>
    <t>Dsi reran 230816</t>
  </si>
  <si>
    <t>SL008_02</t>
  </si>
  <si>
    <t>SL008_03</t>
  </si>
  <si>
    <t>Henry</t>
  </si>
  <si>
    <t>SL008_04</t>
  </si>
  <si>
    <t>SL008_05</t>
  </si>
  <si>
    <t>SL008_06</t>
  </si>
  <si>
    <t>SL009_01</t>
  </si>
  <si>
    <t>SL009_02</t>
  </si>
  <si>
    <t>SL009_03</t>
  </si>
  <si>
    <t>SL009_04</t>
  </si>
  <si>
    <t>SL009_05</t>
  </si>
  <si>
    <t>SL009_06</t>
  </si>
  <si>
    <t>SL009_07</t>
  </si>
  <si>
    <t>SL009_08</t>
  </si>
  <si>
    <t>SL009_09</t>
  </si>
  <si>
    <t>SL009_10</t>
  </si>
  <si>
    <t>SL009_11</t>
  </si>
  <si>
    <t>SL009_12</t>
  </si>
  <si>
    <t>SL009_13</t>
  </si>
  <si>
    <t>SL009_14</t>
  </si>
  <si>
    <t>SL009_15</t>
  </si>
  <si>
    <t>Lil Jo</t>
  </si>
  <si>
    <t>SL009_16</t>
  </si>
  <si>
    <t>SL009_17</t>
  </si>
  <si>
    <t>SL009_18</t>
  </si>
  <si>
    <t>SL009_19</t>
  </si>
  <si>
    <t>McCarron</t>
  </si>
  <si>
    <t>SL009_20</t>
  </si>
  <si>
    <t>SL009_21</t>
  </si>
  <si>
    <t>SL009_22</t>
  </si>
  <si>
    <t>SL009_23</t>
  </si>
  <si>
    <t>SL009_24</t>
  </si>
  <si>
    <t>SL009_25</t>
  </si>
  <si>
    <t>DUP Medicine</t>
  </si>
  <si>
    <t>SL010_01</t>
  </si>
  <si>
    <t>SL010_02</t>
  </si>
  <si>
    <t>SL010_03</t>
  </si>
  <si>
    <t>SL010_04</t>
  </si>
  <si>
    <t>SL010_05</t>
  </si>
  <si>
    <t>SL010_06</t>
  </si>
  <si>
    <t>Total Phosphorus</t>
  </si>
  <si>
    <t>Total Nitrogen</t>
  </si>
  <si>
    <t>TP Method QC</t>
  </si>
  <si>
    <t>TN Method QC</t>
  </si>
  <si>
    <t>Method Blanks</t>
  </si>
  <si>
    <t>Method Dups</t>
  </si>
  <si>
    <t>Matrix Spikes</t>
  </si>
  <si>
    <t>Initial Conc (for MDL calcs)</t>
  </si>
  <si>
    <t>Final Conc (ug/L)</t>
  </si>
  <si>
    <t>Final ug/L</t>
  </si>
  <si>
    <t>RPD</t>
  </si>
  <si>
    <t>Spike concentration (ug/L)</t>
  </si>
  <si>
    <t>actual ug P/L</t>
  </si>
  <si>
    <t>% recovery</t>
  </si>
  <si>
    <t>Final Conc (mg/L)</t>
  </si>
  <si>
    <t>Final mg/L</t>
  </si>
  <si>
    <t>Spike concentration (mg/L)</t>
  </si>
  <si>
    <t>actual mg/L</t>
  </si>
  <si>
    <t>LRB 1</t>
  </si>
  <si>
    <t>SL001_01</t>
  </si>
  <si>
    <t>LFB</t>
  </si>
  <si>
    <t>dup SL001_01</t>
  </si>
  <si>
    <t>ms SL001_01</t>
  </si>
  <si>
    <t>msd SL001_01</t>
  </si>
  <si>
    <t>SL002_03</t>
  </si>
  <si>
    <t>dup SL002_03</t>
  </si>
  <si>
    <t>ms SL002_03</t>
  </si>
  <si>
    <t>msd SL002_03</t>
  </si>
  <si>
    <t>230720 reruns</t>
  </si>
  <si>
    <t>LRB</t>
  </si>
  <si>
    <t>SL001_04 10x rr</t>
  </si>
  <si>
    <t>dup SL001_04 10x rr</t>
  </si>
  <si>
    <t>Dissolved Silica (DSi)</t>
  </si>
  <si>
    <t>Soluble Reactive Phosphorus (SRP)</t>
  </si>
  <si>
    <t>Chloride (Cl-)</t>
  </si>
  <si>
    <t>DSi 230619</t>
  </si>
  <si>
    <t>DSi Batch QC</t>
  </si>
  <si>
    <t>Batch QC - SRP</t>
  </si>
  <si>
    <t>Batch QC - Chloride</t>
  </si>
  <si>
    <t>mg/L</t>
  </si>
  <si>
    <t>ug P/L</t>
  </si>
  <si>
    <t xml:space="preserve">mg/L </t>
  </si>
  <si>
    <t>DC001_10</t>
  </si>
  <si>
    <t xml:space="preserve">LFB </t>
  </si>
  <si>
    <t>LRB 2</t>
  </si>
  <si>
    <t>DUP DC001_10</t>
  </si>
  <si>
    <t>dup SL001-01</t>
  </si>
  <si>
    <t>DUP SL001_01</t>
  </si>
  <si>
    <t>LRB 3</t>
  </si>
  <si>
    <t>MS DC001_10</t>
  </si>
  <si>
    <t>ms SL001-01</t>
  </si>
  <si>
    <t>MS SL001_01</t>
  </si>
  <si>
    <t>LRB 4</t>
  </si>
  <si>
    <t>MSD DC001_10</t>
  </si>
  <si>
    <t>msd SL001-01</t>
  </si>
  <si>
    <t>MSD SL001_01</t>
  </si>
  <si>
    <t>SL001_03</t>
  </si>
  <si>
    <t>DUP SL001_03</t>
  </si>
  <si>
    <t>MS SL001_03</t>
  </si>
  <si>
    <t>DUP SL004_01</t>
  </si>
  <si>
    <t>MS SL004_01</t>
  </si>
  <si>
    <t>MSD SL001_03</t>
  </si>
  <si>
    <t>MSD SL004_01</t>
  </si>
  <si>
    <t>SL002_05</t>
  </si>
  <si>
    <t>MS SL002_05</t>
  </si>
  <si>
    <t>dup SL002-01</t>
  </si>
  <si>
    <t>MS SL005_07</t>
  </si>
  <si>
    <t>DUP SL002_05</t>
  </si>
  <si>
    <t>MSD SL002_05</t>
  </si>
  <si>
    <t>ms SL002-01</t>
  </si>
  <si>
    <t>DUP SL005_07</t>
  </si>
  <si>
    <t>MSD SL005_07</t>
  </si>
  <si>
    <t>SL004-03</t>
  </si>
  <si>
    <t>msd SL002-01</t>
  </si>
  <si>
    <t>SL005-04 X4</t>
  </si>
  <si>
    <t>MS SL004-03</t>
  </si>
  <si>
    <t>MS SL005-04 X4</t>
  </si>
  <si>
    <t>MSD SL004-03</t>
  </si>
  <si>
    <t>MSD SL005-04 X4</t>
  </si>
  <si>
    <t>DUP SL004-03</t>
  </si>
  <si>
    <t>SL005-07</t>
  </si>
  <si>
    <t>DUP SL005-04 X4</t>
  </si>
  <si>
    <t>LFB2</t>
  </si>
  <si>
    <t>MS SL005-07</t>
  </si>
  <si>
    <t>MSD SL005-07</t>
  </si>
  <si>
    <t>dup SL003-02</t>
  </si>
  <si>
    <t>ms SL003-02</t>
  </si>
  <si>
    <t>DUP SL005-07</t>
  </si>
  <si>
    <t>msd SL003-02</t>
  </si>
  <si>
    <t>DSi 230814</t>
  </si>
  <si>
    <t>dup SL006_01</t>
  </si>
  <si>
    <t>ms SL006_01</t>
  </si>
  <si>
    <t>msd SL006_01</t>
  </si>
  <si>
    <t>DDC002_04</t>
  </si>
  <si>
    <t>DUP DDC002_04</t>
  </si>
  <si>
    <t>MS DDC002_04</t>
  </si>
  <si>
    <t>dup SL006_13</t>
  </si>
  <si>
    <t>ms SL006_13</t>
  </si>
  <si>
    <t>MSD DDC002_04</t>
  </si>
  <si>
    <t>Ch</t>
  </si>
  <si>
    <t>ms SL006_13_Dup</t>
  </si>
  <si>
    <t>LFB 2</t>
  </si>
  <si>
    <t>MS SL008_05</t>
  </si>
  <si>
    <t>DUP SL008_05</t>
  </si>
  <si>
    <t>MSD SL008_05</t>
  </si>
  <si>
    <t>dup SL007_03</t>
  </si>
  <si>
    <t>ms SL007_03</t>
  </si>
  <si>
    <t>DUP SL006_03</t>
  </si>
  <si>
    <t>msd SL007_03</t>
  </si>
  <si>
    <t>MS SL009_03</t>
  </si>
  <si>
    <t>MS SL006_03</t>
  </si>
  <si>
    <t>MSD SL009_03</t>
  </si>
  <si>
    <t>MSD SL006_03</t>
  </si>
  <si>
    <t>DUP SL009_03</t>
  </si>
  <si>
    <t>MS SL009_17</t>
  </si>
  <si>
    <t>DUP SL006_13</t>
  </si>
  <si>
    <t>MS SL006_13</t>
  </si>
  <si>
    <t>MSD SL009_17</t>
  </si>
  <si>
    <t>MSD SL006_13</t>
  </si>
  <si>
    <t>FR_SL008_05</t>
  </si>
  <si>
    <t>DUPFR_SL008_05</t>
  </si>
  <si>
    <t>DUP SL009_17</t>
  </si>
  <si>
    <t>MS FR_SL008_05</t>
  </si>
  <si>
    <t>DUP SL006_25</t>
  </si>
  <si>
    <t>MS SL006_25</t>
  </si>
  <si>
    <t>MSD FR_SL008_05</t>
  </si>
  <si>
    <t>MSD SL006_25</t>
  </si>
  <si>
    <t>DSi 230816</t>
  </si>
  <si>
    <t>DUP SL009_08</t>
  </si>
  <si>
    <t>MS SL009_08</t>
  </si>
  <si>
    <t>mg//L</t>
  </si>
  <si>
    <t>MSD SL009_08</t>
  </si>
  <si>
    <t>RL005_10</t>
  </si>
  <si>
    <t>DUP RL005_10</t>
  </si>
  <si>
    <t>MS RL005_10</t>
  </si>
  <si>
    <t>CCB</t>
  </si>
  <si>
    <t>DUP SL009_18</t>
  </si>
  <si>
    <t>MSD RL005_10</t>
  </si>
  <si>
    <t>DUP SL007-06</t>
  </si>
  <si>
    <t>MS SL009_18</t>
  </si>
  <si>
    <t>RL006_05</t>
  </si>
  <si>
    <t>MS SL007-06</t>
  </si>
  <si>
    <t>MSD SL009_18</t>
  </si>
  <si>
    <t>MS RL006_05</t>
  </si>
  <si>
    <t>MSD SL007-06</t>
  </si>
  <si>
    <t>DUP RL006_05</t>
  </si>
  <si>
    <t>MSD RL006_05</t>
  </si>
  <si>
    <t>DUP SL009_25</t>
  </si>
  <si>
    <t>MS SL009_25</t>
  </si>
  <si>
    <t>Signal high</t>
  </si>
  <si>
    <t>RL007_10</t>
  </si>
  <si>
    <t>MSD SL009_25</t>
  </si>
  <si>
    <t>MS RL007_10</t>
  </si>
  <si>
    <t>MSD RL007_10</t>
  </si>
  <si>
    <t>DD010_02</t>
  </si>
  <si>
    <t>DUP RL007_10</t>
  </si>
  <si>
    <t>dup DD010_02</t>
  </si>
  <si>
    <t>ms DD010_02</t>
  </si>
  <si>
    <t>msd DD010_02</t>
  </si>
  <si>
    <t>DD010_13</t>
  </si>
  <si>
    <t>dup DD010_13</t>
  </si>
  <si>
    <t>ms DD010_13</t>
  </si>
  <si>
    <t>msd DD010_13</t>
  </si>
  <si>
    <t>DD010_23</t>
  </si>
  <si>
    <t>dup DD010_23</t>
  </si>
  <si>
    <t>ms DD010_23</t>
  </si>
  <si>
    <t>msd DD010_23</t>
  </si>
  <si>
    <t>dup SL009_07</t>
  </si>
  <si>
    <t>ms SL009_07</t>
  </si>
  <si>
    <t>ms SL009_21</t>
  </si>
  <si>
    <t>msd SL009_07</t>
  </si>
  <si>
    <t>msd SL009_21</t>
  </si>
  <si>
    <t>dup SL009_21</t>
  </si>
  <si>
    <t>NOx</t>
  </si>
  <si>
    <t>NH4</t>
  </si>
  <si>
    <t>230718</t>
  </si>
  <si>
    <t>Batch QC - NOx</t>
  </si>
  <si>
    <t>Batch QC - NH3</t>
  </si>
  <si>
    <t>mg N/L</t>
  </si>
  <si>
    <t>dup SL004_01</t>
  </si>
  <si>
    <t>ms SL004_01</t>
  </si>
  <si>
    <t>msd SL004_01</t>
  </si>
  <si>
    <t>SL002_04</t>
  </si>
  <si>
    <t>dup SL005_07</t>
  </si>
  <si>
    <t>ms SL005_07</t>
  </si>
  <si>
    <t>dup SL002_04</t>
  </si>
  <si>
    <t>ms SL002_04</t>
  </si>
  <si>
    <t>msd SL005_07</t>
  </si>
  <si>
    <t>msd SL002_04</t>
  </si>
  <si>
    <t>dup SL006_10</t>
  </si>
  <si>
    <t>ms SL006_10</t>
  </si>
  <si>
    <t>msd SL006_10</t>
  </si>
  <si>
    <t>230829</t>
  </si>
  <si>
    <t>DUP SL004_03</t>
  </si>
  <si>
    <t>MS SL004_03</t>
  </si>
  <si>
    <t>MSD SL004_03</t>
  </si>
  <si>
    <t>dd011_01</t>
  </si>
  <si>
    <t>DUP dd011_01</t>
  </si>
  <si>
    <t>230717A</t>
  </si>
  <si>
    <t>MS dd011_01</t>
  </si>
  <si>
    <t>LFB 3</t>
  </si>
  <si>
    <t>MSD dd011_01</t>
  </si>
  <si>
    <t>DDC002_01</t>
  </si>
  <si>
    <t>DUP DDC002_01</t>
  </si>
  <si>
    <t>MS DDC002_01</t>
  </si>
  <si>
    <t>MSD DDC002_01</t>
  </si>
  <si>
    <t>SL005_05 4x</t>
  </si>
  <si>
    <t>DUP SL008_01</t>
  </si>
  <si>
    <t>dup SL006_12</t>
  </si>
  <si>
    <t>ms SL005_05 4x</t>
  </si>
  <si>
    <t>MS SL008_01</t>
  </si>
  <si>
    <t>ms SL006_12</t>
  </si>
  <si>
    <t>MSD SL008_01</t>
  </si>
  <si>
    <t>msd SL006_12</t>
  </si>
  <si>
    <t>DUP SL009_01</t>
  </si>
  <si>
    <t>MS SL009_01</t>
  </si>
  <si>
    <t>230717B</t>
  </si>
  <si>
    <t>MSD SL009_01</t>
  </si>
  <si>
    <t>DD009-03</t>
  </si>
  <si>
    <t>dup DD009-03</t>
  </si>
  <si>
    <t>ms DD009-03</t>
  </si>
  <si>
    <t>msd DD009-03</t>
  </si>
  <si>
    <t>dup SL006_21</t>
  </si>
  <si>
    <t>ms SL006_21</t>
  </si>
  <si>
    <t>msd SL006_21</t>
  </si>
  <si>
    <t>DD011_01</t>
  </si>
  <si>
    <t>LFB 1</t>
  </si>
  <si>
    <t>LRB Rinse</t>
  </si>
  <si>
    <t>Duplicate</t>
  </si>
  <si>
    <t>LFB redo</t>
  </si>
  <si>
    <t>MS DD011_01</t>
  </si>
  <si>
    <t>MSD DD011_01</t>
  </si>
  <si>
    <t>DD011_11</t>
  </si>
  <si>
    <t>MS DD011_11</t>
  </si>
  <si>
    <t>MSD DD011_11</t>
  </si>
  <si>
    <t>DD011_11 2x</t>
  </si>
  <si>
    <t>MS DD011_11 2x</t>
  </si>
  <si>
    <t>MSD DD011-11 2x</t>
  </si>
  <si>
    <t>SL008-05 4x</t>
  </si>
  <si>
    <t>MS SL008-05 4x</t>
  </si>
  <si>
    <t>MSD SL008-05 4x</t>
  </si>
  <si>
    <t>SL009_17 2x</t>
  </si>
  <si>
    <t>MS SL009_17 2x</t>
  </si>
  <si>
    <t>MSD SL009_17 2x</t>
  </si>
  <si>
    <t>SL009_21 2x</t>
  </si>
  <si>
    <t>MS SL009_21 2x</t>
  </si>
  <si>
    <t>MSD SL009_21 2x</t>
  </si>
  <si>
    <t>SL009_03 2x</t>
  </si>
  <si>
    <t>MS SL009_03 2x</t>
  </si>
  <si>
    <t>MSD SL009_03 2x</t>
  </si>
  <si>
    <t>MS SL010_01</t>
  </si>
  <si>
    <t>MSD SL010_01</t>
  </si>
  <si>
    <t>SL010_01 2x</t>
  </si>
  <si>
    <t>MS SL010_01 2x</t>
  </si>
  <si>
    <t>MSD SL010_01 2x</t>
  </si>
  <si>
    <t>DIC Batch QC</t>
  </si>
  <si>
    <t>DOC Batch QC</t>
  </si>
  <si>
    <t>lrb</t>
  </si>
  <si>
    <t>lcs</t>
  </si>
  <si>
    <t>LCS DOC</t>
  </si>
  <si>
    <t>lcsd</t>
  </si>
  <si>
    <t>LCSD DOC</t>
  </si>
  <si>
    <t>RL002-03</t>
  </si>
  <si>
    <t>SL003_04</t>
  </si>
  <si>
    <t>DUP RL002-03</t>
  </si>
  <si>
    <t>DUP SL003_04</t>
  </si>
  <si>
    <t>DUP SL002-02</t>
  </si>
  <si>
    <t>All DSi samples analyzed on SmartChem 170</t>
  </si>
  <si>
    <t>All Cl- samples analyzed on SmartChem 170</t>
  </si>
  <si>
    <t>Instrument MDLs</t>
  </si>
  <si>
    <t>Analyte</t>
  </si>
  <si>
    <t>Reference Method</t>
  </si>
  <si>
    <t>Units</t>
  </si>
  <si>
    <t>TP</t>
  </si>
  <si>
    <t>4500-P J/4500-P F</t>
  </si>
  <si>
    <t>ug/L</t>
  </si>
  <si>
    <t>TN</t>
  </si>
  <si>
    <t>4500-P J/4500-NO3- F</t>
  </si>
  <si>
    <t>NO-x</t>
  </si>
  <si>
    <t>4500-NO3- F/I</t>
  </si>
  <si>
    <t>4500-NH3 H</t>
  </si>
  <si>
    <t xml:space="preserve">DSi </t>
  </si>
  <si>
    <t>4500-Si-F</t>
  </si>
  <si>
    <t>Chl-a</t>
  </si>
  <si>
    <t>EPA 445.0, Revision 1.2</t>
  </si>
  <si>
    <t>QC Flag defintions</t>
  </si>
  <si>
    <t>Spike recovery or duplicate RPD are outside of method limits</t>
  </si>
  <si>
    <t>The RPD is greater than the method acceptance criteria. At least one of the values used to calculate the RPD is less than PQL.</t>
  </si>
  <si>
    <t>The matrix spike recovery is outside the method acceptance limits, but could not be accurately calculated due to a high concentration of analyte in the sample.</t>
  </si>
  <si>
    <t>The RPD is greater than the method acceptance criteria. The QC sample was non-homogeneous.</t>
  </si>
  <si>
    <t>DSi 230918</t>
  </si>
  <si>
    <t>RL003-11</t>
  </si>
  <si>
    <t>DUP RL003-11</t>
  </si>
  <si>
    <t>MS RL003-011</t>
  </si>
  <si>
    <t>MSD RL003-011</t>
  </si>
  <si>
    <t>DUP SL010_06</t>
  </si>
  <si>
    <t>MS SL010_06</t>
  </si>
  <si>
    <t>MSD SL010_06</t>
  </si>
  <si>
    <t>SL011_12</t>
  </si>
  <si>
    <t>DUP SL011_12</t>
  </si>
  <si>
    <t>MS SL011_12</t>
  </si>
  <si>
    <t>MSD SL011_12</t>
  </si>
  <si>
    <t>SL011_25</t>
  </si>
  <si>
    <t>DUP SL011_25</t>
  </si>
  <si>
    <t>MS SL011_25</t>
  </si>
  <si>
    <t>MSD SL011_25</t>
  </si>
  <si>
    <t>SL011_01</t>
  </si>
  <si>
    <t>SL011_02</t>
  </si>
  <si>
    <t>SL011_03</t>
  </si>
  <si>
    <t>SL011_05</t>
  </si>
  <si>
    <t>SL011_06</t>
  </si>
  <si>
    <t>SL011_07</t>
  </si>
  <si>
    <t>SL011_08</t>
  </si>
  <si>
    <t>SL011_09</t>
  </si>
  <si>
    <t>SL011_10</t>
  </si>
  <si>
    <t>SL011_11</t>
  </si>
  <si>
    <t>SL011_13</t>
  </si>
  <si>
    <t>SL011_14</t>
  </si>
  <si>
    <t>SL011_15</t>
  </si>
  <si>
    <t>SL011_16</t>
  </si>
  <si>
    <t>SL011_17</t>
  </si>
  <si>
    <t>SL011_18</t>
  </si>
  <si>
    <t>SL011_19</t>
  </si>
  <si>
    <t>SL011_20</t>
  </si>
  <si>
    <t>SL011_21</t>
  </si>
  <si>
    <t>SL011_22</t>
  </si>
  <si>
    <t>SL011_23</t>
  </si>
  <si>
    <t>SL011_24</t>
  </si>
  <si>
    <t>DUP Snail</t>
  </si>
  <si>
    <t>230919 AWJ</t>
  </si>
  <si>
    <t xml:space="preserve">Matrix Spikes and Duplicates </t>
  </si>
  <si>
    <t xml:space="preserve">RPD </t>
  </si>
  <si>
    <t>LRB DOC</t>
  </si>
  <si>
    <t>230815 AWJ</t>
  </si>
  <si>
    <t>LRB DIC</t>
  </si>
  <si>
    <t>LCS DIC</t>
  </si>
  <si>
    <t>LCSD DIC</t>
  </si>
  <si>
    <t>230921--KB/AWJ</t>
  </si>
  <si>
    <t>DD013_01</t>
  </si>
  <si>
    <t>DUP DD013_01</t>
  </si>
  <si>
    <t>MS DD013_01</t>
  </si>
  <si>
    <t>MSD DD013_01</t>
  </si>
  <si>
    <t xml:space="preserve">MS SL010_03 </t>
  </si>
  <si>
    <t>MSD SL010_03</t>
  </si>
  <si>
    <t xml:space="preserve">SL010_03 </t>
  </si>
  <si>
    <t xml:space="preserve">DUP SL010_03 </t>
  </si>
  <si>
    <t>MSD  SL010_01</t>
  </si>
  <si>
    <t>DUP SL010_01</t>
  </si>
  <si>
    <t>230920 AWJ/KB</t>
  </si>
  <si>
    <t>230919--AWJ/KB</t>
  </si>
  <si>
    <t>DUP SL011_01</t>
  </si>
  <si>
    <t>DUP SL011_10</t>
  </si>
  <si>
    <t>MS SL011_01</t>
  </si>
  <si>
    <t>MSD SL011_01</t>
  </si>
  <si>
    <t>MS SL011_10</t>
  </si>
  <si>
    <t>MSD SL011_10</t>
  </si>
  <si>
    <t>231006 KB/ML</t>
  </si>
  <si>
    <t>NPS021_06</t>
  </si>
  <si>
    <t>LFB (combined)</t>
  </si>
  <si>
    <t>DUP NPS021_06</t>
  </si>
  <si>
    <t>MS NPS021_06</t>
  </si>
  <si>
    <t>MSD NPS021_06</t>
  </si>
  <si>
    <t>231021 (RUN 1)</t>
  </si>
  <si>
    <t>MS SL010_05</t>
  </si>
  <si>
    <t>MSD SL010_05</t>
  </si>
  <si>
    <t>MS SL011_11</t>
  </si>
  <si>
    <t>MSD SL011_11</t>
  </si>
  <si>
    <t>MS SL011_23</t>
  </si>
  <si>
    <t>MSD SL011_23</t>
  </si>
  <si>
    <t>SL010-05 2x</t>
  </si>
  <si>
    <t>MS SL010-05 2x</t>
  </si>
  <si>
    <t>231021 (RUN 2)</t>
  </si>
  <si>
    <t xml:space="preserve">SL010-05 4x </t>
  </si>
  <si>
    <t>MS SL010-05 4x</t>
  </si>
  <si>
    <t>MSD SL010-05 4x</t>
  </si>
  <si>
    <t>231010--ML</t>
  </si>
  <si>
    <t>DUP SL009_13</t>
  </si>
  <si>
    <t>MS SL009_13</t>
  </si>
  <si>
    <t>MSD SL009_13</t>
  </si>
  <si>
    <t>DUP SL009_20</t>
  </si>
  <si>
    <t>MS SL009_20</t>
  </si>
  <si>
    <t>MSD SL009_20</t>
  </si>
  <si>
    <t>SL012_01</t>
  </si>
  <si>
    <t>SL012_02</t>
  </si>
  <si>
    <t>SL012_03</t>
  </si>
  <si>
    <t>SL012_04</t>
  </si>
  <si>
    <t>SL012_05</t>
  </si>
  <si>
    <t>SL012_06</t>
  </si>
  <si>
    <t>SL013_01</t>
  </si>
  <si>
    <t>SL013_02</t>
  </si>
  <si>
    <t>SL013_03</t>
  </si>
  <si>
    <t>SL013_04</t>
  </si>
  <si>
    <t>SL013_05</t>
  </si>
  <si>
    <t>SL013_06</t>
  </si>
  <si>
    <t>SL013_07</t>
  </si>
  <si>
    <t>SL013_08</t>
  </si>
  <si>
    <t>SL013_09</t>
  </si>
  <si>
    <t>SL013_10</t>
  </si>
  <si>
    <t>SL013_11</t>
  </si>
  <si>
    <t>SL013_12</t>
  </si>
  <si>
    <t>SL013_13</t>
  </si>
  <si>
    <t>SL013_14</t>
  </si>
  <si>
    <t>SL013_15</t>
  </si>
  <si>
    <t>SL013_16</t>
  </si>
  <si>
    <t>SL013_17</t>
  </si>
  <si>
    <t>Little Johana</t>
  </si>
  <si>
    <t>SL013_18</t>
  </si>
  <si>
    <t>HYPO</t>
  </si>
  <si>
    <t>SL013_19</t>
  </si>
  <si>
    <t>SL013_20</t>
  </si>
  <si>
    <t>SL013_21</t>
  </si>
  <si>
    <t>SL013_22</t>
  </si>
  <si>
    <t>SL013_23</t>
  </si>
  <si>
    <t>SL013_24</t>
  </si>
  <si>
    <t>SL013_25</t>
  </si>
  <si>
    <t>DSi 231102</t>
  </si>
  <si>
    <t>DUP SL012_06</t>
  </si>
  <si>
    <t>MS SL012_06</t>
  </si>
  <si>
    <t>MSD SL012_06</t>
  </si>
  <si>
    <t>MS SL013_12</t>
  </si>
  <si>
    <t>DUP SL013_12</t>
  </si>
  <si>
    <t>MSD SL013_12</t>
  </si>
  <si>
    <t>MS SL013_25</t>
  </si>
  <si>
    <t>MSD SL013_25</t>
  </si>
  <si>
    <t>DUP SL013_25</t>
  </si>
  <si>
    <t>DUP SL011_11</t>
  </si>
  <si>
    <t>DUP SL011_23</t>
  </si>
  <si>
    <t>SL011_11 2x</t>
  </si>
  <si>
    <t>DUPSL011_11 2x</t>
  </si>
  <si>
    <t>MS SL011_11 2x</t>
  </si>
  <si>
    <t>MSDSL011_11 2x</t>
  </si>
  <si>
    <t>SL011_23 2x</t>
  </si>
  <si>
    <t>DUPSL011_23 2x</t>
  </si>
  <si>
    <t>MS SL011_23 2x</t>
  </si>
  <si>
    <t>MSDSL011_23 2x</t>
  </si>
  <si>
    <t>SL011_09 2x</t>
  </si>
  <si>
    <t>SL011_09 2x_Dup</t>
  </si>
  <si>
    <t>231204</t>
  </si>
  <si>
    <t xml:space="preserve">LRB </t>
  </si>
  <si>
    <t>dup SL012_01</t>
  </si>
  <si>
    <t>ms SL012_01</t>
  </si>
  <si>
    <t>msd SL012_01</t>
  </si>
  <si>
    <t>dup SL013_01</t>
  </si>
  <si>
    <t>ms SL013_01</t>
  </si>
  <si>
    <t>msd SL013_01</t>
  </si>
  <si>
    <t>dup SL013_11</t>
  </si>
  <si>
    <t>ms SL013_11</t>
  </si>
  <si>
    <t>msd SL013_11</t>
  </si>
  <si>
    <t>DUP SL011_05</t>
  </si>
  <si>
    <t>MS SL011_05</t>
  </si>
  <si>
    <t>MSD SL011_05</t>
  </si>
  <si>
    <t xml:space="preserve">MS SL011_14 </t>
  </si>
  <si>
    <t>DUP SL011_14</t>
  </si>
  <si>
    <t>MSD SL011_14</t>
  </si>
  <si>
    <t>MS SL011_14</t>
  </si>
  <si>
    <t>DUP 'SL010_01</t>
  </si>
  <si>
    <t>MS 'SL010_01</t>
  </si>
  <si>
    <t>MSD 'SL010_01</t>
  </si>
  <si>
    <t>DUP 'SL011_05</t>
  </si>
  <si>
    <t>MS 'SL011_05</t>
  </si>
  <si>
    <t>MSD 'SL011_05</t>
  </si>
  <si>
    <t>DUP SL013_01</t>
  </si>
  <si>
    <t>MS SL013_01</t>
  </si>
  <si>
    <t>MSD SL013_01</t>
  </si>
  <si>
    <t>MS SL013_18</t>
  </si>
  <si>
    <t>DUP SL013_18</t>
  </si>
  <si>
    <t>MSD SL013_18</t>
  </si>
  <si>
    <t>SL011_04</t>
  </si>
  <si>
    <t>SL001_06</t>
  </si>
  <si>
    <t>DUP SL001_06</t>
  </si>
  <si>
    <t>MS SL001_06</t>
  </si>
  <si>
    <t>MSD SL001_06</t>
  </si>
  <si>
    <t>240328 rr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</si>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</sst>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"/>
    <numFmt numFmtId="165" formatCode="0.0000"/>
    <numFmt numFmtId="166" formatCode="0.0"/>
  </numFmts>
  <fonts count="3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98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color rgb="FF00B050"/>
      <name val="Calibri"/>
      <family val="2"/>
    </font>
    <font>
      <sz val="11"/>
      <color rgb="FFC00000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C00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sz val="11"/>
      <color rgb="FF0070C0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mo"/>
    </font>
  </fonts>
  <fills count="43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F494E9"/>
        <bgColor rgb="FFF494E9"/>
      </patternFill>
    </fill>
    <fill>
      <patternFill patternType="solid">
        <fgColor rgb="FFE2EFD9"/>
        <bgColor rgb="FFE2EFD9"/>
      </patternFill>
    </fill>
    <fill>
      <patternFill patternType="solid">
        <fgColor rgb="FFF3D9EE"/>
        <bgColor rgb="FFF3D9EE"/>
      </patternFill>
    </fill>
    <fill>
      <patternFill patternType="solid">
        <fgColor rgb="FF7F7F7F"/>
        <bgColor rgb="FF7F7F7F"/>
      </patternFill>
    </fill>
    <fill>
      <patternFill patternType="solid">
        <fgColor rgb="FFE5E5E5"/>
        <bgColor rgb="FFE5E5E5"/>
      </patternFill>
    </fill>
    <fill>
      <patternFill patternType="solid">
        <fgColor rgb="FFAEABAB"/>
        <bgColor rgb="FFAEABAB"/>
      </patternFill>
    </fill>
    <fill>
      <patternFill patternType="solid">
        <fgColor rgb="FF808080"/>
        <bgColor rgb="FF808080"/>
      </patternFill>
    </fill>
    <fill>
      <patternFill patternType="solid">
        <fgColor rgb="FFC55A11"/>
        <bgColor rgb="FFC55A11"/>
      </patternFill>
    </fill>
    <fill>
      <patternFill patternType="solid">
        <fgColor rgb="FFF4B083"/>
        <bgColor rgb="FFF4B083"/>
      </patternFill>
    </fill>
    <fill>
      <patternFill patternType="solid">
        <fgColor rgb="FFF7CAAC"/>
        <bgColor rgb="FFF7CAA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494E9"/>
        <bgColor indexed="64"/>
      </patternFill>
    </fill>
    <fill>
      <patternFill patternType="solid">
        <fgColor rgb="FFF3D9E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rgb="FFFFC000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rgb="FFD9E2F3"/>
      </patternFill>
    </fill>
    <fill>
      <patternFill patternType="solid">
        <fgColor theme="2" tint="-0.14999847407452621"/>
        <bgColor rgb="FFFFFF00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4" tint="0.79998168889431442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2" fillId="0" borderId="0" applyFont="0" applyFill="0" applyBorder="0" applyAlignment="0" applyProtection="0"/>
  </cellStyleXfs>
  <cellXfs count="631">
    <xf numFmtId="0" fontId="0" fillId="0" borderId="0" xfId="0"/>
    <xf numFmtId="1" fontId="6" fillId="0" borderId="0" xfId="0" applyNumberFormat="1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1" fontId="8" fillId="2" borderId="5" xfId="0" applyNumberFormat="1" applyFont="1" applyFill="1" applyBorder="1" applyAlignment="1">
      <alignment horizontal="center"/>
    </xf>
    <xf numFmtId="2" fontId="8" fillId="2" borderId="6" xfId="0" applyNumberFormat="1" applyFont="1" applyFill="1" applyBorder="1" applyAlignment="1">
      <alignment horizontal="center"/>
    </xf>
    <xf numFmtId="164" fontId="8" fillId="2" borderId="6" xfId="0" applyNumberFormat="1" applyFont="1" applyFill="1" applyBorder="1" applyAlignment="1">
      <alignment horizontal="center"/>
    </xf>
    <xf numFmtId="165" fontId="8" fillId="2" borderId="6" xfId="0" applyNumberFormat="1" applyFont="1" applyFill="1" applyBorder="1" applyAlignment="1">
      <alignment horizontal="center"/>
    </xf>
    <xf numFmtId="2" fontId="8" fillId="2" borderId="7" xfId="0" applyNumberFormat="1" applyFont="1" applyFill="1" applyBorder="1" applyAlignment="1">
      <alignment horizontal="center"/>
    </xf>
    <xf numFmtId="2" fontId="9" fillId="2" borderId="6" xfId="0" applyNumberFormat="1" applyFont="1" applyFill="1" applyBorder="1" applyAlignment="1">
      <alignment horizontal="center"/>
    </xf>
    <xf numFmtId="14" fontId="7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" fontId="8" fillId="0" borderId="8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4" fontId="8" fillId="0" borderId="8" xfId="0" applyNumberFormat="1" applyFont="1" applyBorder="1" applyAlignment="1">
      <alignment horizontal="center"/>
    </xf>
    <xf numFmtId="49" fontId="8" fillId="0" borderId="6" xfId="0" applyNumberFormat="1" applyFont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166" fontId="8" fillId="0" borderId="6" xfId="0" applyNumberFormat="1" applyFont="1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2" fontId="8" fillId="0" borderId="9" xfId="0" applyNumberFormat="1" applyFont="1" applyBorder="1" applyAlignment="1">
      <alignment horizontal="center"/>
    </xf>
    <xf numFmtId="14" fontId="8" fillId="0" borderId="0" xfId="0" applyNumberFormat="1" applyFont="1"/>
    <xf numFmtId="14" fontId="8" fillId="0" borderId="0" xfId="0" applyNumberFormat="1" applyFont="1" applyAlignment="1">
      <alignment horizontal="center"/>
    </xf>
    <xf numFmtId="1" fontId="8" fillId="0" borderId="6" xfId="0" applyNumberFormat="1" applyFont="1" applyBorder="1" applyAlignment="1">
      <alignment horizontal="center"/>
    </xf>
    <xf numFmtId="2" fontId="9" fillId="0" borderId="6" xfId="0" applyNumberFormat="1" applyFont="1" applyBorder="1" applyAlignment="1">
      <alignment horizontal="center"/>
    </xf>
    <xf numFmtId="1" fontId="8" fillId="0" borderId="10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4" fontId="8" fillId="0" borderId="10" xfId="0" applyNumberFormat="1" applyFont="1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2" fontId="8" fillId="0" borderId="11" xfId="0" applyNumberFormat="1" applyFont="1" applyBorder="1" applyAlignment="1">
      <alignment horizontal="center"/>
    </xf>
    <xf numFmtId="166" fontId="8" fillId="0" borderId="3" xfId="0" applyNumberFormat="1" applyFont="1" applyBorder="1" applyAlignment="1">
      <alignment horizontal="center"/>
    </xf>
    <xf numFmtId="165" fontId="8" fillId="0" borderId="6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3" xfId="0" applyNumberFormat="1" applyFont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14" fontId="8" fillId="0" borderId="6" xfId="0" applyNumberFormat="1" applyFont="1" applyBorder="1" applyAlignment="1">
      <alignment horizontal="center"/>
    </xf>
    <xf numFmtId="14" fontId="11" fillId="0" borderId="0" xfId="0" applyNumberFormat="1" applyFont="1"/>
    <xf numFmtId="0" fontId="8" fillId="0" borderId="0" xfId="0" applyFont="1"/>
    <xf numFmtId="0" fontId="6" fillId="6" borderId="12" xfId="0" applyFont="1" applyFill="1" applyBorder="1" applyAlignment="1">
      <alignment vertical="center"/>
    </xf>
    <xf numFmtId="0" fontId="6" fillId="4" borderId="19" xfId="0" applyFont="1" applyFill="1" applyBorder="1"/>
    <xf numFmtId="0" fontId="6" fillId="4" borderId="20" xfId="0" applyFont="1" applyFill="1" applyBorder="1"/>
    <xf numFmtId="0" fontId="8" fillId="0" borderId="21" xfId="0" applyFont="1" applyBorder="1"/>
    <xf numFmtId="0" fontId="8" fillId="0" borderId="22" xfId="0" applyFont="1" applyBorder="1"/>
    <xf numFmtId="0" fontId="8" fillId="0" borderId="23" xfId="0" applyFont="1" applyBorder="1"/>
    <xf numFmtId="0" fontId="8" fillId="0" borderId="24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2" fontId="13" fillId="0" borderId="22" xfId="0" applyNumberFormat="1" applyFont="1" applyBorder="1" applyAlignment="1">
      <alignment horizontal="center" vertical="center" shrinkToFit="1"/>
    </xf>
    <xf numFmtId="0" fontId="8" fillId="0" borderId="23" xfId="0" applyFont="1" applyBorder="1" applyAlignment="1">
      <alignment horizontal="center"/>
    </xf>
    <xf numFmtId="0" fontId="8" fillId="0" borderId="26" xfId="0" applyFont="1" applyBorder="1"/>
    <xf numFmtId="2" fontId="8" fillId="0" borderId="27" xfId="0" applyNumberFormat="1" applyFont="1" applyBorder="1"/>
    <xf numFmtId="0" fontId="8" fillId="0" borderId="27" xfId="0" applyFont="1" applyBorder="1" applyAlignment="1">
      <alignment horizontal="left"/>
    </xf>
    <xf numFmtId="0" fontId="8" fillId="0" borderId="27" xfId="0" applyFont="1" applyBorder="1"/>
    <xf numFmtId="2" fontId="8" fillId="0" borderId="22" xfId="0" applyNumberFormat="1" applyFont="1" applyBorder="1"/>
    <xf numFmtId="10" fontId="8" fillId="0" borderId="28" xfId="0" applyNumberFormat="1" applyFont="1" applyBorder="1"/>
    <xf numFmtId="164" fontId="8" fillId="0" borderId="27" xfId="0" applyNumberFormat="1" applyFont="1" applyBorder="1"/>
    <xf numFmtId="0" fontId="8" fillId="0" borderId="29" xfId="0" applyFont="1" applyBorder="1"/>
    <xf numFmtId="2" fontId="8" fillId="0" borderId="6" xfId="0" applyNumberFormat="1" applyFont="1" applyBorder="1"/>
    <xf numFmtId="0" fontId="8" fillId="0" borderId="6" xfId="0" applyFont="1" applyBorder="1" applyAlignment="1">
      <alignment horizontal="left"/>
    </xf>
    <xf numFmtId="10" fontId="8" fillId="0" borderId="30" xfId="0" applyNumberFormat="1" applyFont="1" applyBorder="1"/>
    <xf numFmtId="164" fontId="8" fillId="0" borderId="6" xfId="0" applyNumberFormat="1" applyFont="1" applyBorder="1"/>
    <xf numFmtId="0" fontId="8" fillId="0" borderId="6" xfId="0" applyFont="1" applyBorder="1"/>
    <xf numFmtId="0" fontId="8" fillId="0" borderId="31" xfId="0" applyFont="1" applyBorder="1"/>
    <xf numFmtId="0" fontId="8" fillId="0" borderId="32" xfId="0" applyFont="1" applyBorder="1"/>
    <xf numFmtId="166" fontId="8" fillId="0" borderId="32" xfId="0" applyNumberFormat="1" applyFont="1" applyBorder="1"/>
    <xf numFmtId="2" fontId="8" fillId="0" borderId="32" xfId="0" applyNumberFormat="1" applyFont="1" applyBorder="1"/>
    <xf numFmtId="0" fontId="8" fillId="0" borderId="33" xfId="0" applyFont="1" applyBorder="1"/>
    <xf numFmtId="0" fontId="8" fillId="0" borderId="32" xfId="0" applyFont="1" applyBorder="1" applyAlignment="1">
      <alignment horizontal="left"/>
    </xf>
    <xf numFmtId="10" fontId="8" fillId="0" borderId="33" xfId="0" applyNumberFormat="1" applyFont="1" applyBorder="1"/>
    <xf numFmtId="0" fontId="8" fillId="0" borderId="0" xfId="0" applyFont="1" applyAlignment="1">
      <alignment horizontal="left"/>
    </xf>
    <xf numFmtId="0" fontId="6" fillId="7" borderId="12" xfId="0" applyFont="1" applyFill="1" applyBorder="1" applyAlignment="1">
      <alignment vertical="center"/>
    </xf>
    <xf numFmtId="0" fontId="8" fillId="0" borderId="22" xfId="0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2" fontId="13" fillId="0" borderId="1" xfId="0" applyNumberFormat="1" applyFont="1" applyBorder="1" applyAlignment="1">
      <alignment horizontal="center" vertical="center" shrinkToFit="1"/>
    </xf>
    <xf numFmtId="10" fontId="8" fillId="0" borderId="38" xfId="0" applyNumberFormat="1" applyFont="1" applyBorder="1" applyAlignment="1">
      <alignment horizontal="center"/>
    </xf>
    <xf numFmtId="0" fontId="8" fillId="0" borderId="28" xfId="0" applyFont="1" applyBorder="1"/>
    <xf numFmtId="0" fontId="8" fillId="0" borderId="39" xfId="0" applyFont="1" applyBorder="1"/>
    <xf numFmtId="10" fontId="8" fillId="0" borderId="38" xfId="0" applyNumberFormat="1" applyFont="1" applyBorder="1"/>
    <xf numFmtId="2" fontId="9" fillId="0" borderId="27" xfId="0" applyNumberFormat="1" applyFont="1" applyBorder="1"/>
    <xf numFmtId="0" fontId="8" fillId="0" borderId="30" xfId="0" applyFont="1" applyBorder="1"/>
    <xf numFmtId="0" fontId="8" fillId="0" borderId="8" xfId="0" applyFont="1" applyBorder="1"/>
    <xf numFmtId="0" fontId="8" fillId="11" borderId="29" xfId="0" applyFont="1" applyFill="1" applyBorder="1"/>
    <xf numFmtId="164" fontId="8" fillId="11" borderId="6" xfId="0" applyNumberFormat="1" applyFont="1" applyFill="1" applyBorder="1"/>
    <xf numFmtId="2" fontId="9" fillId="0" borderId="6" xfId="0" applyNumberFormat="1" applyFont="1" applyBorder="1"/>
    <xf numFmtId="10" fontId="14" fillId="0" borderId="30" xfId="0" applyNumberFormat="1" applyFont="1" applyBorder="1"/>
    <xf numFmtId="0" fontId="8" fillId="0" borderId="40" xfId="0" applyFont="1" applyBorder="1"/>
    <xf numFmtId="0" fontId="8" fillId="0" borderId="41" xfId="0" applyFont="1" applyBorder="1"/>
    <xf numFmtId="0" fontId="8" fillId="11" borderId="31" xfId="0" applyFont="1" applyFill="1" applyBorder="1"/>
    <xf numFmtId="164" fontId="8" fillId="11" borderId="32" xfId="0" applyNumberFormat="1" applyFont="1" applyFill="1" applyBorder="1"/>
    <xf numFmtId="0" fontId="8" fillId="11" borderId="6" xfId="0" applyFont="1" applyFill="1" applyBorder="1"/>
    <xf numFmtId="0" fontId="8" fillId="11" borderId="6" xfId="0" applyFont="1" applyFill="1" applyBorder="1" applyAlignment="1">
      <alignment horizontal="center"/>
    </xf>
    <xf numFmtId="0" fontId="9" fillId="0" borderId="8" xfId="0" applyFont="1" applyBorder="1"/>
    <xf numFmtId="0" fontId="9" fillId="0" borderId="6" xfId="0" applyFont="1" applyBorder="1"/>
    <xf numFmtId="10" fontId="9" fillId="0" borderId="30" xfId="0" applyNumberFormat="1" applyFont="1" applyBorder="1"/>
    <xf numFmtId="0" fontId="8" fillId="11" borderId="30" xfId="0" applyFont="1" applyFill="1" applyBorder="1"/>
    <xf numFmtId="0" fontId="8" fillId="11" borderId="32" xfId="0" applyFont="1" applyFill="1" applyBorder="1"/>
    <xf numFmtId="0" fontId="8" fillId="11" borderId="33" xfId="0" applyFont="1" applyFill="1" applyBorder="1"/>
    <xf numFmtId="10" fontId="8" fillId="0" borderId="9" xfId="0" applyNumberFormat="1" applyFont="1" applyBorder="1"/>
    <xf numFmtId="10" fontId="9" fillId="11" borderId="30" xfId="0" applyNumberFormat="1" applyFont="1" applyFill="1" applyBorder="1"/>
    <xf numFmtId="10" fontId="8" fillId="11" borderId="30" xfId="0" applyNumberFormat="1" applyFont="1" applyFill="1" applyBorder="1"/>
    <xf numFmtId="0" fontId="8" fillId="0" borderId="25" xfId="0" applyFont="1" applyBorder="1"/>
    <xf numFmtId="0" fontId="8" fillId="11" borderId="32" xfId="0" applyFont="1" applyFill="1" applyBorder="1" applyAlignment="1">
      <alignment horizontal="center"/>
    </xf>
    <xf numFmtId="0" fontId="8" fillId="0" borderId="42" xfId="0" applyFont="1" applyBorder="1"/>
    <xf numFmtId="10" fontId="8" fillId="0" borderId="43" xfId="0" applyNumberFormat="1" applyFont="1" applyBorder="1"/>
    <xf numFmtId="10" fontId="8" fillId="11" borderId="33" xfId="0" applyNumberFormat="1" applyFont="1" applyFill="1" applyBorder="1"/>
    <xf numFmtId="164" fontId="8" fillId="0" borderId="44" xfId="0" applyNumberFormat="1" applyFont="1" applyBorder="1"/>
    <xf numFmtId="164" fontId="8" fillId="0" borderId="9" xfId="0" applyNumberFormat="1" applyFont="1" applyBorder="1"/>
    <xf numFmtId="2" fontId="8" fillId="0" borderId="30" xfId="0" applyNumberFormat="1" applyFont="1" applyBorder="1"/>
    <xf numFmtId="164" fontId="8" fillId="11" borderId="7" xfId="0" applyNumberFormat="1" applyFont="1" applyFill="1" applyBorder="1"/>
    <xf numFmtId="10" fontId="8" fillId="0" borderId="28" xfId="0" applyNumberFormat="1" applyFont="1" applyBorder="1" applyAlignment="1">
      <alignment horizontal="center"/>
    </xf>
    <xf numFmtId="10" fontId="8" fillId="0" borderId="6" xfId="0" applyNumberFormat="1" applyFont="1" applyBorder="1"/>
    <xf numFmtId="0" fontId="8" fillId="11" borderId="7" xfId="0" applyFont="1" applyFill="1" applyBorder="1"/>
    <xf numFmtId="164" fontId="8" fillId="0" borderId="43" xfId="0" applyNumberFormat="1" applyFont="1" applyBorder="1"/>
    <xf numFmtId="2" fontId="8" fillId="0" borderId="33" xfId="0" applyNumberFormat="1" applyFont="1" applyBorder="1"/>
    <xf numFmtId="0" fontId="8" fillId="12" borderId="29" xfId="0" applyFont="1" applyFill="1" applyBorder="1"/>
    <xf numFmtId="10" fontId="8" fillId="12" borderId="6" xfId="0" applyNumberFormat="1" applyFont="1" applyFill="1" applyBorder="1"/>
    <xf numFmtId="0" fontId="6" fillId="6" borderId="45" xfId="0" applyFont="1" applyFill="1" applyBorder="1" applyAlignment="1">
      <alignment vertical="center"/>
    </xf>
    <xf numFmtId="0" fontId="6" fillId="4" borderId="45" xfId="0" applyFont="1" applyFill="1" applyBorder="1"/>
    <xf numFmtId="0" fontId="8" fillId="11" borderId="46" xfId="0" applyFont="1" applyFill="1" applyBorder="1"/>
    <xf numFmtId="0" fontId="8" fillId="11" borderId="47" xfId="0" applyFont="1" applyFill="1" applyBorder="1"/>
    <xf numFmtId="0" fontId="8" fillId="12" borderId="6" xfId="0" applyFont="1" applyFill="1" applyBorder="1"/>
    <xf numFmtId="0" fontId="8" fillId="12" borderId="30" xfId="0" applyFont="1" applyFill="1" applyBorder="1"/>
    <xf numFmtId="0" fontId="8" fillId="13" borderId="29" xfId="0" applyFont="1" applyFill="1" applyBorder="1"/>
    <xf numFmtId="164" fontId="8" fillId="13" borderId="6" xfId="0" applyNumberFormat="1" applyFont="1" applyFill="1" applyBorder="1"/>
    <xf numFmtId="0" fontId="8" fillId="12" borderId="31" xfId="0" applyFont="1" applyFill="1" applyBorder="1"/>
    <xf numFmtId="10" fontId="8" fillId="12" borderId="32" xfId="0" applyNumberFormat="1" applyFont="1" applyFill="1" applyBorder="1"/>
    <xf numFmtId="10" fontId="8" fillId="0" borderId="32" xfId="0" applyNumberFormat="1" applyFont="1" applyBorder="1"/>
    <xf numFmtId="0" fontId="8" fillId="12" borderId="32" xfId="0" applyFont="1" applyFill="1" applyBorder="1"/>
    <xf numFmtId="0" fontId="8" fillId="12" borderId="33" xfId="0" applyFont="1" applyFill="1" applyBorder="1"/>
    <xf numFmtId="0" fontId="8" fillId="13" borderId="6" xfId="0" applyFont="1" applyFill="1" applyBorder="1"/>
    <xf numFmtId="9" fontId="8" fillId="0" borderId="30" xfId="0" applyNumberFormat="1" applyFont="1" applyBorder="1"/>
    <xf numFmtId="10" fontId="8" fillId="0" borderId="23" xfId="0" applyNumberFormat="1" applyFont="1" applyBorder="1" applyAlignment="1">
      <alignment horizontal="center"/>
    </xf>
    <xf numFmtId="9" fontId="8" fillId="0" borderId="6" xfId="0" applyNumberFormat="1" applyFont="1" applyBorder="1"/>
    <xf numFmtId="164" fontId="8" fillId="0" borderId="32" xfId="0" applyNumberFormat="1" applyFont="1" applyBorder="1"/>
    <xf numFmtId="0" fontId="15" fillId="0" borderId="6" xfId="0" applyFont="1" applyBorder="1"/>
    <xf numFmtId="10" fontId="15" fillId="0" borderId="30" xfId="0" applyNumberFormat="1" applyFont="1" applyBorder="1"/>
    <xf numFmtId="0" fontId="6" fillId="6" borderId="12" xfId="0" applyFont="1" applyFill="1" applyBorder="1" applyAlignment="1">
      <alignment horizontal="left" vertical="center"/>
    </xf>
    <xf numFmtId="0" fontId="6" fillId="6" borderId="48" xfId="0" applyFont="1" applyFill="1" applyBorder="1" applyAlignment="1">
      <alignment horizontal="left" vertical="center"/>
    </xf>
    <xf numFmtId="0" fontId="6" fillId="6" borderId="48" xfId="0" applyFont="1" applyFill="1" applyBorder="1" applyAlignment="1">
      <alignment horizontal="center" vertical="center"/>
    </xf>
    <xf numFmtId="0" fontId="6" fillId="6" borderId="45" xfId="0" applyFont="1" applyFill="1" applyBorder="1" applyAlignment="1">
      <alignment horizontal="center" vertical="center"/>
    </xf>
    <xf numFmtId="9" fontId="15" fillId="0" borderId="30" xfId="0" applyNumberFormat="1" applyFont="1" applyBorder="1"/>
    <xf numFmtId="0" fontId="8" fillId="13" borderId="31" xfId="0" applyFont="1" applyFill="1" applyBorder="1"/>
    <xf numFmtId="0" fontId="8" fillId="13" borderId="32" xfId="0" applyFont="1" applyFill="1" applyBorder="1"/>
    <xf numFmtId="10" fontId="8" fillId="13" borderId="33" xfId="0" applyNumberFormat="1" applyFont="1" applyFill="1" applyBorder="1"/>
    <xf numFmtId="0" fontId="8" fillId="0" borderId="38" xfId="0" applyFont="1" applyBorder="1" applyAlignment="1">
      <alignment horizontal="center"/>
    </xf>
    <xf numFmtId="0" fontId="8" fillId="0" borderId="44" xfId="0" applyFont="1" applyBorder="1"/>
    <xf numFmtId="0" fontId="8" fillId="0" borderId="49" xfId="0" applyFont="1" applyBorder="1"/>
    <xf numFmtId="0" fontId="8" fillId="0" borderId="50" xfId="0" applyFont="1" applyBorder="1"/>
    <xf numFmtId="10" fontId="8" fillId="0" borderId="51" xfId="0" applyNumberFormat="1" applyFont="1" applyBorder="1"/>
    <xf numFmtId="2" fontId="15" fillId="0" borderId="9" xfId="0" applyNumberFormat="1" applyFont="1" applyBorder="1"/>
    <xf numFmtId="0" fontId="8" fillId="0" borderId="9" xfId="0" applyFont="1" applyBorder="1"/>
    <xf numFmtId="2" fontId="8" fillId="0" borderId="43" xfId="0" applyNumberFormat="1" applyFont="1" applyBorder="1"/>
    <xf numFmtId="0" fontId="8" fillId="0" borderId="2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2" fontId="13" fillId="0" borderId="27" xfId="0" applyNumberFormat="1" applyFont="1" applyBorder="1" applyAlignment="1">
      <alignment horizontal="center" vertical="center" shrinkToFit="1"/>
    </xf>
    <xf numFmtId="164" fontId="8" fillId="0" borderId="28" xfId="0" applyNumberFormat="1" applyFont="1" applyBorder="1"/>
    <xf numFmtId="164" fontId="8" fillId="0" borderId="27" xfId="0" applyNumberFormat="1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164" fontId="8" fillId="0" borderId="30" xfId="0" applyNumberFormat="1" applyFont="1" applyBorder="1"/>
    <xf numFmtId="10" fontId="8" fillId="0" borderId="30" xfId="0" applyNumberFormat="1" applyFont="1" applyBorder="1" applyAlignment="1">
      <alignment horizontal="center"/>
    </xf>
    <xf numFmtId="164" fontId="8" fillId="11" borderId="30" xfId="0" applyNumberFormat="1" applyFont="1" applyFill="1" applyBorder="1"/>
    <xf numFmtId="0" fontId="8" fillId="0" borderId="9" xfId="0" applyFont="1" applyBorder="1" applyAlignment="1">
      <alignment horizontal="center"/>
    </xf>
    <xf numFmtId="0" fontId="8" fillId="0" borderId="43" xfId="0" applyFont="1" applyBorder="1"/>
    <xf numFmtId="164" fontId="8" fillId="0" borderId="32" xfId="0" applyNumberFormat="1" applyFont="1" applyBorder="1" applyAlignment="1">
      <alignment horizontal="center"/>
    </xf>
    <xf numFmtId="2" fontId="8" fillId="0" borderId="43" xfId="0" applyNumberFormat="1" applyFont="1" applyBorder="1" applyAlignment="1">
      <alignment horizontal="center"/>
    </xf>
    <xf numFmtId="164" fontId="8" fillId="11" borderId="32" xfId="0" applyNumberFormat="1" applyFont="1" applyFill="1" applyBorder="1" applyAlignment="1">
      <alignment horizontal="center"/>
    </xf>
    <xf numFmtId="10" fontId="8" fillId="11" borderId="33" xfId="0" applyNumberFormat="1" applyFont="1" applyFill="1" applyBorder="1" applyAlignment="1">
      <alignment horizontal="center"/>
    </xf>
    <xf numFmtId="10" fontId="8" fillId="3" borderId="30" xfId="0" applyNumberFormat="1" applyFont="1" applyFill="1" applyBorder="1"/>
    <xf numFmtId="2" fontId="8" fillId="0" borderId="41" xfId="0" applyNumberFormat="1" applyFont="1" applyBorder="1" applyAlignment="1">
      <alignment horizontal="center"/>
    </xf>
    <xf numFmtId="10" fontId="8" fillId="0" borderId="53" xfId="0" applyNumberFormat="1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2" fontId="8" fillId="0" borderId="30" xfId="0" applyNumberFormat="1" applyFont="1" applyBorder="1" applyAlignment="1">
      <alignment horizontal="center"/>
    </xf>
    <xf numFmtId="10" fontId="14" fillId="0" borderId="33" xfId="0" applyNumberFormat="1" applyFont="1" applyBorder="1"/>
    <xf numFmtId="2" fontId="8" fillId="0" borderId="33" xfId="0" applyNumberFormat="1" applyFont="1" applyBorder="1" applyAlignment="1">
      <alignment horizontal="center"/>
    </xf>
    <xf numFmtId="0" fontId="8" fillId="0" borderId="58" xfId="0" applyFont="1" applyBorder="1"/>
    <xf numFmtId="0" fontId="8" fillId="0" borderId="59" xfId="0" applyFont="1" applyBorder="1" applyAlignment="1">
      <alignment horizontal="center"/>
    </xf>
    <xf numFmtId="0" fontId="8" fillId="0" borderId="58" xfId="0" applyFont="1" applyBorder="1" applyAlignment="1">
      <alignment horizontal="center"/>
    </xf>
    <xf numFmtId="2" fontId="16" fillId="0" borderId="59" xfId="0" applyNumberFormat="1" applyFont="1" applyBorder="1" applyAlignment="1">
      <alignment horizontal="center"/>
    </xf>
    <xf numFmtId="10" fontId="8" fillId="0" borderId="58" xfId="0" applyNumberFormat="1" applyFont="1" applyBorder="1" applyAlignment="1">
      <alignment horizontal="center"/>
    </xf>
    <xf numFmtId="0" fontId="8" fillId="0" borderId="58" xfId="0" applyFont="1" applyBorder="1" applyAlignment="1">
      <alignment horizontal="right"/>
    </xf>
    <xf numFmtId="0" fontId="8" fillId="0" borderId="59" xfId="0" applyFont="1" applyBorder="1"/>
    <xf numFmtId="0" fontId="8" fillId="0" borderId="59" xfId="0" applyFont="1" applyBorder="1" applyAlignment="1">
      <alignment horizontal="right"/>
    </xf>
    <xf numFmtId="10" fontId="8" fillId="0" borderId="58" xfId="0" applyNumberFormat="1" applyFont="1" applyBorder="1" applyAlignment="1">
      <alignment horizontal="right"/>
    </xf>
    <xf numFmtId="2" fontId="8" fillId="0" borderId="58" xfId="0" applyNumberFormat="1" applyFont="1" applyBorder="1" applyAlignment="1">
      <alignment horizontal="right"/>
    </xf>
    <xf numFmtId="0" fontId="8" fillId="11" borderId="60" xfId="0" applyFont="1" applyFill="1" applyBorder="1"/>
    <xf numFmtId="0" fontId="8" fillId="14" borderId="60" xfId="0" applyFont="1" applyFill="1" applyBorder="1"/>
    <xf numFmtId="0" fontId="8" fillId="11" borderId="61" xfId="0" applyFont="1" applyFill="1" applyBorder="1"/>
    <xf numFmtId="0" fontId="8" fillId="0" borderId="62" xfId="0" applyFont="1" applyBorder="1"/>
    <xf numFmtId="0" fontId="8" fillId="0" borderId="63" xfId="0" applyFont="1" applyBorder="1"/>
    <xf numFmtId="0" fontId="8" fillId="0" borderId="63" xfId="0" applyFont="1" applyBorder="1" applyAlignment="1">
      <alignment horizontal="right"/>
    </xf>
    <xf numFmtId="2" fontId="8" fillId="0" borderId="62" xfId="0" applyNumberFormat="1" applyFont="1" applyBorder="1" applyAlignment="1">
      <alignment horizontal="right"/>
    </xf>
    <xf numFmtId="0" fontId="8" fillId="0" borderId="66" xfId="0" applyFont="1" applyBorder="1"/>
    <xf numFmtId="0" fontId="8" fillId="0" borderId="66" xfId="0" applyFont="1" applyBorder="1" applyAlignment="1">
      <alignment horizontal="center"/>
    </xf>
    <xf numFmtId="2" fontId="16" fillId="0" borderId="39" xfId="0" applyNumberFormat="1" applyFont="1" applyBorder="1" applyAlignment="1">
      <alignment horizontal="center"/>
    </xf>
    <xf numFmtId="10" fontId="8" fillId="0" borderId="66" xfId="0" applyNumberFormat="1" applyFont="1" applyBorder="1" applyAlignment="1">
      <alignment horizontal="center"/>
    </xf>
    <xf numFmtId="0" fontId="17" fillId="0" borderId="29" xfId="0" applyFont="1" applyBorder="1"/>
    <xf numFmtId="0" fontId="17" fillId="0" borderId="67" xfId="0" applyFont="1" applyBorder="1" applyAlignment="1">
      <alignment horizontal="right"/>
    </xf>
    <xf numFmtId="0" fontId="8" fillId="0" borderId="8" xfId="0" applyFont="1" applyBorder="1" applyAlignment="1">
      <alignment horizontal="right"/>
    </xf>
    <xf numFmtId="0" fontId="8" fillId="0" borderId="67" xfId="0" applyFont="1" applyBorder="1"/>
    <xf numFmtId="0" fontId="17" fillId="0" borderId="49" xfId="0" applyFont="1" applyBorder="1"/>
    <xf numFmtId="164" fontId="17" fillId="0" borderId="58" xfId="0" applyNumberFormat="1" applyFont="1" applyBorder="1" applyAlignment="1">
      <alignment horizontal="right"/>
    </xf>
    <xf numFmtId="0" fontId="17" fillId="11" borderId="29" xfId="0" applyFont="1" applyFill="1" applyBorder="1"/>
    <xf numFmtId="0" fontId="17" fillId="11" borderId="68" xfId="0" applyFont="1" applyFill="1" applyBorder="1"/>
    <xf numFmtId="0" fontId="17" fillId="11" borderId="60" xfId="0" applyFont="1" applyFill="1" applyBorder="1"/>
    <xf numFmtId="0" fontId="17" fillId="11" borderId="69" xfId="0" applyFont="1" applyFill="1" applyBorder="1"/>
    <xf numFmtId="0" fontId="8" fillId="0" borderId="51" xfId="0" applyFont="1" applyBorder="1"/>
    <xf numFmtId="0" fontId="17" fillId="11" borderId="61" xfId="0" applyFont="1" applyFill="1" applyBorder="1"/>
    <xf numFmtId="0" fontId="17" fillId="11" borderId="70" xfId="0" applyFont="1" applyFill="1" applyBorder="1"/>
    <xf numFmtId="0" fontId="8" fillId="0" borderId="71" xfId="0" applyFont="1" applyBorder="1"/>
    <xf numFmtId="0" fontId="8" fillId="0" borderId="62" xfId="0" applyFont="1" applyBorder="1" applyAlignment="1">
      <alignment horizontal="right"/>
    </xf>
    <xf numFmtId="10" fontId="8" fillId="0" borderId="67" xfId="0" applyNumberFormat="1" applyFont="1" applyBorder="1" applyAlignment="1">
      <alignment horizontal="right"/>
    </xf>
    <xf numFmtId="0" fontId="17" fillId="0" borderId="58" xfId="0" applyFont="1" applyBorder="1" applyAlignment="1">
      <alignment horizontal="right"/>
    </xf>
    <xf numFmtId="0" fontId="17" fillId="11" borderId="67" xfId="0" applyFont="1" applyFill="1" applyBorder="1"/>
    <xf numFmtId="165" fontId="8" fillId="0" borderId="59" xfId="0" applyNumberFormat="1" applyFont="1" applyBorder="1" applyAlignment="1">
      <alignment horizontal="right"/>
    </xf>
    <xf numFmtId="0" fontId="17" fillId="11" borderId="49" xfId="0" applyFont="1" applyFill="1" applyBorder="1"/>
    <xf numFmtId="0" fontId="17" fillId="11" borderId="58" xfId="0" applyFont="1" applyFill="1" applyBorder="1"/>
    <xf numFmtId="0" fontId="17" fillId="11" borderId="71" xfId="0" applyFont="1" applyFill="1" applyBorder="1"/>
    <xf numFmtId="0" fontId="17" fillId="11" borderId="62" xfId="0" applyFont="1" applyFill="1" applyBorder="1"/>
    <xf numFmtId="10" fontId="8" fillId="0" borderId="74" xfId="0" applyNumberFormat="1" applyFont="1" applyBorder="1" applyAlignment="1">
      <alignment horizontal="right"/>
    </xf>
    <xf numFmtId="0" fontId="6" fillId="15" borderId="12" xfId="0" applyFont="1" applyFill="1" applyBorder="1" applyAlignment="1">
      <alignment horizontal="left" vertical="center"/>
    </xf>
    <xf numFmtId="0" fontId="6" fillId="16" borderId="12" xfId="0" applyFont="1" applyFill="1" applyBorder="1" applyAlignment="1">
      <alignment horizontal="left" vertical="center"/>
    </xf>
    <xf numFmtId="2" fontId="8" fillId="0" borderId="44" xfId="0" applyNumberFormat="1" applyFont="1" applyBorder="1"/>
    <xf numFmtId="10" fontId="8" fillId="11" borderId="28" xfId="0" applyNumberFormat="1" applyFont="1" applyFill="1" applyBorder="1"/>
    <xf numFmtId="0" fontId="8" fillId="11" borderId="5" xfId="0" applyFont="1" applyFill="1" applyBorder="1"/>
    <xf numFmtId="0" fontId="8" fillId="11" borderId="7" xfId="0" applyFont="1" applyFill="1" applyBorder="1" applyAlignment="1">
      <alignment horizontal="center"/>
    </xf>
    <xf numFmtId="0" fontId="8" fillId="11" borderId="46" xfId="0" applyFont="1" applyFill="1" applyBorder="1" applyAlignment="1">
      <alignment horizontal="center"/>
    </xf>
    <xf numFmtId="0" fontId="18" fillId="0" borderId="26" xfId="0" applyFont="1" applyBorder="1"/>
    <xf numFmtId="0" fontId="18" fillId="0" borderId="39" xfId="0" applyFont="1" applyBorder="1"/>
    <xf numFmtId="0" fontId="18" fillId="0" borderId="27" xfId="0" applyFont="1" applyBorder="1"/>
    <xf numFmtId="0" fontId="18" fillId="0" borderId="28" xfId="0" applyFont="1" applyBorder="1"/>
    <xf numFmtId="0" fontId="13" fillId="0" borderId="29" xfId="0" applyFont="1" applyBorder="1"/>
    <xf numFmtId="0" fontId="13" fillId="0" borderId="8" xfId="0" applyFont="1" applyBorder="1"/>
    <xf numFmtId="0" fontId="13" fillId="0" borderId="30" xfId="0" applyFont="1" applyBorder="1"/>
    <xf numFmtId="0" fontId="13" fillId="0" borderId="6" xfId="0" applyFont="1" applyBorder="1"/>
    <xf numFmtId="0" fontId="13" fillId="0" borderId="41" xfId="0" applyFont="1" applyBorder="1"/>
    <xf numFmtId="0" fontId="13" fillId="0" borderId="71" xfId="0" applyFont="1" applyBorder="1"/>
    <xf numFmtId="0" fontId="19" fillId="0" borderId="77" xfId="0" applyFont="1" applyBorder="1"/>
    <xf numFmtId="2" fontId="8" fillId="0" borderId="78" xfId="0" applyNumberFormat="1" applyFont="1" applyBorder="1"/>
    <xf numFmtId="0" fontId="13" fillId="0" borderId="33" xfId="0" applyFont="1" applyBorder="1"/>
    <xf numFmtId="0" fontId="13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18" borderId="79" xfId="0" applyFont="1" applyFill="1" applyBorder="1" applyAlignment="1">
      <alignment vertical="center"/>
    </xf>
    <xf numFmtId="0" fontId="0" fillId="0" borderId="85" xfId="0" applyBorder="1"/>
    <xf numFmtId="0" fontId="0" fillId="0" borderId="86" xfId="0" applyBorder="1"/>
    <xf numFmtId="0" fontId="0" fillId="0" borderId="85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6" xfId="0" applyBorder="1" applyAlignment="1">
      <alignment horizontal="center"/>
    </xf>
    <xf numFmtId="2" fontId="25" fillId="0" borderId="87" xfId="0" applyNumberFormat="1" applyFont="1" applyBorder="1" applyAlignment="1">
      <alignment horizontal="center" vertical="center" wrapText="1" shrinkToFit="1"/>
    </xf>
    <xf numFmtId="10" fontId="0" fillId="0" borderId="86" xfId="0" applyNumberFormat="1" applyBorder="1" applyAlignment="1">
      <alignment horizontal="center"/>
    </xf>
    <xf numFmtId="0" fontId="0" fillId="0" borderId="88" xfId="0" applyBorder="1"/>
    <xf numFmtId="0" fontId="0" fillId="0" borderId="89" xfId="0" applyBorder="1"/>
    <xf numFmtId="10" fontId="0" fillId="0" borderId="89" xfId="0" applyNumberFormat="1" applyBorder="1"/>
    <xf numFmtId="10" fontId="0" fillId="0" borderId="90" xfId="0" applyNumberFormat="1" applyBorder="1"/>
    <xf numFmtId="0" fontId="0" fillId="0" borderId="91" xfId="0" applyBorder="1"/>
    <xf numFmtId="0" fontId="0" fillId="0" borderId="92" xfId="0" applyBorder="1"/>
    <xf numFmtId="10" fontId="0" fillId="0" borderId="92" xfId="0" applyNumberFormat="1" applyBorder="1"/>
    <xf numFmtId="10" fontId="0" fillId="0" borderId="93" xfId="0" applyNumberFormat="1" applyBorder="1"/>
    <xf numFmtId="0" fontId="0" fillId="20" borderId="91" xfId="0" applyFill="1" applyBorder="1"/>
    <xf numFmtId="0" fontId="0" fillId="20" borderId="92" xfId="0" applyFill="1" applyBorder="1"/>
    <xf numFmtId="0" fontId="0" fillId="20" borderId="92" xfId="0" applyFill="1" applyBorder="1" applyAlignment="1">
      <alignment horizontal="center"/>
    </xf>
    <xf numFmtId="0" fontId="0" fillId="20" borderId="94" xfId="0" applyFill="1" applyBorder="1"/>
    <xf numFmtId="0" fontId="0" fillId="20" borderId="95" xfId="0" applyFill="1" applyBorder="1" applyAlignment="1">
      <alignment horizontal="center"/>
    </xf>
    <xf numFmtId="0" fontId="0" fillId="0" borderId="95" xfId="0" applyBorder="1"/>
    <xf numFmtId="10" fontId="0" fillId="0" borderId="95" xfId="0" applyNumberFormat="1" applyBorder="1"/>
    <xf numFmtId="10" fontId="0" fillId="0" borderId="96" xfId="0" applyNumberFormat="1" applyBorder="1"/>
    <xf numFmtId="14" fontId="8" fillId="0" borderId="3" xfId="0" applyNumberFormat="1" applyFont="1" applyBorder="1" applyAlignment="1">
      <alignment horizontal="center"/>
    </xf>
    <xf numFmtId="0" fontId="8" fillId="0" borderId="92" xfId="0" applyFont="1" applyBorder="1" applyAlignment="1">
      <alignment horizontal="center"/>
    </xf>
    <xf numFmtId="14" fontId="8" fillId="0" borderId="92" xfId="0" applyNumberFormat="1" applyFont="1" applyBorder="1" applyAlignment="1">
      <alignment horizontal="center"/>
    </xf>
    <xf numFmtId="0" fontId="8" fillId="5" borderId="92" xfId="0" applyFont="1" applyFill="1" applyBorder="1" applyAlignment="1">
      <alignment horizontal="center"/>
    </xf>
    <xf numFmtId="0" fontId="5" fillId="21" borderId="92" xfId="0" applyFont="1" applyFill="1" applyBorder="1" applyAlignment="1">
      <alignment horizontal="center" wrapText="1"/>
    </xf>
    <xf numFmtId="14" fontId="5" fillId="21" borderId="92" xfId="0" applyNumberFormat="1" applyFont="1" applyFill="1" applyBorder="1" applyAlignment="1">
      <alignment horizontal="center" wrapText="1"/>
    </xf>
    <xf numFmtId="0" fontId="5" fillId="22" borderId="92" xfId="0" applyFont="1" applyFill="1" applyBorder="1" applyAlignment="1">
      <alignment horizontal="center" wrapText="1"/>
    </xf>
    <xf numFmtId="14" fontId="5" fillId="22" borderId="92" xfId="0" applyNumberFormat="1" applyFont="1" applyFill="1" applyBorder="1" applyAlignment="1">
      <alignment horizontal="center" wrapText="1"/>
    </xf>
    <xf numFmtId="0" fontId="8" fillId="0" borderId="10" xfId="0" applyFont="1" applyBorder="1" applyAlignment="1">
      <alignment horizontal="center"/>
    </xf>
    <xf numFmtId="2" fontId="0" fillId="0" borderId="92" xfId="0" applyNumberFormat="1" applyBorder="1" applyAlignment="1">
      <alignment horizontal="center"/>
    </xf>
    <xf numFmtId="0" fontId="0" fillId="0" borderId="92" xfId="0" applyBorder="1" applyAlignment="1">
      <alignment horizontal="center"/>
    </xf>
    <xf numFmtId="0" fontId="24" fillId="24" borderId="79" xfId="0" applyFont="1" applyFill="1" applyBorder="1" applyAlignment="1">
      <alignment horizontal="left" vertical="center"/>
    </xf>
    <xf numFmtId="0" fontId="24" fillId="24" borderId="80" xfId="0" applyFont="1" applyFill="1" applyBorder="1" applyAlignment="1">
      <alignment horizontal="center" vertical="center"/>
    </xf>
    <xf numFmtId="0" fontId="24" fillId="24" borderId="81" xfId="0" applyFont="1" applyFill="1" applyBorder="1" applyAlignment="1">
      <alignment horizontal="center" vertical="center"/>
    </xf>
    <xf numFmtId="0" fontId="24" fillId="25" borderId="82" xfId="0" applyFont="1" applyFill="1" applyBorder="1" applyAlignment="1">
      <alignment horizontal="left"/>
    </xf>
    <xf numFmtId="0" fontId="24" fillId="25" borderId="83" xfId="0" applyFont="1" applyFill="1" applyBorder="1" applyAlignment="1">
      <alignment horizontal="center"/>
    </xf>
    <xf numFmtId="0" fontId="24" fillId="25" borderId="84" xfId="0" applyFont="1" applyFill="1" applyBorder="1" applyAlignment="1">
      <alignment horizontal="center"/>
    </xf>
    <xf numFmtId="2" fontId="25" fillId="0" borderId="97" xfId="0" applyNumberFormat="1" applyFont="1" applyBorder="1" applyAlignment="1">
      <alignment horizontal="center" vertical="center" wrapText="1" shrinkToFit="1"/>
    </xf>
    <xf numFmtId="0" fontId="0" fillId="26" borderId="0" xfId="0" applyFill="1"/>
    <xf numFmtId="0" fontId="0" fillId="0" borderId="98" xfId="0" applyBorder="1"/>
    <xf numFmtId="2" fontId="0" fillId="0" borderId="99" xfId="0" applyNumberFormat="1" applyBorder="1"/>
    <xf numFmtId="0" fontId="0" fillId="27" borderId="91" xfId="0" applyFill="1" applyBorder="1"/>
    <xf numFmtId="0" fontId="0" fillId="27" borderId="100" xfId="0" applyFill="1" applyBorder="1"/>
    <xf numFmtId="0" fontId="0" fillId="0" borderId="101" xfId="0" applyBorder="1"/>
    <xf numFmtId="0" fontId="0" fillId="27" borderId="101" xfId="0" applyFill="1" applyBorder="1"/>
    <xf numFmtId="0" fontId="0" fillId="27" borderId="92" xfId="0" applyFill="1" applyBorder="1"/>
    <xf numFmtId="10" fontId="0" fillId="27" borderId="93" xfId="0" applyNumberFormat="1" applyFill="1" applyBorder="1"/>
    <xf numFmtId="0" fontId="0" fillId="27" borderId="94" xfId="0" applyFill="1" applyBorder="1"/>
    <xf numFmtId="0" fontId="0" fillId="27" borderId="102" xfId="0" applyFill="1" applyBorder="1"/>
    <xf numFmtId="0" fontId="0" fillId="27" borderId="103" xfId="0" applyFill="1" applyBorder="1"/>
    <xf numFmtId="0" fontId="0" fillId="27" borderId="95" xfId="0" applyFill="1" applyBorder="1"/>
    <xf numFmtId="10" fontId="0" fillId="27" borderId="96" xfId="0" applyNumberFormat="1" applyFill="1" applyBorder="1"/>
    <xf numFmtId="14" fontId="15" fillId="0" borderId="0" xfId="0" applyNumberFormat="1" applyFont="1"/>
    <xf numFmtId="14" fontId="15" fillId="0" borderId="0" xfId="0" applyNumberFormat="1" applyFont="1" applyAlignment="1">
      <alignment horizontal="center"/>
    </xf>
    <xf numFmtId="0" fontId="24" fillId="28" borderId="79" xfId="0" applyFont="1" applyFill="1" applyBorder="1" applyAlignment="1">
      <alignment horizontal="left" vertical="center"/>
    </xf>
    <xf numFmtId="0" fontId="24" fillId="28" borderId="80" xfId="0" applyFont="1" applyFill="1" applyBorder="1" applyAlignment="1">
      <alignment horizontal="center" vertical="center"/>
    </xf>
    <xf numFmtId="0" fontId="24" fillId="28" borderId="81" xfId="0" applyFont="1" applyFill="1" applyBorder="1" applyAlignment="1">
      <alignment horizontal="center" vertical="center"/>
    </xf>
    <xf numFmtId="0" fontId="24" fillId="24" borderId="82" xfId="0" applyFont="1" applyFill="1" applyBorder="1" applyAlignment="1">
      <alignment horizontal="left"/>
    </xf>
    <xf numFmtId="0" fontId="24" fillId="24" borderId="83" xfId="0" applyFont="1" applyFill="1" applyBorder="1" applyAlignment="1">
      <alignment horizontal="center"/>
    </xf>
    <xf numFmtId="0" fontId="24" fillId="24" borderId="84" xfId="0" applyFont="1" applyFill="1" applyBorder="1" applyAlignment="1">
      <alignment horizontal="center"/>
    </xf>
    <xf numFmtId="0" fontId="0" fillId="0" borderId="104" xfId="0" applyBorder="1" applyAlignment="1">
      <alignment horizontal="center"/>
    </xf>
    <xf numFmtId="0" fontId="0" fillId="27" borderId="93" xfId="0" applyFill="1" applyBorder="1"/>
    <xf numFmtId="0" fontId="0" fillId="27" borderId="96" xfId="0" applyFill="1" applyBorder="1"/>
    <xf numFmtId="14" fontId="0" fillId="0" borderId="0" xfId="0" applyNumberFormat="1"/>
    <xf numFmtId="2" fontId="8" fillId="0" borderId="92" xfId="0" applyNumberFormat="1" applyFont="1" applyBorder="1" applyAlignment="1">
      <alignment horizontal="center"/>
    </xf>
    <xf numFmtId="0" fontId="0" fillId="0" borderId="105" xfId="0" applyBorder="1"/>
    <xf numFmtId="0" fontId="0" fillId="0" borderId="106" xfId="0" applyBorder="1"/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84" xfId="0" applyBorder="1" applyAlignment="1">
      <alignment horizontal="center"/>
    </xf>
    <xf numFmtId="0" fontId="0" fillId="0" borderId="82" xfId="0" applyBorder="1" applyAlignment="1">
      <alignment horizontal="center"/>
    </xf>
    <xf numFmtId="2" fontId="25" fillId="0" borderId="107" xfId="0" applyNumberFormat="1" applyFont="1" applyBorder="1" applyAlignment="1">
      <alignment horizontal="center" vertical="center" wrapText="1" shrinkToFit="1"/>
    </xf>
    <xf numFmtId="0" fontId="0" fillId="0" borderId="108" xfId="0" applyBorder="1"/>
    <xf numFmtId="0" fontId="0" fillId="0" borderId="109" xfId="0" applyBorder="1"/>
    <xf numFmtId="0" fontId="0" fillId="0" borderId="110" xfId="0" applyBorder="1"/>
    <xf numFmtId="0" fontId="0" fillId="0" borderId="90" xfId="0" applyBorder="1"/>
    <xf numFmtId="10" fontId="0" fillId="0" borderId="86" xfId="0" applyNumberFormat="1" applyBorder="1"/>
    <xf numFmtId="164" fontId="0" fillId="0" borderId="93" xfId="0" applyNumberFormat="1" applyBorder="1"/>
    <xf numFmtId="2" fontId="0" fillId="0" borderId="93" xfId="0" applyNumberFormat="1" applyBorder="1"/>
    <xf numFmtId="0" fontId="0" fillId="0" borderId="93" xfId="0" applyBorder="1"/>
    <xf numFmtId="0" fontId="0" fillId="0" borderId="111" xfId="0" applyBorder="1"/>
    <xf numFmtId="164" fontId="0" fillId="0" borderId="112" xfId="0" applyNumberFormat="1" applyBorder="1"/>
    <xf numFmtId="0" fontId="0" fillId="0" borderId="113" xfId="0" applyBorder="1"/>
    <xf numFmtId="2" fontId="0" fillId="0" borderId="112" xfId="0" applyNumberFormat="1" applyBorder="1"/>
    <xf numFmtId="0" fontId="0" fillId="0" borderId="94" xfId="0" applyBorder="1"/>
    <xf numFmtId="0" fontId="0" fillId="0" borderId="96" xfId="0" applyBorder="1"/>
    <xf numFmtId="0" fontId="0" fillId="0" borderId="103" xfId="0" applyBorder="1"/>
    <xf numFmtId="2" fontId="0" fillId="0" borderId="96" xfId="0" applyNumberFormat="1" applyBorder="1"/>
    <xf numFmtId="0" fontId="0" fillId="0" borderId="93" xfId="0" applyBorder="1" applyAlignment="1">
      <alignment horizontal="center"/>
    </xf>
    <xf numFmtId="2" fontId="25" fillId="0" borderId="92" xfId="0" applyNumberFormat="1" applyFont="1" applyBorder="1" applyAlignment="1">
      <alignment horizontal="center" vertical="center" wrapText="1" shrinkToFit="1"/>
    </xf>
    <xf numFmtId="0" fontId="0" fillId="0" borderId="101" xfId="0" applyBorder="1" applyAlignment="1">
      <alignment horizontal="center"/>
    </xf>
    <xf numFmtId="0" fontId="0" fillId="0" borderId="91" xfId="0" applyBorder="1" applyAlignment="1">
      <alignment horizontal="center"/>
    </xf>
    <xf numFmtId="0" fontId="24" fillId="29" borderId="79" xfId="0" applyFont="1" applyFill="1" applyBorder="1" applyAlignment="1">
      <alignment vertical="center"/>
    </xf>
    <xf numFmtId="0" fontId="0" fillId="0" borderId="114" xfId="0" applyBorder="1" applyAlignment="1">
      <alignment horizontal="center"/>
    </xf>
    <xf numFmtId="2" fontId="25" fillId="0" borderId="115" xfId="0" applyNumberFormat="1" applyFont="1" applyBorder="1" applyAlignment="1">
      <alignment horizontal="center" vertical="center" wrapText="1" shrinkToFit="1"/>
    </xf>
    <xf numFmtId="2" fontId="0" fillId="0" borderId="89" xfId="0" applyNumberFormat="1" applyBorder="1"/>
    <xf numFmtId="2" fontId="8" fillId="0" borderId="8" xfId="0" applyNumberFormat="1" applyFont="1" applyBorder="1" applyAlignment="1">
      <alignment horizontal="center"/>
    </xf>
    <xf numFmtId="2" fontId="8" fillId="0" borderId="10" xfId="0" applyNumberFormat="1" applyFont="1" applyBorder="1" applyAlignment="1">
      <alignment horizontal="center"/>
    </xf>
    <xf numFmtId="2" fontId="8" fillId="0" borderId="50" xfId="0" applyNumberFormat="1" applyFont="1" applyBorder="1" applyAlignment="1">
      <alignment horizontal="center"/>
    </xf>
    <xf numFmtId="166" fontId="0" fillId="0" borderId="92" xfId="0" applyNumberFormat="1" applyBorder="1" applyAlignment="1">
      <alignment horizontal="center"/>
    </xf>
    <xf numFmtId="0" fontId="0" fillId="0" borderId="87" xfId="0" applyBorder="1"/>
    <xf numFmtId="0" fontId="0" fillId="0" borderId="97" xfId="0" applyBorder="1" applyAlignment="1">
      <alignment horizontal="center"/>
    </xf>
    <xf numFmtId="0" fontId="0" fillId="0" borderId="116" xfId="0" applyBorder="1"/>
    <xf numFmtId="0" fontId="0" fillId="0" borderId="89" xfId="0" applyBorder="1" applyAlignment="1">
      <alignment horizontal="left"/>
    </xf>
    <xf numFmtId="2" fontId="0" fillId="0" borderId="92" xfId="0" applyNumberFormat="1" applyBorder="1"/>
    <xf numFmtId="0" fontId="0" fillId="0" borderId="92" xfId="0" applyBorder="1" applyAlignment="1">
      <alignment horizontal="left"/>
    </xf>
    <xf numFmtId="2" fontId="0" fillId="0" borderId="113" xfId="0" applyNumberFormat="1" applyBorder="1"/>
    <xf numFmtId="166" fontId="0" fillId="0" borderId="95" xfId="0" applyNumberFormat="1" applyBorder="1"/>
    <xf numFmtId="2" fontId="0" fillId="0" borderId="95" xfId="0" applyNumberFormat="1" applyBorder="1"/>
    <xf numFmtId="0" fontId="24" fillId="30" borderId="82" xfId="0" applyFont="1" applyFill="1" applyBorder="1"/>
    <xf numFmtId="0" fontId="24" fillId="30" borderId="83" xfId="0" applyFont="1" applyFill="1" applyBorder="1"/>
    <xf numFmtId="164" fontId="0" fillId="0" borderId="89" xfId="0" applyNumberFormat="1" applyBorder="1"/>
    <xf numFmtId="164" fontId="0" fillId="0" borderId="92" xfId="0" applyNumberFormat="1" applyBorder="1"/>
    <xf numFmtId="0" fontId="8" fillId="0" borderId="88" xfId="0" applyFont="1" applyBorder="1"/>
    <xf numFmtId="164" fontId="8" fillId="0" borderId="90" xfId="0" applyNumberFormat="1" applyFont="1" applyBorder="1"/>
    <xf numFmtId="0" fontId="8" fillId="0" borderId="98" xfId="0" applyFont="1" applyBorder="1"/>
    <xf numFmtId="164" fontId="8" fillId="0" borderId="89" xfId="0" applyNumberFormat="1" applyFont="1" applyBorder="1" applyAlignment="1">
      <alignment horizontal="center"/>
    </xf>
    <xf numFmtId="0" fontId="8" fillId="0" borderId="99" xfId="0" applyFont="1" applyBorder="1" applyAlignment="1">
      <alignment horizontal="center"/>
    </xf>
    <xf numFmtId="0" fontId="4" fillId="0" borderId="85" xfId="0" applyFont="1" applyBorder="1"/>
    <xf numFmtId="164" fontId="4" fillId="0" borderId="87" xfId="0" applyNumberFormat="1" applyFont="1" applyBorder="1" applyAlignment="1">
      <alignment horizontal="center"/>
    </xf>
    <xf numFmtId="10" fontId="8" fillId="0" borderId="86" xfId="0" applyNumberFormat="1" applyFont="1" applyBorder="1" applyAlignment="1">
      <alignment horizontal="center"/>
    </xf>
    <xf numFmtId="0" fontId="8" fillId="0" borderId="91" xfId="0" applyFont="1" applyBorder="1"/>
    <xf numFmtId="164" fontId="8" fillId="0" borderId="93" xfId="0" applyNumberFormat="1" applyFont="1" applyBorder="1"/>
    <xf numFmtId="0" fontId="8" fillId="0" borderId="101" xfId="0" applyFont="1" applyBorder="1"/>
    <xf numFmtId="164" fontId="8" fillId="0" borderId="92" xfId="0" applyNumberFormat="1" applyFont="1" applyBorder="1" applyAlignment="1">
      <alignment horizontal="center"/>
    </xf>
    <xf numFmtId="2" fontId="12" fillId="0" borderId="100" xfId="0" applyNumberFormat="1" applyFont="1" applyBorder="1" applyAlignment="1">
      <alignment horizontal="center"/>
    </xf>
    <xf numFmtId="0" fontId="29" fillId="0" borderId="91" xfId="0" applyFont="1" applyBorder="1"/>
    <xf numFmtId="164" fontId="29" fillId="0" borderId="92" xfId="0" applyNumberFormat="1" applyFont="1" applyBorder="1" applyAlignment="1">
      <alignment horizontal="center"/>
    </xf>
    <xf numFmtId="10" fontId="8" fillId="0" borderId="93" xfId="0" applyNumberFormat="1" applyFont="1" applyBorder="1" applyAlignment="1">
      <alignment horizontal="center"/>
    </xf>
    <xf numFmtId="0" fontId="12" fillId="0" borderId="100" xfId="0" applyFont="1" applyBorder="1" applyAlignment="1">
      <alignment horizontal="center"/>
    </xf>
    <xf numFmtId="0" fontId="4" fillId="0" borderId="91" xfId="0" applyFont="1" applyBorder="1"/>
    <xf numFmtId="164" fontId="4" fillId="0" borderId="92" xfId="0" applyNumberFormat="1" applyFont="1" applyBorder="1" applyAlignment="1">
      <alignment horizontal="center"/>
    </xf>
    <xf numFmtId="10" fontId="12" fillId="0" borderId="93" xfId="0" applyNumberFormat="1" applyFont="1" applyBorder="1" applyAlignment="1">
      <alignment horizontal="center"/>
    </xf>
    <xf numFmtId="10" fontId="30" fillId="0" borderId="93" xfId="0" applyNumberFormat="1" applyFont="1" applyBorder="1" applyAlignment="1">
      <alignment horizontal="center"/>
    </xf>
    <xf numFmtId="2" fontId="30" fillId="0" borderId="100" xfId="0" applyNumberFormat="1" applyFont="1" applyBorder="1" applyAlignment="1">
      <alignment horizontal="center"/>
    </xf>
    <xf numFmtId="164" fontId="31" fillId="0" borderId="93" xfId="0" applyNumberFormat="1" applyFont="1" applyBorder="1"/>
    <xf numFmtId="164" fontId="4" fillId="0" borderId="93" xfId="0" applyNumberFormat="1" applyFont="1" applyBorder="1"/>
    <xf numFmtId="10" fontId="31" fillId="0" borderId="93" xfId="0" applyNumberFormat="1" applyFont="1" applyBorder="1" applyAlignment="1">
      <alignment horizontal="center"/>
    </xf>
    <xf numFmtId="0" fontId="12" fillId="0" borderId="88" xfId="0" applyFont="1" applyBorder="1"/>
    <xf numFmtId="164" fontId="12" fillId="0" borderId="90" xfId="0" applyNumberFormat="1" applyFont="1" applyBorder="1"/>
    <xf numFmtId="0" fontId="12" fillId="0" borderId="91" xfId="0" applyFont="1" applyBorder="1"/>
    <xf numFmtId="164" fontId="12" fillId="0" borderId="93" xfId="0" applyNumberFormat="1" applyFont="1" applyBorder="1"/>
    <xf numFmtId="165" fontId="0" fillId="0" borderId="89" xfId="0" applyNumberFormat="1" applyBorder="1"/>
    <xf numFmtId="14" fontId="0" fillId="0" borderId="92" xfId="0" applyNumberFormat="1" applyBorder="1" applyAlignment="1">
      <alignment horizontal="center"/>
    </xf>
    <xf numFmtId="0" fontId="0" fillId="31" borderId="91" xfId="0" applyFill="1" applyBorder="1"/>
    <xf numFmtId="0" fontId="0" fillId="31" borderId="92" xfId="0" applyFill="1" applyBorder="1"/>
    <xf numFmtId="10" fontId="0" fillId="31" borderId="93" xfId="0" applyNumberFormat="1" applyFill="1" applyBorder="1"/>
    <xf numFmtId="0" fontId="0" fillId="31" borderId="94" xfId="0" applyFill="1" applyBorder="1"/>
    <xf numFmtId="0" fontId="0" fillId="31" borderId="95" xfId="0" applyFill="1" applyBorder="1" applyAlignment="1">
      <alignment horizontal="center"/>
    </xf>
    <xf numFmtId="0" fontId="0" fillId="31" borderId="95" xfId="0" applyFill="1" applyBorder="1"/>
    <xf numFmtId="10" fontId="0" fillId="31" borderId="96" xfId="0" applyNumberFormat="1" applyFill="1" applyBorder="1"/>
    <xf numFmtId="164" fontId="0" fillId="20" borderId="92" xfId="0" applyNumberFormat="1" applyFill="1" applyBorder="1"/>
    <xf numFmtId="9" fontId="0" fillId="0" borderId="93" xfId="1" applyFont="1" applyFill="1" applyBorder="1"/>
    <xf numFmtId="2" fontId="0" fillId="20" borderId="92" xfId="0" applyNumberFormat="1" applyFill="1" applyBorder="1"/>
    <xf numFmtId="9" fontId="0" fillId="20" borderId="93" xfId="1" applyFont="1" applyFill="1" applyBorder="1"/>
    <xf numFmtId="0" fontId="0" fillId="34" borderId="91" xfId="0" applyFill="1" applyBorder="1"/>
    <xf numFmtId="0" fontId="0" fillId="34" borderId="92" xfId="0" applyFill="1" applyBorder="1"/>
    <xf numFmtId="164" fontId="0" fillId="34" borderId="100" xfId="0" applyNumberFormat="1" applyFill="1" applyBorder="1"/>
    <xf numFmtId="0" fontId="0" fillId="34" borderId="100" xfId="0" applyFill="1" applyBorder="1"/>
    <xf numFmtId="9" fontId="0" fillId="34" borderId="93" xfId="1" applyFont="1" applyFill="1" applyBorder="1"/>
    <xf numFmtId="0" fontId="8" fillId="0" borderId="92" xfId="0" applyFont="1" applyBorder="1"/>
    <xf numFmtId="10" fontId="8" fillId="0" borderId="92" xfId="0" applyNumberFormat="1" applyFont="1" applyBorder="1" applyAlignment="1">
      <alignment horizontal="center"/>
    </xf>
    <xf numFmtId="164" fontId="8" fillId="0" borderId="92" xfId="0" applyNumberFormat="1" applyFont="1" applyBorder="1"/>
    <xf numFmtId="2" fontId="12" fillId="0" borderId="92" xfId="0" applyNumberFormat="1" applyFont="1" applyBorder="1" applyAlignment="1">
      <alignment horizontal="center"/>
    </xf>
    <xf numFmtId="0" fontId="12" fillId="0" borderId="92" xfId="0" applyFont="1" applyBorder="1" applyAlignment="1">
      <alignment horizontal="center"/>
    </xf>
    <xf numFmtId="10" fontId="12" fillId="0" borderId="92" xfId="0" applyNumberFormat="1" applyFont="1" applyBorder="1" applyAlignment="1">
      <alignment horizontal="center"/>
    </xf>
    <xf numFmtId="10" fontId="29" fillId="0" borderId="92" xfId="0" applyNumberFormat="1" applyFont="1" applyBorder="1" applyAlignment="1">
      <alignment horizontal="center"/>
    </xf>
    <xf numFmtId="164" fontId="0" fillId="0" borderId="92" xfId="0" applyNumberFormat="1" applyBorder="1" applyAlignment="1">
      <alignment horizontal="center"/>
    </xf>
    <xf numFmtId="0" fontId="0" fillId="0" borderId="117" xfId="0" applyBorder="1"/>
    <xf numFmtId="2" fontId="0" fillId="0" borderId="117" xfId="0" applyNumberFormat="1" applyBorder="1"/>
    <xf numFmtId="10" fontId="0" fillId="0" borderId="0" xfId="0" applyNumberFormat="1"/>
    <xf numFmtId="2" fontId="0" fillId="0" borderId="0" xfId="0" applyNumberFormat="1"/>
    <xf numFmtId="164" fontId="0" fillId="0" borderId="117" xfId="0" applyNumberFormat="1" applyBorder="1"/>
    <xf numFmtId="10" fontId="0" fillId="0" borderId="0" xfId="1" applyNumberFormat="1" applyFont="1"/>
    <xf numFmtId="165" fontId="8" fillId="0" borderId="9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34" borderId="92" xfId="0" applyNumberFormat="1" applyFill="1" applyBorder="1"/>
    <xf numFmtId="0" fontId="29" fillId="0" borderId="92" xfId="0" applyFont="1" applyBorder="1"/>
    <xf numFmtId="10" fontId="31" fillId="0" borderId="93" xfId="0" applyNumberFormat="1" applyFont="1" applyBorder="1"/>
    <xf numFmtId="0" fontId="0" fillId="34" borderId="94" xfId="0" applyFill="1" applyBorder="1"/>
    <xf numFmtId="0" fontId="0" fillId="34" borderId="95" xfId="0" applyFill="1" applyBorder="1"/>
    <xf numFmtId="9" fontId="0" fillId="34" borderId="96" xfId="1" applyFont="1" applyFill="1" applyBorder="1"/>
    <xf numFmtId="10" fontId="29" fillId="0" borderId="93" xfId="0" applyNumberFormat="1" applyFont="1" applyBorder="1"/>
    <xf numFmtId="0" fontId="0" fillId="23" borderId="92" xfId="0" applyFill="1" applyBorder="1"/>
    <xf numFmtId="10" fontId="0" fillId="23" borderId="93" xfId="0" applyNumberFormat="1" applyFill="1" applyBorder="1"/>
    <xf numFmtId="14" fontId="0" fillId="0" borderId="0" xfId="0" applyNumberFormat="1" applyAlignment="1">
      <alignment horizontal="center"/>
    </xf>
    <xf numFmtId="164" fontId="8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0" fillId="0" borderId="6" xfId="0" applyNumberFormat="1" applyFont="1" applyBorder="1" applyAlignment="1">
      <alignment horizontal="center"/>
    </xf>
    <xf numFmtId="2" fontId="28" fillId="0" borderId="92" xfId="0" applyNumberFormat="1" applyFont="1" applyBorder="1" applyAlignment="1">
      <alignment horizontal="center"/>
    </xf>
    <xf numFmtId="2" fontId="29" fillId="0" borderId="92" xfId="0" applyNumberFormat="1" applyFont="1" applyBorder="1" applyAlignment="1">
      <alignment horizontal="center"/>
    </xf>
    <xf numFmtId="2" fontId="35" fillId="0" borderId="6" xfId="0" applyNumberFormat="1" applyFont="1" applyBorder="1" applyAlignment="1">
      <alignment horizontal="center"/>
    </xf>
    <xf numFmtId="0" fontId="3" fillId="0" borderId="92" xfId="0" applyFont="1" applyBorder="1"/>
    <xf numFmtId="1" fontId="8" fillId="35" borderId="6" xfId="0" applyNumberFormat="1" applyFont="1" applyFill="1" applyBorder="1" applyAlignment="1">
      <alignment horizontal="center"/>
    </xf>
    <xf numFmtId="166" fontId="8" fillId="35" borderId="6" xfId="0" applyNumberFormat="1" applyFont="1" applyFill="1" applyBorder="1" applyAlignment="1">
      <alignment horizontal="center"/>
    </xf>
    <xf numFmtId="1" fontId="8" fillId="36" borderId="8" xfId="0" applyNumberFormat="1" applyFont="1" applyFill="1" applyBorder="1" applyAlignment="1">
      <alignment horizontal="center"/>
    </xf>
    <xf numFmtId="0" fontId="8" fillId="36" borderId="6" xfId="0" applyFont="1" applyFill="1" applyBorder="1" applyAlignment="1">
      <alignment horizontal="center"/>
    </xf>
    <xf numFmtId="14" fontId="8" fillId="36" borderId="8" xfId="0" applyNumberFormat="1" applyFont="1" applyFill="1" applyBorder="1" applyAlignment="1">
      <alignment horizontal="center"/>
    </xf>
    <xf numFmtId="0" fontId="8" fillId="37" borderId="6" xfId="0" applyFont="1" applyFill="1" applyBorder="1" applyAlignment="1">
      <alignment horizontal="center"/>
    </xf>
    <xf numFmtId="2" fontId="8" fillId="36" borderId="6" xfId="0" applyNumberFormat="1" applyFont="1" applyFill="1" applyBorder="1" applyAlignment="1">
      <alignment horizontal="center"/>
    </xf>
    <xf numFmtId="2" fontId="8" fillId="38" borderId="6" xfId="0" applyNumberFormat="1" applyFont="1" applyFill="1" applyBorder="1" applyAlignment="1">
      <alignment horizontal="center"/>
    </xf>
    <xf numFmtId="165" fontId="8" fillId="36" borderId="6" xfId="0" applyNumberFormat="1" applyFont="1" applyFill="1" applyBorder="1" applyAlignment="1">
      <alignment horizontal="center"/>
    </xf>
    <xf numFmtId="2" fontId="8" fillId="36" borderId="9" xfId="0" applyNumberFormat="1" applyFont="1" applyFill="1" applyBorder="1" applyAlignment="1">
      <alignment horizontal="center"/>
    </xf>
    <xf numFmtId="0" fontId="0" fillId="36" borderId="0" xfId="0" applyFill="1"/>
    <xf numFmtId="14" fontId="8" fillId="36" borderId="0" xfId="0" applyNumberFormat="1" applyFont="1" applyFill="1"/>
    <xf numFmtId="14" fontId="15" fillId="36" borderId="0" xfId="0" applyNumberFormat="1" applyFont="1" applyFill="1"/>
    <xf numFmtId="14" fontId="15" fillId="36" borderId="0" xfId="0" applyNumberFormat="1" applyFont="1" applyFill="1" applyAlignment="1">
      <alignment horizontal="center"/>
    </xf>
    <xf numFmtId="14" fontId="8" fillId="36" borderId="0" xfId="0" applyNumberFormat="1" applyFont="1" applyFill="1" applyAlignment="1">
      <alignment horizontal="center"/>
    </xf>
    <xf numFmtId="1" fontId="8" fillId="30" borderId="8" xfId="0" applyNumberFormat="1" applyFont="1" applyFill="1" applyBorder="1" applyAlignment="1">
      <alignment horizontal="center"/>
    </xf>
    <xf numFmtId="0" fontId="8" fillId="30" borderId="6" xfId="0" applyFont="1" applyFill="1" applyBorder="1" applyAlignment="1">
      <alignment horizontal="center"/>
    </xf>
    <xf numFmtId="14" fontId="8" fillId="30" borderId="8" xfId="0" applyNumberFormat="1" applyFont="1" applyFill="1" applyBorder="1" applyAlignment="1">
      <alignment horizontal="center"/>
    </xf>
    <xf numFmtId="0" fontId="8" fillId="39" borderId="6" xfId="0" applyFont="1" applyFill="1" applyBorder="1" applyAlignment="1">
      <alignment horizontal="center"/>
    </xf>
    <xf numFmtId="2" fontId="8" fillId="30" borderId="6" xfId="0" applyNumberFormat="1" applyFont="1" applyFill="1" applyBorder="1" applyAlignment="1">
      <alignment horizontal="center"/>
    </xf>
    <xf numFmtId="2" fontId="8" fillId="40" borderId="6" xfId="0" applyNumberFormat="1" applyFont="1" applyFill="1" applyBorder="1" applyAlignment="1">
      <alignment horizontal="center"/>
    </xf>
    <xf numFmtId="165" fontId="8" fillId="30" borderId="6" xfId="0" applyNumberFormat="1" applyFont="1" applyFill="1" applyBorder="1" applyAlignment="1">
      <alignment horizontal="center"/>
    </xf>
    <xf numFmtId="0" fontId="0" fillId="30" borderId="92" xfId="0" applyFill="1" applyBorder="1"/>
    <xf numFmtId="0" fontId="0" fillId="30" borderId="0" xfId="0" applyFill="1"/>
    <xf numFmtId="14" fontId="8" fillId="30" borderId="0" xfId="0" applyNumberFormat="1" applyFont="1" applyFill="1"/>
    <xf numFmtId="14" fontId="15" fillId="30" borderId="0" xfId="0" applyNumberFormat="1" applyFont="1" applyFill="1"/>
    <xf numFmtId="14" fontId="15" fillId="30" borderId="0" xfId="0" applyNumberFormat="1" applyFont="1" applyFill="1" applyAlignment="1">
      <alignment horizontal="center"/>
    </xf>
    <xf numFmtId="14" fontId="8" fillId="30" borderId="0" xfId="0" applyNumberFormat="1" applyFont="1" applyFill="1" applyAlignment="1">
      <alignment horizontal="center"/>
    </xf>
    <xf numFmtId="0" fontId="2" fillId="22" borderId="92" xfId="0" applyFont="1" applyFill="1" applyBorder="1" applyAlignment="1">
      <alignment horizontal="center" wrapText="1"/>
    </xf>
    <xf numFmtId="0" fontId="24" fillId="24" borderId="79" xfId="0" applyFont="1" applyFill="1" applyBorder="1" applyAlignment="1">
      <alignment horizontal="left"/>
    </xf>
    <xf numFmtId="0" fontId="24" fillId="24" borderId="80" xfId="0" applyFont="1" applyFill="1" applyBorder="1" applyAlignment="1">
      <alignment horizontal="center"/>
    </xf>
    <xf numFmtId="0" fontId="24" fillId="24" borderId="81" xfId="0" applyFont="1" applyFill="1" applyBorder="1" applyAlignment="1">
      <alignment horizontal="center"/>
    </xf>
    <xf numFmtId="0" fontId="0" fillId="0" borderId="121" xfId="0" applyBorder="1" applyAlignment="1">
      <alignment horizontal="center"/>
    </xf>
    <xf numFmtId="2" fontId="25" fillId="0" borderId="114" xfId="0" applyNumberFormat="1" applyFont="1" applyBorder="1" applyAlignment="1">
      <alignment horizontal="center" vertical="center" wrapText="1" shrinkToFit="1"/>
    </xf>
    <xf numFmtId="10" fontId="0" fillId="0" borderId="81" xfId="0" applyNumberFormat="1" applyBorder="1" applyAlignment="1">
      <alignment horizontal="center"/>
    </xf>
    <xf numFmtId="0" fontId="0" fillId="0" borderId="122" xfId="0" applyBorder="1"/>
    <xf numFmtId="0" fontId="0" fillId="0" borderId="123" xfId="0" applyBorder="1"/>
    <xf numFmtId="0" fontId="0" fillId="0" borderId="99" xfId="0" applyBorder="1"/>
    <xf numFmtId="2" fontId="0" fillId="0" borderId="118" xfId="0" applyNumberFormat="1" applyBorder="1"/>
    <xf numFmtId="10" fontId="0" fillId="0" borderId="119" xfId="0" applyNumberFormat="1" applyBorder="1"/>
    <xf numFmtId="0" fontId="0" fillId="27" borderId="108" xfId="0" applyFill="1" applyBorder="1"/>
    <xf numFmtId="0" fontId="0" fillId="27" borderId="109" xfId="0" applyFill="1" applyBorder="1"/>
    <xf numFmtId="0" fontId="0" fillId="0" borderId="102" xfId="0" applyBorder="1"/>
    <xf numFmtId="2" fontId="0" fillId="0" borderId="107" xfId="0" applyNumberFormat="1" applyBorder="1"/>
    <xf numFmtId="10" fontId="0" fillId="0" borderId="120" xfId="0" applyNumberFormat="1" applyBorder="1"/>
    <xf numFmtId="10" fontId="0" fillId="0" borderId="106" xfId="0" applyNumberFormat="1" applyBorder="1" applyAlignment="1">
      <alignment horizontal="center"/>
    </xf>
    <xf numFmtId="0" fontId="0" fillId="0" borderId="124" xfId="0" applyBorder="1"/>
    <xf numFmtId="0" fontId="0" fillId="0" borderId="125" xfId="0" applyBorder="1"/>
    <xf numFmtId="2" fontId="0" fillId="0" borderId="126" xfId="0" applyNumberFormat="1" applyBorder="1"/>
    <xf numFmtId="10" fontId="0" fillId="0" borderId="109" xfId="0" applyNumberFormat="1" applyBorder="1"/>
    <xf numFmtId="2" fontId="8" fillId="41" borderId="6" xfId="0" applyNumberFormat="1" applyFont="1" applyFill="1" applyBorder="1" applyAlignment="1">
      <alignment horizontal="center"/>
    </xf>
    <xf numFmtId="2" fontId="8" fillId="30" borderId="92" xfId="0" applyNumberFormat="1" applyFont="1" applyFill="1" applyBorder="1" applyAlignment="1">
      <alignment horizontal="center"/>
    </xf>
    <xf numFmtId="0" fontId="8" fillId="36" borderId="92" xfId="0" applyFont="1" applyFill="1" applyBorder="1" applyAlignment="1">
      <alignment horizontal="center"/>
    </xf>
    <xf numFmtId="1" fontId="8" fillId="38" borderId="6" xfId="0" applyNumberFormat="1" applyFont="1" applyFill="1" applyBorder="1" applyAlignment="1">
      <alignment horizontal="center"/>
    </xf>
    <xf numFmtId="166" fontId="8" fillId="38" borderId="6" xfId="0" applyNumberFormat="1" applyFont="1" applyFill="1" applyBorder="1" applyAlignment="1">
      <alignment horizontal="center"/>
    </xf>
    <xf numFmtId="164" fontId="0" fillId="0" borderId="100" xfId="0" applyNumberFormat="1" applyBorder="1"/>
    <xf numFmtId="164" fontId="0" fillId="0" borderId="102" xfId="0" applyNumberFormat="1" applyBorder="1"/>
    <xf numFmtId="0" fontId="5" fillId="30" borderId="92" xfId="0" applyFont="1" applyFill="1" applyBorder="1" applyAlignment="1">
      <alignment horizontal="center" wrapText="1"/>
    </xf>
    <xf numFmtId="14" fontId="5" fillId="30" borderId="92" xfId="0" applyNumberFormat="1" applyFont="1" applyFill="1" applyBorder="1" applyAlignment="1">
      <alignment horizontal="center" wrapText="1"/>
    </xf>
    <xf numFmtId="2" fontId="0" fillId="30" borderId="92" xfId="0" applyNumberFormat="1" applyFill="1" applyBorder="1" applyAlignment="1">
      <alignment horizontal="center"/>
    </xf>
    <xf numFmtId="0" fontId="8" fillId="30" borderId="92" xfId="0" applyFont="1" applyFill="1" applyBorder="1" applyAlignment="1">
      <alignment horizontal="center"/>
    </xf>
    <xf numFmtId="0" fontId="0" fillId="30" borderId="92" xfId="0" applyFill="1" applyBorder="1" applyAlignment="1">
      <alignment horizontal="center"/>
    </xf>
    <xf numFmtId="14" fontId="0" fillId="30" borderId="0" xfId="0" applyNumberFormat="1" applyFill="1"/>
    <xf numFmtId="2" fontId="8" fillId="36" borderId="92" xfId="0" applyNumberFormat="1" applyFont="1" applyFill="1" applyBorder="1" applyAlignment="1">
      <alignment horizontal="center"/>
    </xf>
    <xf numFmtId="2" fontId="0" fillId="36" borderId="92" xfId="0" applyNumberFormat="1" applyFill="1" applyBorder="1" applyAlignment="1">
      <alignment horizontal="center"/>
    </xf>
    <xf numFmtId="1" fontId="8" fillId="30" borderId="6" xfId="0" applyNumberFormat="1" applyFont="1" applyFill="1" applyBorder="1" applyAlignment="1">
      <alignment horizontal="center"/>
    </xf>
    <xf numFmtId="164" fontId="8" fillId="30" borderId="6" xfId="0" applyNumberFormat="1" applyFont="1" applyFill="1" applyBorder="1" applyAlignment="1">
      <alignment horizontal="center"/>
    </xf>
    <xf numFmtId="166" fontId="8" fillId="30" borderId="6" xfId="0" applyNumberFormat="1" applyFont="1" applyFill="1" applyBorder="1" applyAlignment="1">
      <alignment horizontal="center"/>
    </xf>
    <xf numFmtId="2" fontId="8" fillId="41" borderId="3" xfId="0" applyNumberFormat="1" applyFont="1" applyFill="1" applyBorder="1" applyAlignment="1">
      <alignment horizontal="center"/>
    </xf>
    <xf numFmtId="164" fontId="8" fillId="41" borderId="3" xfId="0" applyNumberFormat="1" applyFont="1" applyFill="1" applyBorder="1" applyAlignment="1">
      <alignment horizontal="center"/>
    </xf>
    <xf numFmtId="164" fontId="8" fillId="41" borderId="6" xfId="0" applyNumberFormat="1" applyFont="1" applyFill="1" applyBorder="1" applyAlignment="1">
      <alignment horizontal="center"/>
    </xf>
    <xf numFmtId="2" fontId="8" fillId="42" borderId="6" xfId="0" applyNumberFormat="1" applyFont="1" applyFill="1" applyBorder="1" applyAlignment="1">
      <alignment horizontal="center"/>
    </xf>
    <xf numFmtId="164" fontId="8" fillId="42" borderId="92" xfId="0" applyNumberFormat="1" applyFont="1" applyFill="1" applyBorder="1" applyAlignment="1">
      <alignment horizontal="center"/>
    </xf>
    <xf numFmtId="164" fontId="8" fillId="42" borderId="6" xfId="0" applyNumberFormat="1" applyFont="1" applyFill="1" applyBorder="1" applyAlignment="1">
      <alignment horizontal="center"/>
    </xf>
    <xf numFmtId="2" fontId="0" fillId="42" borderId="92" xfId="0" applyNumberFormat="1" applyFill="1" applyBorder="1" applyAlignment="1">
      <alignment horizontal="center"/>
    </xf>
    <xf numFmtId="0" fontId="8" fillId="42" borderId="92" xfId="0" applyFont="1" applyFill="1" applyBorder="1" applyAlignment="1">
      <alignment horizontal="center"/>
    </xf>
    <xf numFmtId="1" fontId="8" fillId="36" borderId="6" xfId="0" applyNumberFormat="1" applyFont="1" applyFill="1" applyBorder="1" applyAlignment="1">
      <alignment horizontal="center"/>
    </xf>
    <xf numFmtId="166" fontId="0" fillId="36" borderId="92" xfId="0" applyNumberFormat="1" applyFill="1" applyBorder="1" applyAlignment="1">
      <alignment horizontal="center"/>
    </xf>
    <xf numFmtId="0" fontId="5" fillId="36" borderId="92" xfId="0" applyFont="1" applyFill="1" applyBorder="1" applyAlignment="1">
      <alignment horizontal="center" wrapText="1"/>
    </xf>
    <xf numFmtId="14" fontId="5" fillId="36" borderId="92" xfId="0" applyNumberFormat="1" applyFont="1" applyFill="1" applyBorder="1" applyAlignment="1">
      <alignment horizontal="center" wrapText="1"/>
    </xf>
    <xf numFmtId="0" fontId="0" fillId="36" borderId="92" xfId="0" applyFill="1" applyBorder="1" applyAlignment="1">
      <alignment horizontal="center"/>
    </xf>
    <xf numFmtId="0" fontId="0" fillId="36" borderId="92" xfId="0" applyFill="1" applyBorder="1"/>
    <xf numFmtId="14" fontId="0" fillId="36" borderId="0" xfId="0" applyNumberFormat="1" applyFill="1"/>
    <xf numFmtId="0" fontId="0" fillId="26" borderId="124" xfId="0" applyFill="1" applyBorder="1"/>
    <xf numFmtId="2" fontId="25" fillId="0" borderId="106" xfId="0" applyNumberFormat="1" applyFont="1" applyBorder="1" applyAlignment="1">
      <alignment horizontal="center" vertical="center" wrapText="1" shrinkToFit="1"/>
    </xf>
    <xf numFmtId="10" fontId="0" fillId="0" borderId="84" xfId="0" applyNumberFormat="1" applyBorder="1" applyAlignment="1">
      <alignment horizontal="center"/>
    </xf>
    <xf numFmtId="2" fontId="0" fillId="0" borderId="90" xfId="0" applyNumberFormat="1" applyBorder="1"/>
    <xf numFmtId="10" fontId="0" fillId="0" borderId="127" xfId="0" applyNumberFormat="1" applyBorder="1"/>
    <xf numFmtId="0" fontId="0" fillId="27" borderId="125" xfId="0" applyFill="1" applyBorder="1"/>
    <xf numFmtId="0" fontId="0" fillId="27" borderId="110" xfId="0" applyFill="1" applyBorder="1"/>
    <xf numFmtId="0" fontId="0" fillId="27" borderId="126" xfId="0" applyFill="1" applyBorder="1"/>
    <xf numFmtId="0" fontId="24" fillId="29" borderId="79" xfId="0" applyFont="1" applyFill="1" applyBorder="1" applyAlignment="1">
      <alignment horizontal="center" vertical="center"/>
    </xf>
    <xf numFmtId="0" fontId="24" fillId="29" borderId="80" xfId="0" applyFont="1" applyFill="1" applyBorder="1" applyAlignment="1">
      <alignment horizontal="center" vertical="center"/>
    </xf>
    <xf numFmtId="0" fontId="24" fillId="29" borderId="81" xfId="0" applyFont="1" applyFill="1" applyBorder="1" applyAlignment="1">
      <alignment horizontal="center" vertical="center"/>
    </xf>
    <xf numFmtId="0" fontId="24" fillId="30" borderId="82" xfId="0" applyFont="1" applyFill="1" applyBorder="1" applyAlignment="1">
      <alignment horizontal="center"/>
    </xf>
    <xf numFmtId="0" fontId="24" fillId="30" borderId="83" xfId="0" applyFont="1" applyFill="1" applyBorder="1" applyAlignment="1">
      <alignment horizontal="center"/>
    </xf>
    <xf numFmtId="0" fontId="24" fillId="30" borderId="79" xfId="0" applyFont="1" applyFill="1" applyBorder="1" applyAlignment="1">
      <alignment horizontal="center"/>
    </xf>
    <xf numFmtId="0" fontId="24" fillId="30" borderId="80" xfId="0" applyFont="1" applyFill="1" applyBorder="1" applyAlignment="1">
      <alignment horizontal="center"/>
    </xf>
    <xf numFmtId="0" fontId="24" fillId="30" borderId="81" xfId="0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 vertical="center"/>
    </xf>
    <xf numFmtId="0" fontId="12" fillId="0" borderId="14" xfId="0" applyFont="1" applyBorder="1"/>
    <xf numFmtId="0" fontId="12" fillId="0" borderId="15" xfId="0" applyFont="1" applyBorder="1"/>
    <xf numFmtId="0" fontId="6" fillId="4" borderId="16" xfId="0" applyFont="1" applyFill="1" applyBorder="1" applyAlignment="1">
      <alignment horizontal="center"/>
    </xf>
    <xf numFmtId="0" fontId="12" fillId="0" borderId="17" xfId="0" applyFont="1" applyBorder="1"/>
    <xf numFmtId="0" fontId="12" fillId="0" borderId="18" xfId="0" applyFont="1" applyBorder="1"/>
    <xf numFmtId="0" fontId="6" fillId="4" borderId="13" xfId="0" applyFont="1" applyFill="1" applyBorder="1" applyAlignment="1">
      <alignment horizontal="center"/>
    </xf>
    <xf numFmtId="0" fontId="6" fillId="6" borderId="34" xfId="0" applyFont="1" applyFill="1" applyBorder="1" applyAlignment="1">
      <alignment horizontal="center" vertical="center"/>
    </xf>
    <xf numFmtId="0" fontId="6" fillId="9" borderId="16" xfId="0" applyFont="1" applyFill="1" applyBorder="1" applyAlignment="1">
      <alignment horizontal="center"/>
    </xf>
    <xf numFmtId="0" fontId="12" fillId="0" borderId="36" xfId="0" applyFont="1" applyBorder="1"/>
    <xf numFmtId="0" fontId="6" fillId="6" borderId="13" xfId="0" applyFont="1" applyFill="1" applyBorder="1" applyAlignment="1">
      <alignment horizontal="left" vertical="center"/>
    </xf>
    <xf numFmtId="0" fontId="12" fillId="0" borderId="35" xfId="0" applyFont="1" applyBorder="1"/>
    <xf numFmtId="0" fontId="6" fillId="8" borderId="13" xfId="0" applyFont="1" applyFill="1" applyBorder="1" applyAlignment="1">
      <alignment horizontal="left" vertical="center"/>
    </xf>
    <xf numFmtId="0" fontId="6" fillId="10" borderId="13" xfId="0" applyFont="1" applyFill="1" applyBorder="1" applyAlignment="1">
      <alignment horizontal="center"/>
    </xf>
    <xf numFmtId="0" fontId="6" fillId="7" borderId="34" xfId="0" applyFont="1" applyFill="1" applyBorder="1" applyAlignment="1">
      <alignment horizontal="center" vertical="center"/>
    </xf>
    <xf numFmtId="0" fontId="6" fillId="8" borderId="34" xfId="0" applyFont="1" applyFill="1" applyBorder="1" applyAlignment="1">
      <alignment horizontal="center" vertical="center"/>
    </xf>
    <xf numFmtId="0" fontId="6" fillId="10" borderId="34" xfId="0" applyFont="1" applyFill="1" applyBorder="1" applyAlignment="1">
      <alignment horizontal="center"/>
    </xf>
    <xf numFmtId="0" fontId="6" fillId="4" borderId="34" xfId="0" applyFont="1" applyFill="1" applyBorder="1" applyAlignment="1">
      <alignment horizontal="center"/>
    </xf>
    <xf numFmtId="0" fontId="24" fillId="18" borderId="80" xfId="0" applyFont="1" applyFill="1" applyBorder="1" applyAlignment="1">
      <alignment horizontal="center" vertical="center"/>
    </xf>
    <xf numFmtId="0" fontId="24" fillId="18" borderId="81" xfId="0" applyFont="1" applyFill="1" applyBorder="1" applyAlignment="1">
      <alignment horizontal="center" vertical="center"/>
    </xf>
    <xf numFmtId="0" fontId="24" fillId="19" borderId="82" xfId="0" applyFont="1" applyFill="1" applyBorder="1" applyAlignment="1">
      <alignment horizontal="center"/>
    </xf>
    <xf numFmtId="0" fontId="24" fillId="19" borderId="83" xfId="0" applyFont="1" applyFill="1" applyBorder="1" applyAlignment="1">
      <alignment horizontal="center"/>
    </xf>
    <xf numFmtId="0" fontId="24" fillId="19" borderId="84" xfId="0" applyFont="1" applyFill="1" applyBorder="1" applyAlignment="1">
      <alignment horizontal="center"/>
    </xf>
    <xf numFmtId="0" fontId="24" fillId="30" borderId="84" xfId="0" applyFont="1" applyFill="1" applyBorder="1" applyAlignment="1">
      <alignment horizontal="center"/>
    </xf>
    <xf numFmtId="0" fontId="24" fillId="29" borderId="79" xfId="0" applyFont="1" applyFill="1" applyBorder="1" applyAlignment="1">
      <alignment horizontal="left" vertical="center"/>
    </xf>
    <xf numFmtId="0" fontId="24" fillId="29" borderId="80" xfId="0" applyFont="1" applyFill="1" applyBorder="1" applyAlignment="1">
      <alignment horizontal="left" vertical="center"/>
    </xf>
    <xf numFmtId="0" fontId="24" fillId="33" borderId="79" xfId="0" applyFont="1" applyFill="1" applyBorder="1" applyAlignment="1">
      <alignment horizontal="center"/>
    </xf>
    <xf numFmtId="0" fontId="24" fillId="33" borderId="80" xfId="0" applyFont="1" applyFill="1" applyBorder="1" applyAlignment="1">
      <alignment horizontal="center"/>
    </xf>
    <xf numFmtId="0" fontId="24" fillId="33" borderId="81" xfId="0" applyFont="1" applyFill="1" applyBorder="1" applyAlignment="1">
      <alignment horizontal="center"/>
    </xf>
    <xf numFmtId="0" fontId="24" fillId="32" borderId="79" xfId="0" applyFont="1" applyFill="1" applyBorder="1" applyAlignment="1">
      <alignment horizontal="left" vertical="center"/>
    </xf>
    <xf numFmtId="0" fontId="24" fillId="32" borderId="80" xfId="0" applyFont="1" applyFill="1" applyBorder="1" applyAlignment="1">
      <alignment horizontal="left" vertical="center"/>
    </xf>
    <xf numFmtId="0" fontId="24" fillId="32" borderId="80" xfId="0" applyFont="1" applyFill="1" applyBorder="1" applyAlignment="1">
      <alignment horizontal="center" vertical="center"/>
    </xf>
    <xf numFmtId="0" fontId="24" fillId="32" borderId="81" xfId="0" applyFont="1" applyFill="1" applyBorder="1" applyAlignment="1">
      <alignment horizontal="center" vertical="center"/>
    </xf>
    <xf numFmtId="49" fontId="6" fillId="6" borderId="13" xfId="0" applyNumberFormat="1" applyFont="1" applyFill="1" applyBorder="1" applyAlignment="1">
      <alignment horizontal="left" vertical="center"/>
    </xf>
    <xf numFmtId="0" fontId="8" fillId="6" borderId="13" xfId="0" applyFont="1" applyFill="1" applyBorder="1" applyAlignment="1">
      <alignment horizontal="left" vertical="center"/>
    </xf>
    <xf numFmtId="0" fontId="6" fillId="4" borderId="52" xfId="0" applyFont="1" applyFill="1" applyBorder="1" applyAlignment="1">
      <alignment horizontal="center"/>
    </xf>
    <xf numFmtId="14" fontId="6" fillId="6" borderId="13" xfId="0" applyNumberFormat="1" applyFont="1" applyFill="1" applyBorder="1"/>
    <xf numFmtId="0" fontId="6" fillId="6" borderId="34" xfId="0" applyFont="1" applyFill="1" applyBorder="1" applyAlignment="1">
      <alignment horizontal="center"/>
    </xf>
    <xf numFmtId="0" fontId="6" fillId="4" borderId="54" xfId="0" applyFont="1" applyFill="1" applyBorder="1" applyAlignment="1">
      <alignment horizontal="center"/>
    </xf>
    <xf numFmtId="0" fontId="12" fillId="0" borderId="55" xfId="0" applyFont="1" applyBorder="1"/>
    <xf numFmtId="0" fontId="6" fillId="4" borderId="56" xfId="0" applyFont="1" applyFill="1" applyBorder="1" applyAlignment="1">
      <alignment horizontal="center"/>
    </xf>
    <xf numFmtId="0" fontId="12" fillId="0" borderId="57" xfId="0" applyFont="1" applyBorder="1"/>
    <xf numFmtId="0" fontId="6" fillId="4" borderId="72" xfId="0" applyFont="1" applyFill="1" applyBorder="1" applyAlignment="1">
      <alignment horizontal="center"/>
    </xf>
    <xf numFmtId="0" fontId="12" fillId="0" borderId="73" xfId="0" applyFont="1" applyBorder="1"/>
    <xf numFmtId="0" fontId="6" fillId="4" borderId="64" xfId="0" applyFont="1" applyFill="1" applyBorder="1" applyAlignment="1">
      <alignment horizontal="center"/>
    </xf>
    <xf numFmtId="0" fontId="12" fillId="0" borderId="65" xfId="0" applyFont="1" applyBorder="1"/>
    <xf numFmtId="49" fontId="12" fillId="0" borderId="48" xfId="0" applyNumberFormat="1" applyFont="1" applyBorder="1"/>
    <xf numFmtId="0" fontId="6" fillId="6" borderId="48" xfId="0" applyFont="1" applyFill="1" applyBorder="1" applyAlignment="1">
      <alignment horizontal="center" vertical="center"/>
    </xf>
    <xf numFmtId="0" fontId="12" fillId="0" borderId="48" xfId="0" applyFont="1" applyBorder="1"/>
    <xf numFmtId="0" fontId="12" fillId="0" borderId="45" xfId="0" applyFont="1" applyBorder="1"/>
    <xf numFmtId="0" fontId="6" fillId="15" borderId="34" xfId="0" applyFont="1" applyFill="1" applyBorder="1" applyAlignment="1">
      <alignment horizontal="center" vertical="center"/>
    </xf>
    <xf numFmtId="0" fontId="6" fillId="16" borderId="34" xfId="0" applyFont="1" applyFill="1" applyBorder="1" applyAlignment="1">
      <alignment horizontal="center" vertical="center"/>
    </xf>
    <xf numFmtId="0" fontId="6" fillId="16" borderId="16" xfId="0" applyFont="1" applyFill="1" applyBorder="1" applyAlignment="1">
      <alignment horizontal="center"/>
    </xf>
    <xf numFmtId="0" fontId="6" fillId="17" borderId="16" xfId="0" applyFont="1" applyFill="1" applyBorder="1" applyAlignment="1">
      <alignment horizontal="center"/>
    </xf>
    <xf numFmtId="0" fontId="18" fillId="0" borderId="75" xfId="0" applyFont="1" applyBorder="1" applyAlignment="1">
      <alignment horizontal="left"/>
    </xf>
    <xf numFmtId="0" fontId="12" fillId="0" borderId="76" xfId="0" applyFont="1" applyBorder="1"/>
    <xf numFmtId="0" fontId="12" fillId="0" borderId="24" xfId="0" applyFont="1" applyBorder="1"/>
    <xf numFmtId="2" fontId="1" fillId="30" borderId="92" xfId="0" applyNumberFormat="1" applyFont="1" applyFill="1" applyBorder="1" applyAlignment="1">
      <alignment horizontal="center"/>
    </xf>
    <xf numFmtId="165" fontId="8" fillId="0" borderId="9" xfId="0" applyNumberFormat="1" applyFont="1" applyBorder="1" applyAlignment="1">
      <alignment horizontal="center"/>
    </xf>
    <xf numFmtId="165" fontId="8" fillId="0" borderId="11" xfId="0" applyNumberFormat="1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100" xfId="0" applyBorder="1" applyAlignment="1">
      <alignment horizontal="center"/>
    </xf>
    <xf numFmtId="0" fontId="0" fillId="30" borderId="100" xfId="0" applyFill="1" applyBorder="1" applyAlignment="1">
      <alignment horizontal="center"/>
    </xf>
    <xf numFmtId="0" fontId="0" fillId="36" borderId="100" xfId="0" applyFill="1" applyBorder="1" applyAlignment="1">
      <alignment horizontal="center"/>
    </xf>
    <xf numFmtId="2" fontId="0" fillId="0" borderId="101" xfId="0" applyNumberFormat="1" applyBorder="1" applyAlignment="1">
      <alignment horizontal="center"/>
    </xf>
    <xf numFmtId="2" fontId="0" fillId="30" borderId="101" xfId="0" applyNumberFormat="1" applyFill="1" applyBorder="1" applyAlignment="1">
      <alignment horizontal="center"/>
    </xf>
    <xf numFmtId="2" fontId="0" fillId="36" borderId="101" xfId="0" applyNumberFormat="1" applyFill="1" applyBorder="1" applyAlignment="1">
      <alignment horizontal="center"/>
    </xf>
    <xf numFmtId="166" fontId="8" fillId="36" borderId="6" xfId="0" applyNumberFormat="1" applyFont="1" applyFill="1" applyBorder="1" applyAlignment="1">
      <alignment horizontal="center"/>
    </xf>
    <xf numFmtId="14" fontId="0" fillId="30" borderId="92" xfId="0" applyNumberFormat="1" applyFill="1" applyBorder="1" applyAlignment="1">
      <alignment horizontal="center"/>
    </xf>
    <xf numFmtId="164" fontId="8" fillId="30" borderId="92" xfId="0" applyNumberFormat="1" applyFont="1" applyFill="1" applyBorder="1" applyAlignment="1">
      <alignment horizontal="center"/>
    </xf>
    <xf numFmtId="165" fontId="8" fillId="30" borderId="92" xfId="0" applyNumberFormat="1" applyFont="1" applyFill="1" applyBorder="1" applyAlignment="1">
      <alignment horizontal="center"/>
    </xf>
    <xf numFmtId="0" fontId="8" fillId="30" borderId="0" xfId="0" applyFont="1" applyFill="1" applyAlignment="1">
      <alignment horizontal="center"/>
    </xf>
    <xf numFmtId="14" fontId="0" fillId="36" borderId="92" xfId="0" applyNumberFormat="1" applyFill="1" applyBorder="1" applyAlignment="1">
      <alignment horizontal="center"/>
    </xf>
    <xf numFmtId="164" fontId="8" fillId="36" borderId="92" xfId="0" applyNumberFormat="1" applyFont="1" applyFill="1" applyBorder="1" applyAlignment="1">
      <alignment horizontal="center"/>
    </xf>
    <xf numFmtId="165" fontId="8" fillId="36" borderId="92" xfId="0" applyNumberFormat="1" applyFont="1" applyFill="1" applyBorder="1" applyAlignment="1">
      <alignment horizontal="center"/>
    </xf>
    <xf numFmtId="0" fontId="8" fillId="36" borderId="0" xfId="0" applyFont="1" applyFill="1" applyAlignment="1">
      <alignment horizontal="center"/>
    </xf>
    <xf numFmtId="2" fontId="8" fillId="30" borderId="9" xfId="0" applyNumberFormat="1" applyFont="1" applyFill="1" applyBorder="1" applyAlignment="1">
      <alignment horizontal="center"/>
    </xf>
    <xf numFmtId="164" fontId="8" fillId="36" borderId="6" xfId="0" applyNumberFormat="1" applyFont="1" applyFill="1" applyBorder="1" applyAlignment="1">
      <alignment horizontal="center"/>
    </xf>
    <xf numFmtId="164" fontId="8" fillId="36" borderId="3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 patternType="none"/>
      </fill>
    </dxf>
    <dxf>
      <font>
        <color rgb="FF9C0006"/>
      </font>
    </dxf>
    <dxf>
      <font>
        <color rgb="FF9C0006"/>
      </font>
      <fill>
        <patternFill patternType="none"/>
      </fill>
    </dxf>
    <dxf>
      <font>
        <color rgb="FF9C0006"/>
      </font>
    </dxf>
    <dxf>
      <font>
        <color rgb="FF9C0006"/>
      </font>
      <fill>
        <patternFill patternType="none"/>
      </fill>
    </dxf>
    <dxf>
      <font>
        <color rgb="FF9C0006"/>
      </font>
    </dxf>
    <dxf>
      <font>
        <color rgb="FF9C0006"/>
      </font>
      <fill>
        <patternFill patternType="none"/>
      </fill>
    </dxf>
    <dxf>
      <font>
        <color rgb="FF9C0006"/>
      </font>
    </dxf>
    <dxf>
      <font>
        <color rgb="FF9C0006"/>
      </font>
    </dxf>
    <dxf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Results-style" pivot="0" count="3" xr9:uid="{00000000-0011-0000-FFFF-FFFF00000000}">
      <tableStyleElement type="headerRow" dxfId="36"/>
      <tableStyleElement type="firstRowStripe" dxfId="35"/>
      <tableStyleElement type="secondRowStripe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NULL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NULL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NULL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P158">
  <autoFilter ref="A1:P158" xr:uid="{86084C4E-C419-49DC-8744-4FDAAA5A9DE2}"/>
  <tableColumns count="16">
    <tableColumn id="1" xr3:uid="{00000000-0010-0000-0000-000001000000}" name="Lab ID"/>
    <tableColumn id="2" xr3:uid="{00000000-0010-0000-0000-000002000000}" name="Sample ID"/>
    <tableColumn id="3" xr3:uid="{00000000-0010-0000-0000-000003000000}" name="Depth"/>
    <tableColumn id="4" xr3:uid="{00000000-0010-0000-0000-000004000000}" name="Collection Date"/>
    <tableColumn id="5" xr3:uid="{00000000-0010-0000-0000-000005000000}" name="Collection Time"/>
    <tableColumn id="6" xr3:uid="{00000000-0010-0000-0000-000006000000}" name="Chl-a (ug/L)"/>
    <tableColumn id="7" xr3:uid="{00000000-0010-0000-0000-000007000000}" name="SRP (ug P/L)"/>
    <tableColumn id="8" xr3:uid="{00000000-0010-0000-0000-000008000000}" name="Total Phosphorus (ug P/L)"/>
    <tableColumn id="9" xr3:uid="{00000000-0010-0000-0000-000009000000}" name="Total Nitrogen (mg N/L)"/>
    <tableColumn id="10" xr3:uid="{00000000-0010-0000-0000-00000A000000}" name="NH4 (mg N/L)"/>
    <tableColumn id="11" xr3:uid="{00000000-0010-0000-0000-00000B000000}" name="NO3 + NO2 (mg N/L)"/>
    <tableColumn id="12" xr3:uid="{00000000-0010-0000-0000-00000C000000}" name="DIC (mg C/L)"/>
    <tableColumn id="13" xr3:uid="{00000000-0010-0000-0000-00000D000000}" name="DOC (mg C/L)"/>
    <tableColumn id="14" xr3:uid="{00000000-0010-0000-0000-00000E000000}" name="DSi (mg SiO2/L)"/>
    <tableColumn id="15" xr3:uid="{00000000-0010-0000-0000-00000F000000}" name="Cl- (mg/L)"/>
    <tableColumn id="16" xr3:uid="{00000000-0010-0000-0000-000010000000}" name="Comments"/>
  </tableColumns>
  <tableStyleInfo name="Result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J118" sqref="J118"/>
    </sheetView>
  </sheetViews>
  <sheetFormatPr defaultColWidth="14.44140625" defaultRowHeight="15" customHeight="1"/>
  <cols>
    <col min="1" max="1" width="11.44140625" customWidth="1"/>
    <col min="2" max="2" width="14.88671875" customWidth="1"/>
    <col min="3" max="3" width="6.6640625" customWidth="1"/>
    <col min="4" max="4" width="11.6640625" customWidth="1"/>
    <col min="5" max="5" width="9.5546875" customWidth="1"/>
    <col min="6" max="6" width="8.6640625" customWidth="1"/>
    <col min="7" max="7" width="15.5546875" customWidth="1"/>
    <col min="8" max="8" width="14" customWidth="1"/>
    <col min="9" max="18" width="16.44140625" customWidth="1"/>
    <col min="19" max="19" width="19" customWidth="1"/>
    <col min="20" max="20" width="12.33203125" customWidth="1"/>
    <col min="21" max="21" width="10.88671875" customWidth="1"/>
    <col min="22" max="22" width="10.6640625" customWidth="1"/>
    <col min="23" max="23" width="9.6640625" customWidth="1"/>
    <col min="24" max="25" width="9.5546875" customWidth="1"/>
    <col min="26" max="26" width="20.88671875" customWidth="1"/>
  </cols>
  <sheetData>
    <row r="1" spans="1:26" ht="27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5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7"/>
      <c r="R1" s="8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9" t="s">
        <v>23</v>
      </c>
      <c r="Z1" s="10" t="s">
        <v>24</v>
      </c>
    </row>
    <row r="2" spans="1:26" ht="16.5" customHeight="1">
      <c r="A2" s="11" t="s">
        <v>25</v>
      </c>
      <c r="B2" s="11"/>
      <c r="C2" s="11"/>
      <c r="D2" s="11"/>
      <c r="E2" s="11"/>
      <c r="F2" s="12" t="s">
        <v>26</v>
      </c>
      <c r="G2" s="12" t="s">
        <v>27</v>
      </c>
      <c r="H2" s="12" t="s">
        <v>28</v>
      </c>
      <c r="I2" s="12" t="s">
        <v>29</v>
      </c>
      <c r="J2" s="13" t="s">
        <v>30</v>
      </c>
      <c r="K2" s="14" t="s">
        <v>31</v>
      </c>
      <c r="L2" s="15" t="s">
        <v>32</v>
      </c>
      <c r="M2" s="12" t="s">
        <v>32</v>
      </c>
      <c r="N2" s="12" t="s">
        <v>33</v>
      </c>
      <c r="O2" s="12" t="s">
        <v>34</v>
      </c>
      <c r="P2" s="16" t="s">
        <v>35</v>
      </c>
      <c r="Q2" s="7"/>
      <c r="R2" s="17"/>
      <c r="S2" s="4"/>
      <c r="T2" s="4"/>
      <c r="U2" s="4"/>
      <c r="V2" s="4"/>
      <c r="W2" s="4"/>
      <c r="X2" s="18"/>
      <c r="Y2" s="10"/>
      <c r="Z2" s="10"/>
    </row>
    <row r="3" spans="1:26" ht="14.25" customHeight="1">
      <c r="A3" s="19" t="s">
        <v>36</v>
      </c>
      <c r="B3" s="20" t="s">
        <v>37</v>
      </c>
      <c r="C3" s="20" t="s">
        <v>38</v>
      </c>
      <c r="D3" s="21">
        <v>45083</v>
      </c>
      <c r="E3" s="22">
        <v>1645</v>
      </c>
      <c r="F3" s="23">
        <v>0.42132021366319938</v>
      </c>
      <c r="G3" s="23">
        <v>1.1880999999999999</v>
      </c>
      <c r="H3" s="24">
        <v>17.54</v>
      </c>
      <c r="I3" s="25">
        <v>0.54640501497000005</v>
      </c>
      <c r="J3" s="23">
        <v>2.9000000000000001E-2</v>
      </c>
      <c r="K3" s="25">
        <v>1.1000000000000001E-3</v>
      </c>
      <c r="L3" s="26">
        <v>30.903099999999998</v>
      </c>
      <c r="M3" s="23">
        <v>6.4996</v>
      </c>
      <c r="N3" s="25">
        <v>0.62350000000000005</v>
      </c>
      <c r="O3" s="24">
        <v>139.09</v>
      </c>
      <c r="P3" s="25"/>
      <c r="R3" s="27">
        <v>45127</v>
      </c>
      <c r="S3" s="27">
        <v>45127</v>
      </c>
      <c r="T3" s="27">
        <v>45098</v>
      </c>
      <c r="U3" s="27">
        <v>45098</v>
      </c>
      <c r="V3" s="27">
        <v>45084</v>
      </c>
      <c r="W3" s="28">
        <v>45085</v>
      </c>
      <c r="X3" s="28">
        <v>45085</v>
      </c>
      <c r="Y3" s="27">
        <v>45096</v>
      </c>
      <c r="Z3" s="27">
        <v>45097</v>
      </c>
    </row>
    <row r="4" spans="1:26" ht="14.25" customHeight="1">
      <c r="A4" s="19" t="s">
        <v>39</v>
      </c>
      <c r="B4" s="20" t="s">
        <v>37</v>
      </c>
      <c r="C4" s="20" t="s">
        <v>40</v>
      </c>
      <c r="D4" s="21">
        <v>45083</v>
      </c>
      <c r="E4" s="22">
        <v>1645</v>
      </c>
      <c r="F4" s="23" t="s">
        <v>41</v>
      </c>
      <c r="G4" s="29">
        <v>229.5924</v>
      </c>
      <c r="H4" s="29">
        <v>335.8</v>
      </c>
      <c r="I4" s="23">
        <v>2.6710700731799997</v>
      </c>
      <c r="J4" s="23">
        <v>1.5960000000000001</v>
      </c>
      <c r="K4" s="25">
        <v>2.2000000000000001E-3</v>
      </c>
      <c r="L4" s="26">
        <v>44.609099999999998</v>
      </c>
      <c r="M4" s="23">
        <v>6.6509</v>
      </c>
      <c r="N4" s="23">
        <v>8.3978999999999999</v>
      </c>
      <c r="O4" s="24">
        <v>162.94</v>
      </c>
      <c r="P4" s="23"/>
      <c r="R4" s="27">
        <v>45127</v>
      </c>
      <c r="S4" s="27">
        <v>45127</v>
      </c>
      <c r="T4" s="27">
        <v>45098</v>
      </c>
      <c r="U4" s="27">
        <v>45098</v>
      </c>
      <c r="V4" s="27">
        <v>45084</v>
      </c>
      <c r="W4" s="27">
        <v>45100</v>
      </c>
      <c r="X4" s="28">
        <v>45100</v>
      </c>
      <c r="Y4" s="27">
        <v>45096</v>
      </c>
      <c r="Z4" s="27">
        <v>45097</v>
      </c>
    </row>
    <row r="5" spans="1:26" ht="14.25" customHeight="1">
      <c r="A5" s="19" t="s">
        <v>42</v>
      </c>
      <c r="B5" s="20" t="s">
        <v>43</v>
      </c>
      <c r="C5" s="20" t="s">
        <v>38</v>
      </c>
      <c r="D5" s="21">
        <v>45083</v>
      </c>
      <c r="E5" s="22">
        <v>1200</v>
      </c>
      <c r="F5" s="23">
        <v>4.8658352544278891</v>
      </c>
      <c r="G5" s="23">
        <v>5.3943000000000003</v>
      </c>
      <c r="H5" s="24">
        <v>43.908999999999999</v>
      </c>
      <c r="I5" s="25">
        <v>0.7315816867099999</v>
      </c>
      <c r="J5" s="23">
        <v>8.3799999999999999E-2</v>
      </c>
      <c r="K5" s="25">
        <v>1.2999999999999999E-2</v>
      </c>
      <c r="L5" s="26">
        <v>21.868300000000001</v>
      </c>
      <c r="M5" s="23">
        <v>8.7010000000000005</v>
      </c>
      <c r="N5" s="23">
        <v>1.3134999999999999</v>
      </c>
      <c r="O5" s="24">
        <v>468.36</v>
      </c>
      <c r="P5" s="23"/>
      <c r="R5" s="27">
        <v>45127</v>
      </c>
      <c r="S5" s="27">
        <v>45127</v>
      </c>
      <c r="T5" s="27">
        <v>45098</v>
      </c>
      <c r="U5" s="27">
        <v>45098</v>
      </c>
      <c r="V5" s="27">
        <v>45084</v>
      </c>
      <c r="W5" s="28">
        <v>45085</v>
      </c>
      <c r="X5" s="28">
        <v>45085</v>
      </c>
      <c r="Y5" s="27">
        <v>45096</v>
      </c>
      <c r="Z5" s="27">
        <v>45097</v>
      </c>
    </row>
    <row r="6" spans="1:26" ht="14.25" customHeight="1">
      <c r="A6" s="19" t="s">
        <v>44</v>
      </c>
      <c r="B6" s="20" t="s">
        <v>43</v>
      </c>
      <c r="C6" s="20" t="s">
        <v>40</v>
      </c>
      <c r="D6" s="21">
        <v>45083</v>
      </c>
      <c r="E6" s="22">
        <v>1200</v>
      </c>
      <c r="F6" s="23" t="s">
        <v>41</v>
      </c>
      <c r="G6" s="29">
        <v>4032.3349999999996</v>
      </c>
      <c r="H6" s="29">
        <v>5839</v>
      </c>
      <c r="I6" s="24">
        <v>26.360300722199998</v>
      </c>
      <c r="J6" s="23">
        <v>20.733999999999998</v>
      </c>
      <c r="K6" s="25">
        <v>3.3E-3</v>
      </c>
      <c r="L6" s="26">
        <v>77.2149</v>
      </c>
      <c r="M6" s="23">
        <v>8.4446999999999992</v>
      </c>
      <c r="N6" s="24">
        <v>12.9438</v>
      </c>
      <c r="O6" s="24">
        <v>1256.5</v>
      </c>
      <c r="P6" s="24"/>
      <c r="R6" s="27">
        <v>45127</v>
      </c>
      <c r="S6" s="27">
        <v>45127</v>
      </c>
      <c r="T6" s="27">
        <v>45098</v>
      </c>
      <c r="U6" s="27">
        <v>45125</v>
      </c>
      <c r="V6" s="27">
        <v>45084</v>
      </c>
      <c r="W6" s="27">
        <v>45100</v>
      </c>
      <c r="X6" s="28">
        <v>45100</v>
      </c>
      <c r="Y6" s="27">
        <v>45096</v>
      </c>
      <c r="Z6" s="27">
        <v>45097</v>
      </c>
    </row>
    <row r="7" spans="1:26" ht="14.25" customHeight="1">
      <c r="A7" s="19" t="s">
        <v>45</v>
      </c>
      <c r="B7" s="20" t="s">
        <v>46</v>
      </c>
      <c r="C7" s="20" t="s">
        <v>38</v>
      </c>
      <c r="D7" s="21">
        <v>45083</v>
      </c>
      <c r="E7" s="22">
        <v>915</v>
      </c>
      <c r="F7" s="23">
        <v>4.1938082653921844</v>
      </c>
      <c r="G7" s="23">
        <v>2.7938999999999998</v>
      </c>
      <c r="H7" s="24">
        <v>21.016999999999999</v>
      </c>
      <c r="I7" s="25">
        <v>0.69325668565999998</v>
      </c>
      <c r="J7" s="23">
        <v>2.0799999999999999E-2</v>
      </c>
      <c r="K7" s="25">
        <v>5.4999999999999997E-3</v>
      </c>
      <c r="L7" s="26">
        <v>30.657599999999999</v>
      </c>
      <c r="M7" s="23">
        <v>8.5599000000000007</v>
      </c>
      <c r="N7" s="25">
        <v>0.65690000000000004</v>
      </c>
      <c r="O7" s="24">
        <v>200.47</v>
      </c>
      <c r="P7" s="25"/>
      <c r="R7" s="27">
        <v>45127</v>
      </c>
      <c r="S7" s="27">
        <v>45127</v>
      </c>
      <c r="T7" s="27">
        <v>45098</v>
      </c>
      <c r="U7" s="27">
        <v>45098</v>
      </c>
      <c r="V7" s="27">
        <v>45084</v>
      </c>
      <c r="W7" s="28">
        <v>45085</v>
      </c>
      <c r="X7" s="28">
        <v>45085</v>
      </c>
      <c r="Y7" s="27">
        <v>45096</v>
      </c>
      <c r="Z7" s="27">
        <v>45097</v>
      </c>
    </row>
    <row r="8" spans="1:26" ht="14.25" customHeight="1">
      <c r="A8" s="19" t="s">
        <v>47</v>
      </c>
      <c r="B8" s="20" t="s">
        <v>46</v>
      </c>
      <c r="C8" s="20" t="s">
        <v>40</v>
      </c>
      <c r="D8" s="21">
        <v>45083</v>
      </c>
      <c r="E8" s="22">
        <v>915</v>
      </c>
      <c r="F8" s="23" t="s">
        <v>41</v>
      </c>
      <c r="G8" s="460">
        <v>61.783900000000003</v>
      </c>
      <c r="H8" s="506">
        <v>625.83600000000001</v>
      </c>
      <c r="I8" s="23">
        <v>2.5298150693100001</v>
      </c>
      <c r="J8" s="23">
        <v>0.61699999999999999</v>
      </c>
      <c r="K8" s="25">
        <v>5.5300000000000002E-2</v>
      </c>
      <c r="L8" s="26">
        <v>41.857700000000001</v>
      </c>
      <c r="M8" s="23">
        <v>9.6667000000000005</v>
      </c>
      <c r="N8" s="23">
        <v>8.6905999999999999</v>
      </c>
      <c r="O8" s="24">
        <v>332.44</v>
      </c>
      <c r="P8" s="23"/>
      <c r="R8" s="27">
        <v>45127</v>
      </c>
      <c r="S8" s="27">
        <v>45127</v>
      </c>
      <c r="T8" s="27">
        <v>45098</v>
      </c>
      <c r="U8" s="27">
        <v>45098</v>
      </c>
      <c r="V8" s="27">
        <v>45084</v>
      </c>
      <c r="W8" s="27">
        <v>45100</v>
      </c>
      <c r="X8" s="28">
        <v>45100</v>
      </c>
      <c r="Y8" s="27">
        <v>45096</v>
      </c>
      <c r="Z8" s="27">
        <v>45097</v>
      </c>
    </row>
    <row r="9" spans="1:26" ht="14.25" customHeight="1">
      <c r="A9" s="19" t="s">
        <v>48</v>
      </c>
      <c r="B9" s="20" t="s">
        <v>49</v>
      </c>
      <c r="C9" s="20" t="s">
        <v>38</v>
      </c>
      <c r="D9" s="21">
        <v>45083</v>
      </c>
      <c r="E9" s="22">
        <v>1430</v>
      </c>
      <c r="F9" s="23">
        <v>4.4924869271858308</v>
      </c>
      <c r="G9" s="23">
        <v>2.8264999999999998</v>
      </c>
      <c r="H9" s="24">
        <v>20.308</v>
      </c>
      <c r="I9" s="25">
        <v>0.69508168571000006</v>
      </c>
      <c r="J9" s="23">
        <v>1.9199999999999998E-2</v>
      </c>
      <c r="K9" s="25">
        <v>7.0000000000000001E-3</v>
      </c>
      <c r="L9" s="26">
        <v>35.391399999999997</v>
      </c>
      <c r="M9" s="23">
        <v>8.1301000000000005</v>
      </c>
      <c r="N9" s="25">
        <v>0.54820000000000002</v>
      </c>
      <c r="O9" s="24">
        <v>198.32</v>
      </c>
      <c r="P9" s="25"/>
      <c r="R9" s="27">
        <v>45127</v>
      </c>
      <c r="S9" s="27">
        <v>45127</v>
      </c>
      <c r="T9" s="27">
        <v>45098</v>
      </c>
      <c r="U9" s="27">
        <v>45098</v>
      </c>
      <c r="V9" s="27">
        <v>45084</v>
      </c>
      <c r="W9" s="28">
        <v>45085</v>
      </c>
      <c r="X9" s="28">
        <v>45085</v>
      </c>
      <c r="Y9" s="27">
        <v>45096</v>
      </c>
      <c r="Z9" s="27">
        <v>45097</v>
      </c>
    </row>
    <row r="10" spans="1:26" ht="14.25" customHeight="1">
      <c r="A10" s="19" t="s">
        <v>50</v>
      </c>
      <c r="B10" s="20" t="s">
        <v>49</v>
      </c>
      <c r="C10" s="20" t="s">
        <v>40</v>
      </c>
      <c r="D10" s="21">
        <v>45083</v>
      </c>
      <c r="E10" s="22">
        <v>1430</v>
      </c>
      <c r="F10" s="23" t="s">
        <v>41</v>
      </c>
      <c r="G10" s="506">
        <v>44.714399999999998</v>
      </c>
      <c r="H10" s="507">
        <v>166.62299999999999</v>
      </c>
      <c r="I10" s="23">
        <v>1.1401383645700001</v>
      </c>
      <c r="J10" s="23">
        <v>3.1800000000000002E-2</v>
      </c>
      <c r="K10" s="25">
        <v>5.0700000000000002E-2</v>
      </c>
      <c r="L10" s="26">
        <v>25.698499999999999</v>
      </c>
      <c r="M10" s="23">
        <v>8.8785000000000007</v>
      </c>
      <c r="N10" s="23">
        <v>5.1651999999999996</v>
      </c>
      <c r="O10" s="24">
        <v>186.54</v>
      </c>
      <c r="P10" s="23"/>
      <c r="R10" s="27">
        <v>45127</v>
      </c>
      <c r="S10" s="27">
        <v>45127</v>
      </c>
      <c r="T10" s="27">
        <v>45098</v>
      </c>
      <c r="U10" s="27">
        <v>45098</v>
      </c>
      <c r="V10" s="27">
        <v>45084</v>
      </c>
      <c r="W10" s="27">
        <v>45100</v>
      </c>
      <c r="X10" s="28">
        <v>45100</v>
      </c>
      <c r="Y10" s="27">
        <v>45096</v>
      </c>
      <c r="Z10" s="27">
        <v>45097</v>
      </c>
    </row>
    <row r="11" spans="1:26" ht="14.25" customHeight="1">
      <c r="A11" s="19" t="s">
        <v>51</v>
      </c>
      <c r="B11" s="20" t="s">
        <v>52</v>
      </c>
      <c r="C11" s="20" t="s">
        <v>38</v>
      </c>
      <c r="D11" s="21">
        <v>45084</v>
      </c>
      <c r="E11" s="22">
        <v>1100</v>
      </c>
      <c r="F11" s="23">
        <v>2.8740444194545969</v>
      </c>
      <c r="G11" s="23">
        <v>0.67620000000000002</v>
      </c>
      <c r="H11" s="24">
        <v>23.937000000000001</v>
      </c>
      <c r="I11" s="25">
        <v>0.82210168918999993</v>
      </c>
      <c r="J11" s="23">
        <v>1.5800000000000002E-2</v>
      </c>
      <c r="K11" s="25">
        <v>6.8999999999999999E-3</v>
      </c>
      <c r="L11" s="26">
        <v>25.366700000000002</v>
      </c>
      <c r="M11" s="23">
        <v>8.4405999999999999</v>
      </c>
      <c r="N11" s="25">
        <v>0.52310000000000001</v>
      </c>
      <c r="O11" s="24">
        <v>164.71</v>
      </c>
      <c r="P11" s="25"/>
      <c r="R11" s="27">
        <v>45127</v>
      </c>
      <c r="S11" s="27">
        <v>45127</v>
      </c>
      <c r="T11" s="27">
        <v>45098</v>
      </c>
      <c r="U11" s="27">
        <v>45098</v>
      </c>
      <c r="V11" s="27">
        <v>45085</v>
      </c>
      <c r="W11" s="28">
        <v>45085</v>
      </c>
      <c r="X11" s="28">
        <v>45085</v>
      </c>
      <c r="Y11" s="27">
        <v>45096</v>
      </c>
      <c r="Z11" s="27">
        <v>45097</v>
      </c>
    </row>
    <row r="12" spans="1:26" ht="14.25" customHeight="1">
      <c r="A12" s="19" t="s">
        <v>53</v>
      </c>
      <c r="B12" s="20" t="s">
        <v>54</v>
      </c>
      <c r="C12" s="20" t="s">
        <v>38</v>
      </c>
      <c r="D12" s="21">
        <v>45084</v>
      </c>
      <c r="E12" s="22">
        <v>1345</v>
      </c>
      <c r="F12" s="23">
        <v>0.92879842563958392</v>
      </c>
      <c r="G12" s="23">
        <v>1.05</v>
      </c>
      <c r="H12" s="24">
        <v>14.270770390979999</v>
      </c>
      <c r="I12" s="25">
        <v>0.55589501522999996</v>
      </c>
      <c r="J12" s="23">
        <v>3.0099999999999998E-2</v>
      </c>
      <c r="K12" s="25">
        <v>4.9200000000000001E-2</v>
      </c>
      <c r="L12" s="26">
        <v>28.815200000000001</v>
      </c>
      <c r="M12" s="23">
        <v>6.2892999999999999</v>
      </c>
      <c r="N12" s="25">
        <v>0.25540000000000002</v>
      </c>
      <c r="O12" s="24">
        <v>168.32</v>
      </c>
      <c r="P12" s="25"/>
      <c r="R12" s="27">
        <v>45127</v>
      </c>
      <c r="S12" s="27">
        <v>45127</v>
      </c>
      <c r="T12" s="27">
        <v>45098</v>
      </c>
      <c r="U12" s="27">
        <v>45098</v>
      </c>
      <c r="V12" s="27">
        <v>45085</v>
      </c>
      <c r="W12" s="28">
        <v>45085</v>
      </c>
      <c r="X12" s="28">
        <v>45085</v>
      </c>
      <c r="Y12" s="27">
        <v>45096</v>
      </c>
      <c r="Z12" s="27">
        <v>45097</v>
      </c>
    </row>
    <row r="13" spans="1:26" ht="14.25" customHeight="1">
      <c r="A13" s="19" t="s">
        <v>55</v>
      </c>
      <c r="B13" s="20" t="s">
        <v>56</v>
      </c>
      <c r="C13" s="20" t="s">
        <v>38</v>
      </c>
      <c r="D13" s="21">
        <v>45084</v>
      </c>
      <c r="E13" s="22">
        <v>900</v>
      </c>
      <c r="F13" s="23">
        <v>9.5871172336238413</v>
      </c>
      <c r="G13" s="23">
        <v>1.5744</v>
      </c>
      <c r="H13" s="24">
        <v>40.279697770219997</v>
      </c>
      <c r="I13" s="25">
        <v>0.76345835424999997</v>
      </c>
      <c r="J13" s="23">
        <v>3.0200000000000001E-2</v>
      </c>
      <c r="K13" s="25">
        <v>9.3100000000000002E-2</v>
      </c>
      <c r="L13" s="26">
        <v>29.744800000000001</v>
      </c>
      <c r="M13" s="23">
        <v>6.6919000000000004</v>
      </c>
      <c r="N13" s="23">
        <v>2.6434000000000002</v>
      </c>
      <c r="O13" s="24">
        <v>324.77999999999997</v>
      </c>
      <c r="P13" s="23"/>
      <c r="R13" s="27">
        <v>45127</v>
      </c>
      <c r="S13" s="27">
        <v>45127</v>
      </c>
      <c r="T13" s="27">
        <v>45098</v>
      </c>
      <c r="U13" s="27">
        <v>45098</v>
      </c>
      <c r="V13" s="27">
        <v>45085</v>
      </c>
      <c r="W13" s="28">
        <v>45085</v>
      </c>
      <c r="X13" s="28">
        <v>45085</v>
      </c>
      <c r="Y13" s="27">
        <v>45096</v>
      </c>
      <c r="Z13" s="27">
        <v>45097</v>
      </c>
    </row>
    <row r="14" spans="1:26" ht="14.25" customHeight="1">
      <c r="A14" s="19" t="s">
        <v>57</v>
      </c>
      <c r="B14" s="20" t="s">
        <v>52</v>
      </c>
      <c r="C14" s="20" t="s">
        <v>40</v>
      </c>
      <c r="D14" s="21">
        <v>45084</v>
      </c>
      <c r="E14" s="22">
        <v>1100</v>
      </c>
      <c r="F14" s="23" t="s">
        <v>41</v>
      </c>
      <c r="G14" s="29">
        <v>166.2587</v>
      </c>
      <c r="H14" s="29">
        <v>241.57300000000001</v>
      </c>
      <c r="I14" s="23">
        <v>2.5192300690200002</v>
      </c>
      <c r="J14" s="23">
        <v>1.2452000000000001</v>
      </c>
      <c r="K14" s="25">
        <v>-1.4E-3</v>
      </c>
      <c r="L14" s="26">
        <v>37.002200000000002</v>
      </c>
      <c r="M14" s="24">
        <v>11.9399</v>
      </c>
      <c r="N14" s="23">
        <v>4.5168999999999997</v>
      </c>
      <c r="O14" s="24">
        <v>166.56</v>
      </c>
      <c r="P14" s="23"/>
      <c r="R14" s="27">
        <v>45127</v>
      </c>
      <c r="S14" s="27">
        <v>45127</v>
      </c>
      <c r="T14" s="27">
        <v>45098</v>
      </c>
      <c r="U14" s="27">
        <v>45098</v>
      </c>
      <c r="V14" s="27">
        <v>45085</v>
      </c>
      <c r="W14" s="27">
        <v>45100</v>
      </c>
      <c r="X14" s="28">
        <v>45100</v>
      </c>
      <c r="Y14" s="27">
        <v>45096</v>
      </c>
      <c r="Z14" s="27">
        <v>45097</v>
      </c>
    </row>
    <row r="15" spans="1:26" ht="14.25" customHeight="1">
      <c r="A15" s="19" t="s">
        <v>58</v>
      </c>
      <c r="B15" s="20" t="s">
        <v>54</v>
      </c>
      <c r="C15" s="20" t="s">
        <v>40</v>
      </c>
      <c r="D15" s="21">
        <v>45084</v>
      </c>
      <c r="E15" s="22">
        <v>1345</v>
      </c>
      <c r="F15" s="23" t="s">
        <v>41</v>
      </c>
      <c r="G15" s="29">
        <v>130.19749999999999</v>
      </c>
      <c r="H15" s="29">
        <v>194.07499999999999</v>
      </c>
      <c r="I15" s="23">
        <v>1.1611866984800001</v>
      </c>
      <c r="J15" s="23">
        <v>0.4995</v>
      </c>
      <c r="K15" s="25">
        <v>0.12570000000000001</v>
      </c>
      <c r="L15" s="26">
        <v>34.189599999999999</v>
      </c>
      <c r="M15" s="23">
        <v>7.0827</v>
      </c>
      <c r="N15" s="23">
        <v>2.0244</v>
      </c>
      <c r="O15" s="24">
        <v>170.69</v>
      </c>
      <c r="P15" s="23"/>
      <c r="R15" s="27">
        <v>45127</v>
      </c>
      <c r="S15" s="27">
        <v>45127</v>
      </c>
      <c r="T15" s="27">
        <v>45098</v>
      </c>
      <c r="U15" s="27">
        <v>45098</v>
      </c>
      <c r="V15" s="27">
        <v>45085</v>
      </c>
      <c r="W15" s="27">
        <v>45100</v>
      </c>
      <c r="X15" s="28">
        <v>45100</v>
      </c>
      <c r="Y15" s="27">
        <v>45096</v>
      </c>
      <c r="Z15" s="27">
        <v>45097</v>
      </c>
    </row>
    <row r="16" spans="1:26" ht="14.25" customHeight="1">
      <c r="A16" s="19" t="s">
        <v>59</v>
      </c>
      <c r="B16" s="20" t="s">
        <v>56</v>
      </c>
      <c r="C16" s="20" t="s">
        <v>40</v>
      </c>
      <c r="D16" s="21">
        <v>45084</v>
      </c>
      <c r="E16" s="20">
        <v>900</v>
      </c>
      <c r="F16" s="23" t="s">
        <v>41</v>
      </c>
      <c r="G16" s="29">
        <v>3742.3110000000001</v>
      </c>
      <c r="H16" s="29">
        <v>3927.0920000000001</v>
      </c>
      <c r="I16" s="619">
        <v>19.8304505433</v>
      </c>
      <c r="J16" s="459">
        <v>19.236000000000001</v>
      </c>
      <c r="K16" s="25">
        <v>5.4999999999999997E-3</v>
      </c>
      <c r="L16" s="26">
        <v>53.9236</v>
      </c>
      <c r="M16" s="23">
        <v>9.0584000000000007</v>
      </c>
      <c r="N16" s="23">
        <v>11.2166</v>
      </c>
      <c r="O16" s="24">
        <v>1083.7</v>
      </c>
      <c r="P16" s="23"/>
      <c r="R16" s="27">
        <v>45127</v>
      </c>
      <c r="S16" s="27">
        <v>45127</v>
      </c>
      <c r="T16" s="27">
        <v>45098</v>
      </c>
      <c r="U16" s="27">
        <v>45125</v>
      </c>
      <c r="V16" s="27">
        <v>45085</v>
      </c>
      <c r="W16" s="27">
        <v>45100</v>
      </c>
      <c r="X16" s="28">
        <v>45100</v>
      </c>
      <c r="Y16" s="27">
        <v>45096</v>
      </c>
      <c r="Z16" s="27">
        <v>45097</v>
      </c>
    </row>
    <row r="17" spans="1:26" ht="14.25" customHeight="1">
      <c r="A17" s="19" t="s">
        <v>60</v>
      </c>
      <c r="B17" s="20" t="s">
        <v>61</v>
      </c>
      <c r="C17" s="20" t="s">
        <v>38</v>
      </c>
      <c r="D17" s="21">
        <v>45085</v>
      </c>
      <c r="E17" s="20">
        <v>1315</v>
      </c>
      <c r="F17" s="23">
        <v>3.9000775934776493</v>
      </c>
      <c r="G17" s="23">
        <v>8.2772000000000006</v>
      </c>
      <c r="H17" s="24">
        <v>24.09535399348</v>
      </c>
      <c r="I17" s="25">
        <v>0.52316668099999997</v>
      </c>
      <c r="J17" s="23">
        <v>1.6899999999999998E-2</v>
      </c>
      <c r="K17" s="25">
        <v>-3.0000000000000001E-3</v>
      </c>
      <c r="L17" s="26">
        <v>29.131</v>
      </c>
      <c r="M17" s="23">
        <v>6.5959000000000003</v>
      </c>
      <c r="N17" s="25">
        <v>0.7782</v>
      </c>
      <c r="O17" s="24">
        <v>303.76</v>
      </c>
      <c r="P17" s="25"/>
      <c r="R17" s="27">
        <v>45127</v>
      </c>
      <c r="S17" s="27">
        <v>45127</v>
      </c>
      <c r="T17" s="27">
        <v>45098</v>
      </c>
      <c r="U17" s="27">
        <v>45098</v>
      </c>
      <c r="V17" s="27">
        <v>45086</v>
      </c>
      <c r="W17" s="27">
        <v>45100</v>
      </c>
      <c r="X17" s="28">
        <v>45100</v>
      </c>
      <c r="Y17" s="27">
        <v>45096</v>
      </c>
      <c r="Z17" s="27">
        <v>45097</v>
      </c>
    </row>
    <row r="18" spans="1:26" ht="14.25" customHeight="1">
      <c r="A18" s="19" t="s">
        <v>62</v>
      </c>
      <c r="B18" s="20" t="s">
        <v>63</v>
      </c>
      <c r="C18" s="20" t="s">
        <v>38</v>
      </c>
      <c r="D18" s="21">
        <v>45085</v>
      </c>
      <c r="E18" s="20">
        <v>930</v>
      </c>
      <c r="F18" s="23">
        <v>8.0044419454596574E-2</v>
      </c>
      <c r="G18" s="23">
        <v>2.0874000000000001</v>
      </c>
      <c r="H18" s="24">
        <v>14.16102705464</v>
      </c>
      <c r="I18" s="25">
        <v>0.62293335039999997</v>
      </c>
      <c r="J18" s="23">
        <v>1.3899999999999999E-2</v>
      </c>
      <c r="K18" s="25">
        <v>-3.5999999999999999E-3</v>
      </c>
      <c r="L18" s="26">
        <v>25.549600000000002</v>
      </c>
      <c r="M18" s="23">
        <v>8.7182999999999993</v>
      </c>
      <c r="N18" s="25">
        <v>0.46450000000000002</v>
      </c>
      <c r="O18" s="24">
        <v>52.1</v>
      </c>
      <c r="P18" s="25"/>
      <c r="R18" s="27">
        <v>45127</v>
      </c>
      <c r="S18" s="27">
        <v>45127</v>
      </c>
      <c r="T18" s="27">
        <v>45098</v>
      </c>
      <c r="U18" s="27">
        <v>45098</v>
      </c>
      <c r="V18" s="27">
        <v>45086</v>
      </c>
      <c r="W18" s="27">
        <v>45100</v>
      </c>
      <c r="X18" s="28">
        <v>45100</v>
      </c>
      <c r="Y18" s="27">
        <v>45096</v>
      </c>
      <c r="Z18" s="27">
        <v>45097</v>
      </c>
    </row>
    <row r="19" spans="1:26" ht="14.25" customHeight="1">
      <c r="A19" s="19" t="s">
        <v>64</v>
      </c>
      <c r="B19" s="20" t="s">
        <v>65</v>
      </c>
      <c r="C19" s="20" t="s">
        <v>38</v>
      </c>
      <c r="D19" s="21">
        <v>45085</v>
      </c>
      <c r="E19" s="20">
        <v>1500</v>
      </c>
      <c r="F19" s="23">
        <v>1.2190149001967949</v>
      </c>
      <c r="G19" s="23">
        <v>3.3948</v>
      </c>
      <c r="H19" s="24">
        <v>23.801400000000001</v>
      </c>
      <c r="I19" s="25">
        <v>0.73199999999999998</v>
      </c>
      <c r="J19" s="23">
        <v>2.1000000000000001E-2</v>
      </c>
      <c r="K19" s="25">
        <v>-2.3999999999999998E-3</v>
      </c>
      <c r="L19" s="26">
        <v>54.688099999999999</v>
      </c>
      <c r="M19" s="23">
        <v>8.7566000000000006</v>
      </c>
      <c r="N19" s="23">
        <v>2.3214000000000001</v>
      </c>
      <c r="O19" s="24">
        <v>202.65</v>
      </c>
      <c r="P19" s="23"/>
      <c r="R19" s="27"/>
      <c r="S19" s="27"/>
      <c r="T19" s="27">
        <v>45098</v>
      </c>
      <c r="U19" s="27">
        <v>45098</v>
      </c>
      <c r="V19" s="27">
        <v>45086</v>
      </c>
      <c r="W19" s="27">
        <v>45100</v>
      </c>
      <c r="X19" s="28">
        <v>45100</v>
      </c>
      <c r="Y19" s="27">
        <v>45096</v>
      </c>
      <c r="Z19" s="27">
        <v>45097</v>
      </c>
    </row>
    <row r="20" spans="1:26" ht="14.25" customHeight="1">
      <c r="A20" s="19" t="s">
        <v>66</v>
      </c>
      <c r="B20" s="20" t="s">
        <v>61</v>
      </c>
      <c r="C20" s="20" t="s">
        <v>40</v>
      </c>
      <c r="D20" s="21">
        <v>45085</v>
      </c>
      <c r="E20" s="20">
        <v>1315</v>
      </c>
      <c r="F20" s="23" t="s">
        <v>41</v>
      </c>
      <c r="G20" s="29">
        <v>222.2372</v>
      </c>
      <c r="H20" s="24">
        <v>368.89519999999999</v>
      </c>
      <c r="I20" s="25">
        <v>2.2210000000000001</v>
      </c>
      <c r="J20" s="23">
        <v>1.0224</v>
      </c>
      <c r="K20" s="25">
        <v>2.5000000000000001E-3</v>
      </c>
      <c r="L20" s="26">
        <v>54.2179</v>
      </c>
      <c r="M20" s="23">
        <v>6.3804999999999996</v>
      </c>
      <c r="N20" s="24">
        <v>13.763500000000001</v>
      </c>
      <c r="O20" s="24">
        <v>721</v>
      </c>
      <c r="P20" s="24"/>
      <c r="R20" s="27"/>
      <c r="S20" s="27"/>
      <c r="T20" s="27">
        <v>45098</v>
      </c>
      <c r="U20" s="27">
        <v>45098</v>
      </c>
      <c r="V20" s="27">
        <v>45086</v>
      </c>
      <c r="W20" s="27">
        <v>45100</v>
      </c>
      <c r="X20" s="28">
        <v>45100</v>
      </c>
      <c r="Y20" s="27">
        <v>45096</v>
      </c>
      <c r="Z20" s="27">
        <v>45097</v>
      </c>
    </row>
    <row r="21" spans="1:26" ht="14.25" customHeight="1">
      <c r="A21" s="19" t="s">
        <v>67</v>
      </c>
      <c r="B21" s="20" t="s">
        <v>63</v>
      </c>
      <c r="C21" s="20" t="s">
        <v>40</v>
      </c>
      <c r="D21" s="21">
        <v>45085</v>
      </c>
      <c r="E21" s="20">
        <v>930</v>
      </c>
      <c r="F21" s="23" t="s">
        <v>41</v>
      </c>
      <c r="G21" s="24">
        <v>37.802500000000002</v>
      </c>
      <c r="H21" s="24">
        <v>172.85319999999999</v>
      </c>
      <c r="I21" s="25">
        <v>1.141</v>
      </c>
      <c r="J21" s="23">
        <v>0.22309999999999999</v>
      </c>
      <c r="K21" s="25">
        <v>6.6299999999999998E-2</v>
      </c>
      <c r="L21" s="26">
        <v>33.024500000000003</v>
      </c>
      <c r="M21" s="24">
        <v>8.3059999999999992</v>
      </c>
      <c r="N21" s="23">
        <v>5.2530000000000001</v>
      </c>
      <c r="O21" s="24">
        <v>51.64</v>
      </c>
      <c r="P21" s="23"/>
      <c r="R21" s="27"/>
      <c r="S21" s="27"/>
      <c r="T21" s="27">
        <v>45098</v>
      </c>
      <c r="U21" s="27">
        <v>45098</v>
      </c>
      <c r="V21" s="27">
        <v>45086</v>
      </c>
      <c r="W21" s="27">
        <v>45100</v>
      </c>
      <c r="X21" s="28">
        <v>45100</v>
      </c>
      <c r="Y21" s="27">
        <v>45096</v>
      </c>
      <c r="Z21" s="27">
        <v>45097</v>
      </c>
    </row>
    <row r="22" spans="1:26" ht="14.25" customHeight="1">
      <c r="A22" s="19" t="s">
        <v>68</v>
      </c>
      <c r="B22" s="20" t="s">
        <v>65</v>
      </c>
      <c r="C22" s="20" t="s">
        <v>40</v>
      </c>
      <c r="D22" s="21">
        <v>45085</v>
      </c>
      <c r="E22" s="20">
        <v>1500</v>
      </c>
      <c r="F22" s="23" t="s">
        <v>41</v>
      </c>
      <c r="G22" s="29">
        <v>1007.136</v>
      </c>
      <c r="H22" s="23">
        <v>226.99529999999999</v>
      </c>
      <c r="I22" s="25">
        <v>2.2490000000000001</v>
      </c>
      <c r="J22" s="23">
        <v>1.6753</v>
      </c>
      <c r="K22" s="25">
        <v>-1.1000000000000001E-3</v>
      </c>
      <c r="L22" s="26">
        <v>39.160800000000002</v>
      </c>
      <c r="M22" s="23">
        <v>10.388</v>
      </c>
      <c r="N22" s="23">
        <v>1.1419999999999999</v>
      </c>
      <c r="O22" s="24">
        <v>495.24</v>
      </c>
      <c r="P22" s="23"/>
      <c r="R22" s="27"/>
      <c r="S22" s="27"/>
      <c r="T22" s="27">
        <v>45098</v>
      </c>
      <c r="U22" s="27">
        <v>45098</v>
      </c>
      <c r="V22" s="27">
        <v>45086</v>
      </c>
      <c r="W22" s="27">
        <v>45100</v>
      </c>
      <c r="X22" s="28">
        <v>45100</v>
      </c>
      <c r="Y22" s="27">
        <v>45096</v>
      </c>
      <c r="Z22" s="27">
        <v>45097</v>
      </c>
    </row>
    <row r="23" spans="1:26" ht="14.25" customHeight="1">
      <c r="A23" s="19" t="s">
        <v>69</v>
      </c>
      <c r="B23" s="20" t="s">
        <v>70</v>
      </c>
      <c r="C23" s="20" t="s">
        <v>40</v>
      </c>
      <c r="D23" s="21">
        <v>45090</v>
      </c>
      <c r="E23" s="20">
        <v>1300</v>
      </c>
      <c r="F23" s="23" t="s">
        <v>41</v>
      </c>
      <c r="G23" s="24">
        <v>26.677199999999999</v>
      </c>
      <c r="H23" s="23">
        <v>145.73390000000001</v>
      </c>
      <c r="I23" s="25">
        <v>0.98399999999999999</v>
      </c>
      <c r="J23" s="23">
        <v>0.1147</v>
      </c>
      <c r="K23" s="25">
        <v>2.3999999999999998E-3</v>
      </c>
      <c r="L23" s="26">
        <v>26.215699999999998</v>
      </c>
      <c r="M23" s="23">
        <v>8.1918000000000006</v>
      </c>
      <c r="N23" s="25">
        <v>0.64019999999999999</v>
      </c>
      <c r="O23" s="24">
        <v>106.05</v>
      </c>
      <c r="P23" s="25"/>
      <c r="R23" s="27"/>
      <c r="S23" s="27"/>
      <c r="T23" s="27">
        <v>45098</v>
      </c>
      <c r="U23" s="27">
        <v>45125</v>
      </c>
      <c r="V23" s="27">
        <v>45093</v>
      </c>
      <c r="W23" s="27">
        <v>45100</v>
      </c>
      <c r="X23" s="28">
        <v>45100</v>
      </c>
      <c r="Y23" s="27">
        <v>45096</v>
      </c>
      <c r="Z23" s="27">
        <v>45097</v>
      </c>
    </row>
    <row r="24" spans="1:26" ht="14.25" customHeight="1">
      <c r="A24" s="19" t="s">
        <v>71</v>
      </c>
      <c r="B24" s="20" t="s">
        <v>72</v>
      </c>
      <c r="C24" s="20" t="s">
        <v>40</v>
      </c>
      <c r="D24" s="21">
        <v>45090</v>
      </c>
      <c r="E24" s="20">
        <v>1015</v>
      </c>
      <c r="F24" s="23" t="s">
        <v>41</v>
      </c>
      <c r="G24" s="29">
        <v>119.327</v>
      </c>
      <c r="H24" s="23">
        <v>417.2396</v>
      </c>
      <c r="I24" s="25">
        <v>2.625</v>
      </c>
      <c r="J24" s="23">
        <v>1.5711999999999999</v>
      </c>
      <c r="K24" s="25">
        <v>1.8E-3</v>
      </c>
      <c r="L24" s="26">
        <v>32.212400000000002</v>
      </c>
      <c r="M24" s="24">
        <v>9.9141999999999992</v>
      </c>
      <c r="N24" s="23">
        <v>3.6638000000000002</v>
      </c>
      <c r="O24" s="24">
        <v>69.02</v>
      </c>
      <c r="P24" s="23"/>
      <c r="R24" s="27"/>
      <c r="S24" s="27"/>
      <c r="T24" s="27">
        <v>45098</v>
      </c>
      <c r="U24" s="27">
        <v>45125</v>
      </c>
      <c r="V24" s="27">
        <v>45093</v>
      </c>
      <c r="W24" s="27">
        <v>45100</v>
      </c>
      <c r="X24" s="28">
        <v>45100</v>
      </c>
      <c r="Y24" s="27">
        <v>45096</v>
      </c>
      <c r="Z24" s="27">
        <v>45097</v>
      </c>
    </row>
    <row r="25" spans="1:26" ht="14.25" customHeight="1">
      <c r="A25" s="19" t="s">
        <v>73</v>
      </c>
      <c r="B25" s="20" t="s">
        <v>70</v>
      </c>
      <c r="C25" s="20" t="s">
        <v>38</v>
      </c>
      <c r="D25" s="21">
        <v>45090</v>
      </c>
      <c r="E25" s="20">
        <v>1300</v>
      </c>
      <c r="F25" s="23">
        <v>2.0891132977228</v>
      </c>
      <c r="G25" s="23">
        <v>2.1082000000000001</v>
      </c>
      <c r="H25" s="23">
        <v>16.811</v>
      </c>
      <c r="I25" s="25">
        <v>0.71799999999999997</v>
      </c>
      <c r="J25" s="23">
        <v>1.9800000000000002E-2</v>
      </c>
      <c r="K25" s="25">
        <v>1.8E-3</v>
      </c>
      <c r="L25" s="26">
        <v>17.0929</v>
      </c>
      <c r="M25" s="23">
        <v>8.6898999999999997</v>
      </c>
      <c r="N25" s="25">
        <v>0.35160000000000002</v>
      </c>
      <c r="O25" s="24">
        <v>111.27</v>
      </c>
      <c r="P25" s="25"/>
      <c r="R25" s="27"/>
      <c r="S25" s="27"/>
      <c r="T25" s="27">
        <v>45098</v>
      </c>
      <c r="U25" s="27">
        <v>45125</v>
      </c>
      <c r="V25" s="27">
        <v>45093</v>
      </c>
      <c r="W25" s="27">
        <v>45100</v>
      </c>
      <c r="X25" s="28">
        <v>45100</v>
      </c>
      <c r="Y25" s="27">
        <v>45096</v>
      </c>
      <c r="Z25" s="27">
        <v>45097</v>
      </c>
    </row>
    <row r="26" spans="1:26" ht="14.25" customHeight="1">
      <c r="A26" s="19" t="s">
        <v>74</v>
      </c>
      <c r="B26" s="20" t="s">
        <v>72</v>
      </c>
      <c r="C26" s="20" t="s">
        <v>38</v>
      </c>
      <c r="D26" s="21">
        <v>45090</v>
      </c>
      <c r="E26" s="20">
        <v>1015</v>
      </c>
      <c r="F26" s="23">
        <v>2.0152757942086028</v>
      </c>
      <c r="G26" s="23">
        <v>2.5379999999999998</v>
      </c>
      <c r="H26" s="23">
        <v>21.314</v>
      </c>
      <c r="I26" s="25">
        <v>0.77</v>
      </c>
      <c r="J26" s="23">
        <v>2.4899999999999999E-2</v>
      </c>
      <c r="K26" s="25">
        <v>3.5000000000000001E-3</v>
      </c>
      <c r="L26" s="26">
        <v>20.573899999999998</v>
      </c>
      <c r="M26" s="24">
        <v>9.6898</v>
      </c>
      <c r="N26" s="25">
        <v>0.6653</v>
      </c>
      <c r="O26" s="24">
        <v>66.290000000000006</v>
      </c>
      <c r="P26" s="25"/>
      <c r="R26" s="27"/>
      <c r="S26" s="27"/>
      <c r="T26" s="27">
        <v>45098</v>
      </c>
      <c r="U26" s="27">
        <v>45125</v>
      </c>
      <c r="V26" s="27">
        <v>45093</v>
      </c>
      <c r="W26" s="27">
        <v>45100</v>
      </c>
      <c r="X26" s="28">
        <v>45100</v>
      </c>
      <c r="Y26" s="27">
        <v>45096</v>
      </c>
      <c r="Z26" s="27">
        <v>45097</v>
      </c>
    </row>
    <row r="27" spans="1:26" ht="14.25" customHeight="1">
      <c r="A27" s="19" t="s">
        <v>75</v>
      </c>
      <c r="B27" s="20" t="s">
        <v>76</v>
      </c>
      <c r="C27" s="20" t="s">
        <v>40</v>
      </c>
      <c r="D27" s="21">
        <v>45091</v>
      </c>
      <c r="E27" s="20">
        <v>1430</v>
      </c>
      <c r="F27" s="23" t="s">
        <v>41</v>
      </c>
      <c r="G27" s="24">
        <v>43.600900000000003</v>
      </c>
      <c r="H27" s="23">
        <v>191.9212</v>
      </c>
      <c r="I27" s="25">
        <v>0.95699999999999996</v>
      </c>
      <c r="J27" s="23">
        <v>9.6699999999999994E-2</v>
      </c>
      <c r="K27" s="25">
        <v>5.1999999999999998E-3</v>
      </c>
      <c r="L27" s="26">
        <v>41.979199999999999</v>
      </c>
      <c r="M27" s="23">
        <v>8.2091999999999992</v>
      </c>
      <c r="N27" s="24">
        <v>21.366399999999999</v>
      </c>
      <c r="O27" s="24">
        <v>15.26</v>
      </c>
      <c r="P27" s="24"/>
      <c r="R27" s="27"/>
      <c r="S27" s="27"/>
      <c r="T27" s="27">
        <v>45124</v>
      </c>
      <c r="U27" s="27">
        <v>45125</v>
      </c>
      <c r="V27" s="27">
        <v>45093</v>
      </c>
      <c r="W27" s="27">
        <v>45100</v>
      </c>
      <c r="X27" s="28">
        <v>45100</v>
      </c>
      <c r="Y27" s="27">
        <v>45096</v>
      </c>
      <c r="Z27" s="27">
        <v>45097</v>
      </c>
    </row>
    <row r="28" spans="1:26" ht="14.25" customHeight="1">
      <c r="A28" s="19" t="s">
        <v>77</v>
      </c>
      <c r="B28" s="20" t="s">
        <v>78</v>
      </c>
      <c r="C28" s="20" t="s">
        <v>38</v>
      </c>
      <c r="D28" s="21">
        <v>45091</v>
      </c>
      <c r="E28" s="20">
        <v>1430</v>
      </c>
      <c r="F28" s="23">
        <v>0.5464256395839191</v>
      </c>
      <c r="G28" s="23">
        <v>3.1901999999999999</v>
      </c>
      <c r="H28" s="23">
        <v>32.335700000000003</v>
      </c>
      <c r="I28" s="25">
        <v>0.80400000000000005</v>
      </c>
      <c r="J28" s="23">
        <v>1.7399999999999999E-2</v>
      </c>
      <c r="K28" s="25">
        <v>2.7000000000000001E-3</v>
      </c>
      <c r="L28" s="26">
        <v>36.552199999999999</v>
      </c>
      <c r="M28" s="23">
        <v>8.3253000000000004</v>
      </c>
      <c r="N28" s="24">
        <v>18.631399999999999</v>
      </c>
      <c r="O28" s="24">
        <v>15.81</v>
      </c>
      <c r="P28" s="24"/>
      <c r="R28" s="27"/>
      <c r="S28" s="27"/>
      <c r="T28" s="27">
        <v>45121</v>
      </c>
      <c r="U28" s="27">
        <v>45125</v>
      </c>
      <c r="V28" s="27">
        <v>45093</v>
      </c>
      <c r="W28" s="27">
        <v>45100</v>
      </c>
      <c r="X28" s="28">
        <v>45100</v>
      </c>
      <c r="Y28" s="27">
        <v>45096</v>
      </c>
      <c r="Z28" s="27">
        <v>45097</v>
      </c>
    </row>
    <row r="29" spans="1:26" s="476" customFormat="1" ht="14.25" customHeight="1">
      <c r="A29" s="468" t="s">
        <v>79</v>
      </c>
      <c r="B29" s="469" t="s">
        <v>80</v>
      </c>
      <c r="C29" s="469" t="s">
        <v>38</v>
      </c>
      <c r="D29" s="470">
        <v>45091</v>
      </c>
      <c r="E29" s="469">
        <v>1700</v>
      </c>
      <c r="F29" s="472">
        <v>3.3157649704807417</v>
      </c>
      <c r="G29" s="472">
        <v>0.97789999999999999</v>
      </c>
      <c r="H29" s="472">
        <v>20.103200000000001</v>
      </c>
      <c r="I29" s="519">
        <v>2.5990000000000002</v>
      </c>
      <c r="J29" s="472">
        <v>0.18410000000000001</v>
      </c>
      <c r="K29" s="519">
        <v>2.5102000000000002</v>
      </c>
      <c r="L29" s="628">
        <v>34.454099999999997</v>
      </c>
      <c r="M29" s="520">
        <v>8.8026999999999997</v>
      </c>
      <c r="N29" s="519">
        <v>0.37669999999999998</v>
      </c>
      <c r="O29" s="520">
        <v>476.64</v>
      </c>
      <c r="P29" s="519"/>
      <c r="R29" s="477"/>
      <c r="S29" s="477"/>
      <c r="T29" s="477">
        <v>45121</v>
      </c>
      <c r="U29" s="477">
        <v>45125</v>
      </c>
      <c r="V29" s="477">
        <v>45093</v>
      </c>
      <c r="W29" s="477">
        <v>45100</v>
      </c>
      <c r="X29" s="480">
        <v>45100</v>
      </c>
      <c r="Y29" s="477">
        <v>45096</v>
      </c>
      <c r="Z29" s="477">
        <v>45097</v>
      </c>
    </row>
    <row r="30" spans="1:26" ht="14.25" customHeight="1">
      <c r="A30" s="19" t="s">
        <v>81</v>
      </c>
      <c r="B30" s="20" t="s">
        <v>80</v>
      </c>
      <c r="C30" s="20" t="s">
        <v>40</v>
      </c>
      <c r="D30" s="21">
        <v>45091</v>
      </c>
      <c r="E30" s="20">
        <v>1700</v>
      </c>
      <c r="F30" s="23" t="s">
        <v>41</v>
      </c>
      <c r="G30" s="29">
        <v>147.23400000000001</v>
      </c>
      <c r="H30" s="23">
        <v>213.38120000000001</v>
      </c>
      <c r="I30" s="25">
        <v>3.8959999999999999</v>
      </c>
      <c r="J30" s="23">
        <v>2.3812000000000002</v>
      </c>
      <c r="K30" s="25">
        <v>3.4799999999999998E-2</v>
      </c>
      <c r="L30" s="26">
        <v>53.037199999999999</v>
      </c>
      <c r="M30" s="23">
        <v>9.3527000000000005</v>
      </c>
      <c r="N30" s="23">
        <v>4.2744</v>
      </c>
      <c r="O30" s="24">
        <v>453.32</v>
      </c>
      <c r="P30" s="23"/>
      <c r="R30" s="27"/>
      <c r="S30" s="27"/>
      <c r="T30" s="27">
        <v>45124</v>
      </c>
      <c r="U30" s="27">
        <v>45125</v>
      </c>
      <c r="V30" s="27">
        <v>45093</v>
      </c>
      <c r="W30" s="27">
        <v>45100</v>
      </c>
      <c r="X30" s="28">
        <v>45100</v>
      </c>
      <c r="Y30" s="27">
        <v>45096</v>
      </c>
      <c r="Z30" s="27">
        <v>45097</v>
      </c>
    </row>
    <row r="31" spans="1:26" ht="14.25" customHeight="1">
      <c r="A31" s="19" t="s">
        <v>82</v>
      </c>
      <c r="B31" s="20" t="s">
        <v>83</v>
      </c>
      <c r="C31" s="20" t="s">
        <v>40</v>
      </c>
      <c r="D31" s="21">
        <v>45091</v>
      </c>
      <c r="E31" s="20">
        <v>1130</v>
      </c>
      <c r="F31" s="23" t="s">
        <v>41</v>
      </c>
      <c r="G31" s="29">
        <v>211.02199999999999</v>
      </c>
      <c r="H31" s="23">
        <v>597.94799999999998</v>
      </c>
      <c r="I31" s="25">
        <v>3.9769999999999999</v>
      </c>
      <c r="J31" s="23">
        <v>1.2830999999999999</v>
      </c>
      <c r="K31" s="25">
        <v>5.0000000000000001E-3</v>
      </c>
      <c r="L31" s="26">
        <v>34.090000000000003</v>
      </c>
      <c r="M31" s="24">
        <v>18.854299999999999</v>
      </c>
      <c r="N31" s="23">
        <v>2.5011999999999999</v>
      </c>
      <c r="O31" s="24">
        <v>33.36</v>
      </c>
      <c r="P31" s="23"/>
      <c r="R31" s="27"/>
      <c r="S31" s="27"/>
      <c r="T31" s="27">
        <v>45124</v>
      </c>
      <c r="U31" s="27">
        <v>45125</v>
      </c>
      <c r="V31" s="27">
        <v>45093</v>
      </c>
      <c r="W31" s="27">
        <v>45100</v>
      </c>
      <c r="X31" s="28">
        <v>45100</v>
      </c>
      <c r="Y31" s="27">
        <v>45096</v>
      </c>
      <c r="Z31" s="27">
        <v>45097</v>
      </c>
    </row>
    <row r="32" spans="1:26" ht="14.25" customHeight="1">
      <c r="A32" s="19" t="s">
        <v>84</v>
      </c>
      <c r="B32" s="20" t="s">
        <v>83</v>
      </c>
      <c r="C32" s="20" t="s">
        <v>38</v>
      </c>
      <c r="D32" s="21">
        <v>45091</v>
      </c>
      <c r="E32" s="20">
        <v>1130</v>
      </c>
      <c r="F32" s="23">
        <v>6.7808692718583083</v>
      </c>
      <c r="G32" s="29">
        <v>155.4068</v>
      </c>
      <c r="H32" s="23">
        <v>301.43599999999998</v>
      </c>
      <c r="I32" s="25">
        <v>2.919</v>
      </c>
      <c r="J32" s="23">
        <v>0.39510000000000001</v>
      </c>
      <c r="K32" s="25">
        <v>6.7000000000000002E-3</v>
      </c>
      <c r="L32" s="26">
        <v>27.134</v>
      </c>
      <c r="M32" s="23">
        <v>20.226500000000001</v>
      </c>
      <c r="N32" s="23">
        <v>2.1665999999999999</v>
      </c>
      <c r="O32" s="24">
        <v>33.450000000000003</v>
      </c>
      <c r="P32" s="23"/>
      <c r="R32" s="27"/>
      <c r="S32" s="27"/>
      <c r="T32" s="27">
        <v>45121</v>
      </c>
      <c r="U32" s="27">
        <v>45125</v>
      </c>
      <c r="V32" s="27">
        <v>45093</v>
      </c>
      <c r="W32" s="27">
        <v>45100</v>
      </c>
      <c r="X32" s="28">
        <v>45100</v>
      </c>
      <c r="Y32" s="27">
        <v>45096</v>
      </c>
      <c r="Z32" s="27">
        <v>45097</v>
      </c>
    </row>
    <row r="33" spans="1:26" ht="14.25" customHeight="1">
      <c r="A33" s="19" t="s">
        <v>85</v>
      </c>
      <c r="B33" s="20" t="s">
        <v>76</v>
      </c>
      <c r="C33" s="20" t="s">
        <v>38</v>
      </c>
      <c r="D33" s="21">
        <v>45091</v>
      </c>
      <c r="E33" s="20">
        <v>1430</v>
      </c>
      <c r="F33" s="23">
        <v>3.9819443351138601</v>
      </c>
      <c r="G33" s="23">
        <v>3.4691999999999998</v>
      </c>
      <c r="H33" s="23">
        <v>42.016199999999998</v>
      </c>
      <c r="I33" s="25">
        <v>0.92300000000000004</v>
      </c>
      <c r="J33" s="23">
        <v>2.7799999999999998E-2</v>
      </c>
      <c r="K33" s="25">
        <v>1.8E-3</v>
      </c>
      <c r="L33" s="26">
        <v>32.406999999999996</v>
      </c>
      <c r="M33" s="23">
        <v>9.0991</v>
      </c>
      <c r="N33" s="24">
        <v>18.3386</v>
      </c>
      <c r="O33" s="24">
        <v>15.73</v>
      </c>
      <c r="P33" s="24"/>
      <c r="R33" s="27"/>
      <c r="S33" s="27"/>
      <c r="T33" s="27">
        <v>45121</v>
      </c>
      <c r="U33" s="27">
        <v>45125</v>
      </c>
      <c r="V33" s="27">
        <v>45093</v>
      </c>
      <c r="W33" s="27">
        <v>45100</v>
      </c>
      <c r="X33" s="28">
        <v>45100</v>
      </c>
      <c r="Y33" s="27">
        <v>45096</v>
      </c>
      <c r="Z33" s="27">
        <v>45097</v>
      </c>
    </row>
    <row r="34" spans="1:26" ht="14.25" customHeight="1">
      <c r="A34" s="19" t="s">
        <v>86</v>
      </c>
      <c r="B34" s="20" t="s">
        <v>87</v>
      </c>
      <c r="C34" s="20" t="s">
        <v>38</v>
      </c>
      <c r="D34" s="21">
        <v>45112</v>
      </c>
      <c r="E34" s="20">
        <v>1230</v>
      </c>
      <c r="F34" s="23">
        <v>1.4183964014619062</v>
      </c>
      <c r="G34" s="23">
        <v>2.5405000000000002</v>
      </c>
      <c r="H34" s="23">
        <v>2578.924</v>
      </c>
      <c r="I34" s="25">
        <v>2.6859999999999999</v>
      </c>
      <c r="J34" s="23">
        <v>1.0821000000000001</v>
      </c>
      <c r="K34" s="25">
        <v>1.4E-3</v>
      </c>
      <c r="L34" s="268">
        <v>29.802800000000001</v>
      </c>
      <c r="M34" s="24">
        <v>6.7011000000000003</v>
      </c>
      <c r="N34" s="23">
        <v>8.1359999999999992</v>
      </c>
      <c r="O34" s="24">
        <v>143.31</v>
      </c>
      <c r="P34" s="24"/>
      <c r="R34" s="27"/>
      <c r="S34" s="27"/>
      <c r="T34" s="27">
        <v>45124</v>
      </c>
      <c r="U34" s="27">
        <v>45125</v>
      </c>
      <c r="V34" s="27">
        <v>45117</v>
      </c>
      <c r="W34" s="27">
        <v>45153</v>
      </c>
      <c r="X34" s="28">
        <v>45188</v>
      </c>
      <c r="Y34" s="27">
        <v>45133</v>
      </c>
      <c r="Z34" s="27">
        <v>45128</v>
      </c>
    </row>
    <row r="35" spans="1:26" ht="14.25" customHeight="1">
      <c r="A35" s="19" t="s">
        <v>88</v>
      </c>
      <c r="B35" s="20" t="s">
        <v>70</v>
      </c>
      <c r="C35" s="20" t="s">
        <v>38</v>
      </c>
      <c r="D35" s="21">
        <v>45112</v>
      </c>
      <c r="E35" s="20">
        <v>1855</v>
      </c>
      <c r="F35" s="23">
        <v>2.2812302502108519</v>
      </c>
      <c r="G35" s="23">
        <v>2.9624000000000001</v>
      </c>
      <c r="H35" s="23">
        <v>18.580400000000001</v>
      </c>
      <c r="I35" s="25">
        <v>0.75800000000000001</v>
      </c>
      <c r="J35" s="23">
        <v>1.55E-2</v>
      </c>
      <c r="K35" s="25">
        <v>1.1000000000000001E-3</v>
      </c>
      <c r="L35" s="268">
        <v>12.8094</v>
      </c>
      <c r="M35" s="23">
        <v>9.9778000000000002</v>
      </c>
      <c r="N35" s="23">
        <v>0.44590000000000002</v>
      </c>
      <c r="O35" s="24">
        <v>114.22</v>
      </c>
      <c r="P35" s="23"/>
      <c r="R35" s="27"/>
      <c r="S35" s="27"/>
      <c r="T35" s="27">
        <v>45124</v>
      </c>
      <c r="U35" s="27">
        <v>45125</v>
      </c>
      <c r="V35" s="27">
        <v>45117</v>
      </c>
      <c r="W35" s="27">
        <v>45153</v>
      </c>
      <c r="X35" s="28">
        <v>45188</v>
      </c>
      <c r="Y35" s="27">
        <v>45133</v>
      </c>
      <c r="Z35" s="27">
        <v>45128</v>
      </c>
    </row>
    <row r="36" spans="1:26" ht="14.25" customHeight="1">
      <c r="A36" s="19" t="s">
        <v>89</v>
      </c>
      <c r="B36" s="20" t="s">
        <v>70</v>
      </c>
      <c r="C36" s="20" t="s">
        <v>40</v>
      </c>
      <c r="D36" s="21">
        <v>45112</v>
      </c>
      <c r="E36" s="20">
        <v>1855</v>
      </c>
      <c r="F36" s="23" t="s">
        <v>41</v>
      </c>
      <c r="G36" s="24">
        <v>42.3172</v>
      </c>
      <c r="H36" s="23">
        <v>152.8562</v>
      </c>
      <c r="I36" s="25">
        <v>0.76100000000000001</v>
      </c>
      <c r="J36" s="23">
        <v>4.0300000000000002E-2</v>
      </c>
      <c r="K36" s="25">
        <v>3.8E-3</v>
      </c>
      <c r="L36">
        <v>26.383500000000002</v>
      </c>
      <c r="M36" s="23">
        <v>21.5457</v>
      </c>
      <c r="N36" s="23">
        <v>0.39019999999999999</v>
      </c>
      <c r="O36" s="24">
        <v>106.88</v>
      </c>
      <c r="P36" s="23"/>
      <c r="R36" s="27"/>
      <c r="S36" s="27"/>
      <c r="T36" s="27">
        <v>45124</v>
      </c>
      <c r="U36" s="27">
        <v>45125</v>
      </c>
      <c r="V36" s="27">
        <v>45117</v>
      </c>
      <c r="W36" s="311">
        <v>45153</v>
      </c>
      <c r="X36" s="312">
        <v>45188</v>
      </c>
      <c r="Y36" s="27">
        <v>45133</v>
      </c>
      <c r="Z36" s="27">
        <v>45128</v>
      </c>
    </row>
    <row r="37" spans="1:26" ht="14.25" customHeight="1">
      <c r="A37" s="19" t="s">
        <v>90</v>
      </c>
      <c r="B37" s="20" t="s">
        <v>72</v>
      </c>
      <c r="C37" s="20" t="s">
        <v>38</v>
      </c>
      <c r="D37" s="21">
        <v>45112</v>
      </c>
      <c r="E37" s="20"/>
      <c r="F37" s="23">
        <v>1.2720089963452348</v>
      </c>
      <c r="G37" s="23">
        <v>4.2507000000000001</v>
      </c>
      <c r="H37" s="23">
        <v>18.0412</v>
      </c>
      <c r="I37" s="25">
        <v>0.748</v>
      </c>
      <c r="J37" s="23">
        <v>1.4800000000000001E-2</v>
      </c>
      <c r="K37" s="25">
        <v>1.1999999999999999E-3</v>
      </c>
      <c r="L37" s="268">
        <v>20.116599999999998</v>
      </c>
      <c r="M37">
        <v>9.1739999999999995</v>
      </c>
      <c r="N37" s="23">
        <v>0.65590000000000004</v>
      </c>
      <c r="O37" s="24">
        <v>67.05</v>
      </c>
      <c r="P37" s="24"/>
      <c r="R37" s="27"/>
      <c r="S37" s="27"/>
      <c r="T37" s="27">
        <v>45124</v>
      </c>
      <c r="U37" s="27">
        <v>45125</v>
      </c>
      <c r="V37" s="27">
        <v>45117</v>
      </c>
      <c r="W37" s="311">
        <v>45153</v>
      </c>
      <c r="X37" s="312">
        <v>45188</v>
      </c>
      <c r="Y37" s="27">
        <v>45133</v>
      </c>
      <c r="Z37" s="27">
        <v>45128</v>
      </c>
    </row>
    <row r="38" spans="1:26" ht="14.25" customHeight="1">
      <c r="A38" s="19" t="s">
        <v>91</v>
      </c>
      <c r="B38" s="20" t="s">
        <v>49</v>
      </c>
      <c r="C38" s="20" t="s">
        <v>40</v>
      </c>
      <c r="D38" s="21">
        <v>45112</v>
      </c>
      <c r="E38" s="20">
        <v>1043</v>
      </c>
      <c r="F38" s="23" t="s">
        <v>41</v>
      </c>
      <c r="G38" s="529">
        <v>86.176500000000004</v>
      </c>
      <c r="H38" s="459">
        <v>298.69920000000002</v>
      </c>
      <c r="I38" s="25">
        <v>1.694</v>
      </c>
      <c r="J38" s="23">
        <v>0.87819999999999998</v>
      </c>
      <c r="K38" s="25">
        <v>4.4000000000000003E-3</v>
      </c>
      <c r="L38">
        <v>36.235799999999998</v>
      </c>
      <c r="M38" s="24">
        <v>27.671700000000001</v>
      </c>
      <c r="N38" s="23">
        <v>5.4782999999999999</v>
      </c>
      <c r="O38" s="24">
        <v>187.67</v>
      </c>
      <c r="P38" s="24"/>
      <c r="R38" s="27"/>
      <c r="S38" s="27"/>
      <c r="T38" s="27">
        <v>45124</v>
      </c>
      <c r="U38" s="27">
        <v>45125</v>
      </c>
      <c r="V38" s="27">
        <v>45117</v>
      </c>
      <c r="W38" s="311">
        <v>45153</v>
      </c>
      <c r="X38" s="312">
        <v>45188</v>
      </c>
      <c r="Y38" s="27">
        <v>45133</v>
      </c>
      <c r="Z38" s="27">
        <v>45128</v>
      </c>
    </row>
    <row r="39" spans="1:26" ht="14.25" customHeight="1">
      <c r="A39" s="19" t="s">
        <v>92</v>
      </c>
      <c r="B39" s="20" t="s">
        <v>49</v>
      </c>
      <c r="C39" s="20" t="s">
        <v>38</v>
      </c>
      <c r="D39" s="21">
        <v>45112</v>
      </c>
      <c r="E39" s="20">
        <v>1043</v>
      </c>
      <c r="F39" s="23">
        <v>4.6877076187798705</v>
      </c>
      <c r="G39" s="23">
        <v>2.1528999999999998</v>
      </c>
      <c r="H39" s="23">
        <v>19.159800000000001</v>
      </c>
      <c r="I39" s="25">
        <v>0.71</v>
      </c>
      <c r="J39" s="23">
        <v>1.8499999999999999E-2</v>
      </c>
      <c r="K39" s="25">
        <v>1.9E-3</v>
      </c>
      <c r="L39" s="268">
        <v>22.095800000000001</v>
      </c>
      <c r="M39">
        <v>8.7203999999999997</v>
      </c>
      <c r="N39" s="23">
        <v>1.1316999999999999</v>
      </c>
      <c r="O39" s="24">
        <v>199.26</v>
      </c>
      <c r="P39" s="24"/>
      <c r="R39" s="27"/>
      <c r="S39" s="27"/>
      <c r="T39" s="27">
        <v>45124</v>
      </c>
      <c r="U39" s="27">
        <v>45125</v>
      </c>
      <c r="V39" s="27">
        <v>45117</v>
      </c>
      <c r="W39" s="311">
        <v>45153</v>
      </c>
      <c r="X39" s="312">
        <v>45188</v>
      </c>
      <c r="Y39" s="27">
        <v>45133</v>
      </c>
      <c r="Z39" s="27">
        <v>45128</v>
      </c>
    </row>
    <row r="40" spans="1:26" ht="14.25" customHeight="1">
      <c r="A40" s="19" t="s">
        <v>93</v>
      </c>
      <c r="B40" s="20" t="s">
        <v>43</v>
      </c>
      <c r="C40" s="20" t="s">
        <v>38</v>
      </c>
      <c r="D40" s="21">
        <v>45112</v>
      </c>
      <c r="E40" s="20">
        <v>1441</v>
      </c>
      <c r="F40" s="24">
        <v>45.528128197919592</v>
      </c>
      <c r="G40" s="23">
        <v>7.8577000000000004</v>
      </c>
      <c r="H40" s="23">
        <v>92.811899999999994</v>
      </c>
      <c r="I40" s="25">
        <v>1.2889999999999999</v>
      </c>
      <c r="J40" s="23">
        <v>6.3899999999999998E-2</v>
      </c>
      <c r="K40" s="25">
        <v>8.8499999999999995E-2</v>
      </c>
      <c r="L40" s="268">
        <v>14.148899999999999</v>
      </c>
      <c r="M40">
        <v>9.0968999999999998</v>
      </c>
      <c r="N40" s="30">
        <v>2.9020999999999999</v>
      </c>
      <c r="O40" s="24">
        <v>305.44</v>
      </c>
      <c r="P40" s="30"/>
      <c r="R40" s="27"/>
      <c r="S40" s="27"/>
      <c r="T40" s="27">
        <v>45124</v>
      </c>
      <c r="U40" s="27">
        <v>45125</v>
      </c>
      <c r="V40" s="27">
        <v>45117</v>
      </c>
      <c r="W40" s="311">
        <v>45153</v>
      </c>
      <c r="X40" s="312">
        <v>45188</v>
      </c>
      <c r="Y40" s="27">
        <v>45133</v>
      </c>
      <c r="Z40" s="27">
        <v>45128</v>
      </c>
    </row>
    <row r="41" spans="1:26" ht="14.25" customHeight="1">
      <c r="A41" s="19" t="s">
        <v>94</v>
      </c>
      <c r="B41" s="20" t="s">
        <v>43</v>
      </c>
      <c r="C41" s="20" t="s">
        <v>40</v>
      </c>
      <c r="D41" s="21">
        <v>45112</v>
      </c>
      <c r="E41" s="20">
        <v>1441</v>
      </c>
      <c r="F41" s="23" t="s">
        <v>41</v>
      </c>
      <c r="G41" s="453">
        <v>170.55260000000001</v>
      </c>
      <c r="H41" s="23">
        <v>3384.152</v>
      </c>
      <c r="I41" s="519">
        <v>30.776</v>
      </c>
      <c r="J41" s="472">
        <v>27.262</v>
      </c>
      <c r="K41" s="25">
        <v>4.7999999999999996E-3</v>
      </c>
      <c r="L41">
        <v>101.706</v>
      </c>
      <c r="M41" s="24">
        <v>52.968899999999998</v>
      </c>
      <c r="N41" s="24">
        <v>11.385199999999999</v>
      </c>
      <c r="O41" s="24">
        <v>1311.3999999999999</v>
      </c>
      <c r="P41" s="24"/>
      <c r="R41" s="27"/>
      <c r="S41" s="27"/>
      <c r="T41" s="27">
        <v>45124</v>
      </c>
      <c r="U41" s="27">
        <v>45125</v>
      </c>
      <c r="V41" s="27">
        <v>45117</v>
      </c>
      <c r="W41" s="311">
        <v>45153</v>
      </c>
      <c r="X41" s="312">
        <v>45188</v>
      </c>
      <c r="Y41" s="27">
        <v>45133</v>
      </c>
      <c r="Z41" s="27">
        <v>45128</v>
      </c>
    </row>
    <row r="42" spans="1:26" ht="14.25" customHeight="1">
      <c r="A42" s="19" t="s">
        <v>95</v>
      </c>
      <c r="B42" s="20" t="s">
        <v>72</v>
      </c>
      <c r="C42" s="20" t="s">
        <v>40</v>
      </c>
      <c r="D42" s="21">
        <v>45112</v>
      </c>
      <c r="E42" s="20"/>
      <c r="F42" s="23" t="s">
        <v>41</v>
      </c>
      <c r="G42" s="29">
        <v>262.73099999999999</v>
      </c>
      <c r="H42" s="23">
        <v>482.45519999999999</v>
      </c>
      <c r="I42" s="25">
        <v>2.9470000000000001</v>
      </c>
      <c r="J42" s="23">
        <v>1.8179000000000001</v>
      </c>
      <c r="K42" s="25">
        <v>1.8E-3</v>
      </c>
      <c r="L42" s="26">
        <v>35.679499999999997</v>
      </c>
      <c r="M42" s="23">
        <v>28.056000000000001</v>
      </c>
      <c r="N42" s="23">
        <v>3.9437000000000002</v>
      </c>
      <c r="O42" s="24">
        <v>69.22</v>
      </c>
      <c r="P42" s="23"/>
      <c r="R42" s="27"/>
      <c r="S42" s="27"/>
      <c r="T42" s="27">
        <v>45124</v>
      </c>
      <c r="U42" s="27">
        <v>45125</v>
      </c>
      <c r="V42" s="27">
        <v>45117</v>
      </c>
      <c r="W42" s="311">
        <v>45153</v>
      </c>
      <c r="X42" s="312">
        <v>45188</v>
      </c>
      <c r="Y42" s="27">
        <v>45133</v>
      </c>
      <c r="Z42" s="27">
        <v>45128</v>
      </c>
    </row>
    <row r="43" spans="1:26" ht="14.25" customHeight="1">
      <c r="A43" s="19" t="s">
        <v>96</v>
      </c>
      <c r="B43" s="20" t="s">
        <v>87</v>
      </c>
      <c r="C43" s="20" t="s">
        <v>40</v>
      </c>
      <c r="D43" s="21">
        <v>45112</v>
      </c>
      <c r="E43" s="20">
        <v>1230</v>
      </c>
      <c r="F43" s="23" t="s">
        <v>41</v>
      </c>
      <c r="G43" s="29">
        <v>204.7116</v>
      </c>
      <c r="H43" s="23">
        <v>18.763999999999999</v>
      </c>
      <c r="I43" s="25">
        <v>0.63800000000000001</v>
      </c>
      <c r="J43" s="23">
        <v>1.9300000000000001E-2</v>
      </c>
      <c r="K43" s="25">
        <v>4.4999999999999997E-3</v>
      </c>
      <c r="L43" s="26">
        <v>47.194800000000001</v>
      </c>
      <c r="M43" s="23">
        <v>32.609200000000001</v>
      </c>
      <c r="N43" s="23">
        <v>1.2475000000000001</v>
      </c>
      <c r="O43" s="24">
        <v>162.16</v>
      </c>
      <c r="P43" s="23"/>
      <c r="R43" s="27"/>
      <c r="S43" s="27"/>
      <c r="T43" s="27">
        <v>45124</v>
      </c>
      <c r="U43" s="27">
        <v>45125</v>
      </c>
      <c r="V43" s="27">
        <v>45117</v>
      </c>
      <c r="W43" s="311">
        <v>45153</v>
      </c>
      <c r="X43" s="312">
        <v>45188</v>
      </c>
      <c r="Y43" s="27">
        <v>45133</v>
      </c>
      <c r="Z43" s="27">
        <v>45128</v>
      </c>
    </row>
    <row r="44" spans="1:26" ht="14.25" customHeight="1">
      <c r="A44" s="19" t="s">
        <v>97</v>
      </c>
      <c r="B44" s="20" t="s">
        <v>65</v>
      </c>
      <c r="C44" s="20" t="s">
        <v>40</v>
      </c>
      <c r="D44" s="21">
        <v>45113</v>
      </c>
      <c r="E44" s="20">
        <v>1200</v>
      </c>
      <c r="F44" s="23" t="s">
        <v>41</v>
      </c>
      <c r="G44" s="29">
        <v>303.21460000000002</v>
      </c>
      <c r="H44" s="23">
        <v>916.4212</v>
      </c>
      <c r="I44" s="25">
        <v>1.1299999999999999</v>
      </c>
      <c r="J44" s="23">
        <v>0.32690000000000002</v>
      </c>
      <c r="K44" s="25">
        <v>1.1999999999999999E-3</v>
      </c>
      <c r="L44" s="26">
        <v>33.534799999999997</v>
      </c>
      <c r="M44" s="23">
        <v>28.5489</v>
      </c>
      <c r="N44" s="23">
        <v>9.9405999999999999</v>
      </c>
      <c r="O44" s="24">
        <v>192.24</v>
      </c>
      <c r="P44" s="23"/>
      <c r="R44" s="27"/>
      <c r="S44" s="27"/>
      <c r="T44" s="27">
        <v>45124</v>
      </c>
      <c r="U44" s="27">
        <v>45125</v>
      </c>
      <c r="V44" s="27">
        <v>45117</v>
      </c>
      <c r="W44" s="311">
        <v>45153</v>
      </c>
      <c r="X44" s="312">
        <v>45188</v>
      </c>
      <c r="Y44" s="27">
        <v>45133</v>
      </c>
      <c r="Z44" s="27">
        <v>45128</v>
      </c>
    </row>
    <row r="45" spans="1:26" ht="14.25" customHeight="1">
      <c r="A45" s="19" t="s">
        <v>98</v>
      </c>
      <c r="B45" s="20" t="s">
        <v>63</v>
      </c>
      <c r="C45" s="20" t="s">
        <v>40</v>
      </c>
      <c r="D45" s="21">
        <v>45113</v>
      </c>
      <c r="E45" s="20">
        <v>912</v>
      </c>
      <c r="F45" s="23" t="s">
        <v>41</v>
      </c>
      <c r="G45" s="24">
        <v>20.525400000000001</v>
      </c>
      <c r="H45" s="23">
        <v>393.10480000000001</v>
      </c>
      <c r="I45" s="25">
        <v>0.92300000000000004</v>
      </c>
      <c r="J45" s="23">
        <v>9.9900000000000003E-2</v>
      </c>
      <c r="K45" s="25">
        <v>0.1014</v>
      </c>
      <c r="L45" s="26">
        <v>33.197400000000002</v>
      </c>
      <c r="M45" s="24">
        <v>27.986499999999999</v>
      </c>
      <c r="N45" s="23">
        <v>4.2609000000000004</v>
      </c>
      <c r="O45" s="24">
        <v>51.27</v>
      </c>
      <c r="P45" s="24"/>
      <c r="R45" s="27"/>
      <c r="S45" s="27"/>
      <c r="T45" s="27">
        <v>45124</v>
      </c>
      <c r="U45" s="27">
        <v>45125</v>
      </c>
      <c r="V45" s="27">
        <v>45117</v>
      </c>
      <c r="W45" s="311">
        <v>45153</v>
      </c>
      <c r="X45" s="312">
        <v>45188</v>
      </c>
      <c r="Y45" s="27">
        <v>45133</v>
      </c>
      <c r="Z45" s="27">
        <v>45128</v>
      </c>
    </row>
    <row r="46" spans="1:26" ht="14.25" customHeight="1">
      <c r="A46" s="19" t="s">
        <v>99</v>
      </c>
      <c r="B46" s="20" t="s">
        <v>63</v>
      </c>
      <c r="C46" s="20" t="s">
        <v>38</v>
      </c>
      <c r="D46" s="21">
        <v>45113</v>
      </c>
      <c r="E46" s="20">
        <v>912</v>
      </c>
      <c r="F46" s="23">
        <v>1.2246095023896542</v>
      </c>
      <c r="G46" s="23">
        <v>2.6343999999999999</v>
      </c>
      <c r="H46" s="23">
        <v>1.3521000000000001</v>
      </c>
      <c r="I46" s="25">
        <v>0.69499999999999995</v>
      </c>
      <c r="J46" s="23">
        <v>1.7500000000000002E-2</v>
      </c>
      <c r="K46" s="25">
        <v>1.6999999999999999E-3</v>
      </c>
      <c r="L46" s="268">
        <v>30.207699999999999</v>
      </c>
      <c r="M46">
        <v>8.5206999999999997</v>
      </c>
      <c r="N46" s="23">
        <v>1.4147000000000001</v>
      </c>
      <c r="O46" s="24">
        <v>53.36</v>
      </c>
      <c r="P46" s="23"/>
      <c r="R46" s="27"/>
      <c r="S46" s="27"/>
      <c r="T46" s="27">
        <v>45124</v>
      </c>
      <c r="U46" s="27">
        <v>45125</v>
      </c>
      <c r="V46" s="27">
        <v>45117</v>
      </c>
      <c r="W46" s="311">
        <v>45153</v>
      </c>
      <c r="X46" s="312">
        <v>45188</v>
      </c>
      <c r="Y46" s="27">
        <v>45133</v>
      </c>
      <c r="Z46" s="27">
        <v>45128</v>
      </c>
    </row>
    <row r="47" spans="1:26" ht="14.25" customHeight="1">
      <c r="A47" s="19" t="s">
        <v>100</v>
      </c>
      <c r="B47" s="20" t="s">
        <v>65</v>
      </c>
      <c r="C47" s="20" t="s">
        <v>38</v>
      </c>
      <c r="D47" s="21">
        <v>45113</v>
      </c>
      <c r="E47" s="20">
        <v>1200</v>
      </c>
      <c r="F47" s="24">
        <v>22.235978633680066</v>
      </c>
      <c r="G47" s="23">
        <v>4.6227999999999998</v>
      </c>
      <c r="H47" s="23">
        <v>55.305900000000001</v>
      </c>
      <c r="I47" s="25">
        <v>0.85399999999999998</v>
      </c>
      <c r="J47" s="23">
        <v>2.06E-2</v>
      </c>
      <c r="K47" s="25">
        <v>1.8E-3</v>
      </c>
      <c r="L47" s="268">
        <v>24.981000000000002</v>
      </c>
      <c r="M47">
        <v>11.322100000000001</v>
      </c>
      <c r="N47" s="23">
        <v>5.9756</v>
      </c>
      <c r="O47" s="24">
        <v>207.49</v>
      </c>
      <c r="P47" s="23"/>
      <c r="R47" s="27"/>
      <c r="S47" s="27"/>
      <c r="T47" s="27">
        <v>45124</v>
      </c>
      <c r="U47" s="27">
        <v>45125</v>
      </c>
      <c r="V47" s="27">
        <v>45117</v>
      </c>
      <c r="W47" s="311">
        <v>45153</v>
      </c>
      <c r="X47" s="312">
        <v>45188</v>
      </c>
      <c r="Y47" s="27">
        <v>45133</v>
      </c>
      <c r="Z47" s="27">
        <v>45128</v>
      </c>
    </row>
    <row r="48" spans="1:26" ht="14.25" customHeight="1">
      <c r="A48" s="19" t="s">
        <v>101</v>
      </c>
      <c r="B48" s="20" t="s">
        <v>46</v>
      </c>
      <c r="C48" s="20" t="s">
        <v>40</v>
      </c>
      <c r="D48" s="21">
        <v>45112</v>
      </c>
      <c r="E48" s="20">
        <v>810</v>
      </c>
      <c r="F48" s="23" t="s">
        <v>41</v>
      </c>
      <c r="G48" s="29">
        <v>163.54839999999999</v>
      </c>
      <c r="H48" s="23">
        <v>787.4452</v>
      </c>
      <c r="I48" s="25">
        <v>2.5249999999999999</v>
      </c>
      <c r="J48" s="23">
        <v>1.0618000000000001</v>
      </c>
      <c r="K48" s="25">
        <v>6.6E-3</v>
      </c>
      <c r="L48" s="26">
        <v>42.236600000000003</v>
      </c>
      <c r="M48" s="24">
        <v>33.384999999999998</v>
      </c>
      <c r="N48" s="23">
        <v>7.7759</v>
      </c>
      <c r="O48" s="24">
        <v>264.18</v>
      </c>
      <c r="P48" s="24"/>
      <c r="R48" s="27"/>
      <c r="S48" s="27"/>
      <c r="T48" s="27">
        <v>45124</v>
      </c>
      <c r="U48" s="27">
        <v>45125</v>
      </c>
      <c r="V48" s="27">
        <v>45117</v>
      </c>
      <c r="W48" s="311">
        <v>45153</v>
      </c>
      <c r="X48" s="312">
        <v>45188</v>
      </c>
      <c r="Y48" s="27">
        <v>45133</v>
      </c>
      <c r="Z48" s="27">
        <v>45128</v>
      </c>
    </row>
    <row r="49" spans="1:26" ht="14.25" customHeight="1">
      <c r="A49" s="19" t="s">
        <v>102</v>
      </c>
      <c r="B49" s="20" t="s">
        <v>46</v>
      </c>
      <c r="C49" s="20" t="s">
        <v>38</v>
      </c>
      <c r="D49" s="21">
        <v>45112</v>
      </c>
      <c r="E49" s="20">
        <v>810</v>
      </c>
      <c r="F49" s="23">
        <v>3.7723294911442227</v>
      </c>
      <c r="G49" s="23">
        <v>3.0554999999999999</v>
      </c>
      <c r="H49" s="23">
        <v>24.9084</v>
      </c>
      <c r="I49" s="25">
        <v>0.78</v>
      </c>
      <c r="J49" s="23">
        <v>2.47E-2</v>
      </c>
      <c r="K49" s="25">
        <v>5.1999999999999998E-3</v>
      </c>
      <c r="L49" s="268">
        <v>30.017199999999999</v>
      </c>
      <c r="M49">
        <v>8.5538000000000007</v>
      </c>
      <c r="N49" s="23">
        <v>1.7576000000000001</v>
      </c>
      <c r="O49" s="24">
        <v>204.45</v>
      </c>
      <c r="P49" s="24"/>
      <c r="R49" s="27"/>
      <c r="S49" s="27"/>
      <c r="T49" s="27">
        <v>45124</v>
      </c>
      <c r="U49" s="27">
        <v>45125</v>
      </c>
      <c r="V49" s="27">
        <v>45117</v>
      </c>
      <c r="W49" s="311">
        <v>45153</v>
      </c>
      <c r="X49" s="312">
        <v>45188</v>
      </c>
      <c r="Y49" s="27">
        <v>45133</v>
      </c>
      <c r="Z49" s="27">
        <v>45128</v>
      </c>
    </row>
    <row r="50" spans="1:26" ht="14.25" customHeight="1">
      <c r="A50" s="19" t="s">
        <v>103</v>
      </c>
      <c r="B50" s="20" t="s">
        <v>104</v>
      </c>
      <c r="C50" s="20" t="s">
        <v>38</v>
      </c>
      <c r="D50" s="21">
        <v>45113</v>
      </c>
      <c r="E50" s="20">
        <v>1430</v>
      </c>
      <c r="F50" s="23">
        <v>4.5590598819229688</v>
      </c>
      <c r="G50" s="23">
        <v>3.5024000000000002</v>
      </c>
      <c r="H50" s="23">
        <v>19.055099999999999</v>
      </c>
      <c r="I50" s="25">
        <v>0.58799999999999997</v>
      </c>
      <c r="J50" s="23">
        <v>1.4500000000000001E-2</v>
      </c>
      <c r="K50" s="25">
        <v>1.5E-3</v>
      </c>
      <c r="L50" s="268">
        <v>22.0351</v>
      </c>
      <c r="M50">
        <v>6.8593000000000002</v>
      </c>
      <c r="N50" s="23">
        <v>2.5806</v>
      </c>
      <c r="O50" s="24">
        <v>286.44</v>
      </c>
      <c r="P50" s="24"/>
      <c r="R50" s="27"/>
      <c r="S50" s="27"/>
      <c r="T50" s="27">
        <v>45124</v>
      </c>
      <c r="U50" s="27">
        <v>45125</v>
      </c>
      <c r="V50" s="27">
        <v>45117</v>
      </c>
      <c r="W50" s="311">
        <v>45153</v>
      </c>
      <c r="X50" s="312">
        <v>45188</v>
      </c>
      <c r="Y50" s="27">
        <v>45133</v>
      </c>
      <c r="Z50" s="27">
        <v>45128</v>
      </c>
    </row>
    <row r="51" spans="1:26" ht="14.25" customHeight="1">
      <c r="A51" s="19" t="s">
        <v>105</v>
      </c>
      <c r="B51" s="20" t="s">
        <v>61</v>
      </c>
      <c r="C51" s="20" t="s">
        <v>40</v>
      </c>
      <c r="D51" s="21">
        <v>45113</v>
      </c>
      <c r="E51" s="20">
        <v>1430</v>
      </c>
      <c r="F51" s="23" t="s">
        <v>41</v>
      </c>
      <c r="G51" s="24">
        <v>96.021000000000001</v>
      </c>
      <c r="H51" s="23">
        <v>887.49919999999997</v>
      </c>
      <c r="I51" s="25">
        <v>1.0669999999999999</v>
      </c>
      <c r="J51" s="23">
        <v>4.1700000000000001E-2</v>
      </c>
      <c r="K51" s="25">
        <v>2.3999999999999998E-3</v>
      </c>
      <c r="L51" s="26">
        <v>51.258400000000002</v>
      </c>
      <c r="M51" s="23">
        <v>37.883400000000002</v>
      </c>
      <c r="N51" s="24">
        <v>10.677899999999999</v>
      </c>
      <c r="O51" s="24">
        <v>519.12</v>
      </c>
      <c r="P51" s="23"/>
      <c r="R51" s="27"/>
      <c r="S51" s="27"/>
      <c r="T51" s="27">
        <v>45124</v>
      </c>
      <c r="U51" s="27">
        <v>45125</v>
      </c>
      <c r="V51" s="27">
        <v>45117</v>
      </c>
      <c r="W51" s="311">
        <v>45153</v>
      </c>
      <c r="X51" s="312">
        <v>45188</v>
      </c>
      <c r="Y51" s="27">
        <v>45133</v>
      </c>
      <c r="Z51" s="27">
        <v>45128</v>
      </c>
    </row>
    <row r="52" spans="1:26" ht="14.25" customHeight="1">
      <c r="A52" s="31" t="s">
        <v>106</v>
      </c>
      <c r="B52" s="32" t="s">
        <v>61</v>
      </c>
      <c r="C52" s="32" t="s">
        <v>38</v>
      </c>
      <c r="D52" s="33">
        <v>45113</v>
      </c>
      <c r="E52" s="32">
        <v>1430</v>
      </c>
      <c r="F52" s="34">
        <v>2.7031138599943776</v>
      </c>
      <c r="G52" s="34">
        <v>3.6208999999999998</v>
      </c>
      <c r="H52" s="34">
        <v>24.811599999999999</v>
      </c>
      <c r="I52" s="35">
        <v>0.56599999999999995</v>
      </c>
      <c r="J52" s="34">
        <v>1.7299999999999999E-2</v>
      </c>
      <c r="K52" s="35">
        <v>3.3999999999999998E-3</v>
      </c>
      <c r="L52" s="268">
        <v>21.943899999999999</v>
      </c>
      <c r="M52">
        <v>6.2104999999999997</v>
      </c>
      <c r="N52" s="34">
        <v>2.9578000000000002</v>
      </c>
      <c r="O52" s="37">
        <v>286.5</v>
      </c>
      <c r="P52" s="34"/>
      <c r="R52" s="27"/>
      <c r="S52" s="27"/>
      <c r="T52" s="27">
        <v>45124</v>
      </c>
      <c r="U52" s="27">
        <v>45125</v>
      </c>
      <c r="V52" s="27">
        <v>45117</v>
      </c>
      <c r="W52" s="311">
        <v>45153</v>
      </c>
      <c r="X52" s="312">
        <v>45188</v>
      </c>
      <c r="Y52" s="27">
        <v>45133</v>
      </c>
      <c r="Z52" s="27">
        <v>45128</v>
      </c>
    </row>
    <row r="53" spans="1:26" ht="14.25" customHeight="1">
      <c r="A53" s="19" t="s">
        <v>107</v>
      </c>
      <c r="B53" s="20" t="s">
        <v>54</v>
      </c>
      <c r="C53" s="20" t="s">
        <v>40</v>
      </c>
      <c r="D53" s="21">
        <v>45114</v>
      </c>
      <c r="E53" s="20">
        <v>1145</v>
      </c>
      <c r="F53" s="23" t="s">
        <v>41</v>
      </c>
      <c r="G53" s="29">
        <v>204.29939999999999</v>
      </c>
      <c r="H53" s="23">
        <v>295.47480000000002</v>
      </c>
      <c r="I53" s="25">
        <v>1.421</v>
      </c>
      <c r="J53" s="23">
        <v>0.62019999999999997</v>
      </c>
      <c r="K53" s="25">
        <v>4.1000000000000003E-3</v>
      </c>
      <c r="L53" s="26">
        <v>36.638500000000001</v>
      </c>
      <c r="M53" s="23">
        <v>30.699200000000001</v>
      </c>
      <c r="N53" s="23">
        <v>2.9621</v>
      </c>
      <c r="O53" s="24">
        <v>164.95</v>
      </c>
      <c r="P53" s="23"/>
      <c r="R53" s="27"/>
      <c r="S53" s="27"/>
      <c r="T53" s="27">
        <v>45124</v>
      </c>
      <c r="U53" s="27">
        <v>45125</v>
      </c>
      <c r="V53" s="27">
        <v>45117</v>
      </c>
      <c r="W53" s="311">
        <v>45153</v>
      </c>
      <c r="X53" s="312">
        <v>45188</v>
      </c>
      <c r="Y53" s="27">
        <v>45133</v>
      </c>
      <c r="Z53" s="27">
        <v>45128</v>
      </c>
    </row>
    <row r="54" spans="1:26" ht="14.25" customHeight="1">
      <c r="A54" s="19" t="s">
        <v>108</v>
      </c>
      <c r="B54" s="20" t="s">
        <v>54</v>
      </c>
      <c r="C54" s="20" t="s">
        <v>38</v>
      </c>
      <c r="D54" s="21">
        <v>45114</v>
      </c>
      <c r="E54" s="20">
        <v>1145</v>
      </c>
      <c r="F54" s="23">
        <v>1.1473533876862525</v>
      </c>
      <c r="G54" s="23">
        <v>1.9557</v>
      </c>
      <c r="H54" s="23">
        <v>20.3675</v>
      </c>
      <c r="I54" s="25">
        <v>0.57299999999999995</v>
      </c>
      <c r="J54" s="23">
        <v>1.9699999999999999E-2</v>
      </c>
      <c r="K54" s="25">
        <v>7.6399999999999996E-2</v>
      </c>
      <c r="L54" s="268">
        <v>27.194400000000002</v>
      </c>
      <c r="M54">
        <v>6.1487999999999996</v>
      </c>
      <c r="N54" s="23">
        <v>0.97309999999999997</v>
      </c>
      <c r="O54" s="24">
        <v>171.79</v>
      </c>
      <c r="P54" s="23"/>
      <c r="R54" s="27"/>
      <c r="S54" s="27"/>
      <c r="T54" s="27">
        <v>45124</v>
      </c>
      <c r="U54" s="27">
        <v>45125</v>
      </c>
      <c r="V54" s="27">
        <v>45117</v>
      </c>
      <c r="W54" s="311">
        <v>45153</v>
      </c>
      <c r="X54" s="312">
        <v>45188</v>
      </c>
      <c r="Y54" s="27">
        <v>45133</v>
      </c>
      <c r="Z54" s="27">
        <v>45128</v>
      </c>
    </row>
    <row r="55" spans="1:26" ht="14.25" customHeight="1">
      <c r="A55" s="19" t="s">
        <v>109</v>
      </c>
      <c r="B55" s="20" t="s">
        <v>56</v>
      </c>
      <c r="C55" s="20" t="s">
        <v>40</v>
      </c>
      <c r="D55" s="21">
        <v>45114</v>
      </c>
      <c r="E55" s="20">
        <v>930</v>
      </c>
      <c r="F55" s="23" t="s">
        <v>41</v>
      </c>
      <c r="G55" s="454">
        <v>65.710800000000006</v>
      </c>
      <c r="H55" s="23">
        <v>3287.2000000000003</v>
      </c>
      <c r="I55" s="526">
        <v>20.073</v>
      </c>
      <c r="J55" s="524">
        <v>44.384</v>
      </c>
      <c r="K55" s="25">
        <v>2.3999999999999998E-3</v>
      </c>
      <c r="L55" s="26">
        <v>88.030799999999999</v>
      </c>
      <c r="M55" s="23">
        <v>57.624000000000002</v>
      </c>
      <c r="N55" s="24">
        <v>17.0564</v>
      </c>
      <c r="O55" s="24">
        <v>1280.5</v>
      </c>
      <c r="P55" s="23"/>
      <c r="R55" s="27"/>
      <c r="S55" s="27"/>
      <c r="T55" s="27">
        <v>45124</v>
      </c>
      <c r="U55" s="27">
        <v>45125</v>
      </c>
      <c r="V55" s="27">
        <v>45117</v>
      </c>
      <c r="W55" s="311">
        <v>45153</v>
      </c>
      <c r="X55" s="312">
        <v>45188</v>
      </c>
      <c r="Y55" s="27">
        <v>45133</v>
      </c>
      <c r="Z55" s="27">
        <v>45128</v>
      </c>
    </row>
    <row r="56" spans="1:26" ht="14.25" customHeight="1">
      <c r="A56" s="19" t="s">
        <v>110</v>
      </c>
      <c r="B56" s="20" t="s">
        <v>56</v>
      </c>
      <c r="C56" s="20" t="s">
        <v>38</v>
      </c>
      <c r="D56" s="21">
        <v>45114</v>
      </c>
      <c r="E56" s="20">
        <v>930</v>
      </c>
      <c r="F56" s="24">
        <v>52.186116390216476</v>
      </c>
      <c r="G56" s="524">
        <v>2.3267000000000002</v>
      </c>
      <c r="H56" s="459">
        <v>109.2928</v>
      </c>
      <c r="I56" s="25">
        <v>1.5780000000000001</v>
      </c>
      <c r="J56" s="23">
        <v>2.2700000000000001E-2</v>
      </c>
      <c r="K56" s="25">
        <v>3.3E-3</v>
      </c>
      <c r="L56" s="268">
        <v>23.523299999999999</v>
      </c>
      <c r="M56">
        <v>7.3705999999999996</v>
      </c>
      <c r="N56" s="23">
        <v>5.7312000000000003</v>
      </c>
      <c r="O56" s="24">
        <v>372.46</v>
      </c>
      <c r="P56" s="23"/>
      <c r="R56" s="27"/>
      <c r="S56" s="27"/>
      <c r="T56" s="27">
        <v>45124</v>
      </c>
      <c r="U56" s="27">
        <v>45125</v>
      </c>
      <c r="V56" s="27">
        <v>45117</v>
      </c>
      <c r="W56" s="311">
        <v>45153</v>
      </c>
      <c r="X56" s="312">
        <v>45188</v>
      </c>
      <c r="Y56" s="27">
        <v>45133</v>
      </c>
      <c r="Z56" s="27">
        <v>45128</v>
      </c>
    </row>
    <row r="57" spans="1:26" ht="14.25" customHeight="1">
      <c r="A57" s="19" t="s">
        <v>111</v>
      </c>
      <c r="B57" s="20" t="s">
        <v>52</v>
      </c>
      <c r="C57" s="20" t="s">
        <v>40</v>
      </c>
      <c r="D57" s="21">
        <v>45114</v>
      </c>
      <c r="E57" s="20">
        <v>945</v>
      </c>
      <c r="F57" s="23" t="s">
        <v>41</v>
      </c>
      <c r="G57" s="29">
        <v>159.37530000000001</v>
      </c>
      <c r="H57" s="23">
        <v>279.05079999999998</v>
      </c>
      <c r="I57" s="25">
        <v>2.2589999999999999</v>
      </c>
      <c r="J57" s="23">
        <v>0.91269999999999996</v>
      </c>
      <c r="K57" s="25">
        <v>5.9999999999999995E-4</v>
      </c>
      <c r="L57" s="26">
        <v>39.509</v>
      </c>
      <c r="M57" s="23">
        <v>32.4268</v>
      </c>
      <c r="N57" s="23">
        <v>5.0754000000000001</v>
      </c>
      <c r="O57" s="24">
        <v>167.18</v>
      </c>
      <c r="P57" s="23"/>
      <c r="R57" s="27"/>
      <c r="S57" s="27"/>
      <c r="T57" s="27">
        <v>45124</v>
      </c>
      <c r="U57" s="27">
        <v>45125</v>
      </c>
      <c r="V57" s="27">
        <v>45117</v>
      </c>
      <c r="W57" s="311">
        <v>45153</v>
      </c>
      <c r="X57" s="312">
        <v>45188</v>
      </c>
      <c r="Y57" s="27">
        <v>45133</v>
      </c>
      <c r="Z57" s="27">
        <v>45128</v>
      </c>
    </row>
    <row r="58" spans="1:26" ht="14.25" customHeight="1">
      <c r="A58" s="19" t="s">
        <v>112</v>
      </c>
      <c r="B58" s="20" t="s">
        <v>52</v>
      </c>
      <c r="C58" s="20" t="s">
        <v>38</v>
      </c>
      <c r="D58" s="21">
        <v>45114</v>
      </c>
      <c r="E58" s="20">
        <v>945</v>
      </c>
      <c r="F58" s="23">
        <v>7.4477863368006743</v>
      </c>
      <c r="G58" s="23">
        <v>2.8614999999999999</v>
      </c>
      <c r="H58" s="23">
        <v>24.9726</v>
      </c>
      <c r="I58" s="25">
        <v>0.82899999999999996</v>
      </c>
      <c r="J58" s="23">
        <v>1.4E-2</v>
      </c>
      <c r="K58" s="25">
        <v>1.6999999999999999E-3</v>
      </c>
      <c r="L58" s="268">
        <v>20.676200000000001</v>
      </c>
      <c r="M58">
        <v>8.8331</v>
      </c>
      <c r="N58" s="23">
        <v>1.4918</v>
      </c>
      <c r="O58" s="24">
        <v>168.77</v>
      </c>
      <c r="P58" s="23"/>
      <c r="R58" s="27"/>
      <c r="S58" s="27"/>
      <c r="T58" s="27">
        <v>45124</v>
      </c>
      <c r="U58" s="27">
        <v>45125</v>
      </c>
      <c r="V58" s="27">
        <v>45117</v>
      </c>
      <c r="W58" s="311">
        <v>45153</v>
      </c>
      <c r="X58" s="312">
        <v>45188</v>
      </c>
      <c r="Y58" s="27">
        <v>45133</v>
      </c>
      <c r="Z58" s="27">
        <v>45128</v>
      </c>
    </row>
    <row r="59" spans="1:26" ht="14.25" customHeight="1">
      <c r="A59" s="19" t="s">
        <v>113</v>
      </c>
      <c r="B59" s="20" t="s">
        <v>83</v>
      </c>
      <c r="C59" s="20" t="s">
        <v>40</v>
      </c>
      <c r="D59" s="21">
        <v>45118</v>
      </c>
      <c r="E59" s="20">
        <v>1100</v>
      </c>
      <c r="F59" s="23" t="s">
        <v>41</v>
      </c>
      <c r="G59" s="518">
        <v>253.989</v>
      </c>
      <c r="H59" s="472">
        <v>471.29939999999999</v>
      </c>
      <c r="I59" s="519">
        <v>3.0714000000000001</v>
      </c>
      <c r="J59" s="23">
        <v>0.2104</v>
      </c>
      <c r="K59" s="519" t="s">
        <v>634</v>
      </c>
      <c r="L59" s="628">
        <v>34.836799999999997</v>
      </c>
      <c r="M59" s="23">
        <v>19.300799999999999</v>
      </c>
      <c r="N59" s="23">
        <v>5.2725999999999997</v>
      </c>
      <c r="O59" s="24">
        <v>32.82</v>
      </c>
      <c r="P59" s="23"/>
      <c r="R59" s="27"/>
      <c r="S59" s="27"/>
      <c r="T59" s="27">
        <v>45124</v>
      </c>
      <c r="U59" s="27"/>
      <c r="V59" s="27">
        <v>45120</v>
      </c>
      <c r="W59" s="311">
        <v>45153</v>
      </c>
      <c r="X59" s="312">
        <v>45188</v>
      </c>
      <c r="Y59" s="27">
        <v>45133</v>
      </c>
      <c r="Z59" s="27">
        <v>45128</v>
      </c>
    </row>
    <row r="60" spans="1:26" ht="14.25" customHeight="1">
      <c r="A60" s="19" t="s">
        <v>114</v>
      </c>
      <c r="B60" s="20" t="s">
        <v>83</v>
      </c>
      <c r="C60" s="20" t="s">
        <v>38</v>
      </c>
      <c r="D60" s="21">
        <v>45118</v>
      </c>
      <c r="E60" s="20">
        <v>1100</v>
      </c>
      <c r="F60" s="29">
        <v>129.58010458251337</v>
      </c>
      <c r="G60" s="29">
        <v>199.82900000000001</v>
      </c>
      <c r="H60" s="503">
        <v>458.63159999999999</v>
      </c>
      <c r="I60" s="523">
        <v>3.5017</v>
      </c>
      <c r="J60" s="23">
        <v>3.1699999999999999E-2</v>
      </c>
      <c r="K60" s="629" t="s">
        <v>634</v>
      </c>
      <c r="L60" s="268">
        <v>30.191700000000001</v>
      </c>
      <c r="M60">
        <v>17.2197</v>
      </c>
      <c r="N60" s="23">
        <v>5.1696999999999997</v>
      </c>
      <c r="O60" s="24">
        <v>33</v>
      </c>
      <c r="P60" s="23"/>
      <c r="R60" s="27"/>
      <c r="S60" s="27"/>
      <c r="T60" s="27">
        <v>45121</v>
      </c>
      <c r="U60" s="27"/>
      <c r="V60" s="27">
        <v>45120</v>
      </c>
      <c r="W60" s="311">
        <v>45153</v>
      </c>
      <c r="X60" s="312">
        <v>45188</v>
      </c>
      <c r="Y60" s="27">
        <v>45133</v>
      </c>
      <c r="Z60" s="27">
        <v>45128</v>
      </c>
    </row>
    <row r="61" spans="1:26" s="476" customFormat="1" ht="14.25" customHeight="1">
      <c r="A61" s="468" t="s">
        <v>115</v>
      </c>
      <c r="B61" s="469" t="s">
        <v>76</v>
      </c>
      <c r="C61" s="469" t="s">
        <v>40</v>
      </c>
      <c r="D61" s="470">
        <v>45118</v>
      </c>
      <c r="E61" s="469">
        <v>1703</v>
      </c>
      <c r="F61" s="472" t="s">
        <v>41</v>
      </c>
      <c r="G61" s="520">
        <v>84.207599999999999</v>
      </c>
      <c r="H61" s="472">
        <v>247.51130000000001</v>
      </c>
      <c r="I61" s="519">
        <v>44.484000000000002</v>
      </c>
      <c r="J61" s="472">
        <v>0.18160000000000001</v>
      </c>
      <c r="K61" s="519" t="s">
        <v>634</v>
      </c>
      <c r="L61" s="628">
        <v>40.981200000000001</v>
      </c>
      <c r="M61" s="472">
        <v>10.0456</v>
      </c>
      <c r="N61" s="520">
        <v>22.633500000000002</v>
      </c>
      <c r="O61" s="520">
        <v>15.44</v>
      </c>
      <c r="P61" s="472"/>
      <c r="R61" s="477"/>
      <c r="S61" s="477"/>
      <c r="T61" s="477">
        <v>45124</v>
      </c>
      <c r="U61" s="477"/>
      <c r="V61" s="477">
        <v>45120</v>
      </c>
      <c r="W61" s="478">
        <v>45153</v>
      </c>
      <c r="X61" s="479">
        <v>45188</v>
      </c>
      <c r="Y61" s="477">
        <v>45133</v>
      </c>
      <c r="Z61" s="477">
        <v>45128</v>
      </c>
    </row>
    <row r="62" spans="1:26" ht="14.25" customHeight="1">
      <c r="A62" s="31" t="s">
        <v>116</v>
      </c>
      <c r="B62" s="32" t="s">
        <v>76</v>
      </c>
      <c r="C62" s="32" t="s">
        <v>38</v>
      </c>
      <c r="D62" s="33">
        <v>45118</v>
      </c>
      <c r="E62" s="32">
        <v>1654</v>
      </c>
      <c r="F62" s="37">
        <v>35.951518695529941</v>
      </c>
      <c r="G62" s="34">
        <v>3.65</v>
      </c>
      <c r="H62" s="521">
        <v>50.611600000000003</v>
      </c>
      <c r="I62" s="522">
        <v>0.80559999999999998</v>
      </c>
      <c r="J62" s="34">
        <v>8.3999999999999995E-3</v>
      </c>
      <c r="K62" s="630" t="s">
        <v>634</v>
      </c>
      <c r="L62" s="268">
        <v>33.454099999999997</v>
      </c>
      <c r="M62">
        <v>9.1720000000000006</v>
      </c>
      <c r="N62" s="37">
        <v>21.240400000000001</v>
      </c>
      <c r="O62" s="37">
        <v>14.82</v>
      </c>
      <c r="P62" s="34"/>
      <c r="R62" s="27"/>
      <c r="S62" s="27"/>
      <c r="T62" s="27">
        <v>45121</v>
      </c>
      <c r="U62" s="27"/>
      <c r="V62" s="27">
        <v>45120</v>
      </c>
      <c r="W62" s="311">
        <v>45153</v>
      </c>
      <c r="X62" s="312">
        <v>45188</v>
      </c>
      <c r="Y62" s="27">
        <v>45133</v>
      </c>
      <c r="Z62" s="27">
        <v>45128</v>
      </c>
    </row>
    <row r="63" spans="1:26" ht="14.25" customHeight="1">
      <c r="A63" s="19" t="s">
        <v>117</v>
      </c>
      <c r="B63" s="20" t="s">
        <v>80</v>
      </c>
      <c r="C63" s="20" t="s">
        <v>40</v>
      </c>
      <c r="D63" s="21">
        <v>45118</v>
      </c>
      <c r="E63" s="20">
        <v>1448</v>
      </c>
      <c r="F63" s="23" t="s">
        <v>41</v>
      </c>
      <c r="G63" s="24">
        <v>32.882899999999999</v>
      </c>
      <c r="H63" s="472">
        <v>159.69329999999999</v>
      </c>
      <c r="I63" s="472">
        <v>2.1375999999999999</v>
      </c>
      <c r="J63" s="23">
        <v>1.2018</v>
      </c>
      <c r="K63" s="474" t="s">
        <v>634</v>
      </c>
      <c r="L63" s="628">
        <v>48.265099999999997</v>
      </c>
      <c r="M63" s="23">
        <v>9.91</v>
      </c>
      <c r="N63" s="23">
        <v>2.2334000000000001</v>
      </c>
      <c r="O63" s="23">
        <v>431.2</v>
      </c>
      <c r="P63" s="23"/>
      <c r="R63" s="27"/>
      <c r="T63" s="27">
        <v>45124</v>
      </c>
      <c r="V63" s="27">
        <v>45120</v>
      </c>
      <c r="W63" s="311">
        <v>45153</v>
      </c>
      <c r="X63" s="312">
        <v>45188</v>
      </c>
      <c r="Y63" s="27">
        <v>45133</v>
      </c>
      <c r="Z63" s="27">
        <v>45128</v>
      </c>
    </row>
    <row r="64" spans="1:26" ht="14.25" customHeight="1">
      <c r="A64" s="19" t="s">
        <v>118</v>
      </c>
      <c r="B64" s="20" t="s">
        <v>80</v>
      </c>
      <c r="C64" s="20" t="s">
        <v>38</v>
      </c>
      <c r="D64" s="21">
        <v>45118</v>
      </c>
      <c r="E64" s="20">
        <v>1448</v>
      </c>
      <c r="F64" s="23">
        <v>4.7766211556865894</v>
      </c>
      <c r="G64" s="23">
        <v>1.1919</v>
      </c>
      <c r="H64" s="521">
        <v>12.885899999999999</v>
      </c>
      <c r="I64" s="503">
        <v>1.1581999999999999</v>
      </c>
      <c r="J64" s="23">
        <v>0.115</v>
      </c>
      <c r="K64" s="461" t="s">
        <v>634</v>
      </c>
      <c r="L64" s="268">
        <v>31.744900000000001</v>
      </c>
      <c r="M64">
        <v>9.2131000000000007</v>
      </c>
      <c r="N64" s="23">
        <v>0.71589999999999998</v>
      </c>
      <c r="O64" s="23">
        <v>470</v>
      </c>
      <c r="P64" s="23"/>
      <c r="R64" s="27"/>
      <c r="T64" s="27">
        <v>45121</v>
      </c>
      <c r="V64" s="27">
        <v>45120</v>
      </c>
      <c r="W64" s="311">
        <v>45153</v>
      </c>
      <c r="X64" s="312">
        <v>45188</v>
      </c>
      <c r="Y64" s="27">
        <v>45133</v>
      </c>
      <c r="Z64" s="27">
        <v>45128</v>
      </c>
    </row>
    <row r="65" spans="1:26" ht="14.25" customHeight="1">
      <c r="A65" s="19" t="s">
        <v>119</v>
      </c>
      <c r="B65" s="20" t="s">
        <v>76</v>
      </c>
      <c r="C65" s="20" t="s">
        <v>38</v>
      </c>
      <c r="D65" s="21">
        <v>45140</v>
      </c>
      <c r="E65" s="20">
        <v>1450</v>
      </c>
      <c r="F65" s="23">
        <v>9.2219999999999995</v>
      </c>
      <c r="G65" s="26">
        <v>13.500500000000001</v>
      </c>
      <c r="H65" s="358">
        <v>57.841999999999999</v>
      </c>
      <c r="I65" s="355">
        <v>1.2583</v>
      </c>
      <c r="J65" s="448">
        <v>8.3000000000000001E-3</v>
      </c>
      <c r="K65" s="38">
        <v>-8.0000000000000004E-4</v>
      </c>
      <c r="L65" s="268">
        <v>30.061900000000001</v>
      </c>
      <c r="M65">
        <v>8.6456999999999997</v>
      </c>
      <c r="N65" s="23">
        <v>18.010400000000001</v>
      </c>
      <c r="O65" s="23">
        <v>15.98</v>
      </c>
      <c r="P65" s="23" t="s">
        <v>120</v>
      </c>
      <c r="R65" s="27"/>
      <c r="T65" s="27">
        <v>45158</v>
      </c>
      <c r="U65" s="27">
        <v>45167</v>
      </c>
      <c r="V65" s="322">
        <v>45188</v>
      </c>
      <c r="W65" s="311">
        <v>45153</v>
      </c>
      <c r="X65" s="312">
        <v>45188</v>
      </c>
      <c r="Y65" s="27">
        <v>45154</v>
      </c>
      <c r="Z65" s="28">
        <v>45152</v>
      </c>
    </row>
    <row r="66" spans="1:26" ht="14.25" customHeight="1">
      <c r="A66" s="19" t="s">
        <v>121</v>
      </c>
      <c r="B66" s="20" t="s">
        <v>76</v>
      </c>
      <c r="C66" s="20" t="s">
        <v>40</v>
      </c>
      <c r="D66" s="21">
        <v>45140</v>
      </c>
      <c r="E66" s="20">
        <v>1450</v>
      </c>
      <c r="F66" s="23" t="s">
        <v>41</v>
      </c>
      <c r="G66" s="26">
        <v>239.59280000000001</v>
      </c>
      <c r="H66" s="358">
        <v>967.15</v>
      </c>
      <c r="I66" s="355">
        <v>1.643</v>
      </c>
      <c r="J66" s="23">
        <v>0.74229999999999996</v>
      </c>
      <c r="K66" s="38">
        <v>-4.0000000000000002E-4</v>
      </c>
      <c r="L66" s="26">
        <v>41.936399999999999</v>
      </c>
      <c r="M66" s="23">
        <v>9.9891000000000005</v>
      </c>
      <c r="N66" s="23">
        <v>19.978400000000001</v>
      </c>
      <c r="O66" s="23">
        <v>16.16</v>
      </c>
      <c r="P66" s="23" t="s">
        <v>120</v>
      </c>
      <c r="R66" s="27"/>
      <c r="T66" s="27">
        <v>45158</v>
      </c>
      <c r="U66" s="27">
        <v>45167</v>
      </c>
      <c r="V66" s="322">
        <v>45190</v>
      </c>
      <c r="W66" s="311">
        <v>45153</v>
      </c>
      <c r="X66" s="312">
        <v>45188</v>
      </c>
      <c r="Y66" s="27">
        <v>45154</v>
      </c>
      <c r="Z66" s="28">
        <v>45152</v>
      </c>
    </row>
    <row r="67" spans="1:26" ht="14.25" customHeight="1">
      <c r="A67" s="19" t="s">
        <v>122</v>
      </c>
      <c r="B67" s="20" t="s">
        <v>123</v>
      </c>
      <c r="C67" s="20" t="s">
        <v>38</v>
      </c>
      <c r="D67" s="21">
        <v>45140</v>
      </c>
      <c r="E67" s="20">
        <v>1300</v>
      </c>
      <c r="F67" s="23">
        <v>0.94199999999999995</v>
      </c>
      <c r="G67" s="26">
        <v>4.6159999999999997</v>
      </c>
      <c r="H67" s="358">
        <v>16.399999999999999</v>
      </c>
      <c r="I67" s="355">
        <v>1.6696</v>
      </c>
      <c r="J67" s="23">
        <v>1.23E-2</v>
      </c>
      <c r="K67" s="38">
        <v>0.47720000000000001</v>
      </c>
      <c r="L67" s="268">
        <v>27.936399999999999</v>
      </c>
      <c r="M67">
        <v>8.8795000000000002</v>
      </c>
      <c r="N67" s="23">
        <v>0.67049999999999998</v>
      </c>
      <c r="O67" s="23">
        <v>445.6</v>
      </c>
      <c r="P67" s="23"/>
      <c r="R67" s="27"/>
      <c r="T67" s="27">
        <v>45158</v>
      </c>
      <c r="U67" s="27">
        <v>45167</v>
      </c>
      <c r="V67" s="322">
        <v>45188</v>
      </c>
      <c r="W67" s="311">
        <v>45153</v>
      </c>
      <c r="X67" s="312">
        <v>45188</v>
      </c>
      <c r="Y67" s="27">
        <v>45153</v>
      </c>
      <c r="Z67" s="28">
        <v>45152</v>
      </c>
    </row>
    <row r="68" spans="1:26" ht="14.25" customHeight="1">
      <c r="A68" s="19" t="s">
        <v>124</v>
      </c>
      <c r="B68" s="20" t="s">
        <v>123</v>
      </c>
      <c r="C68" s="20" t="s">
        <v>40</v>
      </c>
      <c r="D68" s="21">
        <v>45140</v>
      </c>
      <c r="E68" s="20">
        <v>1300</v>
      </c>
      <c r="F68" s="23" t="s">
        <v>41</v>
      </c>
      <c r="G68" s="462">
        <v>88.713099999999997</v>
      </c>
      <c r="H68" s="530">
        <v>574.88199999999995</v>
      </c>
      <c r="I68" s="355">
        <v>3.8816000000000002</v>
      </c>
      <c r="J68" s="23">
        <v>1.6240000000000001</v>
      </c>
      <c r="K68" s="38">
        <v>4.19E-2</v>
      </c>
      <c r="L68" s="26">
        <v>54.725700000000003</v>
      </c>
      <c r="M68" s="23">
        <v>10.353999999999999</v>
      </c>
      <c r="N68" s="23">
        <v>4.1243999999999996</v>
      </c>
      <c r="O68" s="23">
        <v>435.48</v>
      </c>
      <c r="P68" s="23"/>
      <c r="R68" s="27"/>
      <c r="T68" s="27">
        <v>45158</v>
      </c>
      <c r="U68" s="27">
        <v>45167</v>
      </c>
      <c r="V68" s="322">
        <v>45190</v>
      </c>
      <c r="W68" s="311">
        <v>45153</v>
      </c>
      <c r="X68" s="312">
        <v>45188</v>
      </c>
      <c r="Y68" s="27">
        <v>45153</v>
      </c>
      <c r="Z68" s="28">
        <v>45152</v>
      </c>
    </row>
    <row r="69" spans="1:26" ht="14.25" customHeight="1">
      <c r="A69" s="19" t="s">
        <v>125</v>
      </c>
      <c r="B69" s="20" t="s">
        <v>83</v>
      </c>
      <c r="C69" s="20" t="s">
        <v>38</v>
      </c>
      <c r="D69" s="21">
        <v>45140</v>
      </c>
      <c r="E69" s="20">
        <v>950</v>
      </c>
      <c r="F69" s="23">
        <v>42.447000000000003</v>
      </c>
      <c r="G69" s="26">
        <v>144.62649999999999</v>
      </c>
      <c r="H69" s="358">
        <v>443.27600000000001</v>
      </c>
      <c r="I69" s="355">
        <v>4.3060999999999998</v>
      </c>
      <c r="J69" s="448">
        <v>1.7600000000000001E-2</v>
      </c>
      <c r="K69" s="38">
        <v>1.1000000000000001E-3</v>
      </c>
      <c r="L69" s="268">
        <v>29.251200000000001</v>
      </c>
      <c r="M69">
        <v>16.459900000000001</v>
      </c>
      <c r="N69" s="23">
        <v>6.4611000000000001</v>
      </c>
      <c r="O69" s="23">
        <v>33.799999999999997</v>
      </c>
      <c r="P69" s="23"/>
      <c r="R69" s="27"/>
      <c r="T69" s="27">
        <v>45158</v>
      </c>
      <c r="U69" s="27">
        <v>45167</v>
      </c>
      <c r="V69" s="322">
        <v>45188</v>
      </c>
      <c r="W69" s="311">
        <v>45153</v>
      </c>
      <c r="X69" s="312">
        <v>45188</v>
      </c>
      <c r="Y69" s="27">
        <v>45153</v>
      </c>
      <c r="Z69" s="28">
        <v>45152</v>
      </c>
    </row>
    <row r="70" spans="1:26" ht="14.25" customHeight="1">
      <c r="A70" s="31" t="s">
        <v>126</v>
      </c>
      <c r="B70" s="32" t="s">
        <v>83</v>
      </c>
      <c r="C70" s="32" t="s">
        <v>40</v>
      </c>
      <c r="D70" s="33">
        <v>45140</v>
      </c>
      <c r="E70" s="32">
        <v>950</v>
      </c>
      <c r="F70" s="34" t="s">
        <v>41</v>
      </c>
      <c r="G70" s="36">
        <v>771.08399999999995</v>
      </c>
      <c r="H70" s="358">
        <v>1493.749</v>
      </c>
      <c r="I70" s="356">
        <v>6.4602000000000004</v>
      </c>
      <c r="J70" s="34">
        <v>3.2898000000000001</v>
      </c>
      <c r="K70" s="40">
        <v>6.9999999999999999E-4</v>
      </c>
      <c r="L70" s="36">
        <v>42.775300000000001</v>
      </c>
      <c r="M70" s="34">
        <v>19.764800000000001</v>
      </c>
      <c r="N70" s="34">
        <v>7.0304000000000002</v>
      </c>
      <c r="O70" s="34">
        <v>35.67</v>
      </c>
      <c r="P70" s="34"/>
      <c r="R70" s="27"/>
      <c r="T70" s="27">
        <v>45158</v>
      </c>
      <c r="U70" s="27">
        <v>45167</v>
      </c>
      <c r="V70" s="322">
        <v>45190</v>
      </c>
      <c r="W70" s="311">
        <v>45153</v>
      </c>
      <c r="X70" s="312">
        <v>45188</v>
      </c>
      <c r="Y70" s="27">
        <v>45153</v>
      </c>
      <c r="Z70" s="28">
        <v>45152</v>
      </c>
    </row>
    <row r="71" spans="1:26" ht="14.25" customHeight="1">
      <c r="A71" s="19" t="s">
        <v>127</v>
      </c>
      <c r="B71" s="20" t="s">
        <v>54</v>
      </c>
      <c r="C71" s="20" t="s">
        <v>38</v>
      </c>
      <c r="D71" s="21">
        <v>45148</v>
      </c>
      <c r="E71" s="20">
        <v>1400</v>
      </c>
      <c r="F71" s="23">
        <v>1.794</v>
      </c>
      <c r="G71" s="23">
        <v>2.4403999999999999</v>
      </c>
      <c r="H71" s="357">
        <v>15.525399999999999</v>
      </c>
      <c r="I71" s="23">
        <v>0.54459999999999997</v>
      </c>
      <c r="J71" s="448">
        <v>9.9000000000000008E-3</v>
      </c>
      <c r="K71" s="38">
        <v>8.9999999999999998E-4</v>
      </c>
      <c r="L71" s="268">
        <v>24.928100000000001</v>
      </c>
      <c r="M71">
        <v>6.8234000000000004</v>
      </c>
      <c r="N71" s="23">
        <v>1.5924</v>
      </c>
      <c r="O71" s="23">
        <v>171.6</v>
      </c>
      <c r="P71" s="23"/>
      <c r="R71" s="27"/>
      <c r="T71" s="27">
        <v>45164</v>
      </c>
      <c r="U71" s="27">
        <v>45167</v>
      </c>
      <c r="V71" s="27">
        <v>45149</v>
      </c>
      <c r="W71" s="311">
        <v>45153</v>
      </c>
      <c r="X71" s="312">
        <v>45188</v>
      </c>
      <c r="Y71" s="27">
        <v>45153</v>
      </c>
      <c r="Z71" s="28">
        <v>45152</v>
      </c>
    </row>
    <row r="72" spans="1:26" ht="14.25" customHeight="1">
      <c r="A72" s="19" t="s">
        <v>128</v>
      </c>
      <c r="B72" s="20" t="s">
        <v>54</v>
      </c>
      <c r="C72" s="20" t="s">
        <v>40</v>
      </c>
      <c r="D72" s="21">
        <v>45148</v>
      </c>
      <c r="E72" s="41">
        <v>1400</v>
      </c>
      <c r="F72" s="23" t="s">
        <v>41</v>
      </c>
      <c r="G72" s="23">
        <v>265.33499999999998</v>
      </c>
      <c r="H72" s="23">
        <v>1175.8340000000001</v>
      </c>
      <c r="I72" s="23">
        <v>1.5634999999999999</v>
      </c>
      <c r="J72" s="23">
        <v>0.80559999999999998</v>
      </c>
      <c r="K72" s="38">
        <v>1.9E-3</v>
      </c>
      <c r="L72" s="26">
        <v>38.2226</v>
      </c>
      <c r="M72" s="23">
        <v>8.0007000000000001</v>
      </c>
      <c r="N72" s="23">
        <v>3.5552000000000001</v>
      </c>
      <c r="O72" s="23">
        <v>168.55</v>
      </c>
      <c r="P72" s="23"/>
      <c r="R72" s="27"/>
      <c r="T72" s="27">
        <v>45164</v>
      </c>
      <c r="U72" s="27">
        <v>45167</v>
      </c>
      <c r="V72" s="27">
        <v>45149</v>
      </c>
      <c r="W72" s="311">
        <v>45153</v>
      </c>
      <c r="X72" s="312">
        <v>45188</v>
      </c>
      <c r="Y72" s="27">
        <v>45153</v>
      </c>
      <c r="Z72" s="28">
        <v>45152</v>
      </c>
    </row>
    <row r="73" spans="1:26" ht="14.25" customHeight="1">
      <c r="A73" s="19" t="s">
        <v>129</v>
      </c>
      <c r="B73" s="20" t="s">
        <v>52</v>
      </c>
      <c r="C73" s="20" t="s">
        <v>38</v>
      </c>
      <c r="D73" s="21">
        <v>45148</v>
      </c>
      <c r="E73" s="42">
        <v>906</v>
      </c>
      <c r="F73" s="23">
        <v>3.391</v>
      </c>
      <c r="G73" s="23">
        <v>2.0059999999999998</v>
      </c>
      <c r="H73" s="23">
        <v>20.087599999999998</v>
      </c>
      <c r="I73" s="23">
        <v>0.71530000000000005</v>
      </c>
      <c r="J73" s="23">
        <v>2.2599999999999999E-2</v>
      </c>
      <c r="K73" s="38">
        <v>2E-3</v>
      </c>
      <c r="L73" s="268">
        <v>23.536899999999999</v>
      </c>
      <c r="M73">
        <v>8.7637</v>
      </c>
      <c r="N73" s="23">
        <v>1.7665999999999999</v>
      </c>
      <c r="O73" s="23">
        <v>167.53</v>
      </c>
      <c r="P73" s="23"/>
      <c r="R73" s="27"/>
      <c r="T73" s="27">
        <v>45164</v>
      </c>
      <c r="U73" s="27">
        <v>45167</v>
      </c>
      <c r="V73" s="27">
        <v>45149</v>
      </c>
      <c r="W73" s="311">
        <v>45153</v>
      </c>
      <c r="X73" s="312">
        <v>45188</v>
      </c>
      <c r="Y73" s="27">
        <v>45153</v>
      </c>
      <c r="Z73" s="28">
        <v>45152</v>
      </c>
    </row>
    <row r="74" spans="1:26" s="463" customFormat="1" ht="14.25" customHeight="1">
      <c r="A74" s="455" t="s">
        <v>130</v>
      </c>
      <c r="B74" s="456" t="s">
        <v>52</v>
      </c>
      <c r="C74" s="456" t="s">
        <v>40</v>
      </c>
      <c r="D74" s="457">
        <v>45148</v>
      </c>
      <c r="E74" s="458">
        <v>900</v>
      </c>
      <c r="F74" s="459" t="s">
        <v>41</v>
      </c>
      <c r="G74" s="460">
        <v>6.5514000000000001</v>
      </c>
      <c r="H74" s="459">
        <v>356.68959999999998</v>
      </c>
      <c r="I74" s="459">
        <v>3.7652999999999999</v>
      </c>
      <c r="J74" s="459">
        <v>2.5156999999999998</v>
      </c>
      <c r="K74" s="461">
        <v>1.8E-3</v>
      </c>
      <c r="L74" s="462">
        <v>44.891100000000002</v>
      </c>
      <c r="M74" s="459">
        <v>9.6092999999999993</v>
      </c>
      <c r="N74" s="459">
        <v>7.298</v>
      </c>
      <c r="O74" s="459">
        <v>167.72</v>
      </c>
      <c r="P74" s="459"/>
      <c r="R74" s="464"/>
      <c r="T74" s="464">
        <v>45164</v>
      </c>
      <c r="U74" s="464">
        <v>45167</v>
      </c>
      <c r="V74" s="464">
        <v>45149</v>
      </c>
      <c r="W74" s="465">
        <v>45153</v>
      </c>
      <c r="X74" s="466">
        <v>45188</v>
      </c>
      <c r="Y74" s="464">
        <v>45153</v>
      </c>
      <c r="Z74" s="467">
        <v>45152</v>
      </c>
    </row>
    <row r="75" spans="1:26" s="476" customFormat="1" ht="14.25" customHeight="1">
      <c r="A75" s="468" t="s">
        <v>131</v>
      </c>
      <c r="B75" s="469" t="s">
        <v>56</v>
      </c>
      <c r="C75" s="469" t="s">
        <v>38</v>
      </c>
      <c r="D75" s="470">
        <v>45148</v>
      </c>
      <c r="E75" s="471">
        <v>900</v>
      </c>
      <c r="F75" s="472">
        <v>13.063000000000001</v>
      </c>
      <c r="G75" s="473">
        <v>3.9462000000000002</v>
      </c>
      <c r="H75" s="472">
        <v>28.858899999999998</v>
      </c>
      <c r="I75" s="472">
        <v>0.68369999999999997</v>
      </c>
      <c r="J75" s="472">
        <v>2.1100000000000001E-2</v>
      </c>
      <c r="K75" s="474">
        <v>1.4E-3</v>
      </c>
      <c r="L75" s="475">
        <v>27.348800000000001</v>
      </c>
      <c r="M75" s="476">
        <v>8.2463999999999995</v>
      </c>
      <c r="N75" s="472">
        <v>7.2046000000000001</v>
      </c>
      <c r="O75" s="472">
        <v>337.7</v>
      </c>
      <c r="P75" s="472"/>
      <c r="R75" s="477"/>
      <c r="T75" s="477">
        <v>45164</v>
      </c>
      <c r="U75" s="477">
        <v>45167</v>
      </c>
      <c r="V75" s="477">
        <v>45149</v>
      </c>
      <c r="W75" s="478">
        <v>45153</v>
      </c>
      <c r="X75" s="479">
        <v>45188</v>
      </c>
      <c r="Y75" s="477">
        <v>45153</v>
      </c>
      <c r="Z75" s="480">
        <v>45152</v>
      </c>
    </row>
    <row r="76" spans="1:26" ht="14.25" customHeight="1">
      <c r="A76" s="19" t="s">
        <v>132</v>
      </c>
      <c r="B76" s="20" t="s">
        <v>56</v>
      </c>
      <c r="C76" s="20" t="s">
        <v>40</v>
      </c>
      <c r="D76" s="21">
        <v>45148</v>
      </c>
      <c r="E76" s="41">
        <v>900</v>
      </c>
      <c r="F76" s="23" t="s">
        <v>41</v>
      </c>
      <c r="G76" s="503">
        <v>216.50989999999999</v>
      </c>
      <c r="H76" s="23">
        <v>667.55799999999999</v>
      </c>
      <c r="I76" s="23">
        <v>23.686</v>
      </c>
      <c r="J76" s="23">
        <v>16.059899999999999</v>
      </c>
      <c r="K76" s="38">
        <v>2.5999999999999999E-3</v>
      </c>
      <c r="L76" s="26">
        <v>95.580600000000004</v>
      </c>
      <c r="M76" s="23">
        <v>9.9056999999999995</v>
      </c>
      <c r="N76" s="23">
        <v>16.576000000000001</v>
      </c>
      <c r="O76" s="23">
        <v>1115.5</v>
      </c>
      <c r="P76" s="23" t="s">
        <v>120</v>
      </c>
      <c r="R76" s="27"/>
      <c r="T76" s="27">
        <v>45164</v>
      </c>
      <c r="U76" s="27">
        <v>45167</v>
      </c>
      <c r="V76" s="27">
        <v>45149</v>
      </c>
      <c r="W76" s="311">
        <v>45153</v>
      </c>
      <c r="X76" s="312">
        <v>45188</v>
      </c>
      <c r="Y76" s="27">
        <v>45154</v>
      </c>
      <c r="Z76" s="28">
        <v>45152</v>
      </c>
    </row>
    <row r="77" spans="1:26" ht="14.25" customHeight="1">
      <c r="A77" s="19" t="s">
        <v>133</v>
      </c>
      <c r="B77" s="20" t="s">
        <v>63</v>
      </c>
      <c r="C77" s="20" t="s">
        <v>38</v>
      </c>
      <c r="D77" s="21">
        <v>45146</v>
      </c>
      <c r="E77" s="42">
        <v>900</v>
      </c>
      <c r="F77" s="23">
        <v>1.278</v>
      </c>
      <c r="G77" s="20">
        <v>2.3098999999999998</v>
      </c>
      <c r="H77" s="23">
        <v>12.557499999999999</v>
      </c>
      <c r="I77" s="23">
        <v>0.47399999999999998</v>
      </c>
      <c r="J77" s="448">
        <v>8.6E-3</v>
      </c>
      <c r="K77" s="38">
        <v>2.9999999999999997E-4</v>
      </c>
      <c r="L77" s="268">
        <v>29.568899999999999</v>
      </c>
      <c r="M77">
        <v>8.1189999999999998</v>
      </c>
      <c r="N77" s="23">
        <v>1.9407000000000001</v>
      </c>
      <c r="O77" s="23">
        <v>52.99</v>
      </c>
      <c r="P77" s="23"/>
      <c r="R77" s="27"/>
      <c r="T77" s="27">
        <v>45164</v>
      </c>
      <c r="U77" s="27">
        <v>45167</v>
      </c>
      <c r="V77" s="27">
        <v>45147</v>
      </c>
      <c r="W77" s="311">
        <v>45153</v>
      </c>
      <c r="X77" s="312">
        <v>45188</v>
      </c>
      <c r="Y77" s="27">
        <v>45153</v>
      </c>
      <c r="Z77" s="28">
        <v>45152</v>
      </c>
    </row>
    <row r="78" spans="1:26" ht="14.25" customHeight="1">
      <c r="A78" s="19" t="s">
        <v>134</v>
      </c>
      <c r="B78" s="20" t="s">
        <v>63</v>
      </c>
      <c r="C78" s="20" t="s">
        <v>40</v>
      </c>
      <c r="D78" s="21">
        <v>45146</v>
      </c>
      <c r="E78" s="41">
        <v>900</v>
      </c>
      <c r="F78" s="23" t="s">
        <v>41</v>
      </c>
      <c r="G78" s="20">
        <v>77.137299999999996</v>
      </c>
      <c r="H78" s="23">
        <v>146.10050000000001</v>
      </c>
      <c r="I78" s="23">
        <v>0.66339999999999999</v>
      </c>
      <c r="J78" s="23">
        <v>0.23749999999999999</v>
      </c>
      <c r="K78" s="38">
        <v>9.5600000000000004E-2</v>
      </c>
      <c r="L78" s="36">
        <v>36.325299999999999</v>
      </c>
      <c r="M78" s="34">
        <v>9.5797000000000008</v>
      </c>
      <c r="N78" s="23">
        <v>7.4127999999999998</v>
      </c>
      <c r="O78" s="23">
        <v>50.7</v>
      </c>
      <c r="P78" s="23"/>
      <c r="R78" s="27"/>
      <c r="T78" s="27">
        <v>45164</v>
      </c>
      <c r="U78" s="27">
        <v>45167</v>
      </c>
      <c r="V78" s="27">
        <v>45147</v>
      </c>
      <c r="W78" s="311">
        <v>45153</v>
      </c>
      <c r="X78" s="312">
        <v>45188</v>
      </c>
      <c r="Y78" s="27">
        <v>45153</v>
      </c>
      <c r="Z78" s="28">
        <v>45152</v>
      </c>
    </row>
    <row r="79" spans="1:26" ht="14.25" customHeight="1">
      <c r="A79" s="19" t="s">
        <v>135</v>
      </c>
      <c r="B79" s="20" t="s">
        <v>65</v>
      </c>
      <c r="C79" s="20" t="s">
        <v>38</v>
      </c>
      <c r="D79" s="21">
        <v>45146</v>
      </c>
      <c r="E79" s="42">
        <v>1115</v>
      </c>
      <c r="F79" s="23">
        <v>4.3209999999999997</v>
      </c>
      <c r="G79" s="20">
        <v>2.7904</v>
      </c>
      <c r="H79" s="23">
        <v>34.610900000000001</v>
      </c>
      <c r="I79" s="23">
        <v>0.78779999999999994</v>
      </c>
      <c r="J79" s="23">
        <v>1.24E-2</v>
      </c>
      <c r="K79" s="610">
        <v>1.1000000000000001E-3</v>
      </c>
      <c r="L79" s="268">
        <v>21.819900000000001</v>
      </c>
      <c r="M79" s="268">
        <v>7.6859000000000002</v>
      </c>
      <c r="N79" s="355">
        <v>7.0430999999999999</v>
      </c>
      <c r="O79" s="23">
        <v>211.5</v>
      </c>
      <c r="P79" s="23"/>
      <c r="R79" s="27"/>
      <c r="T79" s="27">
        <v>45164</v>
      </c>
      <c r="U79" s="27">
        <v>45167</v>
      </c>
      <c r="V79" s="27">
        <v>45147</v>
      </c>
      <c r="W79" s="311">
        <v>45153</v>
      </c>
      <c r="X79" s="312">
        <v>45188</v>
      </c>
      <c r="Y79" s="27">
        <v>45153</v>
      </c>
      <c r="Z79" s="28">
        <v>45152</v>
      </c>
    </row>
    <row r="80" spans="1:26" ht="14.25" customHeight="1">
      <c r="A80" s="19" t="s">
        <v>136</v>
      </c>
      <c r="B80" s="20" t="s">
        <v>65</v>
      </c>
      <c r="C80" s="20" t="s">
        <v>40</v>
      </c>
      <c r="D80" s="21">
        <v>45146</v>
      </c>
      <c r="E80" s="41">
        <v>1115</v>
      </c>
      <c r="F80" s="23" t="s">
        <v>41</v>
      </c>
      <c r="G80" s="20">
        <v>331.2174</v>
      </c>
      <c r="H80" s="23">
        <v>374.80419999999998</v>
      </c>
      <c r="I80" s="23">
        <v>1.2523</v>
      </c>
      <c r="J80" s="23">
        <v>0.44550000000000001</v>
      </c>
      <c r="K80" s="610">
        <v>2.8999999999999998E-3</v>
      </c>
      <c r="L80" s="323">
        <v>35.693800000000003</v>
      </c>
      <c r="M80" s="323">
        <v>9.5274000000000001</v>
      </c>
      <c r="N80" s="355">
        <v>12.111499999999999</v>
      </c>
      <c r="O80" s="23">
        <v>193.08</v>
      </c>
      <c r="P80" s="23"/>
      <c r="R80" s="27"/>
      <c r="T80" s="27">
        <v>45164</v>
      </c>
      <c r="U80" s="27">
        <v>45167</v>
      </c>
      <c r="V80" s="27">
        <v>45147</v>
      </c>
      <c r="W80" s="311">
        <v>45153</v>
      </c>
      <c r="X80" s="312">
        <v>45188</v>
      </c>
      <c r="Y80" s="27">
        <v>45153</v>
      </c>
      <c r="Z80" s="28">
        <v>45152</v>
      </c>
    </row>
    <row r="81" spans="1:26" ht="14.25" customHeight="1">
      <c r="A81" s="19" t="s">
        <v>137</v>
      </c>
      <c r="B81" s="20" t="s">
        <v>61</v>
      </c>
      <c r="C81" s="20" t="s">
        <v>38</v>
      </c>
      <c r="D81" s="21">
        <v>45146</v>
      </c>
      <c r="E81" s="42">
        <v>1345</v>
      </c>
      <c r="F81" s="23">
        <v>1.7709999999999999</v>
      </c>
      <c r="G81" s="20">
        <v>2.3111999999999999</v>
      </c>
      <c r="H81" s="23">
        <v>22.186499999999999</v>
      </c>
      <c r="I81" s="23">
        <v>0.59819999999999995</v>
      </c>
      <c r="J81" s="448">
        <v>8.8999999999999999E-3</v>
      </c>
      <c r="K81" s="610">
        <v>2.9999999999999997E-4</v>
      </c>
      <c r="L81" s="268">
        <v>21.4908</v>
      </c>
      <c r="M81" s="268">
        <v>6.8441000000000001</v>
      </c>
      <c r="N81" s="355">
        <v>2.7351999999999999</v>
      </c>
      <c r="O81" s="23">
        <v>270.92</v>
      </c>
      <c r="P81" s="23"/>
      <c r="R81" s="27"/>
      <c r="T81" s="27">
        <v>45164</v>
      </c>
      <c r="U81" s="27">
        <v>45167</v>
      </c>
      <c r="V81" s="27">
        <v>45147</v>
      </c>
      <c r="W81" s="311">
        <v>45153</v>
      </c>
      <c r="X81" s="312">
        <v>45188</v>
      </c>
      <c r="Y81" s="27">
        <v>45153</v>
      </c>
      <c r="Z81" s="28">
        <v>45152</v>
      </c>
    </row>
    <row r="82" spans="1:26" ht="14.25" customHeight="1">
      <c r="A82" s="19" t="s">
        <v>138</v>
      </c>
      <c r="B82" s="20" t="s">
        <v>61</v>
      </c>
      <c r="C82" s="20" t="s">
        <v>40</v>
      </c>
      <c r="D82" s="21">
        <v>45146</v>
      </c>
      <c r="E82" s="41">
        <v>1345</v>
      </c>
      <c r="F82" s="23" t="s">
        <v>41</v>
      </c>
      <c r="G82" s="503">
        <v>44.714399999999998</v>
      </c>
      <c r="H82" s="23">
        <v>217.66159999999999</v>
      </c>
      <c r="I82" s="23">
        <v>1.0530999999999999</v>
      </c>
      <c r="J82" s="23">
        <v>0.80169999999999997</v>
      </c>
      <c r="K82" s="610">
        <v>8.9999999999999998E-4</v>
      </c>
      <c r="L82" s="323">
        <v>54.727699999999999</v>
      </c>
      <c r="M82" s="323">
        <v>7.3482000000000003</v>
      </c>
      <c r="N82" s="355">
        <v>12.4557</v>
      </c>
      <c r="O82" s="23">
        <v>575.9</v>
      </c>
      <c r="P82" s="23"/>
      <c r="R82" s="27"/>
      <c r="T82" s="27">
        <v>45164</v>
      </c>
      <c r="U82" s="27">
        <v>45167</v>
      </c>
      <c r="V82" s="27">
        <v>45147</v>
      </c>
      <c r="W82" s="311">
        <v>45153</v>
      </c>
      <c r="X82" s="312">
        <v>45188</v>
      </c>
      <c r="Y82" s="27">
        <v>45153</v>
      </c>
      <c r="Z82" s="28">
        <v>45152</v>
      </c>
    </row>
    <row r="83" spans="1:26" ht="14.25" customHeight="1">
      <c r="A83" s="19" t="s">
        <v>139</v>
      </c>
      <c r="B83" s="20" t="s">
        <v>70</v>
      </c>
      <c r="C83" s="20" t="s">
        <v>38</v>
      </c>
      <c r="D83" s="21">
        <v>45145</v>
      </c>
      <c r="E83" s="42">
        <v>1400</v>
      </c>
      <c r="F83" s="23">
        <v>0.27500000000000002</v>
      </c>
      <c r="G83" s="23">
        <v>5.2339000000000002</v>
      </c>
      <c r="H83" s="23">
        <v>17.0701</v>
      </c>
      <c r="I83" s="23">
        <v>0.69179999999999997</v>
      </c>
      <c r="J83" s="23">
        <v>1.54E-2</v>
      </c>
      <c r="K83" s="610">
        <v>1.6999999999999999E-3</v>
      </c>
      <c r="L83" s="268">
        <v>12.443300000000001</v>
      </c>
      <c r="M83" s="268">
        <v>8.5146999999999995</v>
      </c>
      <c r="N83" s="355">
        <v>0.41560000000000002</v>
      </c>
      <c r="O83" s="23">
        <v>116.42</v>
      </c>
      <c r="P83" s="23"/>
      <c r="R83" s="27"/>
      <c r="T83" s="27">
        <v>45164</v>
      </c>
      <c r="U83" s="27">
        <v>45167</v>
      </c>
      <c r="V83" s="27">
        <v>45147</v>
      </c>
      <c r="W83" s="311">
        <v>45153</v>
      </c>
      <c r="X83" s="312">
        <v>45188</v>
      </c>
      <c r="Y83" s="27">
        <v>45153</v>
      </c>
      <c r="Z83" s="28">
        <v>45152</v>
      </c>
    </row>
    <row r="84" spans="1:26" ht="14.25" customHeight="1">
      <c r="A84" s="19" t="s">
        <v>140</v>
      </c>
      <c r="B84" s="20" t="s">
        <v>70</v>
      </c>
      <c r="C84" s="20" t="s">
        <v>40</v>
      </c>
      <c r="D84" s="21">
        <v>45145</v>
      </c>
      <c r="E84" s="41">
        <v>1400</v>
      </c>
      <c r="F84" s="23" t="s">
        <v>41</v>
      </c>
      <c r="G84" s="23">
        <v>62.630600000000001</v>
      </c>
      <c r="H84" s="23">
        <v>199.59180000000001</v>
      </c>
      <c r="I84" s="23">
        <v>0.81720000000000004</v>
      </c>
      <c r="J84" s="23">
        <v>6.2100000000000002E-2</v>
      </c>
      <c r="K84" s="610">
        <v>5.8999999999999999E-3</v>
      </c>
      <c r="L84" s="323">
        <v>26.191400000000002</v>
      </c>
      <c r="M84" s="323">
        <v>9.5503</v>
      </c>
      <c r="N84" s="355">
        <v>1.3884000000000001</v>
      </c>
      <c r="O84" s="23">
        <v>106.58</v>
      </c>
      <c r="P84" s="23"/>
      <c r="R84" s="27"/>
      <c r="T84" s="27">
        <v>45164</v>
      </c>
      <c r="U84" s="27">
        <v>45167</v>
      </c>
      <c r="V84" s="27">
        <v>45147</v>
      </c>
      <c r="W84" s="311">
        <v>45153</v>
      </c>
      <c r="X84" s="312">
        <v>45188</v>
      </c>
      <c r="Y84" s="27">
        <v>45153</v>
      </c>
      <c r="Z84" s="28">
        <v>45152</v>
      </c>
    </row>
    <row r="85" spans="1:26" ht="14.25" customHeight="1">
      <c r="A85" s="19" t="s">
        <v>141</v>
      </c>
      <c r="B85" s="20" t="s">
        <v>142</v>
      </c>
      <c r="C85" s="20" t="s">
        <v>38</v>
      </c>
      <c r="D85" s="21">
        <v>45145</v>
      </c>
      <c r="E85" s="42">
        <v>1200</v>
      </c>
      <c r="F85" s="23">
        <v>2.19</v>
      </c>
      <c r="G85" s="23">
        <v>21.270600000000002</v>
      </c>
      <c r="H85" s="23">
        <v>60.575699999999998</v>
      </c>
      <c r="I85" s="23">
        <v>0.83030000000000004</v>
      </c>
      <c r="J85" s="23">
        <v>8.8400000000000006E-2</v>
      </c>
      <c r="K85" s="610">
        <v>0.11559999999999999</v>
      </c>
      <c r="L85" s="268">
        <v>13.324999999999999</v>
      </c>
      <c r="M85" s="268">
        <v>8.1582000000000008</v>
      </c>
      <c r="N85" s="355">
        <v>2.5950000000000002</v>
      </c>
      <c r="O85" s="23">
        <v>121.19999999999999</v>
      </c>
      <c r="P85" s="23"/>
      <c r="R85" s="27"/>
      <c r="T85" s="27">
        <v>45164</v>
      </c>
      <c r="U85" s="27">
        <v>45167</v>
      </c>
      <c r="V85" s="27">
        <v>45147</v>
      </c>
      <c r="W85" s="311">
        <v>45153</v>
      </c>
      <c r="X85" s="312">
        <v>45188</v>
      </c>
      <c r="Y85" s="27">
        <v>45153</v>
      </c>
      <c r="Z85" s="28">
        <v>45152</v>
      </c>
    </row>
    <row r="86" spans="1:26" ht="14.25" customHeight="1">
      <c r="A86" s="19" t="s">
        <v>143</v>
      </c>
      <c r="B86" s="20" t="s">
        <v>142</v>
      </c>
      <c r="C86" s="20" t="s">
        <v>40</v>
      </c>
      <c r="D86" s="21">
        <v>45145</v>
      </c>
      <c r="E86" s="41">
        <v>1200</v>
      </c>
      <c r="F86" s="23" t="s">
        <v>41</v>
      </c>
      <c r="G86" s="503">
        <v>198.11439999999999</v>
      </c>
      <c r="H86" s="23">
        <v>266.58339999999998</v>
      </c>
      <c r="I86" s="459">
        <v>33.103999999999999</v>
      </c>
      <c r="J86" s="459">
        <v>32.481900000000003</v>
      </c>
      <c r="K86" s="610">
        <v>9.1000000000000004E-3</v>
      </c>
      <c r="L86" s="323">
        <v>84.628799999999998</v>
      </c>
      <c r="M86" s="323">
        <v>14.0611</v>
      </c>
      <c r="N86" s="355">
        <v>17.874400000000001</v>
      </c>
      <c r="O86" s="23">
        <v>1254.7</v>
      </c>
      <c r="P86" s="23"/>
      <c r="R86" s="27"/>
      <c r="T86" s="27">
        <v>45164</v>
      </c>
      <c r="U86" s="27">
        <v>45167</v>
      </c>
      <c r="V86" s="27">
        <v>45147</v>
      </c>
      <c r="W86" s="311">
        <v>45153</v>
      </c>
      <c r="X86" s="312">
        <v>45188</v>
      </c>
      <c r="Y86" s="27">
        <v>45153</v>
      </c>
      <c r="Z86" s="28">
        <v>45152</v>
      </c>
    </row>
    <row r="87" spans="1:26" ht="14.25" customHeight="1">
      <c r="A87" s="19" t="s">
        <v>144</v>
      </c>
      <c r="B87" s="20" t="s">
        <v>72</v>
      </c>
      <c r="C87" s="20" t="s">
        <v>38</v>
      </c>
      <c r="D87" s="21">
        <v>45147</v>
      </c>
      <c r="E87" s="42">
        <v>830</v>
      </c>
      <c r="F87" s="23">
        <v>0.28599999999999998</v>
      </c>
      <c r="G87" s="23">
        <v>4.8613</v>
      </c>
      <c r="H87" s="23">
        <v>17.0306</v>
      </c>
      <c r="I87" s="23">
        <v>0.78859999999999997</v>
      </c>
      <c r="J87" s="448">
        <v>1.72E-2</v>
      </c>
      <c r="K87" s="610">
        <v>1.2999999999999999E-3</v>
      </c>
      <c r="L87" s="268">
        <v>21.912800000000001</v>
      </c>
      <c r="M87" s="268">
        <v>9.2542000000000009</v>
      </c>
      <c r="N87" s="355">
        <v>0.81920000000000004</v>
      </c>
      <c r="O87" s="23">
        <v>66.760000000000005</v>
      </c>
      <c r="P87" s="23"/>
      <c r="R87" s="27"/>
      <c r="T87" s="27">
        <v>45164</v>
      </c>
      <c r="U87" s="27">
        <v>45167</v>
      </c>
      <c r="V87" s="27">
        <v>45147</v>
      </c>
      <c r="W87" s="311">
        <v>45153</v>
      </c>
      <c r="X87" s="312">
        <v>45188</v>
      </c>
      <c r="Y87" s="27">
        <v>45153</v>
      </c>
      <c r="Z87" s="28">
        <v>45152</v>
      </c>
    </row>
    <row r="88" spans="1:26" ht="14.25" customHeight="1">
      <c r="A88" s="19" t="s">
        <v>145</v>
      </c>
      <c r="B88" s="20" t="s">
        <v>72</v>
      </c>
      <c r="C88" s="20" t="s">
        <v>40</v>
      </c>
      <c r="D88" s="21">
        <v>45147</v>
      </c>
      <c r="E88" s="41">
        <v>830</v>
      </c>
      <c r="F88" s="23" t="s">
        <v>41</v>
      </c>
      <c r="G88" s="503">
        <v>149.9743</v>
      </c>
      <c r="H88" s="23">
        <v>331.71879999999999</v>
      </c>
      <c r="I88" s="23">
        <v>2.9077000000000002</v>
      </c>
      <c r="J88" s="23">
        <v>1.7609999999999999</v>
      </c>
      <c r="K88" s="610">
        <v>1.8E-3</v>
      </c>
      <c r="L88" s="323">
        <v>30.0061</v>
      </c>
      <c r="M88" s="323">
        <v>11.2697</v>
      </c>
      <c r="N88" s="355">
        <v>4.8041999999999998</v>
      </c>
      <c r="O88" s="23">
        <v>69.53</v>
      </c>
      <c r="P88" s="23"/>
      <c r="R88" s="27"/>
      <c r="T88" s="27">
        <v>45164</v>
      </c>
      <c r="U88" s="27">
        <v>45167</v>
      </c>
      <c r="V88" s="27">
        <v>45147</v>
      </c>
      <c r="W88" s="311">
        <v>45153</v>
      </c>
      <c r="X88" s="312">
        <v>45188</v>
      </c>
      <c r="Y88" s="27">
        <v>45153</v>
      </c>
      <c r="Z88" s="28">
        <v>45152</v>
      </c>
    </row>
    <row r="89" spans="1:26" ht="14.25" customHeight="1">
      <c r="A89" s="19" t="s">
        <v>146</v>
      </c>
      <c r="B89" s="20" t="s">
        <v>147</v>
      </c>
      <c r="C89" s="20" t="s">
        <v>38</v>
      </c>
      <c r="D89" s="21">
        <v>45145</v>
      </c>
      <c r="E89" s="42">
        <v>1500</v>
      </c>
      <c r="F89" s="23">
        <v>0.33600000000000002</v>
      </c>
      <c r="G89" s="23">
        <v>2.2848999999999999</v>
      </c>
      <c r="H89" s="23">
        <v>19.9162</v>
      </c>
      <c r="I89" s="23">
        <v>0.58779999999999999</v>
      </c>
      <c r="J89" s="23">
        <v>1.29E-2</v>
      </c>
      <c r="K89" s="610">
        <v>8.9999999999999998E-4</v>
      </c>
      <c r="L89" s="268">
        <v>28.526299999999999</v>
      </c>
      <c r="M89" s="268">
        <v>6.6581000000000001</v>
      </c>
      <c r="N89" s="355">
        <v>1.5414000000000001</v>
      </c>
      <c r="O89" s="23">
        <v>139.78</v>
      </c>
      <c r="P89" s="23"/>
      <c r="R89" s="27"/>
      <c r="T89" s="27">
        <v>45164</v>
      </c>
      <c r="U89" s="27">
        <v>45167</v>
      </c>
      <c r="V89" s="27">
        <v>45147</v>
      </c>
      <c r="W89" s="311">
        <v>45153</v>
      </c>
      <c r="X89" s="312">
        <v>45188</v>
      </c>
      <c r="Y89" s="27">
        <v>45153</v>
      </c>
      <c r="Z89" s="28">
        <v>45152</v>
      </c>
    </row>
    <row r="90" spans="1:26" ht="14.25" customHeight="1">
      <c r="A90" s="19" t="s">
        <v>148</v>
      </c>
      <c r="B90" s="20" t="s">
        <v>147</v>
      </c>
      <c r="C90" s="20" t="s">
        <v>40</v>
      </c>
      <c r="D90" s="21">
        <v>45145</v>
      </c>
      <c r="E90" s="41">
        <v>1500</v>
      </c>
      <c r="F90" s="23" t="s">
        <v>41</v>
      </c>
      <c r="G90" s="503">
        <v>93.245099999999994</v>
      </c>
      <c r="H90" s="503">
        <v>119.53400000000001</v>
      </c>
      <c r="I90" s="459">
        <v>2.4237000000000002</v>
      </c>
      <c r="J90" s="459">
        <v>2.1741999999999999</v>
      </c>
      <c r="K90" s="610">
        <v>3.3999999999999998E-3</v>
      </c>
      <c r="L90" s="323">
        <v>46.2879</v>
      </c>
      <c r="M90" s="323">
        <v>9.3355999999999995</v>
      </c>
      <c r="N90" s="355">
        <v>8.1944999999999997</v>
      </c>
      <c r="O90" s="23">
        <v>158.87</v>
      </c>
      <c r="P90" s="23"/>
      <c r="R90" s="27"/>
      <c r="T90" s="27">
        <v>45164</v>
      </c>
      <c r="U90" s="27">
        <v>45167</v>
      </c>
      <c r="V90" s="27">
        <v>45147</v>
      </c>
      <c r="W90" s="311">
        <v>45153</v>
      </c>
      <c r="X90" s="312">
        <v>45188</v>
      </c>
      <c r="Y90" s="27">
        <v>45153</v>
      </c>
      <c r="Z90" s="28">
        <v>45152</v>
      </c>
    </row>
    <row r="91" spans="1:26" ht="14.25" customHeight="1">
      <c r="A91" s="19" t="s">
        <v>149</v>
      </c>
      <c r="B91" s="20" t="s">
        <v>46</v>
      </c>
      <c r="C91" s="20" t="s">
        <v>38</v>
      </c>
      <c r="D91" s="21">
        <v>45145</v>
      </c>
      <c r="E91" s="42">
        <v>845</v>
      </c>
      <c r="F91" s="23">
        <v>1.7549999999999999</v>
      </c>
      <c r="G91" s="23">
        <v>3.4338000000000002</v>
      </c>
      <c r="H91" s="23">
        <v>17.156400000000001</v>
      </c>
      <c r="I91" s="23">
        <v>0.82889999999999997</v>
      </c>
      <c r="J91" s="448">
        <v>1.7000000000000001E-2</v>
      </c>
      <c r="K91" s="610">
        <v>1.1000000000000001E-3</v>
      </c>
      <c r="L91" s="268">
        <v>28.649699999999999</v>
      </c>
      <c r="M91" s="268">
        <v>8.4105000000000008</v>
      </c>
      <c r="N91" s="355">
        <v>2.4929999999999999</v>
      </c>
      <c r="O91" s="23">
        <v>199.73</v>
      </c>
      <c r="P91" s="23"/>
      <c r="R91" s="27"/>
      <c r="T91" s="27">
        <v>45164</v>
      </c>
      <c r="U91" s="27">
        <v>45167</v>
      </c>
      <c r="V91" s="27">
        <v>45147</v>
      </c>
      <c r="W91" s="311">
        <v>45153</v>
      </c>
      <c r="X91" s="312">
        <v>45188</v>
      </c>
      <c r="Y91" s="27">
        <v>45153</v>
      </c>
      <c r="Z91" s="28">
        <v>45152</v>
      </c>
    </row>
    <row r="92" spans="1:26" ht="14.25" customHeight="1">
      <c r="A92" s="19" t="s">
        <v>150</v>
      </c>
      <c r="B92" s="20" t="s">
        <v>46</v>
      </c>
      <c r="C92" s="20" t="s">
        <v>40</v>
      </c>
      <c r="D92" s="21">
        <v>45145</v>
      </c>
      <c r="E92" s="41">
        <v>845</v>
      </c>
      <c r="F92" s="23" t="s">
        <v>41</v>
      </c>
      <c r="G92" s="503">
        <v>221.21119999999999</v>
      </c>
      <c r="H92" s="23">
        <v>316.66320000000002</v>
      </c>
      <c r="I92" s="459">
        <v>3.3527999999999998</v>
      </c>
      <c r="J92" s="459">
        <v>3.1939000000000002</v>
      </c>
      <c r="K92" s="610">
        <v>6.1000000000000004E-3</v>
      </c>
      <c r="L92" s="323">
        <v>46.111899999999999</v>
      </c>
      <c r="M92" s="323">
        <v>11.611499999999999</v>
      </c>
      <c r="N92" s="355">
        <v>10.2295</v>
      </c>
      <c r="O92" s="23">
        <v>273.7</v>
      </c>
      <c r="P92" s="23"/>
      <c r="R92" s="27"/>
      <c r="T92" s="27">
        <v>45164</v>
      </c>
      <c r="U92" s="27">
        <v>45167</v>
      </c>
      <c r="V92" s="27">
        <v>45147</v>
      </c>
      <c r="W92" s="311">
        <v>45153</v>
      </c>
      <c r="X92" s="312">
        <v>45188</v>
      </c>
      <c r="Y92" s="27">
        <v>45153</v>
      </c>
      <c r="Z92" s="28">
        <v>45152</v>
      </c>
    </row>
    <row r="93" spans="1:26" ht="14.25" customHeight="1">
      <c r="A93" s="19" t="s">
        <v>151</v>
      </c>
      <c r="B93" s="20" t="s">
        <v>49</v>
      </c>
      <c r="C93" s="20" t="s">
        <v>38</v>
      </c>
      <c r="D93" s="21">
        <v>45145</v>
      </c>
      <c r="E93" s="42">
        <v>1015</v>
      </c>
      <c r="F93" s="23">
        <v>0.39900000000000002</v>
      </c>
      <c r="G93" s="23">
        <v>3.4668999999999999</v>
      </c>
      <c r="H93" s="23">
        <v>12.270300000000001</v>
      </c>
      <c r="I93" s="23">
        <v>0.63429999999999997</v>
      </c>
      <c r="J93" s="23">
        <v>1.3899999999999999E-2</v>
      </c>
      <c r="K93" s="610">
        <v>2.3999999999999998E-3</v>
      </c>
      <c r="L93" s="268">
        <v>20.020199999999999</v>
      </c>
      <c r="M93" s="268">
        <v>8.0193999999999992</v>
      </c>
      <c r="N93" s="355">
        <v>1.9492</v>
      </c>
      <c r="O93" s="23">
        <v>203.26</v>
      </c>
      <c r="P93" s="23"/>
      <c r="R93" s="27"/>
      <c r="T93" s="27">
        <v>45164</v>
      </c>
      <c r="U93" s="27">
        <v>45167</v>
      </c>
      <c r="V93" s="27">
        <v>45147</v>
      </c>
      <c r="W93" s="311">
        <v>45153</v>
      </c>
      <c r="X93" s="312">
        <v>45188</v>
      </c>
      <c r="Y93" s="27">
        <v>45153</v>
      </c>
      <c r="Z93" s="28">
        <v>45152</v>
      </c>
    </row>
    <row r="94" spans="1:26" ht="14.25" customHeight="1">
      <c r="A94" s="19" t="s">
        <v>152</v>
      </c>
      <c r="B94" s="20" t="s">
        <v>49</v>
      </c>
      <c r="C94" s="20" t="s">
        <v>40</v>
      </c>
      <c r="D94" s="21">
        <v>45145</v>
      </c>
      <c r="E94" s="41">
        <v>1015</v>
      </c>
      <c r="F94" s="23" t="s">
        <v>41</v>
      </c>
      <c r="G94" s="23">
        <v>71.3613</v>
      </c>
      <c r="H94" s="23">
        <v>99.125900000000001</v>
      </c>
      <c r="I94" s="23">
        <v>1.3382000000000001</v>
      </c>
      <c r="J94" s="23">
        <v>0.25280000000000002</v>
      </c>
      <c r="K94" s="610">
        <v>0.28210000000000002</v>
      </c>
      <c r="L94" s="323">
        <v>32.83</v>
      </c>
      <c r="M94" s="323">
        <v>9.4674999999999994</v>
      </c>
      <c r="N94" s="355">
        <v>3.6869000000000001</v>
      </c>
      <c r="O94" s="23">
        <v>185.55</v>
      </c>
      <c r="P94" s="23"/>
      <c r="R94" s="27"/>
      <c r="T94" s="27">
        <v>45164</v>
      </c>
      <c r="U94" s="27">
        <v>45167</v>
      </c>
      <c r="V94" s="27">
        <v>45147</v>
      </c>
      <c r="W94" s="311">
        <v>45153</v>
      </c>
      <c r="X94" s="312">
        <v>45188</v>
      </c>
      <c r="Y94" s="27">
        <v>45153</v>
      </c>
      <c r="Z94" s="28">
        <v>45152</v>
      </c>
    </row>
    <row r="95" spans="1:26" ht="14.25" customHeight="1">
      <c r="A95" s="31" t="s">
        <v>153</v>
      </c>
      <c r="B95" s="32" t="s">
        <v>154</v>
      </c>
      <c r="C95" s="32" t="s">
        <v>38</v>
      </c>
      <c r="D95" s="33">
        <v>45146</v>
      </c>
      <c r="E95" s="43">
        <v>1130</v>
      </c>
      <c r="F95" s="34">
        <v>13.718</v>
      </c>
      <c r="G95" s="34">
        <v>2.2294999999999998</v>
      </c>
      <c r="H95" s="34">
        <v>23.2683</v>
      </c>
      <c r="I95" s="34">
        <v>0.67310000000000003</v>
      </c>
      <c r="J95" s="34">
        <v>1.67E-2</v>
      </c>
      <c r="K95" s="611">
        <v>2.8E-3</v>
      </c>
      <c r="L95" s="268">
        <v>21.876300000000001</v>
      </c>
      <c r="M95" s="268">
        <v>8.1851000000000003</v>
      </c>
      <c r="N95" s="356">
        <v>6.9114000000000004</v>
      </c>
      <c r="O95" s="34">
        <v>209.03</v>
      </c>
      <c r="P95" s="34"/>
      <c r="R95" s="27"/>
      <c r="T95" s="27">
        <v>45164</v>
      </c>
      <c r="U95" s="27">
        <v>45167</v>
      </c>
      <c r="V95" s="27">
        <v>45147</v>
      </c>
      <c r="W95" s="27">
        <v>45153</v>
      </c>
      <c r="X95" s="28">
        <v>45188</v>
      </c>
      <c r="Y95" s="27">
        <v>45153</v>
      </c>
      <c r="Z95" s="28">
        <v>45152</v>
      </c>
    </row>
    <row r="96" spans="1:26" ht="14.25" customHeight="1">
      <c r="A96" s="20" t="s">
        <v>155</v>
      </c>
      <c r="B96" s="20" t="s">
        <v>76</v>
      </c>
      <c r="C96" s="20" t="s">
        <v>38</v>
      </c>
      <c r="D96" s="44">
        <v>45175</v>
      </c>
      <c r="E96" s="42">
        <v>1515</v>
      </c>
      <c r="F96" s="20"/>
      <c r="G96" s="20">
        <v>2.4173</v>
      </c>
      <c r="H96" s="23">
        <v>83.889200000000002</v>
      </c>
      <c r="I96" s="23">
        <v>1.4026000000000001</v>
      </c>
      <c r="J96" s="23">
        <v>2.06E-2</v>
      </c>
      <c r="K96" s="172">
        <v>1.9E-3</v>
      </c>
      <c r="L96" s="280">
        <v>34.351999999999997</v>
      </c>
      <c r="M96" s="280">
        <v>10.4352</v>
      </c>
      <c r="N96" s="355">
        <v>3.3536999999999999</v>
      </c>
      <c r="O96" s="20">
        <v>17.37</v>
      </c>
      <c r="P96" s="20"/>
      <c r="R96" s="27">
        <v>45280</v>
      </c>
      <c r="S96" s="322">
        <v>45280</v>
      </c>
      <c r="T96" s="45">
        <v>45179</v>
      </c>
      <c r="U96" s="322">
        <v>45220</v>
      </c>
      <c r="V96" s="322">
        <v>45190</v>
      </c>
      <c r="Z96" s="28">
        <v>45190</v>
      </c>
    </row>
    <row r="97" spans="1:26" ht="14.25" customHeight="1">
      <c r="A97" s="20" t="s">
        <v>156</v>
      </c>
      <c r="B97" s="20" t="s">
        <v>123</v>
      </c>
      <c r="C97" s="20" t="s">
        <v>38</v>
      </c>
      <c r="D97" s="44">
        <v>45175</v>
      </c>
      <c r="E97" s="42">
        <v>1345</v>
      </c>
      <c r="F97" s="20">
        <v>27.450296317121172</v>
      </c>
      <c r="G97" s="20">
        <v>7.1018999999999997</v>
      </c>
      <c r="H97" s="23">
        <v>24.706900000000001</v>
      </c>
      <c r="I97" s="23">
        <v>1.5533999999999999</v>
      </c>
      <c r="J97" s="23">
        <v>9.5100000000000004E-2</v>
      </c>
      <c r="K97" s="172">
        <v>0.25009999999999999</v>
      </c>
      <c r="L97" s="280">
        <v>29.680399999999999</v>
      </c>
      <c r="M97" s="280">
        <v>11.132</v>
      </c>
      <c r="N97" s="355">
        <v>1.6178999999999999</v>
      </c>
      <c r="O97" s="20">
        <v>495.84</v>
      </c>
      <c r="P97" s="20"/>
      <c r="R97" s="27">
        <v>45280</v>
      </c>
      <c r="S97" s="322">
        <v>45280</v>
      </c>
      <c r="T97" s="45">
        <v>45179</v>
      </c>
      <c r="U97" s="322">
        <v>45220</v>
      </c>
      <c r="V97" s="322">
        <v>45190</v>
      </c>
      <c r="Z97" s="28">
        <v>45190</v>
      </c>
    </row>
    <row r="98" spans="1:26" ht="14.25" customHeight="1">
      <c r="A98" s="20" t="s">
        <v>157</v>
      </c>
      <c r="B98" s="20" t="s">
        <v>83</v>
      </c>
      <c r="C98" s="20" t="s">
        <v>38</v>
      </c>
      <c r="D98" s="44">
        <v>45175</v>
      </c>
      <c r="E98" s="42">
        <v>1000</v>
      </c>
      <c r="F98" s="20">
        <v>29.568472308124822</v>
      </c>
      <c r="G98" s="20">
        <v>249.3734</v>
      </c>
      <c r="H98" s="23">
        <v>572.7047</v>
      </c>
      <c r="I98" s="23">
        <v>4.7771999999999997</v>
      </c>
      <c r="J98" s="23">
        <v>0.83609999999999995</v>
      </c>
      <c r="K98" s="172">
        <v>4.4999999999999997E-3</v>
      </c>
      <c r="L98" s="280">
        <v>39.788400000000003</v>
      </c>
      <c r="M98" s="280">
        <v>19.149100000000001</v>
      </c>
      <c r="N98" s="355">
        <v>8.8592999999999993</v>
      </c>
      <c r="O98" s="20">
        <v>38.99</v>
      </c>
      <c r="P98" s="20"/>
      <c r="R98" s="27">
        <v>45280</v>
      </c>
      <c r="S98" s="322">
        <v>45280</v>
      </c>
      <c r="T98" s="45">
        <v>45179</v>
      </c>
      <c r="U98" s="322">
        <v>45220</v>
      </c>
      <c r="V98" s="322">
        <v>45190</v>
      </c>
      <c r="Z98" s="28">
        <v>45190</v>
      </c>
    </row>
    <row r="99" spans="1:26" ht="14.25" customHeight="1">
      <c r="A99" s="20" t="s">
        <v>158</v>
      </c>
      <c r="B99" s="20" t="s">
        <v>123</v>
      </c>
      <c r="C99" s="20" t="s">
        <v>40</v>
      </c>
      <c r="D99" s="44">
        <v>45175</v>
      </c>
      <c r="E99" s="42">
        <v>1345</v>
      </c>
      <c r="F99" s="20" t="s">
        <v>41</v>
      </c>
      <c r="G99" s="469">
        <v>123.46169999999999</v>
      </c>
      <c r="H99" s="472">
        <v>151.221</v>
      </c>
      <c r="I99" s="23">
        <v>7.0369999999999999</v>
      </c>
      <c r="J99" s="23">
        <v>5.3228</v>
      </c>
      <c r="K99" s="172">
        <v>1.6299999999999999E-2</v>
      </c>
      <c r="L99" s="280">
        <v>71.611800000000002</v>
      </c>
      <c r="M99" s="280">
        <v>11.1592</v>
      </c>
      <c r="N99" s="355">
        <v>8.0128000000000004</v>
      </c>
      <c r="O99" s="20">
        <v>472.2</v>
      </c>
      <c r="P99" s="20"/>
      <c r="R99" s="27">
        <v>45280</v>
      </c>
      <c r="S99" s="322">
        <v>45280</v>
      </c>
      <c r="T99" s="45">
        <v>45179</v>
      </c>
      <c r="U99" s="322">
        <v>45220</v>
      </c>
      <c r="V99" s="322">
        <v>45190</v>
      </c>
      <c r="Z99" s="28">
        <v>45190</v>
      </c>
    </row>
    <row r="100" spans="1:26" ht="14.25" customHeight="1">
      <c r="A100" s="32" t="s">
        <v>159</v>
      </c>
      <c r="B100" s="32" t="s">
        <v>76</v>
      </c>
      <c r="C100" s="32" t="s">
        <v>40</v>
      </c>
      <c r="D100" s="279">
        <v>45175</v>
      </c>
      <c r="E100" s="43">
        <v>1515</v>
      </c>
      <c r="F100" s="32" t="s">
        <v>41</v>
      </c>
      <c r="G100" s="20">
        <v>153.71039999999999</v>
      </c>
      <c r="H100" s="23">
        <v>291.1583</v>
      </c>
      <c r="I100" s="23">
        <v>1.4233</v>
      </c>
      <c r="J100" s="23">
        <v>8.4900000000000003E-2</v>
      </c>
      <c r="K100" s="172">
        <v>7.9000000000000008E-3</v>
      </c>
      <c r="L100" s="280">
        <v>35.472000000000001</v>
      </c>
      <c r="M100" s="280">
        <v>11.701700000000001</v>
      </c>
      <c r="N100" s="355">
        <v>3.4085000000000001</v>
      </c>
      <c r="O100" s="20">
        <v>19.2</v>
      </c>
      <c r="P100" s="20"/>
      <c r="R100" s="27">
        <v>45280</v>
      </c>
      <c r="S100" s="322">
        <v>45280</v>
      </c>
      <c r="T100" s="45">
        <v>45179</v>
      </c>
      <c r="U100" s="322">
        <v>45220</v>
      </c>
      <c r="V100" s="322">
        <v>45190</v>
      </c>
      <c r="Z100" s="28">
        <v>45190</v>
      </c>
    </row>
    <row r="101" spans="1:26" ht="14.25" customHeight="1">
      <c r="A101" s="280" t="s">
        <v>160</v>
      </c>
      <c r="B101" s="280" t="s">
        <v>83</v>
      </c>
      <c r="C101" s="280" t="s">
        <v>40</v>
      </c>
      <c r="D101" s="281">
        <v>45175</v>
      </c>
      <c r="E101" s="282">
        <v>1000</v>
      </c>
      <c r="F101" s="280" t="s">
        <v>41</v>
      </c>
      <c r="G101" s="287">
        <v>268.149</v>
      </c>
      <c r="H101" s="34">
        <v>532.88959999999997</v>
      </c>
      <c r="I101" s="34">
        <v>4.6497000000000002</v>
      </c>
      <c r="J101" s="34">
        <v>0.79310000000000003</v>
      </c>
      <c r="K101" s="612">
        <v>9.7000000000000003E-3</v>
      </c>
      <c r="L101" s="280">
        <v>40.1554</v>
      </c>
      <c r="M101" s="280">
        <v>19.7423</v>
      </c>
      <c r="N101" s="356">
        <v>9.6266999999999996</v>
      </c>
      <c r="O101" s="32">
        <v>39.89</v>
      </c>
      <c r="P101" s="32"/>
      <c r="R101" s="27">
        <v>45280</v>
      </c>
      <c r="S101" s="322">
        <v>45280</v>
      </c>
      <c r="T101" s="45">
        <v>45179</v>
      </c>
      <c r="U101" s="322">
        <v>45220</v>
      </c>
      <c r="V101" s="322">
        <v>45190</v>
      </c>
      <c r="Z101" s="28">
        <v>45190</v>
      </c>
    </row>
    <row r="102" spans="1:26" ht="14.25" customHeight="1">
      <c r="A102" s="283" t="s">
        <v>467</v>
      </c>
      <c r="B102" s="283" t="s">
        <v>63</v>
      </c>
      <c r="C102" s="283" t="s">
        <v>38</v>
      </c>
      <c r="D102" s="284">
        <v>45180</v>
      </c>
      <c r="E102" s="283">
        <v>915</v>
      </c>
      <c r="F102" s="288">
        <v>4.2119523943398001</v>
      </c>
      <c r="G102" s="323">
        <v>2.1554000000000002</v>
      </c>
      <c r="H102" s="288">
        <v>17.514099999999999</v>
      </c>
      <c r="I102" s="288">
        <v>0.69359999999999999</v>
      </c>
      <c r="J102" s="449">
        <v>8.0000000000000002E-3</v>
      </c>
      <c r="K102" s="613">
        <v>1E-3</v>
      </c>
      <c r="L102" s="268">
        <v>29.911100000000001</v>
      </c>
      <c r="M102" s="268">
        <v>7.9466999999999999</v>
      </c>
      <c r="N102" s="616">
        <v>2.9333999999999998</v>
      </c>
      <c r="O102" s="289">
        <v>59.91</v>
      </c>
      <c r="P102" s="268"/>
      <c r="R102" s="27">
        <v>45280</v>
      </c>
      <c r="S102" s="322">
        <v>45280</v>
      </c>
      <c r="U102" s="322">
        <v>45220</v>
      </c>
      <c r="V102" s="322">
        <v>45188</v>
      </c>
      <c r="Z102" s="28">
        <v>45190</v>
      </c>
    </row>
    <row r="103" spans="1:26" ht="14.25" customHeight="1">
      <c r="A103" s="285" t="s">
        <v>468</v>
      </c>
      <c r="B103" s="285" t="s">
        <v>65</v>
      </c>
      <c r="C103" s="285" t="s">
        <v>38</v>
      </c>
      <c r="D103" s="286">
        <v>45180</v>
      </c>
      <c r="E103" s="285">
        <v>1130</v>
      </c>
      <c r="F103" s="288">
        <v>12.03265223502952</v>
      </c>
      <c r="G103" s="323">
        <v>13.0307</v>
      </c>
      <c r="H103" s="288">
        <v>46.507599999999996</v>
      </c>
      <c r="I103" s="288">
        <v>0.88780000000000003</v>
      </c>
      <c r="J103" s="288">
        <v>7.7299999999999994E-2</v>
      </c>
      <c r="K103" s="613">
        <v>1.2999999999999999E-2</v>
      </c>
      <c r="L103" s="268">
        <v>22.980399999999999</v>
      </c>
      <c r="M103" s="268">
        <v>9.4992999999999999</v>
      </c>
      <c r="N103" s="616">
        <v>8.4146999999999998</v>
      </c>
      <c r="O103" s="289">
        <v>206.48</v>
      </c>
      <c r="P103" s="268"/>
      <c r="R103" s="27">
        <v>45280</v>
      </c>
      <c r="S103" s="322">
        <v>45280</v>
      </c>
      <c r="U103" s="322">
        <v>45220</v>
      </c>
      <c r="V103" s="322">
        <v>45188</v>
      </c>
      <c r="Z103" s="28">
        <v>45190</v>
      </c>
    </row>
    <row r="104" spans="1:26" ht="14.25" customHeight="1">
      <c r="A104" s="283" t="s">
        <v>469</v>
      </c>
      <c r="B104" s="283" t="s">
        <v>61</v>
      </c>
      <c r="C104" s="283" t="s">
        <v>38</v>
      </c>
      <c r="D104" s="284">
        <v>45180</v>
      </c>
      <c r="E104" s="283">
        <v>1345</v>
      </c>
      <c r="F104" s="288">
        <v>11.47659863180583</v>
      </c>
      <c r="G104" s="323">
        <v>2.2496</v>
      </c>
      <c r="H104" s="288">
        <v>25.045999999999999</v>
      </c>
      <c r="I104" s="288">
        <v>0.57969999999999999</v>
      </c>
      <c r="J104" s="449">
        <v>8.8999999999999999E-3</v>
      </c>
      <c r="K104" s="613">
        <v>1.2999999999999999E-3</v>
      </c>
      <c r="L104" s="268">
        <v>26.682700000000001</v>
      </c>
      <c r="M104" s="268">
        <v>7.8338000000000001</v>
      </c>
      <c r="N104" s="616">
        <v>5.3026</v>
      </c>
      <c r="O104" s="289">
        <v>258.64</v>
      </c>
      <c r="P104" s="268"/>
      <c r="R104" s="27">
        <v>45280</v>
      </c>
      <c r="S104" s="322">
        <v>45280</v>
      </c>
      <c r="U104" s="322">
        <v>45220</v>
      </c>
      <c r="V104" s="322">
        <v>45188</v>
      </c>
      <c r="Z104" s="28">
        <v>45190</v>
      </c>
    </row>
    <row r="105" spans="1:26" ht="14.25" customHeight="1">
      <c r="A105" s="481" t="s">
        <v>628</v>
      </c>
      <c r="B105" s="285" t="s">
        <v>70</v>
      </c>
      <c r="C105" s="285" t="s">
        <v>38</v>
      </c>
      <c r="D105" s="286">
        <v>45183</v>
      </c>
      <c r="E105" s="285">
        <v>830</v>
      </c>
      <c r="F105" s="288">
        <v>9.3839741355074491</v>
      </c>
      <c r="G105" s="323">
        <v>2.1254</v>
      </c>
      <c r="H105" s="288">
        <v>17.193000000000001</v>
      </c>
      <c r="I105" s="288">
        <v>0.85260000000000002</v>
      </c>
      <c r="J105" s="449">
        <v>9.5999999999999992E-3</v>
      </c>
      <c r="K105" s="613">
        <v>2.7000000000000001E-3</v>
      </c>
      <c r="L105" s="268">
        <v>15.1922</v>
      </c>
      <c r="M105" s="268">
        <v>8.5632999999999999</v>
      </c>
      <c r="N105" s="616">
        <v>0.28410000000000002</v>
      </c>
      <c r="O105" s="289">
        <v>122.94</v>
      </c>
      <c r="P105" s="268"/>
      <c r="R105" s="27">
        <v>45280</v>
      </c>
      <c r="S105" s="322">
        <v>45280</v>
      </c>
      <c r="U105" s="322">
        <v>45220</v>
      </c>
      <c r="V105" s="322">
        <v>45188</v>
      </c>
      <c r="Z105" s="28">
        <v>45190</v>
      </c>
    </row>
    <row r="106" spans="1:26" ht="14.25" customHeight="1">
      <c r="A106" s="283" t="s">
        <v>470</v>
      </c>
      <c r="B106" s="283" t="s">
        <v>43</v>
      </c>
      <c r="C106" s="283" t="s">
        <v>38</v>
      </c>
      <c r="D106" s="284">
        <v>45181</v>
      </c>
      <c r="E106" s="283">
        <v>1200</v>
      </c>
      <c r="F106" s="288">
        <v>11.019284790553838</v>
      </c>
      <c r="G106" s="323">
        <v>3.69</v>
      </c>
      <c r="H106" s="288">
        <v>38.623800000000003</v>
      </c>
      <c r="I106" s="288">
        <v>0.77370000000000005</v>
      </c>
      <c r="J106" s="288">
        <v>1.4500000000000001E-2</v>
      </c>
      <c r="K106" s="613">
        <v>1.14E-2</v>
      </c>
      <c r="L106" s="268">
        <v>15.3439</v>
      </c>
      <c r="M106" s="268">
        <v>7.3254999999999999</v>
      </c>
      <c r="N106" s="616">
        <v>0.78349999999999997</v>
      </c>
      <c r="O106" s="289">
        <v>153.16</v>
      </c>
      <c r="P106" s="268"/>
      <c r="R106" s="27">
        <v>45280</v>
      </c>
      <c r="S106" s="322">
        <v>45280</v>
      </c>
      <c r="U106" s="322">
        <v>45220</v>
      </c>
      <c r="V106" s="322">
        <v>45188</v>
      </c>
      <c r="Z106" s="28">
        <v>45190</v>
      </c>
    </row>
    <row r="107" spans="1:26" ht="14.25" customHeight="1">
      <c r="A107" s="285" t="s">
        <v>471</v>
      </c>
      <c r="B107" s="285" t="s">
        <v>72</v>
      </c>
      <c r="C107" s="285" t="s">
        <v>38</v>
      </c>
      <c r="D107" s="286">
        <v>45181</v>
      </c>
      <c r="E107" s="285">
        <v>1345</v>
      </c>
      <c r="F107" s="288">
        <v>4.7501816137194268</v>
      </c>
      <c r="G107" s="323">
        <v>1.9636</v>
      </c>
      <c r="H107" s="517">
        <v>20.095099999999999</v>
      </c>
      <c r="I107" s="288">
        <v>0.74450000000000005</v>
      </c>
      <c r="J107" s="450">
        <v>1.37E-2</v>
      </c>
      <c r="K107" s="613">
        <v>2.0999999999999999E-3</v>
      </c>
      <c r="L107" s="268">
        <v>22.155000000000001</v>
      </c>
      <c r="M107" s="268">
        <v>8.7798999999999996</v>
      </c>
      <c r="N107" s="616">
        <v>0.92969999999999997</v>
      </c>
      <c r="O107" s="289">
        <v>71.41</v>
      </c>
      <c r="P107" s="268"/>
      <c r="R107" s="27">
        <v>45280</v>
      </c>
      <c r="S107" s="322">
        <v>45280</v>
      </c>
      <c r="U107" s="322">
        <v>45220</v>
      </c>
      <c r="V107" s="322">
        <v>45188</v>
      </c>
      <c r="Z107" s="28">
        <v>45190</v>
      </c>
    </row>
    <row r="108" spans="1:26" ht="14.25" customHeight="1">
      <c r="A108" s="283" t="s">
        <v>472</v>
      </c>
      <c r="B108" s="283" t="s">
        <v>147</v>
      </c>
      <c r="C108" s="283" t="s">
        <v>38</v>
      </c>
      <c r="D108" s="284">
        <v>45181</v>
      </c>
      <c r="E108" s="283">
        <v>1445</v>
      </c>
      <c r="F108" s="288">
        <v>8.5403418611189217</v>
      </c>
      <c r="G108" s="323">
        <v>1.0716000000000001</v>
      </c>
      <c r="H108" s="288">
        <v>17.916399999999999</v>
      </c>
      <c r="I108" s="288">
        <v>0.47860000000000003</v>
      </c>
      <c r="J108" s="449">
        <v>8.2000000000000007E-3</v>
      </c>
      <c r="K108" s="613">
        <v>2.5000000000000001E-3</v>
      </c>
      <c r="L108" s="268">
        <v>27.8125</v>
      </c>
      <c r="M108" s="268">
        <v>6.8723999999999998</v>
      </c>
      <c r="N108" s="616">
        <v>1.5205</v>
      </c>
      <c r="O108" s="289">
        <v>145.94</v>
      </c>
      <c r="P108" s="268"/>
      <c r="R108" s="27">
        <v>45280</v>
      </c>
      <c r="S108" s="322">
        <v>45280</v>
      </c>
      <c r="U108" s="322">
        <v>45220</v>
      </c>
      <c r="V108" s="322">
        <v>45188</v>
      </c>
      <c r="Z108" s="28">
        <v>45190</v>
      </c>
    </row>
    <row r="109" spans="1:26" ht="14.25" customHeight="1">
      <c r="A109" s="285" t="s">
        <v>473</v>
      </c>
      <c r="B109" s="285" t="s">
        <v>46</v>
      </c>
      <c r="C109" s="285" t="s">
        <v>38</v>
      </c>
      <c r="D109" s="286">
        <v>45181</v>
      </c>
      <c r="E109" s="285">
        <v>900</v>
      </c>
      <c r="F109" s="288">
        <v>17.860742573329581</v>
      </c>
      <c r="G109" s="323">
        <v>2.5383</v>
      </c>
      <c r="H109" s="288">
        <v>20.104399999999998</v>
      </c>
      <c r="I109" s="288">
        <v>0.5978</v>
      </c>
      <c r="J109" s="449">
        <v>7.6E-3</v>
      </c>
      <c r="K109" s="613">
        <v>5.0000000000000001E-4</v>
      </c>
      <c r="L109" s="268">
        <v>27.821000000000002</v>
      </c>
      <c r="M109" s="268">
        <v>8.8003</v>
      </c>
      <c r="N109" s="616">
        <v>2.3304999999999998</v>
      </c>
      <c r="O109" s="289">
        <v>198.24</v>
      </c>
      <c r="P109" s="268"/>
      <c r="R109" s="27">
        <v>45280</v>
      </c>
      <c r="S109" s="322">
        <v>45280</v>
      </c>
      <c r="U109" s="322">
        <v>45220</v>
      </c>
      <c r="V109" s="322">
        <v>45188</v>
      </c>
      <c r="Z109" s="28">
        <v>45190</v>
      </c>
    </row>
    <row r="110" spans="1:26" ht="14.25" customHeight="1">
      <c r="A110" s="283" t="s">
        <v>474</v>
      </c>
      <c r="B110" s="283" t="s">
        <v>49</v>
      </c>
      <c r="C110" s="283" t="s">
        <v>38</v>
      </c>
      <c r="D110" s="284">
        <v>45181</v>
      </c>
      <c r="E110" s="283">
        <v>1030</v>
      </c>
      <c r="F110" s="288">
        <v>3.414533595726736</v>
      </c>
      <c r="G110" s="323">
        <v>1.4723999999999999</v>
      </c>
      <c r="H110" s="288">
        <v>13.3749</v>
      </c>
      <c r="I110" s="288">
        <v>0.51600000000000001</v>
      </c>
      <c r="J110" s="288">
        <v>0.01</v>
      </c>
      <c r="K110" s="613">
        <v>2.2000000000000001E-3</v>
      </c>
      <c r="L110" s="268">
        <v>21.399000000000001</v>
      </c>
      <c r="M110" s="268">
        <v>8.7609999999999992</v>
      </c>
      <c r="N110" s="616">
        <v>2.5375999999999999</v>
      </c>
      <c r="O110" s="289">
        <v>208.44</v>
      </c>
      <c r="P110" s="268"/>
      <c r="R110" s="27">
        <v>45280</v>
      </c>
      <c r="S110" s="322">
        <v>45280</v>
      </c>
      <c r="U110" s="322">
        <v>45220</v>
      </c>
      <c r="V110" s="322">
        <v>45188</v>
      </c>
      <c r="Z110" s="28">
        <v>45191</v>
      </c>
    </row>
    <row r="111" spans="1:26" ht="14.25" customHeight="1">
      <c r="A111" s="285" t="s">
        <v>475</v>
      </c>
      <c r="B111" s="285" t="s">
        <v>54</v>
      </c>
      <c r="C111" s="285" t="s">
        <v>38</v>
      </c>
      <c r="D111" s="286">
        <v>45182</v>
      </c>
      <c r="E111" s="285">
        <v>1045</v>
      </c>
      <c r="F111" s="288">
        <v>6.2539953144035243</v>
      </c>
      <c r="G111" s="323">
        <v>0.72140000000000004</v>
      </c>
      <c r="H111" s="288">
        <v>18.802600000000002</v>
      </c>
      <c r="I111" s="288">
        <v>0.62250000000000005</v>
      </c>
      <c r="J111" s="288">
        <v>1.2E-2</v>
      </c>
      <c r="K111" s="613">
        <v>1.6000000000000001E-3</v>
      </c>
      <c r="L111" s="268">
        <v>25.537500000000001</v>
      </c>
      <c r="M111" s="268">
        <v>7.4739000000000004</v>
      </c>
      <c r="N111" s="616">
        <v>1.8736999999999999</v>
      </c>
      <c r="O111" s="289">
        <v>176.3</v>
      </c>
      <c r="P111" s="268"/>
      <c r="R111" s="27">
        <v>45280</v>
      </c>
      <c r="S111" s="322">
        <v>45280</v>
      </c>
      <c r="U111" s="322">
        <v>45220</v>
      </c>
      <c r="V111" s="322">
        <v>45188</v>
      </c>
      <c r="Z111" s="28">
        <v>45190</v>
      </c>
    </row>
    <row r="112" spans="1:26" ht="14.25" customHeight="1">
      <c r="A112" s="283" t="s">
        <v>476</v>
      </c>
      <c r="B112" s="283" t="s">
        <v>52</v>
      </c>
      <c r="C112" s="283" t="s">
        <v>38</v>
      </c>
      <c r="D112" s="284">
        <v>45182</v>
      </c>
      <c r="E112" s="283">
        <v>930</v>
      </c>
      <c r="F112" s="288">
        <v>15.384648861400056</v>
      </c>
      <c r="G112" s="323">
        <v>1.9777</v>
      </c>
      <c r="H112" s="288">
        <v>26.781300000000002</v>
      </c>
      <c r="I112" s="288">
        <v>0.85909999999999997</v>
      </c>
      <c r="J112" s="450">
        <v>1.0200000000000001E-2</v>
      </c>
      <c r="K112" s="613">
        <v>3.3E-3</v>
      </c>
      <c r="L112" s="268">
        <v>26.841699999999999</v>
      </c>
      <c r="M112" s="268">
        <v>5.8817000000000004</v>
      </c>
      <c r="N112" s="616">
        <v>2.0625</v>
      </c>
      <c r="O112" s="289">
        <v>165.86</v>
      </c>
      <c r="P112" s="268"/>
      <c r="R112" s="27">
        <v>45280</v>
      </c>
      <c r="S112" s="322">
        <v>45280</v>
      </c>
      <c r="U112" s="322">
        <v>45220</v>
      </c>
      <c r="V112" s="322">
        <v>45188</v>
      </c>
      <c r="Z112" s="28">
        <v>45190</v>
      </c>
    </row>
    <row r="113" spans="1:26" ht="14.25" customHeight="1">
      <c r="A113" s="285" t="s">
        <v>459</v>
      </c>
      <c r="B113" s="285" t="s">
        <v>56</v>
      </c>
      <c r="C113" s="285" t="s">
        <v>38</v>
      </c>
      <c r="D113" s="286">
        <v>45182</v>
      </c>
      <c r="E113" s="285">
        <v>845</v>
      </c>
      <c r="F113" s="288">
        <v>95.17171549058196</v>
      </c>
      <c r="G113" s="323">
        <v>1.8136000000000001</v>
      </c>
      <c r="H113" s="288">
        <v>72.622500000000002</v>
      </c>
      <c r="I113" s="288">
        <v>1.1258999999999999</v>
      </c>
      <c r="J113" s="449">
        <v>5.1000000000000004E-3</v>
      </c>
      <c r="K113" s="613">
        <v>5.0000000000000001E-3</v>
      </c>
      <c r="L113" s="268">
        <v>35.651000000000003</v>
      </c>
      <c r="M113" s="268">
        <v>4.2499000000000002</v>
      </c>
      <c r="N113" s="616">
        <v>8.0859000000000005</v>
      </c>
      <c r="O113" s="289">
        <v>348.5</v>
      </c>
      <c r="P113" s="268"/>
      <c r="R113" s="27">
        <v>45280</v>
      </c>
      <c r="S113" s="322">
        <v>45280</v>
      </c>
      <c r="U113" s="322">
        <v>45220</v>
      </c>
      <c r="V113" s="322">
        <v>45188</v>
      </c>
      <c r="Z113" s="28">
        <v>45190</v>
      </c>
    </row>
    <row r="114" spans="1:26" s="476" customFormat="1" ht="14.25" customHeight="1">
      <c r="A114" s="510" t="s">
        <v>477</v>
      </c>
      <c r="B114" s="510" t="s">
        <v>63</v>
      </c>
      <c r="C114" s="510" t="s">
        <v>40</v>
      </c>
      <c r="D114" s="511">
        <v>45180</v>
      </c>
      <c r="E114" s="510">
        <v>915</v>
      </c>
      <c r="F114" s="512" t="s">
        <v>41</v>
      </c>
      <c r="G114" s="504">
        <v>48.491900000000001</v>
      </c>
      <c r="H114" s="512">
        <v>123.4781</v>
      </c>
      <c r="I114" s="512">
        <v>1.1890000000000001</v>
      </c>
      <c r="J114" s="512">
        <v>0.22040000000000001</v>
      </c>
      <c r="K114" s="614">
        <v>0.13100000000000001</v>
      </c>
      <c r="L114" s="268">
        <v>34.810299999999998</v>
      </c>
      <c r="M114" s="268">
        <v>5.3113000000000001</v>
      </c>
      <c r="N114" s="617">
        <v>7.3063000000000002</v>
      </c>
      <c r="O114" s="514">
        <v>55.16</v>
      </c>
      <c r="P114" s="475"/>
      <c r="R114" s="477">
        <v>45280</v>
      </c>
      <c r="S114" s="515">
        <v>45280</v>
      </c>
      <c r="U114" s="515">
        <v>45220</v>
      </c>
      <c r="V114" s="515">
        <v>45188</v>
      </c>
      <c r="Z114" s="480">
        <v>45190</v>
      </c>
    </row>
    <row r="115" spans="1:26" s="463" customFormat="1" ht="14.25" customHeight="1">
      <c r="A115" s="531" t="s">
        <v>478</v>
      </c>
      <c r="B115" s="531" t="s">
        <v>65</v>
      </c>
      <c r="C115" s="531" t="s">
        <v>40</v>
      </c>
      <c r="D115" s="532">
        <v>45180</v>
      </c>
      <c r="E115" s="531">
        <v>1130</v>
      </c>
      <c r="F115" s="517" t="s">
        <v>41</v>
      </c>
      <c r="G115" s="516">
        <v>194.3451</v>
      </c>
      <c r="H115" s="517">
        <v>758.93790000000001</v>
      </c>
      <c r="I115" s="517">
        <v>1.5291999999999999</v>
      </c>
      <c r="J115" s="517">
        <v>1.1718999999999999</v>
      </c>
      <c r="K115" s="615">
        <v>4.5999999999999999E-3</v>
      </c>
      <c r="L115" s="268">
        <v>39.414099999999998</v>
      </c>
      <c r="M115" s="268">
        <v>5.5880000000000001</v>
      </c>
      <c r="N115" s="618">
        <v>14.566000000000001</v>
      </c>
      <c r="O115" s="533">
        <v>205.6</v>
      </c>
      <c r="P115" s="534"/>
      <c r="R115" s="464">
        <v>45280</v>
      </c>
      <c r="S115" s="535">
        <v>45280</v>
      </c>
      <c r="U115" s="535">
        <v>45220</v>
      </c>
      <c r="V115" s="535">
        <v>45189</v>
      </c>
      <c r="Z115" s="467">
        <v>45190</v>
      </c>
    </row>
    <row r="116" spans="1:26" s="476" customFormat="1" ht="14.25" customHeight="1">
      <c r="A116" s="510" t="s">
        <v>479</v>
      </c>
      <c r="B116" s="510" t="s">
        <v>61</v>
      </c>
      <c r="C116" s="510" t="s">
        <v>40</v>
      </c>
      <c r="D116" s="511">
        <v>45180</v>
      </c>
      <c r="E116" s="510">
        <v>1345</v>
      </c>
      <c r="F116" s="512" t="s">
        <v>41</v>
      </c>
      <c r="G116" s="504">
        <v>98.043800000000005</v>
      </c>
      <c r="H116" s="512">
        <v>223.83619999999999</v>
      </c>
      <c r="I116" s="512">
        <v>1.3489</v>
      </c>
      <c r="J116" s="512">
        <v>0.48130000000000001</v>
      </c>
      <c r="K116" s="614">
        <v>5.1000000000000004E-3</v>
      </c>
      <c r="L116" s="475"/>
      <c r="M116" s="268">
        <v>3.3660000000000001</v>
      </c>
      <c r="N116" s="617">
        <v>9.2308000000000003</v>
      </c>
      <c r="O116" s="514">
        <v>491.59999999999997</v>
      </c>
      <c r="P116" s="475"/>
      <c r="R116" s="477">
        <v>45280</v>
      </c>
      <c r="S116" s="515">
        <v>45280</v>
      </c>
      <c r="U116" s="515">
        <v>45220</v>
      </c>
      <c r="V116" s="515">
        <v>45188</v>
      </c>
      <c r="Z116" s="480">
        <v>45190</v>
      </c>
    </row>
    <row r="117" spans="1:26" ht="14.25" customHeight="1">
      <c r="A117" s="285" t="s">
        <v>480</v>
      </c>
      <c r="B117" s="285" t="s">
        <v>70</v>
      </c>
      <c r="C117" s="285" t="s">
        <v>40</v>
      </c>
      <c r="D117" s="286">
        <v>45183</v>
      </c>
      <c r="E117" s="285">
        <v>830</v>
      </c>
      <c r="F117" s="288" t="s">
        <v>41</v>
      </c>
      <c r="G117" s="323">
        <v>19.152899999999999</v>
      </c>
      <c r="H117" s="288">
        <v>131.51310000000001</v>
      </c>
      <c r="I117" s="288">
        <v>1.2803</v>
      </c>
      <c r="J117" s="288">
        <v>3.4299999999999997E-2</v>
      </c>
      <c r="K117" s="613">
        <v>4.4000000000000003E-3</v>
      </c>
      <c r="L117" s="268">
        <v>26.2027</v>
      </c>
      <c r="M117" s="268">
        <v>5.0648999999999997</v>
      </c>
      <c r="N117" s="616">
        <v>0.34499999999999997</v>
      </c>
      <c r="O117" s="289">
        <v>115.88</v>
      </c>
      <c r="P117" s="268"/>
      <c r="R117" s="27">
        <v>45280</v>
      </c>
      <c r="S117" s="322">
        <v>45280</v>
      </c>
      <c r="U117" s="322">
        <v>45220</v>
      </c>
      <c r="V117" s="322">
        <v>45188</v>
      </c>
      <c r="Z117" s="28">
        <v>45190</v>
      </c>
    </row>
    <row r="118" spans="1:26" ht="14.25" customHeight="1">
      <c r="A118" s="283" t="s">
        <v>481</v>
      </c>
      <c r="B118" s="283" t="s">
        <v>43</v>
      </c>
      <c r="C118" s="283" t="s">
        <v>40</v>
      </c>
      <c r="D118" s="284">
        <v>45181</v>
      </c>
      <c r="E118" s="283">
        <v>1200</v>
      </c>
      <c r="F118" s="512" t="s">
        <v>41</v>
      </c>
      <c r="G118" s="504">
        <v>198.8313</v>
      </c>
      <c r="H118" s="609">
        <v>261.36770000000001</v>
      </c>
      <c r="I118" s="527">
        <v>20.172000000000001</v>
      </c>
      <c r="J118" s="527">
        <v>37.889922311557783</v>
      </c>
      <c r="K118" s="613">
        <v>5.1999999999999998E-3</v>
      </c>
      <c r="L118" s="475"/>
      <c r="M118" s="268">
        <v>7.4650999999999996</v>
      </c>
      <c r="N118" s="616">
        <v>2.1903999999999999</v>
      </c>
      <c r="O118" s="289">
        <v>1287.8999999999999</v>
      </c>
      <c r="P118" s="268"/>
      <c r="R118" s="27">
        <v>45280</v>
      </c>
      <c r="S118" s="322">
        <v>45399</v>
      </c>
      <c r="U118" s="322">
        <v>45220</v>
      </c>
      <c r="V118" s="322">
        <v>45188</v>
      </c>
      <c r="Z118" s="28">
        <v>45190</v>
      </c>
    </row>
    <row r="119" spans="1:26" ht="14.25" customHeight="1">
      <c r="A119" s="285" t="s">
        <v>482</v>
      </c>
      <c r="B119" s="285" t="s">
        <v>72</v>
      </c>
      <c r="C119" s="285" t="s">
        <v>40</v>
      </c>
      <c r="D119" s="286">
        <v>45181</v>
      </c>
      <c r="E119" s="285">
        <v>1345</v>
      </c>
      <c r="F119" s="288" t="s">
        <v>41</v>
      </c>
      <c r="G119" s="323">
        <v>111.6087</v>
      </c>
      <c r="H119" s="288">
        <v>515.01289999999995</v>
      </c>
      <c r="I119" s="288">
        <v>3.3431999999999999</v>
      </c>
      <c r="J119" s="288">
        <v>1.8531</v>
      </c>
      <c r="K119" s="613">
        <v>2.5000000000000001E-3</v>
      </c>
      <c r="L119" s="268">
        <v>33.4514</v>
      </c>
      <c r="M119" s="268">
        <v>5.6558000000000002</v>
      </c>
      <c r="N119" s="616">
        <v>4.0906000000000002</v>
      </c>
      <c r="O119" s="289">
        <v>75.81</v>
      </c>
      <c r="P119" s="268"/>
      <c r="R119" s="27">
        <v>45280</v>
      </c>
      <c r="S119" s="322">
        <v>45280</v>
      </c>
      <c r="U119" s="322">
        <v>45220</v>
      </c>
      <c r="V119" s="322">
        <v>45188</v>
      </c>
      <c r="Z119" s="28">
        <v>45190</v>
      </c>
    </row>
    <row r="120" spans="1:26" ht="14.25" customHeight="1">
      <c r="A120" s="283" t="s">
        <v>483</v>
      </c>
      <c r="B120" s="283" t="s">
        <v>147</v>
      </c>
      <c r="C120" s="283" t="s">
        <v>40</v>
      </c>
      <c r="D120" s="284">
        <v>45181</v>
      </c>
      <c r="E120" s="283">
        <v>1445</v>
      </c>
      <c r="F120" s="288" t="s">
        <v>41</v>
      </c>
      <c r="G120" s="323">
        <v>728.63480000000004</v>
      </c>
      <c r="H120" s="288">
        <v>952.21280000000002</v>
      </c>
      <c r="I120" s="527">
        <v>4.6139000000000001</v>
      </c>
      <c r="J120" s="527">
        <v>4.8185948717948719</v>
      </c>
      <c r="K120" s="613">
        <v>1.09E-2</v>
      </c>
      <c r="L120" s="534"/>
      <c r="M120" s="268">
        <v>5.5221</v>
      </c>
      <c r="N120" s="616">
        <v>10.2479</v>
      </c>
      <c r="O120" s="289">
        <v>175.6</v>
      </c>
      <c r="P120" s="268"/>
      <c r="R120" s="27">
        <v>45280</v>
      </c>
      <c r="S120" s="322">
        <v>45280</v>
      </c>
      <c r="U120" s="322">
        <v>45220</v>
      </c>
      <c r="V120" s="322">
        <v>45189</v>
      </c>
      <c r="Z120" s="28">
        <v>45190</v>
      </c>
    </row>
    <row r="121" spans="1:26" ht="14.25" customHeight="1">
      <c r="A121" s="285" t="s">
        <v>484</v>
      </c>
      <c r="B121" s="285" t="s">
        <v>46</v>
      </c>
      <c r="C121" s="285" t="s">
        <v>40</v>
      </c>
      <c r="D121" s="286">
        <v>45181</v>
      </c>
      <c r="E121" s="285">
        <v>900</v>
      </c>
      <c r="F121" s="288" t="s">
        <v>41</v>
      </c>
      <c r="G121" s="516">
        <v>790.83040000000005</v>
      </c>
      <c r="H121" s="288">
        <v>1512.8909000000001</v>
      </c>
      <c r="I121" s="527">
        <v>3.4813999999999998</v>
      </c>
      <c r="J121" s="527">
        <v>4.1466636690647487</v>
      </c>
      <c r="K121" s="613">
        <v>4.7999999999999996E-3</v>
      </c>
      <c r="L121" s="268">
        <v>30.556100000000001</v>
      </c>
      <c r="M121" s="268">
        <v>6.4893000000000001</v>
      </c>
      <c r="N121" s="616">
        <v>10.4794</v>
      </c>
      <c r="O121" s="289">
        <v>279.60000000000002</v>
      </c>
      <c r="P121" s="268"/>
      <c r="R121" s="27">
        <v>45280</v>
      </c>
      <c r="S121" s="322">
        <v>45280</v>
      </c>
      <c r="U121" s="322">
        <v>45220</v>
      </c>
      <c r="V121" s="322">
        <v>45188</v>
      </c>
      <c r="Z121" s="28">
        <v>45190</v>
      </c>
    </row>
    <row r="122" spans="1:26" ht="14.25" customHeight="1">
      <c r="A122" s="283" t="s">
        <v>485</v>
      </c>
      <c r="B122" s="283" t="s">
        <v>49</v>
      </c>
      <c r="C122" s="283" t="s">
        <v>40</v>
      </c>
      <c r="D122" s="284">
        <v>45181</v>
      </c>
      <c r="E122" s="283">
        <v>1030</v>
      </c>
      <c r="F122" s="288" t="s">
        <v>41</v>
      </c>
      <c r="G122" s="504">
        <v>321.5061</v>
      </c>
      <c r="H122" s="288">
        <v>512.12159999999994</v>
      </c>
      <c r="I122" s="288">
        <v>3.0851999999999999</v>
      </c>
      <c r="J122" s="288">
        <v>1.9478</v>
      </c>
      <c r="K122" s="613">
        <v>6.7000000000000002E-3</v>
      </c>
      <c r="L122" s="268">
        <v>20.478000000000002</v>
      </c>
      <c r="M122" s="268">
        <v>5.7412999999999998</v>
      </c>
      <c r="N122" s="616">
        <v>6.9104000000000001</v>
      </c>
      <c r="O122" s="289">
        <v>193.6</v>
      </c>
      <c r="P122" s="268"/>
      <c r="R122" s="27">
        <v>45280</v>
      </c>
      <c r="S122" s="322">
        <v>45280</v>
      </c>
      <c r="U122" s="322">
        <v>45220</v>
      </c>
      <c r="V122" s="322">
        <v>45188</v>
      </c>
      <c r="Z122" s="28">
        <v>45190</v>
      </c>
    </row>
    <row r="123" spans="1:26" ht="14.25" customHeight="1">
      <c r="A123" s="285" t="s">
        <v>486</v>
      </c>
      <c r="B123" s="285" t="s">
        <v>54</v>
      </c>
      <c r="C123" s="285" t="s">
        <v>40</v>
      </c>
      <c r="D123" s="286">
        <v>45182</v>
      </c>
      <c r="E123" s="285">
        <v>1045</v>
      </c>
      <c r="F123" s="288" t="s">
        <v>41</v>
      </c>
      <c r="G123" s="323">
        <v>316.6995</v>
      </c>
      <c r="H123" s="288">
        <v>406.54399999999998</v>
      </c>
      <c r="I123" s="288">
        <v>2.15</v>
      </c>
      <c r="J123" s="288">
        <v>1.0863</v>
      </c>
      <c r="K123" s="613">
        <v>7.4000000000000003E-3</v>
      </c>
      <c r="L123" s="268">
        <v>20.1492</v>
      </c>
      <c r="M123" s="268">
        <v>4.1444999999999999</v>
      </c>
      <c r="N123" s="616">
        <v>3.7677999999999998</v>
      </c>
      <c r="O123" s="289">
        <v>173.87</v>
      </c>
      <c r="P123" s="268"/>
      <c r="R123" s="27">
        <v>45280</v>
      </c>
      <c r="S123" s="322">
        <v>45280</v>
      </c>
      <c r="U123" s="322">
        <v>45220</v>
      </c>
      <c r="V123" s="322">
        <v>45188</v>
      </c>
      <c r="Z123" s="28">
        <v>45190</v>
      </c>
    </row>
    <row r="124" spans="1:26" ht="14.25" customHeight="1">
      <c r="A124" s="283" t="s">
        <v>487</v>
      </c>
      <c r="B124" s="283" t="s">
        <v>52</v>
      </c>
      <c r="C124" s="283" t="s">
        <v>40</v>
      </c>
      <c r="D124" s="284">
        <v>45182</v>
      </c>
      <c r="E124" s="283">
        <v>930</v>
      </c>
      <c r="F124" s="288" t="s">
        <v>41</v>
      </c>
      <c r="G124" s="323">
        <v>138.64349999999999</v>
      </c>
      <c r="H124" s="288">
        <v>623.47199999999998</v>
      </c>
      <c r="I124" s="288">
        <v>2.5615999999999999</v>
      </c>
      <c r="J124" s="288">
        <v>3.8906001599360258</v>
      </c>
      <c r="K124" s="613">
        <v>5.4999999999999997E-3</v>
      </c>
      <c r="L124" s="268">
        <v>28.928899999999999</v>
      </c>
      <c r="M124" s="268">
        <v>6.1304999999999996</v>
      </c>
      <c r="N124" s="616">
        <v>9.0480999999999998</v>
      </c>
      <c r="O124" s="289">
        <v>165.84</v>
      </c>
      <c r="P124" s="268"/>
      <c r="R124" s="27">
        <v>45280</v>
      </c>
      <c r="S124" s="322">
        <v>45280</v>
      </c>
      <c r="U124" s="322">
        <v>45220</v>
      </c>
      <c r="V124" s="322">
        <v>45189</v>
      </c>
      <c r="Z124" s="28">
        <v>45190</v>
      </c>
    </row>
    <row r="125" spans="1:26" s="463" customFormat="1" ht="14.25" customHeight="1">
      <c r="A125" s="531" t="s">
        <v>488</v>
      </c>
      <c r="B125" s="531" t="s">
        <v>56</v>
      </c>
      <c r="C125" s="531" t="s">
        <v>40</v>
      </c>
      <c r="D125" s="532">
        <v>45182</v>
      </c>
      <c r="E125" s="531">
        <v>845</v>
      </c>
      <c r="F125" s="517" t="s">
        <v>41</v>
      </c>
      <c r="G125" s="505">
        <v>123.46169999999999</v>
      </c>
      <c r="H125" s="517">
        <v>199.87280000000001</v>
      </c>
      <c r="I125" s="517">
        <v>227.11500000000001</v>
      </c>
      <c r="J125" s="517">
        <v>52.847167068273087</v>
      </c>
      <c r="K125" s="615">
        <v>7.7999999999999996E-3</v>
      </c>
      <c r="L125" s="534"/>
      <c r="M125" s="534">
        <v>5.5464000000000002</v>
      </c>
      <c r="N125" s="618">
        <v>2.7202999999999999</v>
      </c>
      <c r="O125" s="533">
        <v>1163</v>
      </c>
      <c r="P125" s="534"/>
      <c r="R125" s="464">
        <v>45280</v>
      </c>
      <c r="S125" s="535">
        <v>45280</v>
      </c>
      <c r="U125" s="535">
        <v>45220</v>
      </c>
      <c r="V125" s="535">
        <v>45188</v>
      </c>
      <c r="Z125" s="467">
        <v>45190</v>
      </c>
    </row>
    <row r="126" spans="1:26" s="476" customFormat="1" ht="14.25" customHeight="1">
      <c r="A126" s="510" t="s">
        <v>463</v>
      </c>
      <c r="B126" s="510" t="s">
        <v>489</v>
      </c>
      <c r="C126" s="510" t="s">
        <v>38</v>
      </c>
      <c r="D126" s="511">
        <v>45183</v>
      </c>
      <c r="E126" s="510">
        <v>900</v>
      </c>
      <c r="F126" s="512">
        <v>8.8183570424515043</v>
      </c>
      <c r="G126" s="513">
        <v>2.4561999999999999</v>
      </c>
      <c r="H126" s="512">
        <v>17.568999999999999</v>
      </c>
      <c r="I126" s="512">
        <v>1.5270000000000001</v>
      </c>
      <c r="J126" s="512">
        <v>1.01E-2</v>
      </c>
      <c r="K126" s="614">
        <v>2.7000000000000001E-3</v>
      </c>
      <c r="L126" s="268">
        <v>0</v>
      </c>
      <c r="M126" s="268">
        <v>6.2195</v>
      </c>
      <c r="N126" s="617">
        <v>0.27200000000000002</v>
      </c>
      <c r="O126" s="514">
        <v>127.4</v>
      </c>
      <c r="P126" s="475"/>
      <c r="R126" s="477">
        <v>45280</v>
      </c>
      <c r="S126" s="515">
        <v>45280</v>
      </c>
      <c r="U126" s="515">
        <v>45220</v>
      </c>
      <c r="V126" s="515">
        <v>45189</v>
      </c>
      <c r="Z126" s="480">
        <v>45190</v>
      </c>
    </row>
    <row r="127" spans="1:26" ht="14.25" customHeight="1">
      <c r="A127" s="289" t="s">
        <v>543</v>
      </c>
      <c r="B127" s="289" t="s">
        <v>76</v>
      </c>
      <c r="C127" s="289" t="s">
        <v>38</v>
      </c>
      <c r="D127" s="402">
        <v>45219</v>
      </c>
      <c r="E127" s="289">
        <v>1600</v>
      </c>
      <c r="F127" s="69"/>
      <c r="G127" s="280">
        <v>3.0249999999999999</v>
      </c>
      <c r="H127" s="383">
        <v>49.555700000000002</v>
      </c>
      <c r="I127" s="433">
        <v>1.0468999999999999</v>
      </c>
      <c r="J127" s="288">
        <v>1.4E-2</v>
      </c>
      <c r="K127" s="613">
        <v>4.36E-2</v>
      </c>
      <c r="L127" s="268">
        <v>36.973300000000002</v>
      </c>
      <c r="M127" s="268"/>
      <c r="N127" s="616">
        <v>7.1901000000000002</v>
      </c>
      <c r="O127" s="289">
        <v>14.67</v>
      </c>
      <c r="R127" s="27"/>
      <c r="U127" s="322">
        <v>45264</v>
      </c>
      <c r="V127" s="322">
        <v>45222</v>
      </c>
      <c r="Y127" s="322">
        <v>45232</v>
      </c>
      <c r="Z127" s="39"/>
    </row>
    <row r="128" spans="1:26" ht="14.25" customHeight="1">
      <c r="A128" s="289" t="s">
        <v>544</v>
      </c>
      <c r="B128" s="289" t="s">
        <v>123</v>
      </c>
      <c r="C128" s="289" t="s">
        <v>38</v>
      </c>
      <c r="D128" s="402">
        <v>45219</v>
      </c>
      <c r="E128" s="289">
        <v>1400</v>
      </c>
      <c r="F128" s="69">
        <v>13.144883890919317</v>
      </c>
      <c r="G128" s="280">
        <v>3.2244000000000002</v>
      </c>
      <c r="H128" s="383">
        <v>29.446999999999999</v>
      </c>
      <c r="I128" s="433">
        <v>1.3416999999999999</v>
      </c>
      <c r="J128" s="288">
        <v>0.28439999999999999</v>
      </c>
      <c r="K128" s="613">
        <v>0.1061</v>
      </c>
      <c r="L128" s="268">
        <v>34.820099999999996</v>
      </c>
      <c r="M128" s="268"/>
      <c r="N128" s="616">
        <v>2.6456</v>
      </c>
      <c r="O128" s="289">
        <v>483.92</v>
      </c>
      <c r="R128" s="27"/>
      <c r="U128" s="322">
        <v>45264</v>
      </c>
      <c r="V128" s="322">
        <v>45222</v>
      </c>
      <c r="Y128" s="322">
        <v>45232</v>
      </c>
      <c r="Z128" s="39"/>
    </row>
    <row r="129" spans="1:26" ht="14.25" customHeight="1">
      <c r="A129" s="289" t="s">
        <v>545</v>
      </c>
      <c r="B129" s="289" t="s">
        <v>83</v>
      </c>
      <c r="C129" s="289" t="s">
        <v>38</v>
      </c>
      <c r="D129" s="402">
        <v>45219</v>
      </c>
      <c r="E129" s="289">
        <v>945</v>
      </c>
      <c r="F129" s="69">
        <v>69.542396401461914</v>
      </c>
      <c r="G129" s="280">
        <v>410.93599999999998</v>
      </c>
      <c r="H129" s="383">
        <v>693.50239999999997</v>
      </c>
      <c r="I129" s="433">
        <v>7.2389999999999999</v>
      </c>
      <c r="J129" s="288">
        <v>9.8000000000000004E-2</v>
      </c>
      <c r="K129" s="613">
        <v>0.10539999999999999</v>
      </c>
      <c r="L129" s="268">
        <v>39.624600000000001</v>
      </c>
      <c r="M129" s="268"/>
      <c r="N129" s="616">
        <v>11.965400000000001</v>
      </c>
      <c r="O129" s="289">
        <v>34.11</v>
      </c>
      <c r="R129" s="27"/>
      <c r="U129" s="322">
        <v>45264</v>
      </c>
      <c r="V129" s="322">
        <v>45222</v>
      </c>
      <c r="Y129" s="322">
        <v>45232</v>
      </c>
      <c r="Z129" s="39"/>
    </row>
    <row r="130" spans="1:26" ht="14.25" customHeight="1">
      <c r="A130" s="289" t="s">
        <v>546</v>
      </c>
      <c r="B130" s="289" t="s">
        <v>123</v>
      </c>
      <c r="C130" s="289" t="s">
        <v>40</v>
      </c>
      <c r="D130" s="402">
        <v>45219</v>
      </c>
      <c r="E130" s="289">
        <v>1400</v>
      </c>
      <c r="F130" s="452" t="s">
        <v>41</v>
      </c>
      <c r="G130" s="528">
        <v>372.56389999999999</v>
      </c>
      <c r="H130" s="525">
        <v>89.832300000000004</v>
      </c>
      <c r="I130" s="433">
        <v>1.5436000000000001</v>
      </c>
      <c r="J130" s="288">
        <v>1.7299999999999999E-2</v>
      </c>
      <c r="K130" s="613">
        <v>0.1157</v>
      </c>
      <c r="L130" s="268">
        <v>33.7453</v>
      </c>
      <c r="M130" s="268">
        <v>10.2242</v>
      </c>
      <c r="N130" s="616">
        <v>2.7000999999999999</v>
      </c>
      <c r="O130" s="289">
        <v>479.36</v>
      </c>
      <c r="R130" s="27"/>
      <c r="U130" s="322">
        <v>45264</v>
      </c>
      <c r="V130" s="322">
        <v>45222</v>
      </c>
      <c r="Y130" s="322">
        <v>45232</v>
      </c>
      <c r="Z130" s="39"/>
    </row>
    <row r="131" spans="1:26" ht="14.25" customHeight="1">
      <c r="A131" s="289" t="s">
        <v>547</v>
      </c>
      <c r="B131" s="289" t="s">
        <v>76</v>
      </c>
      <c r="C131" s="289" t="s">
        <v>40</v>
      </c>
      <c r="D131" s="402">
        <v>45219</v>
      </c>
      <c r="E131" s="289">
        <v>1600</v>
      </c>
      <c r="F131" s="452" t="s">
        <v>41</v>
      </c>
      <c r="G131" s="280">
        <v>73.905799999999999</v>
      </c>
      <c r="H131" s="383">
        <v>194.535</v>
      </c>
      <c r="I131" s="433">
        <v>0.89249999999999996</v>
      </c>
      <c r="J131" s="288">
        <v>2.24E-2</v>
      </c>
      <c r="K131" s="613">
        <v>3.6299999999999999E-2</v>
      </c>
      <c r="L131" s="268">
        <v>35.301499999999997</v>
      </c>
      <c r="M131" s="268">
        <v>14.967599999999999</v>
      </c>
      <c r="N131" s="616">
        <v>7.2614000000000001</v>
      </c>
      <c r="O131" s="289">
        <v>15.01</v>
      </c>
      <c r="R131" s="27"/>
      <c r="U131" s="322">
        <v>45264</v>
      </c>
      <c r="V131" s="322">
        <v>45222</v>
      </c>
      <c r="Y131" s="322">
        <v>45232</v>
      </c>
      <c r="Z131" s="39"/>
    </row>
    <row r="132" spans="1:26" ht="14.25" customHeight="1">
      <c r="A132" s="289" t="s">
        <v>548</v>
      </c>
      <c r="B132" s="289" t="s">
        <v>83</v>
      </c>
      <c r="C132" s="289" t="s">
        <v>40</v>
      </c>
      <c r="D132" s="402">
        <v>45219</v>
      </c>
      <c r="E132" s="289">
        <v>945</v>
      </c>
      <c r="F132" s="452" t="s">
        <v>41</v>
      </c>
      <c r="G132" s="280">
        <v>444.57679999999999</v>
      </c>
      <c r="H132" s="383">
        <v>754.24980000000005</v>
      </c>
      <c r="I132" s="433">
        <v>17.177</v>
      </c>
      <c r="J132" s="451">
        <v>2.3142999999999998</v>
      </c>
      <c r="K132" s="613">
        <v>0.112</v>
      </c>
      <c r="L132" s="268">
        <v>41.148299999999999</v>
      </c>
      <c r="M132" s="268">
        <v>0.23449999999999999</v>
      </c>
      <c r="N132" s="616">
        <v>11.923400000000001</v>
      </c>
      <c r="O132" s="289">
        <v>34.840000000000003</v>
      </c>
      <c r="R132" s="27"/>
      <c r="U132" s="322">
        <v>45264</v>
      </c>
      <c r="V132" s="322">
        <v>45222</v>
      </c>
      <c r="Y132" s="322">
        <v>45232</v>
      </c>
      <c r="Z132" s="39"/>
    </row>
    <row r="133" spans="1:26" ht="14.25" customHeight="1">
      <c r="A133" s="289" t="s">
        <v>549</v>
      </c>
      <c r="B133" s="289" t="s">
        <v>63</v>
      </c>
      <c r="C133" s="289" t="s">
        <v>38</v>
      </c>
      <c r="D133" s="402">
        <v>45222</v>
      </c>
      <c r="E133" s="289">
        <v>915</v>
      </c>
      <c r="F133" s="268">
        <v>4.5004981726173741</v>
      </c>
      <c r="G133" s="280">
        <v>2.7025000000000001</v>
      </c>
      <c r="H133" s="383">
        <v>19.135899999999999</v>
      </c>
      <c r="I133" s="433">
        <v>0.96919999999999995</v>
      </c>
      <c r="J133" s="288">
        <v>1.5900000000000001E-2</v>
      </c>
      <c r="K133" s="613">
        <v>0.01</v>
      </c>
      <c r="L133" s="268">
        <v>28.720300000000002</v>
      </c>
      <c r="M133" s="268">
        <v>6.7882999999999996</v>
      </c>
      <c r="N133" s="616">
        <v>3.8079000000000001</v>
      </c>
      <c r="O133" s="434">
        <v>53.43</v>
      </c>
      <c r="R133" s="27"/>
      <c r="U133" s="322">
        <v>45264</v>
      </c>
      <c r="Y133" s="322">
        <v>45232</v>
      </c>
      <c r="Z133" s="39"/>
    </row>
    <row r="134" spans="1:26" ht="14.25" customHeight="1">
      <c r="A134" s="289" t="s">
        <v>550</v>
      </c>
      <c r="B134" s="289" t="s">
        <v>65</v>
      </c>
      <c r="C134" s="289" t="s">
        <v>38</v>
      </c>
      <c r="D134" s="402">
        <v>45222</v>
      </c>
      <c r="E134" s="289">
        <v>1215</v>
      </c>
      <c r="F134" s="268">
        <v>3.5128748945740789</v>
      </c>
      <c r="G134" s="280">
        <v>41.270099999999999</v>
      </c>
      <c r="H134" s="383">
        <v>79.134</v>
      </c>
      <c r="I134" s="433">
        <v>1.1536999999999999</v>
      </c>
      <c r="J134" s="288">
        <v>0.2137</v>
      </c>
      <c r="K134" s="613">
        <v>0.1149</v>
      </c>
      <c r="L134" s="268">
        <v>23.255299999999998</v>
      </c>
      <c r="M134" s="268">
        <v>6.7385999999999999</v>
      </c>
      <c r="N134" s="616">
        <v>9.6910000000000007</v>
      </c>
      <c r="O134" s="289">
        <v>186.46</v>
      </c>
      <c r="R134" s="27"/>
      <c r="U134" s="322">
        <v>45264</v>
      </c>
      <c r="Y134" s="322">
        <v>45232</v>
      </c>
      <c r="Z134" s="39"/>
    </row>
    <row r="135" spans="1:26" ht="14.25" customHeight="1">
      <c r="A135" s="289" t="s">
        <v>551</v>
      </c>
      <c r="B135" s="289" t="s">
        <v>61</v>
      </c>
      <c r="C135" s="289" t="s">
        <v>38</v>
      </c>
      <c r="D135" s="402">
        <v>45222</v>
      </c>
      <c r="E135" s="289">
        <v>1500</v>
      </c>
      <c r="F135" s="268">
        <v>7.3850278324430692</v>
      </c>
      <c r="G135" s="280">
        <v>2.6013999999999999</v>
      </c>
      <c r="H135" s="383">
        <v>26.573699999999999</v>
      </c>
      <c r="I135" s="433">
        <v>0.61460000000000004</v>
      </c>
      <c r="J135" s="288">
        <v>9.8000000000000004E-2</v>
      </c>
      <c r="K135" s="613">
        <v>2.2499999999999999E-2</v>
      </c>
      <c r="L135" s="268">
        <v>28.058399999999999</v>
      </c>
      <c r="M135" s="268">
        <v>5.0496999999999996</v>
      </c>
      <c r="N135" s="616">
        <v>6.7914000000000003</v>
      </c>
      <c r="O135" s="289">
        <v>186.6</v>
      </c>
      <c r="R135" s="27"/>
      <c r="U135" s="322">
        <v>45264</v>
      </c>
      <c r="Y135" s="322">
        <v>45232</v>
      </c>
      <c r="Z135" s="39"/>
    </row>
    <row r="136" spans="1:26" ht="14.25" customHeight="1">
      <c r="A136" s="289" t="s">
        <v>552</v>
      </c>
      <c r="B136" s="289" t="s">
        <v>70</v>
      </c>
      <c r="C136" s="289" t="s">
        <v>38</v>
      </c>
      <c r="D136" s="402">
        <v>45243</v>
      </c>
      <c r="E136" s="289">
        <v>1020</v>
      </c>
      <c r="F136" s="268">
        <v>3.2225070565082934</v>
      </c>
      <c r="G136" s="280">
        <v>1.2995000000000001</v>
      </c>
      <c r="H136" s="383">
        <v>15.899800000000001</v>
      </c>
      <c r="I136" s="433">
        <v>0.83930000000000005</v>
      </c>
      <c r="J136" s="288">
        <v>1.7299999999999999E-2</v>
      </c>
      <c r="K136" s="613">
        <v>1.7500000000000002E-2</v>
      </c>
      <c r="L136" s="268">
        <v>18.539899999999999</v>
      </c>
      <c r="M136" s="268">
        <v>6.8268000000000004</v>
      </c>
      <c r="N136" s="616"/>
      <c r="O136" s="289">
        <v>111.03</v>
      </c>
      <c r="R136" s="27"/>
      <c r="U136" s="322">
        <v>45264</v>
      </c>
      <c r="Y136" s="322"/>
      <c r="Z136" s="39"/>
    </row>
    <row r="137" spans="1:26" ht="14.25" customHeight="1">
      <c r="A137" s="289" t="s">
        <v>553</v>
      </c>
      <c r="B137" s="289" t="s">
        <v>43</v>
      </c>
      <c r="C137" s="289" t="s">
        <v>38</v>
      </c>
      <c r="D137" s="402">
        <v>45225</v>
      </c>
      <c r="E137" s="289">
        <v>900</v>
      </c>
      <c r="F137" s="268">
        <v>9.9258296317121175</v>
      </c>
      <c r="G137" s="280">
        <v>10.068099999999999</v>
      </c>
      <c r="H137" s="383">
        <v>47.048299999999998</v>
      </c>
      <c r="I137" s="433">
        <v>0.79630000000000001</v>
      </c>
      <c r="J137" s="288">
        <v>9.7500000000000003E-2</v>
      </c>
      <c r="K137" s="613">
        <v>0.19520000000000001</v>
      </c>
      <c r="L137" s="268">
        <v>13.0199</v>
      </c>
      <c r="M137" s="268">
        <v>4.6357999999999997</v>
      </c>
      <c r="N137" s="616">
        <v>2.6959</v>
      </c>
      <c r="O137" s="289">
        <v>80.88</v>
      </c>
      <c r="R137" s="27"/>
      <c r="U137" s="322">
        <v>45264</v>
      </c>
      <c r="Y137" s="322">
        <v>45232</v>
      </c>
      <c r="Z137" s="39"/>
    </row>
    <row r="138" spans="1:26" ht="14.25" customHeight="1">
      <c r="A138" s="289" t="s">
        <v>554</v>
      </c>
      <c r="B138" s="289" t="s">
        <v>72</v>
      </c>
      <c r="C138" s="289" t="s">
        <v>38</v>
      </c>
      <c r="D138" s="402">
        <v>45243</v>
      </c>
      <c r="E138" s="289">
        <v>1200</v>
      </c>
      <c r="F138" s="268">
        <v>6.350908068597132</v>
      </c>
      <c r="G138" s="280">
        <v>4.1207000000000003</v>
      </c>
      <c r="H138" s="383">
        <v>24.447700000000001</v>
      </c>
      <c r="I138" s="433">
        <v>0.75139999999999996</v>
      </c>
      <c r="J138" s="288">
        <v>5.2299999999999999E-2</v>
      </c>
      <c r="K138" s="613">
        <v>4.4999999999999997E-3</v>
      </c>
      <c r="L138" s="268">
        <v>22.206900000000001</v>
      </c>
      <c r="M138" s="268">
        <v>7.1299000000000001</v>
      </c>
      <c r="N138" s="616"/>
      <c r="O138" s="289">
        <v>65.69</v>
      </c>
      <c r="R138" s="27"/>
      <c r="U138" s="322">
        <v>45264</v>
      </c>
      <c r="Y138" s="322"/>
      <c r="Z138" s="39"/>
    </row>
    <row r="139" spans="1:26" ht="14.25" customHeight="1">
      <c r="A139" s="289" t="s">
        <v>555</v>
      </c>
      <c r="B139" s="289" t="s">
        <v>87</v>
      </c>
      <c r="C139" s="289" t="s">
        <v>38</v>
      </c>
      <c r="D139" s="402">
        <v>45225</v>
      </c>
      <c r="E139" s="289">
        <v>1100</v>
      </c>
      <c r="F139" s="268">
        <v>6.5083441102052291</v>
      </c>
      <c r="G139" s="280">
        <v>2.3582999999999998</v>
      </c>
      <c r="H139" s="383">
        <v>20.7333</v>
      </c>
      <c r="I139" s="433">
        <v>0.60880000000000001</v>
      </c>
      <c r="J139" s="288">
        <v>3.3300000000000003E-2</v>
      </c>
      <c r="K139" s="613">
        <v>8.6999999999999994E-3</v>
      </c>
      <c r="L139" s="268">
        <v>27.958400000000001</v>
      </c>
      <c r="M139" s="268">
        <v>5.5556999999999999</v>
      </c>
      <c r="N139" s="616">
        <v>1.5755999999999999</v>
      </c>
      <c r="O139" s="289">
        <v>137.4</v>
      </c>
      <c r="R139" s="27"/>
      <c r="U139" s="322">
        <v>45264</v>
      </c>
      <c r="Y139" s="322">
        <v>45232</v>
      </c>
      <c r="Z139" s="39"/>
    </row>
    <row r="140" spans="1:26" ht="14.25" customHeight="1">
      <c r="A140" s="289" t="s">
        <v>556</v>
      </c>
      <c r="B140" s="289" t="s">
        <v>46</v>
      </c>
      <c r="C140" s="289" t="s">
        <v>38</v>
      </c>
      <c r="D140" s="402">
        <v>45223</v>
      </c>
      <c r="E140" s="289">
        <v>900</v>
      </c>
      <c r="F140" s="268">
        <v>24.725879111610904</v>
      </c>
      <c r="G140" s="280">
        <v>1.3749</v>
      </c>
      <c r="H140" s="383">
        <v>24.738299999999999</v>
      </c>
      <c r="I140" s="433">
        <v>0.76149999999999995</v>
      </c>
      <c r="J140" s="288">
        <v>1.41E-2</v>
      </c>
      <c r="K140" s="613">
        <v>4.4999999999999997E-3</v>
      </c>
      <c r="L140" s="268">
        <v>27.0746</v>
      </c>
      <c r="M140" s="268">
        <v>7.0468000000000002</v>
      </c>
      <c r="N140" s="616">
        <v>1.9574</v>
      </c>
      <c r="O140" s="289">
        <v>192.8</v>
      </c>
      <c r="R140" s="27"/>
      <c r="U140" s="322">
        <v>45264</v>
      </c>
      <c r="Y140" s="322">
        <v>45232</v>
      </c>
      <c r="Z140" s="39"/>
    </row>
    <row r="141" spans="1:26" ht="14.25" customHeight="1">
      <c r="A141" s="289" t="s">
        <v>557</v>
      </c>
      <c r="B141" s="289" t="s">
        <v>49</v>
      </c>
      <c r="C141" s="289" t="s">
        <v>38</v>
      </c>
      <c r="D141" s="402">
        <v>45223</v>
      </c>
      <c r="E141" s="289">
        <v>1130</v>
      </c>
      <c r="F141" s="268">
        <v>4.2774652797301096</v>
      </c>
      <c r="G141" s="280">
        <v>1.5178</v>
      </c>
      <c r="H141" s="383">
        <v>17.633900000000001</v>
      </c>
      <c r="I141" s="433">
        <v>0.626</v>
      </c>
      <c r="J141" s="288">
        <v>2.2599999999999999E-2</v>
      </c>
      <c r="K141" s="613">
        <v>8.9999999999999993E-3</v>
      </c>
      <c r="L141" s="268">
        <v>23.017700000000001</v>
      </c>
      <c r="M141" s="268">
        <v>6.9013</v>
      </c>
      <c r="N141" s="616">
        <v>2.4819</v>
      </c>
      <c r="O141" s="289">
        <v>210.48</v>
      </c>
      <c r="R141" s="27"/>
      <c r="U141" s="322">
        <v>45264</v>
      </c>
      <c r="Y141" s="322">
        <v>45232</v>
      </c>
      <c r="Z141" s="39"/>
    </row>
    <row r="142" spans="1:26" ht="14.25" customHeight="1">
      <c r="A142" s="289" t="s">
        <v>558</v>
      </c>
      <c r="B142" s="289" t="s">
        <v>54</v>
      </c>
      <c r="C142" s="289" t="s">
        <v>38</v>
      </c>
      <c r="D142" s="402">
        <v>45224</v>
      </c>
      <c r="E142" s="289">
        <v>1230</v>
      </c>
      <c r="F142" s="268">
        <v>18.119251054259205</v>
      </c>
      <c r="G142" s="280">
        <v>3.6964000000000001</v>
      </c>
      <c r="H142" s="383">
        <v>27.2272</v>
      </c>
      <c r="I142" s="433">
        <v>0.70450000000000002</v>
      </c>
      <c r="J142" s="288">
        <v>2.4E-2</v>
      </c>
      <c r="K142" s="613">
        <v>3.0000000000000001E-3</v>
      </c>
      <c r="L142" s="268">
        <v>25.402100000000001</v>
      </c>
      <c r="M142" s="268">
        <v>5.4981</v>
      </c>
      <c r="N142" s="616">
        <v>1.8147</v>
      </c>
      <c r="O142" s="289">
        <v>165.41</v>
      </c>
      <c r="R142" s="27"/>
      <c r="U142" s="322">
        <v>45264</v>
      </c>
      <c r="Y142" s="322">
        <v>45232</v>
      </c>
      <c r="Z142" s="39"/>
    </row>
    <row r="143" spans="1:26" ht="14.25" customHeight="1">
      <c r="A143" s="289" t="s">
        <v>559</v>
      </c>
      <c r="B143" s="289" t="s">
        <v>52</v>
      </c>
      <c r="C143" s="289" t="s">
        <v>38</v>
      </c>
      <c r="D143" s="402">
        <v>45224</v>
      </c>
      <c r="E143" s="289">
        <v>1000</v>
      </c>
      <c r="F143" s="268">
        <v>18.759790834973291</v>
      </c>
      <c r="G143" s="280">
        <v>2.8523999999999998</v>
      </c>
      <c r="H143" s="383">
        <v>29.511099999999999</v>
      </c>
      <c r="I143" s="433">
        <v>0.86060000000000003</v>
      </c>
      <c r="J143" s="288">
        <v>3.0599999999999999E-2</v>
      </c>
      <c r="K143" s="613">
        <v>7.1999999999999998E-3</v>
      </c>
      <c r="L143" s="268">
        <v>24.6082</v>
      </c>
      <c r="M143" s="268">
        <v>6.9023000000000003</v>
      </c>
      <c r="N143" s="616">
        <v>2.1966000000000001</v>
      </c>
      <c r="O143" s="289">
        <v>157.97</v>
      </c>
      <c r="R143" s="27"/>
      <c r="U143" s="322">
        <v>45264</v>
      </c>
      <c r="Y143" s="322">
        <v>45232</v>
      </c>
      <c r="Z143" s="39"/>
    </row>
    <row r="144" spans="1:26" ht="14.25" customHeight="1">
      <c r="A144" s="289" t="s">
        <v>560</v>
      </c>
      <c r="B144" s="289" t="s">
        <v>56</v>
      </c>
      <c r="C144" s="289" t="s">
        <v>38</v>
      </c>
      <c r="D144" s="402">
        <v>45224</v>
      </c>
      <c r="E144" s="289">
        <v>900</v>
      </c>
      <c r="F144" s="268">
        <v>27.329709305594601</v>
      </c>
      <c r="G144" s="280">
        <v>10.814</v>
      </c>
      <c r="H144" s="383">
        <v>58.321800000000003</v>
      </c>
      <c r="I144" s="433">
        <v>1.0725</v>
      </c>
      <c r="J144" s="288">
        <v>0.13789999999999999</v>
      </c>
      <c r="K144" s="613">
        <v>0.1797</v>
      </c>
      <c r="L144" s="268">
        <v>26.175000000000001</v>
      </c>
      <c r="M144" s="268">
        <v>4.5415999999999999</v>
      </c>
      <c r="N144" s="616">
        <v>5.3144</v>
      </c>
      <c r="O144" s="289">
        <v>245</v>
      </c>
      <c r="R144" s="27"/>
      <c r="U144" s="322">
        <v>45264</v>
      </c>
      <c r="Y144" s="322">
        <v>45232</v>
      </c>
      <c r="Z144" s="39"/>
    </row>
    <row r="145" spans="1:26" ht="14.25" customHeight="1">
      <c r="A145" s="289" t="s">
        <v>561</v>
      </c>
      <c r="B145" s="289" t="s">
        <v>63</v>
      </c>
      <c r="C145" s="289" t="s">
        <v>40</v>
      </c>
      <c r="D145" s="402">
        <v>45222</v>
      </c>
      <c r="E145" s="289">
        <v>915</v>
      </c>
      <c r="F145" s="452" t="s">
        <v>41</v>
      </c>
      <c r="G145" s="280">
        <v>66.195400000000006</v>
      </c>
      <c r="H145" s="383">
        <v>187.95519999999999</v>
      </c>
      <c r="I145" s="433">
        <v>1.5999000000000001</v>
      </c>
      <c r="J145" s="288">
        <v>0.32300000000000001</v>
      </c>
      <c r="K145" s="613">
        <v>1.4E-2</v>
      </c>
      <c r="L145" s="268">
        <v>26.222899999999999</v>
      </c>
      <c r="M145" s="268">
        <v>7.8181000000000003</v>
      </c>
      <c r="N145" s="616">
        <v>7.7523999999999997</v>
      </c>
      <c r="O145" s="289">
        <v>43.52</v>
      </c>
      <c r="R145" s="27"/>
      <c r="U145" s="322">
        <v>45264</v>
      </c>
      <c r="Y145" s="322">
        <v>45232</v>
      </c>
      <c r="Z145" s="39"/>
    </row>
    <row r="146" spans="1:26" ht="14.25" customHeight="1">
      <c r="A146" s="289" t="s">
        <v>562</v>
      </c>
      <c r="B146" s="289" t="s">
        <v>65</v>
      </c>
      <c r="C146" s="289" t="s">
        <v>40</v>
      </c>
      <c r="D146" s="402">
        <v>45222</v>
      </c>
      <c r="E146" s="289">
        <v>1215</v>
      </c>
      <c r="F146" s="452" t="s">
        <v>41</v>
      </c>
      <c r="G146" s="280">
        <v>76.189300000000003</v>
      </c>
      <c r="H146" s="383">
        <v>203.33349999999999</v>
      </c>
      <c r="I146" s="433">
        <v>1.2864</v>
      </c>
      <c r="J146" s="288">
        <v>0.22239999999999999</v>
      </c>
      <c r="K146" s="613">
        <v>0.1111</v>
      </c>
      <c r="L146" s="268">
        <v>19.715499999999999</v>
      </c>
      <c r="M146" s="268">
        <v>7.4770000000000003</v>
      </c>
      <c r="N146" s="616">
        <v>9.6448999999999998</v>
      </c>
      <c r="O146" s="289">
        <v>173.64</v>
      </c>
      <c r="R146" s="27"/>
      <c r="U146" s="322">
        <v>45264</v>
      </c>
      <c r="Y146" s="322">
        <v>45232</v>
      </c>
      <c r="Z146" s="39"/>
    </row>
    <row r="147" spans="1:26" ht="14.25" customHeight="1">
      <c r="A147" s="289" t="s">
        <v>563</v>
      </c>
      <c r="B147" s="289" t="s">
        <v>61</v>
      </c>
      <c r="C147" s="289" t="s">
        <v>40</v>
      </c>
      <c r="D147" s="402">
        <v>45222</v>
      </c>
      <c r="E147" s="289">
        <v>1500</v>
      </c>
      <c r="F147" s="452" t="s">
        <v>41</v>
      </c>
      <c r="G147" s="280">
        <v>718.74360000000001</v>
      </c>
      <c r="H147" s="383">
        <v>870.48699999999997</v>
      </c>
      <c r="I147" s="433">
        <v>5.3310000000000004</v>
      </c>
      <c r="J147" s="288">
        <v>3.990245673758865</v>
      </c>
      <c r="K147" s="613">
        <v>5.8999999999999999E-3</v>
      </c>
      <c r="L147" s="475"/>
      <c r="M147" s="268">
        <v>6.4433999999999996</v>
      </c>
      <c r="N147" s="616">
        <v>16.849799999999998</v>
      </c>
      <c r="O147" s="289">
        <v>621.79999999999995</v>
      </c>
      <c r="R147" s="27"/>
      <c r="U147" s="322">
        <v>45264</v>
      </c>
      <c r="Y147" s="322">
        <v>45232</v>
      </c>
      <c r="Z147" s="39"/>
    </row>
    <row r="148" spans="1:26" ht="14.25" customHeight="1">
      <c r="A148" s="289" t="s">
        <v>564</v>
      </c>
      <c r="B148" s="289" t="s">
        <v>70</v>
      </c>
      <c r="C148" s="289" t="s">
        <v>40</v>
      </c>
      <c r="D148" s="402">
        <v>45243</v>
      </c>
      <c r="E148" s="289">
        <v>1020</v>
      </c>
      <c r="F148" s="268" t="s">
        <v>41</v>
      </c>
      <c r="G148" s="280">
        <v>20.712700000000002</v>
      </c>
      <c r="H148" s="383">
        <v>63.951900000000002</v>
      </c>
      <c r="I148" s="433">
        <v>0.63790000000000002</v>
      </c>
      <c r="J148" s="288">
        <v>2.63E-2</v>
      </c>
      <c r="K148" s="613">
        <v>1.47E-2</v>
      </c>
      <c r="L148" s="268">
        <v>17.402799999999999</v>
      </c>
      <c r="M148" s="268">
        <v>7.4332000000000003</v>
      </c>
      <c r="N148" s="616"/>
      <c r="O148" s="289">
        <v>111.38</v>
      </c>
      <c r="R148" s="27"/>
      <c r="U148" s="322">
        <v>45264</v>
      </c>
      <c r="Y148" s="322"/>
      <c r="Z148" s="39"/>
    </row>
    <row r="149" spans="1:26" s="476" customFormat="1" ht="14.25" customHeight="1">
      <c r="A149" s="514" t="s">
        <v>565</v>
      </c>
      <c r="B149" s="514" t="s">
        <v>566</v>
      </c>
      <c r="C149" s="514" t="s">
        <v>40</v>
      </c>
      <c r="D149" s="620">
        <v>45225</v>
      </c>
      <c r="E149" s="514">
        <v>900</v>
      </c>
      <c r="F149" s="475" t="s">
        <v>41</v>
      </c>
      <c r="G149" s="513">
        <v>959.10080000000005</v>
      </c>
      <c r="H149" s="621">
        <v>4155.7439999999997</v>
      </c>
      <c r="I149" s="622">
        <v>43.878</v>
      </c>
      <c r="J149" s="512">
        <v>30.273399999999999</v>
      </c>
      <c r="K149" s="514">
        <v>1.0500000000000001E-2</v>
      </c>
      <c r="L149" s="475">
        <v>59.821800000000003</v>
      </c>
      <c r="M149" s="475">
        <v>8.6943000000000001</v>
      </c>
      <c r="N149" s="512">
        <v>1.9952000000000001</v>
      </c>
      <c r="O149" s="514">
        <v>1238.1999999999998</v>
      </c>
      <c r="R149" s="477"/>
      <c r="U149" s="515">
        <v>45264</v>
      </c>
      <c r="Y149" s="515">
        <v>45232</v>
      </c>
      <c r="Z149" s="623"/>
    </row>
    <row r="150" spans="1:26" ht="14.25" customHeight="1">
      <c r="A150" s="289" t="s">
        <v>567</v>
      </c>
      <c r="B150" s="289" t="s">
        <v>72</v>
      </c>
      <c r="C150" s="289" t="s">
        <v>568</v>
      </c>
      <c r="D150" s="402">
        <v>45243</v>
      </c>
      <c r="E150" s="289">
        <v>1200</v>
      </c>
      <c r="F150" s="268" t="s">
        <v>41</v>
      </c>
      <c r="G150" s="280">
        <v>172.27539999999999</v>
      </c>
      <c r="H150" s="383">
        <v>536.83169999999996</v>
      </c>
      <c r="I150" s="433">
        <v>3.2305999999999999</v>
      </c>
      <c r="J150" s="288">
        <v>2.2529607370517928</v>
      </c>
      <c r="K150" s="289">
        <v>2.5999999999999999E-3</v>
      </c>
      <c r="L150" s="268">
        <v>28.827100000000002</v>
      </c>
      <c r="M150" s="268">
        <v>8.0473999999999997</v>
      </c>
      <c r="N150" s="288"/>
      <c r="O150" s="434">
        <v>68.989999999999995</v>
      </c>
      <c r="R150" s="27"/>
      <c r="U150" s="322">
        <v>45264</v>
      </c>
      <c r="Y150" s="322"/>
      <c r="Z150" s="39"/>
    </row>
    <row r="151" spans="1:26" ht="14.25" customHeight="1">
      <c r="A151" s="289" t="s">
        <v>569</v>
      </c>
      <c r="B151" s="289" t="s">
        <v>87</v>
      </c>
      <c r="C151" s="289" t="s">
        <v>40</v>
      </c>
      <c r="D151" s="402">
        <v>45225</v>
      </c>
      <c r="E151" s="289">
        <v>1100</v>
      </c>
      <c r="F151" s="268" t="s">
        <v>41</v>
      </c>
      <c r="G151" s="280">
        <v>591.52700000000004</v>
      </c>
      <c r="H151" s="383">
        <v>676.67650000000003</v>
      </c>
      <c r="I151" s="433">
        <v>6.8029999999999999</v>
      </c>
      <c r="J151" s="288">
        <v>4.5167883850901491</v>
      </c>
      <c r="K151" s="289">
        <v>2.8999999999999998E-3</v>
      </c>
      <c r="L151" s="268">
        <v>45.396799999999999</v>
      </c>
      <c r="M151" s="268">
        <v>6.1694000000000004</v>
      </c>
      <c r="N151" s="288">
        <v>10.786199999999999</v>
      </c>
      <c r="O151" s="289">
        <v>163.97</v>
      </c>
      <c r="R151" s="27"/>
      <c r="U151" s="322">
        <v>45264</v>
      </c>
      <c r="Y151" s="322">
        <v>45232</v>
      </c>
      <c r="Z151" s="39"/>
    </row>
    <row r="152" spans="1:26" ht="14.25" customHeight="1">
      <c r="A152" s="289" t="s">
        <v>570</v>
      </c>
      <c r="B152" s="289" t="s">
        <v>46</v>
      </c>
      <c r="C152" s="289" t="s">
        <v>40</v>
      </c>
      <c r="D152" s="402">
        <v>45223</v>
      </c>
      <c r="E152" s="289">
        <v>900</v>
      </c>
      <c r="F152" s="268" t="s">
        <v>41</v>
      </c>
      <c r="G152" s="280">
        <v>1520.81</v>
      </c>
      <c r="H152" s="383">
        <v>1580.318</v>
      </c>
      <c r="I152" s="433">
        <v>4.5609999999999999</v>
      </c>
      <c r="J152" s="288">
        <v>3.3484961993860551</v>
      </c>
      <c r="K152" s="289">
        <v>3.7000000000000002E-3</v>
      </c>
      <c r="L152" s="268">
        <v>39.945700000000002</v>
      </c>
      <c r="M152" s="268">
        <v>8.4398</v>
      </c>
      <c r="N152" s="288">
        <v>10.417</v>
      </c>
      <c r="O152" s="289">
        <v>238.08</v>
      </c>
      <c r="R152" s="27"/>
      <c r="U152" s="322">
        <v>45264</v>
      </c>
      <c r="Y152" s="322">
        <v>45232</v>
      </c>
      <c r="Z152" s="39"/>
    </row>
    <row r="153" spans="1:26" ht="14.25" customHeight="1">
      <c r="A153" s="289" t="s">
        <v>571</v>
      </c>
      <c r="B153" s="289" t="s">
        <v>49</v>
      </c>
      <c r="C153" s="289" t="s">
        <v>40</v>
      </c>
      <c r="D153" s="402">
        <v>45223</v>
      </c>
      <c r="E153" s="289">
        <v>1130</v>
      </c>
      <c r="F153" s="268" t="s">
        <v>41</v>
      </c>
      <c r="G153" s="280">
        <v>436.4024</v>
      </c>
      <c r="H153" s="383">
        <v>524.50329999999997</v>
      </c>
      <c r="I153" s="433">
        <v>2.7921999999999998</v>
      </c>
      <c r="J153" s="288">
        <v>1.9857</v>
      </c>
      <c r="K153" s="289">
        <v>4.4999999999999997E-3</v>
      </c>
      <c r="L153" s="268">
        <v>40.182499999999997</v>
      </c>
      <c r="M153">
        <v>6.82</v>
      </c>
      <c r="N153" s="288">
        <v>7.0179999999999998</v>
      </c>
      <c r="O153" s="289">
        <v>179.13</v>
      </c>
      <c r="R153" s="27"/>
      <c r="U153" s="322">
        <v>45264</v>
      </c>
      <c r="Y153" s="322">
        <v>45232</v>
      </c>
      <c r="Z153" s="39"/>
    </row>
    <row r="154" spans="1:26" ht="14.25" customHeight="1">
      <c r="A154" s="289" t="s">
        <v>572</v>
      </c>
      <c r="B154" s="289" t="s">
        <v>54</v>
      </c>
      <c r="C154" s="289" t="s">
        <v>40</v>
      </c>
      <c r="D154" s="402">
        <v>45224</v>
      </c>
      <c r="E154" s="289">
        <v>1230</v>
      </c>
      <c r="F154" s="268" t="s">
        <v>41</v>
      </c>
      <c r="G154" s="280">
        <v>346.67200000000003</v>
      </c>
      <c r="H154" s="383">
        <v>531.75509999999997</v>
      </c>
      <c r="I154" s="433">
        <v>3.2317</v>
      </c>
      <c r="J154" s="288">
        <v>1.3995</v>
      </c>
      <c r="K154" s="289">
        <v>1.6899999999999998E-2</v>
      </c>
      <c r="L154" s="268">
        <v>42.435600000000001</v>
      </c>
      <c r="M154">
        <v>6.1193</v>
      </c>
      <c r="N154" s="288">
        <v>4.7058999999999997</v>
      </c>
      <c r="O154" s="289">
        <v>175.23</v>
      </c>
      <c r="R154" s="27"/>
      <c r="U154" s="322">
        <v>45264</v>
      </c>
      <c r="Y154" s="322">
        <v>45232</v>
      </c>
      <c r="Z154" s="39"/>
    </row>
    <row r="155" spans="1:26" ht="14.25" customHeight="1">
      <c r="A155" s="289" t="s">
        <v>573</v>
      </c>
      <c r="B155" s="289" t="s">
        <v>52</v>
      </c>
      <c r="C155" s="289" t="s">
        <v>40</v>
      </c>
      <c r="D155" s="402">
        <v>45224</v>
      </c>
      <c r="E155" s="289">
        <v>1000</v>
      </c>
      <c r="F155" s="268" t="s">
        <v>41</v>
      </c>
      <c r="G155" s="280">
        <v>401.34300000000002</v>
      </c>
      <c r="H155" s="383">
        <v>467.66899999999998</v>
      </c>
      <c r="I155" s="433">
        <v>4.6510999999999996</v>
      </c>
      <c r="J155" s="288">
        <v>3.266571583728278</v>
      </c>
      <c r="K155" s="289">
        <v>6.1000000000000004E-3</v>
      </c>
      <c r="L155" s="268">
        <v>47.362499999999997</v>
      </c>
      <c r="M155">
        <v>7.2859999999999996</v>
      </c>
      <c r="N155" s="288">
        <v>8.6126000000000005</v>
      </c>
      <c r="O155" s="289">
        <v>168.06</v>
      </c>
      <c r="R155" s="27"/>
      <c r="U155" s="322">
        <v>45264</v>
      </c>
      <c r="Y155" s="322">
        <v>45232</v>
      </c>
      <c r="Z155" s="39"/>
    </row>
    <row r="156" spans="1:26" s="463" customFormat="1" ht="14.25" customHeight="1">
      <c r="A156" s="533" t="s">
        <v>574</v>
      </c>
      <c r="B156" s="533" t="s">
        <v>56</v>
      </c>
      <c r="C156" s="533" t="s">
        <v>40</v>
      </c>
      <c r="D156" s="624">
        <v>45224</v>
      </c>
      <c r="E156" s="533">
        <v>900</v>
      </c>
      <c r="F156" s="534" t="s">
        <v>41</v>
      </c>
      <c r="G156" s="505">
        <v>681.18499999999995</v>
      </c>
      <c r="H156" s="625">
        <v>3708.5419999999999</v>
      </c>
      <c r="I156" s="626">
        <v>48.268000000000001</v>
      </c>
      <c r="J156" s="517">
        <v>45.730043835616428</v>
      </c>
      <c r="K156" s="533">
        <v>1.7000000000000001E-2</v>
      </c>
      <c r="L156" s="534"/>
      <c r="M156" s="463">
        <v>8.8094000000000001</v>
      </c>
      <c r="N156" s="517">
        <v>2.7168999999999999</v>
      </c>
      <c r="O156" s="533">
        <v>1091.3</v>
      </c>
      <c r="R156" s="464"/>
      <c r="U156" s="535">
        <v>45264</v>
      </c>
      <c r="Y156" s="535">
        <v>45232</v>
      </c>
      <c r="Z156" s="627"/>
    </row>
    <row r="157" spans="1:26" ht="14.25" customHeight="1">
      <c r="A157" s="289" t="s">
        <v>575</v>
      </c>
      <c r="B157" s="289" t="s">
        <v>104</v>
      </c>
      <c r="C157" s="289" t="s">
        <v>38</v>
      </c>
      <c r="D157" s="402">
        <v>45222</v>
      </c>
      <c r="E157" s="289">
        <v>1515</v>
      </c>
      <c r="F157" s="268">
        <v>6.6211901415050134</v>
      </c>
      <c r="G157" s="280">
        <v>2.9904000000000002</v>
      </c>
      <c r="H157" s="383">
        <v>30.860099999999999</v>
      </c>
      <c r="I157" s="433">
        <v>0.72509999999999997</v>
      </c>
      <c r="J157" s="288">
        <v>0.1</v>
      </c>
      <c r="K157" s="289">
        <v>2.3699999999999999E-2</v>
      </c>
      <c r="L157" s="268">
        <v>31.6129</v>
      </c>
      <c r="M157">
        <v>5.8440000000000003</v>
      </c>
      <c r="N157" s="288">
        <v>7.0431999999999997</v>
      </c>
      <c r="O157" s="289">
        <v>186.52</v>
      </c>
      <c r="R157" s="27"/>
      <c r="U157" s="322">
        <v>45264</v>
      </c>
      <c r="Y157" s="322">
        <v>45232</v>
      </c>
      <c r="Z157" s="39"/>
    </row>
    <row r="158" spans="1:26" ht="14.25" customHeight="1">
      <c r="A158" s="434"/>
      <c r="B158" s="434"/>
      <c r="C158" s="434"/>
      <c r="D158" s="444"/>
      <c r="E158" s="434"/>
      <c r="G158" s="39"/>
      <c r="H158" s="445"/>
      <c r="I158" s="446"/>
      <c r="K158" s="434"/>
      <c r="N158" s="447"/>
      <c r="R158" s="27"/>
      <c r="Z158" s="39"/>
    </row>
    <row r="159" spans="1:26" ht="14.25" customHeight="1">
      <c r="G159" s="39"/>
      <c r="R159" s="27"/>
      <c r="Z159" s="39"/>
    </row>
    <row r="160" spans="1:26" ht="14.25" customHeight="1">
      <c r="G160" s="39"/>
      <c r="R160" s="27"/>
      <c r="Z160" s="39"/>
    </row>
    <row r="161" spans="7:26" ht="14.25" customHeight="1">
      <c r="G161" s="39"/>
      <c r="R161" s="27"/>
      <c r="Z161" s="39"/>
    </row>
    <row r="162" spans="7:26" ht="14.25" customHeight="1">
      <c r="G162" s="39"/>
      <c r="R162" s="27"/>
      <c r="Z162" s="39"/>
    </row>
    <row r="163" spans="7:26" ht="14.25" customHeight="1">
      <c r="G163" s="39"/>
      <c r="R163" s="27"/>
      <c r="Z163" s="39"/>
    </row>
    <row r="164" spans="7:26" ht="14.25" customHeight="1">
      <c r="G164" s="39"/>
      <c r="R164" s="27"/>
      <c r="Z164" s="39"/>
    </row>
    <row r="165" spans="7:26" ht="14.25" customHeight="1">
      <c r="G165" s="39"/>
      <c r="R165" s="27"/>
      <c r="Z165" s="39"/>
    </row>
    <row r="166" spans="7:26" ht="14.25" customHeight="1">
      <c r="G166" s="39"/>
      <c r="R166" s="27"/>
      <c r="Z166" s="39"/>
    </row>
    <row r="167" spans="7:26" ht="14.25" customHeight="1">
      <c r="G167" s="39"/>
      <c r="R167" s="27"/>
      <c r="Z167" s="39"/>
    </row>
    <row r="168" spans="7:26" ht="14.25" customHeight="1">
      <c r="G168" s="39"/>
      <c r="R168" s="27"/>
      <c r="Z168" s="39"/>
    </row>
    <row r="169" spans="7:26" ht="14.25" customHeight="1">
      <c r="G169" s="39"/>
      <c r="R169" s="27"/>
      <c r="Z169" s="39"/>
    </row>
    <row r="170" spans="7:26" ht="14.25" customHeight="1">
      <c r="G170" s="39"/>
      <c r="R170" s="27"/>
      <c r="Z170" s="39"/>
    </row>
    <row r="171" spans="7:26" ht="14.25" customHeight="1">
      <c r="G171" s="39"/>
      <c r="R171" s="27"/>
      <c r="Z171" s="39"/>
    </row>
    <row r="172" spans="7:26" ht="14.25" customHeight="1">
      <c r="G172" s="39"/>
      <c r="R172" s="27"/>
      <c r="Z172" s="39"/>
    </row>
    <row r="173" spans="7:26" ht="14.25" customHeight="1">
      <c r="G173" s="39"/>
      <c r="R173" s="27"/>
      <c r="Z173" s="39"/>
    </row>
    <row r="174" spans="7:26" ht="14.25" customHeight="1">
      <c r="G174" s="39"/>
      <c r="R174" s="27"/>
      <c r="Z174" s="39"/>
    </row>
    <row r="175" spans="7:26" ht="14.25" customHeight="1">
      <c r="G175" s="39"/>
      <c r="R175" s="27"/>
      <c r="Z175" s="39"/>
    </row>
    <row r="176" spans="7:26" ht="14.25" customHeight="1">
      <c r="G176" s="39"/>
      <c r="R176" s="27"/>
      <c r="Z176" s="39"/>
    </row>
    <row r="177" spans="7:26" ht="14.25" customHeight="1">
      <c r="G177" s="39"/>
      <c r="R177" s="27"/>
      <c r="Z177" s="39"/>
    </row>
    <row r="178" spans="7:26" ht="14.25" customHeight="1">
      <c r="G178" s="39"/>
      <c r="R178" s="27"/>
      <c r="Z178" s="39"/>
    </row>
    <row r="179" spans="7:26" ht="14.25" customHeight="1">
      <c r="G179" s="39"/>
      <c r="R179" s="27"/>
      <c r="Z179" s="39"/>
    </row>
    <row r="180" spans="7:26" ht="14.25" customHeight="1">
      <c r="G180" s="39"/>
      <c r="R180" s="27"/>
      <c r="Z180" s="39"/>
    </row>
    <row r="181" spans="7:26" ht="14.25" customHeight="1">
      <c r="G181" s="39"/>
      <c r="R181" s="27"/>
      <c r="Z181" s="39"/>
    </row>
    <row r="182" spans="7:26" ht="14.25" customHeight="1">
      <c r="G182" s="39"/>
      <c r="R182" s="27"/>
      <c r="Z182" s="39"/>
    </row>
    <row r="183" spans="7:26" ht="14.25" customHeight="1">
      <c r="G183" s="39"/>
      <c r="R183" s="27"/>
      <c r="Z183" s="39"/>
    </row>
    <row r="184" spans="7:26" ht="14.25" customHeight="1">
      <c r="G184" s="39"/>
      <c r="R184" s="27"/>
      <c r="Z184" s="39"/>
    </row>
    <row r="185" spans="7:26" ht="14.25" customHeight="1">
      <c r="G185" s="39"/>
      <c r="R185" s="27"/>
      <c r="Z185" s="39"/>
    </row>
    <row r="186" spans="7:26" ht="14.25" customHeight="1">
      <c r="G186" s="39"/>
      <c r="R186" s="27"/>
      <c r="Z186" s="39"/>
    </row>
    <row r="187" spans="7:26" ht="14.25" customHeight="1">
      <c r="G187" s="39"/>
      <c r="R187" s="27"/>
      <c r="Z187" s="39"/>
    </row>
    <row r="188" spans="7:26" ht="14.25" customHeight="1">
      <c r="G188" s="39"/>
      <c r="R188" s="27"/>
      <c r="Z188" s="39"/>
    </row>
    <row r="189" spans="7:26" ht="14.25" customHeight="1">
      <c r="G189" s="39"/>
      <c r="R189" s="27"/>
      <c r="Z189" s="39"/>
    </row>
    <row r="190" spans="7:26" ht="14.25" customHeight="1">
      <c r="G190" s="39"/>
      <c r="R190" s="27"/>
      <c r="Z190" s="39"/>
    </row>
    <row r="191" spans="7:26" ht="14.25" customHeight="1">
      <c r="G191" s="39"/>
      <c r="R191" s="27"/>
      <c r="Z191" s="39"/>
    </row>
    <row r="192" spans="7:26" ht="14.25" customHeight="1">
      <c r="G192" s="39"/>
      <c r="R192" s="27"/>
      <c r="Z192" s="39"/>
    </row>
    <row r="193" spans="7:26" ht="14.25" customHeight="1">
      <c r="G193" s="39"/>
      <c r="R193" s="27"/>
      <c r="Z193" s="39"/>
    </row>
    <row r="194" spans="7:26" ht="14.25" customHeight="1">
      <c r="G194" s="39"/>
      <c r="R194" s="27"/>
      <c r="Z194" s="39"/>
    </row>
    <row r="195" spans="7:26" ht="14.25" customHeight="1">
      <c r="G195" s="39"/>
      <c r="R195" s="27"/>
      <c r="Z195" s="39"/>
    </row>
    <row r="196" spans="7:26" ht="14.25" customHeight="1">
      <c r="G196" s="39"/>
      <c r="R196" s="27"/>
      <c r="Z196" s="39"/>
    </row>
    <row r="197" spans="7:26" ht="14.25" customHeight="1">
      <c r="G197" s="39"/>
      <c r="R197" s="27"/>
      <c r="Z197" s="39"/>
    </row>
    <row r="198" spans="7:26" ht="14.25" customHeight="1">
      <c r="G198" s="39"/>
      <c r="R198" s="27"/>
      <c r="Z198" s="39"/>
    </row>
    <row r="199" spans="7:26" ht="14.25" customHeight="1">
      <c r="G199" s="39"/>
      <c r="R199" s="27"/>
      <c r="Z199" s="39"/>
    </row>
    <row r="200" spans="7:26" ht="14.25" customHeight="1">
      <c r="G200" s="39"/>
      <c r="R200" s="27"/>
      <c r="Z200" s="39"/>
    </row>
    <row r="201" spans="7:26" ht="14.25" customHeight="1">
      <c r="G201" s="39"/>
      <c r="R201" s="27"/>
      <c r="Z201" s="39"/>
    </row>
    <row r="202" spans="7:26" ht="14.25" customHeight="1">
      <c r="G202" s="39"/>
      <c r="R202" s="27"/>
      <c r="Z202" s="39"/>
    </row>
    <row r="203" spans="7:26" ht="14.25" customHeight="1">
      <c r="G203" s="39"/>
      <c r="R203" s="27"/>
      <c r="Z203" s="39"/>
    </row>
    <row r="204" spans="7:26" ht="14.25" customHeight="1">
      <c r="G204" s="39"/>
      <c r="R204" s="27"/>
      <c r="Z204" s="39"/>
    </row>
    <row r="205" spans="7:26" ht="14.25" customHeight="1">
      <c r="G205" s="39"/>
      <c r="R205" s="27"/>
      <c r="Z205" s="39"/>
    </row>
    <row r="206" spans="7:26" ht="14.25" customHeight="1">
      <c r="G206" s="39"/>
      <c r="R206" s="27"/>
      <c r="Z206" s="39"/>
    </row>
    <row r="207" spans="7:26" ht="14.25" customHeight="1">
      <c r="G207" s="39"/>
      <c r="R207" s="27"/>
      <c r="Z207" s="39"/>
    </row>
    <row r="208" spans="7:26" ht="14.25" customHeight="1">
      <c r="G208" s="39"/>
      <c r="R208" s="27"/>
      <c r="Z208" s="39"/>
    </row>
    <row r="209" spans="7:26" ht="14.25" customHeight="1">
      <c r="G209" s="39"/>
      <c r="R209" s="27"/>
      <c r="Z209" s="39"/>
    </row>
    <row r="210" spans="7:26" ht="14.25" customHeight="1">
      <c r="G210" s="39"/>
      <c r="R210" s="27"/>
      <c r="Z210" s="39"/>
    </row>
    <row r="211" spans="7:26" ht="14.25" customHeight="1">
      <c r="G211" s="39"/>
      <c r="R211" s="27"/>
      <c r="Z211" s="39"/>
    </row>
    <row r="212" spans="7:26" ht="14.25" customHeight="1">
      <c r="G212" s="39"/>
      <c r="R212" s="27"/>
      <c r="Z212" s="39"/>
    </row>
    <row r="213" spans="7:26" ht="14.25" customHeight="1">
      <c r="G213" s="39"/>
      <c r="R213" s="27"/>
      <c r="Z213" s="39"/>
    </row>
    <row r="214" spans="7:26" ht="14.25" customHeight="1">
      <c r="G214" s="39"/>
      <c r="R214" s="27"/>
      <c r="Z214" s="39"/>
    </row>
    <row r="215" spans="7:26" ht="14.25" customHeight="1">
      <c r="G215" s="39"/>
      <c r="R215" s="27"/>
      <c r="Z215" s="39"/>
    </row>
    <row r="216" spans="7:26" ht="14.25" customHeight="1">
      <c r="G216" s="39"/>
      <c r="R216" s="27"/>
      <c r="Z216" s="39"/>
    </row>
    <row r="217" spans="7:26" ht="14.25" customHeight="1">
      <c r="G217" s="39"/>
      <c r="R217" s="27"/>
      <c r="Z217" s="39"/>
    </row>
    <row r="218" spans="7:26" ht="14.25" customHeight="1">
      <c r="G218" s="39"/>
      <c r="R218" s="27"/>
      <c r="Z218" s="39"/>
    </row>
    <row r="219" spans="7:26" ht="14.25" customHeight="1">
      <c r="G219" s="39"/>
      <c r="R219" s="27"/>
      <c r="Z219" s="39"/>
    </row>
    <row r="220" spans="7:26" ht="14.25" customHeight="1">
      <c r="G220" s="39"/>
      <c r="R220" s="27"/>
      <c r="Z220" s="39"/>
    </row>
    <row r="221" spans="7:26" ht="14.25" customHeight="1">
      <c r="G221" s="39"/>
      <c r="R221" s="27"/>
      <c r="Z221" s="39"/>
    </row>
    <row r="222" spans="7:26" ht="14.25" customHeight="1">
      <c r="G222" s="39"/>
      <c r="R222" s="27"/>
      <c r="Z222" s="39"/>
    </row>
    <row r="223" spans="7:26" ht="14.25" customHeight="1">
      <c r="G223" s="39"/>
      <c r="R223" s="27"/>
      <c r="Z223" s="39"/>
    </row>
    <row r="224" spans="7:26" ht="14.25" customHeight="1">
      <c r="G224" s="39"/>
      <c r="R224" s="27"/>
      <c r="Z224" s="39"/>
    </row>
    <row r="225" spans="7:26" ht="14.25" customHeight="1">
      <c r="G225" s="39"/>
      <c r="R225" s="27"/>
      <c r="Z225" s="39"/>
    </row>
    <row r="226" spans="7:26" ht="14.25" customHeight="1">
      <c r="G226" s="39"/>
      <c r="R226" s="27"/>
      <c r="Z226" s="39"/>
    </row>
    <row r="227" spans="7:26" ht="14.25" customHeight="1">
      <c r="G227" s="39"/>
      <c r="R227" s="27"/>
      <c r="Z227" s="39"/>
    </row>
    <row r="228" spans="7:26" ht="14.25" customHeight="1">
      <c r="G228" s="39"/>
      <c r="R228" s="27"/>
      <c r="Z228" s="39"/>
    </row>
    <row r="229" spans="7:26" ht="14.25" customHeight="1">
      <c r="G229" s="39"/>
      <c r="R229" s="27"/>
      <c r="Z229" s="39"/>
    </row>
    <row r="230" spans="7:26" ht="14.25" customHeight="1">
      <c r="G230" s="39"/>
      <c r="R230" s="27"/>
      <c r="Z230" s="39"/>
    </row>
    <row r="231" spans="7:26" ht="14.25" customHeight="1">
      <c r="G231" s="39"/>
      <c r="R231" s="27"/>
      <c r="Z231" s="39"/>
    </row>
    <row r="232" spans="7:26" ht="14.25" customHeight="1">
      <c r="G232" s="39"/>
      <c r="R232" s="27"/>
      <c r="Z232" s="39"/>
    </row>
    <row r="233" spans="7:26" ht="14.25" customHeight="1">
      <c r="G233" s="39"/>
      <c r="R233" s="27"/>
      <c r="Z233" s="39"/>
    </row>
    <row r="234" spans="7:26" ht="14.25" customHeight="1">
      <c r="G234" s="39"/>
      <c r="R234" s="27"/>
      <c r="Z234" s="39"/>
    </row>
    <row r="235" spans="7:26" ht="14.25" customHeight="1">
      <c r="G235" s="39"/>
      <c r="R235" s="27"/>
      <c r="Z235" s="39"/>
    </row>
    <row r="236" spans="7:26" ht="14.25" customHeight="1">
      <c r="G236" s="39"/>
      <c r="R236" s="27"/>
      <c r="Z236" s="39"/>
    </row>
    <row r="237" spans="7:26" ht="14.25" customHeight="1">
      <c r="G237" s="39"/>
      <c r="R237" s="27"/>
      <c r="Z237" s="39"/>
    </row>
    <row r="238" spans="7:26" ht="14.25" customHeight="1">
      <c r="G238" s="39"/>
      <c r="R238" s="27"/>
      <c r="Z238" s="39"/>
    </row>
    <row r="239" spans="7:26" ht="14.25" customHeight="1">
      <c r="G239" s="39"/>
      <c r="R239" s="27"/>
      <c r="Z239" s="39"/>
    </row>
    <row r="240" spans="7:26" ht="14.25" customHeight="1">
      <c r="G240" s="39"/>
      <c r="R240" s="27"/>
      <c r="Z240" s="39"/>
    </row>
    <row r="241" spans="7:26" ht="14.25" customHeight="1">
      <c r="G241" s="39"/>
      <c r="R241" s="27"/>
      <c r="Z241" s="39"/>
    </row>
    <row r="242" spans="7:26" ht="14.25" customHeight="1">
      <c r="G242" s="39"/>
      <c r="R242" s="27"/>
      <c r="Z242" s="39"/>
    </row>
    <row r="243" spans="7:26" ht="14.25" customHeight="1">
      <c r="G243" s="39"/>
      <c r="R243" s="27"/>
      <c r="Z243" s="39"/>
    </row>
    <row r="244" spans="7:26" ht="14.25" customHeight="1">
      <c r="G244" s="39"/>
      <c r="R244" s="27"/>
      <c r="Z244" s="39"/>
    </row>
    <row r="245" spans="7:26" ht="14.25" customHeight="1">
      <c r="G245" s="39"/>
      <c r="R245" s="27"/>
      <c r="Z245" s="39"/>
    </row>
    <row r="246" spans="7:26" ht="14.25" customHeight="1">
      <c r="G246" s="39"/>
      <c r="R246" s="27"/>
      <c r="Z246" s="39"/>
    </row>
    <row r="247" spans="7:26" ht="14.25" customHeight="1">
      <c r="G247" s="39"/>
      <c r="R247" s="27"/>
      <c r="Z247" s="39"/>
    </row>
    <row r="248" spans="7:26" ht="14.25" customHeight="1">
      <c r="G248" s="39"/>
      <c r="R248" s="27"/>
      <c r="Z248" s="39"/>
    </row>
    <row r="249" spans="7:26" ht="14.25" customHeight="1">
      <c r="G249" s="39"/>
      <c r="R249" s="27"/>
      <c r="Z249" s="39"/>
    </row>
    <row r="250" spans="7:26" ht="14.25" customHeight="1">
      <c r="G250" s="39"/>
      <c r="R250" s="27"/>
      <c r="Z250" s="39"/>
    </row>
    <row r="251" spans="7:26" ht="14.25" customHeight="1">
      <c r="G251" s="39"/>
      <c r="R251" s="27"/>
      <c r="Z251" s="39"/>
    </row>
    <row r="252" spans="7:26" ht="14.25" customHeight="1">
      <c r="G252" s="39"/>
      <c r="R252" s="27"/>
      <c r="Z252" s="39"/>
    </row>
    <row r="253" spans="7:26" ht="14.25" customHeight="1">
      <c r="G253" s="39"/>
      <c r="R253" s="27"/>
      <c r="Z253" s="39"/>
    </row>
    <row r="254" spans="7:26" ht="14.25" customHeight="1">
      <c r="G254" s="39"/>
      <c r="R254" s="27"/>
      <c r="Z254" s="39"/>
    </row>
    <row r="255" spans="7:26" ht="14.25" customHeight="1">
      <c r="G255" s="39"/>
      <c r="R255" s="27"/>
      <c r="Z255" s="39"/>
    </row>
    <row r="256" spans="7:26" ht="14.25" customHeight="1">
      <c r="G256" s="39"/>
      <c r="R256" s="27"/>
      <c r="Z256" s="39"/>
    </row>
    <row r="257" spans="7:26" ht="14.25" customHeight="1">
      <c r="G257" s="39"/>
      <c r="R257" s="27"/>
      <c r="Z257" s="39"/>
    </row>
    <row r="258" spans="7:26" ht="14.25" customHeight="1">
      <c r="G258" s="39"/>
      <c r="R258" s="27"/>
      <c r="Z258" s="39"/>
    </row>
    <row r="259" spans="7:26" ht="14.25" customHeight="1">
      <c r="G259" s="39"/>
      <c r="R259" s="27"/>
      <c r="Z259" s="39"/>
    </row>
    <row r="260" spans="7:26" ht="14.25" customHeight="1">
      <c r="G260" s="39"/>
      <c r="R260" s="27"/>
      <c r="Z260" s="39"/>
    </row>
    <row r="261" spans="7:26" ht="14.25" customHeight="1">
      <c r="G261" s="39"/>
      <c r="R261" s="27"/>
      <c r="Z261" s="39"/>
    </row>
    <row r="262" spans="7:26" ht="14.25" customHeight="1">
      <c r="G262" s="39"/>
      <c r="R262" s="27"/>
      <c r="Z262" s="39"/>
    </row>
    <row r="263" spans="7:26" ht="14.25" customHeight="1">
      <c r="G263" s="39"/>
      <c r="R263" s="27"/>
      <c r="Z263" s="39"/>
    </row>
    <row r="264" spans="7:26" ht="14.25" customHeight="1">
      <c r="G264" s="39"/>
      <c r="R264" s="27"/>
      <c r="Z264" s="39"/>
    </row>
    <row r="265" spans="7:26" ht="14.25" customHeight="1">
      <c r="G265" s="39"/>
      <c r="R265" s="27"/>
      <c r="Z265" s="39"/>
    </row>
    <row r="266" spans="7:26" ht="14.25" customHeight="1">
      <c r="G266" s="39"/>
      <c r="R266" s="27"/>
      <c r="Z266" s="39"/>
    </row>
    <row r="267" spans="7:26" ht="14.25" customHeight="1">
      <c r="G267" s="39"/>
      <c r="R267" s="27"/>
      <c r="Z267" s="39"/>
    </row>
    <row r="268" spans="7:26" ht="14.25" customHeight="1">
      <c r="G268" s="39"/>
      <c r="R268" s="27"/>
      <c r="Z268" s="39"/>
    </row>
    <row r="269" spans="7:26" ht="14.25" customHeight="1">
      <c r="G269" s="39"/>
      <c r="R269" s="27"/>
      <c r="Z269" s="39"/>
    </row>
    <row r="270" spans="7:26" ht="14.25" customHeight="1">
      <c r="G270" s="39"/>
      <c r="R270" s="27"/>
      <c r="Z270" s="39"/>
    </row>
    <row r="271" spans="7:26" ht="14.25" customHeight="1">
      <c r="G271" s="39"/>
      <c r="R271" s="27"/>
      <c r="Z271" s="39"/>
    </row>
    <row r="272" spans="7:26" ht="14.25" customHeight="1">
      <c r="G272" s="39"/>
      <c r="R272" s="27"/>
      <c r="Z272" s="39"/>
    </row>
    <row r="273" spans="7:26" ht="14.25" customHeight="1">
      <c r="G273" s="39"/>
      <c r="R273" s="27"/>
      <c r="Z273" s="39"/>
    </row>
    <row r="274" spans="7:26" ht="14.25" customHeight="1">
      <c r="G274" s="39"/>
      <c r="R274" s="27"/>
      <c r="Z274" s="39"/>
    </row>
    <row r="275" spans="7:26" ht="14.25" customHeight="1">
      <c r="G275" s="39"/>
      <c r="R275" s="27"/>
      <c r="Z275" s="39"/>
    </row>
    <row r="276" spans="7:26" ht="14.25" customHeight="1">
      <c r="G276" s="39"/>
      <c r="R276" s="27"/>
      <c r="Z276" s="39"/>
    </row>
    <row r="277" spans="7:26" ht="14.25" customHeight="1">
      <c r="G277" s="39"/>
      <c r="R277" s="27"/>
      <c r="Z277" s="39"/>
    </row>
    <row r="278" spans="7:26" ht="14.25" customHeight="1">
      <c r="G278" s="39"/>
      <c r="R278" s="27"/>
      <c r="Z278" s="39"/>
    </row>
    <row r="279" spans="7:26" ht="14.25" customHeight="1">
      <c r="G279" s="39"/>
      <c r="R279" s="27"/>
      <c r="Z279" s="39"/>
    </row>
    <row r="280" spans="7:26" ht="14.25" customHeight="1">
      <c r="G280" s="39"/>
      <c r="R280" s="27"/>
      <c r="Z280" s="39"/>
    </row>
    <row r="281" spans="7:26" ht="14.25" customHeight="1">
      <c r="G281" s="39"/>
      <c r="R281" s="27"/>
      <c r="Z281" s="39"/>
    </row>
    <row r="282" spans="7:26" ht="14.25" customHeight="1">
      <c r="G282" s="39"/>
      <c r="R282" s="27"/>
      <c r="Z282" s="39"/>
    </row>
    <row r="283" spans="7:26" ht="14.25" customHeight="1">
      <c r="G283" s="39"/>
      <c r="R283" s="27"/>
      <c r="Z283" s="39"/>
    </row>
    <row r="284" spans="7:26" ht="14.25" customHeight="1">
      <c r="G284" s="39"/>
      <c r="R284" s="27"/>
      <c r="Z284" s="39"/>
    </row>
    <row r="285" spans="7:26" ht="14.25" customHeight="1">
      <c r="G285" s="39"/>
      <c r="R285" s="27"/>
      <c r="Z285" s="39"/>
    </row>
    <row r="286" spans="7:26" ht="14.25" customHeight="1">
      <c r="G286" s="39"/>
      <c r="R286" s="27"/>
      <c r="Z286" s="39"/>
    </row>
    <row r="287" spans="7:26" ht="14.25" customHeight="1">
      <c r="G287" s="39"/>
      <c r="R287" s="27"/>
      <c r="Z287" s="39"/>
    </row>
    <row r="288" spans="7:26" ht="14.25" customHeight="1">
      <c r="G288" s="39"/>
      <c r="R288" s="27"/>
      <c r="Z288" s="39"/>
    </row>
    <row r="289" spans="7:26" ht="14.25" customHeight="1">
      <c r="G289" s="39"/>
      <c r="R289" s="27"/>
      <c r="Z289" s="39"/>
    </row>
    <row r="290" spans="7:26" ht="14.25" customHeight="1">
      <c r="G290" s="39"/>
      <c r="R290" s="27"/>
      <c r="Z290" s="39"/>
    </row>
    <row r="291" spans="7:26" ht="14.25" customHeight="1">
      <c r="G291" s="39"/>
      <c r="R291" s="27"/>
      <c r="Z291" s="39"/>
    </row>
    <row r="292" spans="7:26" ht="14.25" customHeight="1">
      <c r="G292" s="39"/>
      <c r="R292" s="27"/>
      <c r="Z292" s="39"/>
    </row>
    <row r="293" spans="7:26" ht="14.25" customHeight="1">
      <c r="G293" s="39"/>
      <c r="R293" s="27"/>
      <c r="Z293" s="39"/>
    </row>
    <row r="294" spans="7:26" ht="14.25" customHeight="1">
      <c r="G294" s="39"/>
      <c r="R294" s="27"/>
      <c r="Z294" s="39"/>
    </row>
    <row r="295" spans="7:26" ht="14.25" customHeight="1">
      <c r="G295" s="39"/>
      <c r="R295" s="27"/>
      <c r="Z295" s="39"/>
    </row>
    <row r="296" spans="7:26" ht="14.25" customHeight="1">
      <c r="G296" s="39"/>
      <c r="R296" s="27"/>
      <c r="Z296" s="39"/>
    </row>
    <row r="297" spans="7:26" ht="14.25" customHeight="1">
      <c r="G297" s="39"/>
      <c r="R297" s="27"/>
      <c r="Z297" s="39"/>
    </row>
    <row r="298" spans="7:26" ht="14.25" customHeight="1">
      <c r="G298" s="39"/>
      <c r="R298" s="27"/>
      <c r="Z298" s="39"/>
    </row>
    <row r="299" spans="7:26" ht="14.25" customHeight="1">
      <c r="G299" s="39"/>
      <c r="R299" s="27"/>
      <c r="Z299" s="39"/>
    </row>
    <row r="300" spans="7:26" ht="14.25" customHeight="1">
      <c r="G300" s="39"/>
      <c r="R300" s="27"/>
      <c r="Z300" s="39"/>
    </row>
    <row r="301" spans="7:26" ht="14.25" customHeight="1">
      <c r="G301" s="39"/>
      <c r="R301" s="27"/>
      <c r="Z301" s="39"/>
    </row>
    <row r="302" spans="7:26" ht="14.25" customHeight="1">
      <c r="G302" s="39"/>
      <c r="R302" s="27"/>
      <c r="Z302" s="39"/>
    </row>
    <row r="303" spans="7:26" ht="14.25" customHeight="1">
      <c r="G303" s="39"/>
      <c r="R303" s="27"/>
      <c r="Z303" s="39"/>
    </row>
    <row r="304" spans="7:26" ht="14.25" customHeight="1">
      <c r="G304" s="39"/>
      <c r="R304" s="27"/>
      <c r="Z304" s="39"/>
    </row>
    <row r="305" spans="7:26" ht="14.25" customHeight="1">
      <c r="G305" s="39"/>
      <c r="R305" s="27"/>
      <c r="Z305" s="39"/>
    </row>
    <row r="306" spans="7:26" ht="14.25" customHeight="1">
      <c r="G306" s="39"/>
      <c r="R306" s="27"/>
      <c r="Z306" s="39"/>
    </row>
    <row r="307" spans="7:26" ht="14.25" customHeight="1">
      <c r="G307" s="39"/>
      <c r="R307" s="27"/>
      <c r="Z307" s="39"/>
    </row>
    <row r="308" spans="7:26" ht="14.25" customHeight="1">
      <c r="G308" s="39"/>
      <c r="R308" s="27"/>
      <c r="Z308" s="39"/>
    </row>
    <row r="309" spans="7:26" ht="14.25" customHeight="1">
      <c r="G309" s="39"/>
      <c r="R309" s="27"/>
      <c r="Z309" s="39"/>
    </row>
    <row r="310" spans="7:26" ht="14.25" customHeight="1">
      <c r="G310" s="39"/>
      <c r="R310" s="27"/>
      <c r="Z310" s="39"/>
    </row>
    <row r="311" spans="7:26" ht="14.25" customHeight="1">
      <c r="G311" s="39"/>
      <c r="R311" s="27"/>
      <c r="Z311" s="39"/>
    </row>
    <row r="312" spans="7:26" ht="14.25" customHeight="1">
      <c r="G312" s="39"/>
      <c r="R312" s="27"/>
      <c r="Z312" s="39"/>
    </row>
    <row r="313" spans="7:26" ht="14.25" customHeight="1">
      <c r="G313" s="39"/>
      <c r="R313" s="27"/>
      <c r="Z313" s="39"/>
    </row>
    <row r="314" spans="7:26" ht="14.25" customHeight="1">
      <c r="G314" s="39"/>
      <c r="R314" s="27"/>
      <c r="Z314" s="39"/>
    </row>
    <row r="315" spans="7:26" ht="14.25" customHeight="1">
      <c r="G315" s="39"/>
      <c r="R315" s="27"/>
      <c r="Z315" s="39"/>
    </row>
    <row r="316" spans="7:26" ht="14.25" customHeight="1">
      <c r="G316" s="39"/>
      <c r="R316" s="27"/>
      <c r="Z316" s="39"/>
    </row>
    <row r="317" spans="7:26" ht="14.25" customHeight="1">
      <c r="G317" s="39"/>
      <c r="R317" s="27"/>
      <c r="Z317" s="39"/>
    </row>
    <row r="318" spans="7:26" ht="14.25" customHeight="1">
      <c r="G318" s="39"/>
      <c r="R318" s="27"/>
      <c r="Z318" s="39"/>
    </row>
    <row r="319" spans="7:26" ht="14.25" customHeight="1">
      <c r="G319" s="39"/>
      <c r="R319" s="27"/>
      <c r="Z319" s="39"/>
    </row>
    <row r="320" spans="7:26" ht="14.25" customHeight="1">
      <c r="G320" s="39"/>
      <c r="R320" s="27"/>
      <c r="Z320" s="39"/>
    </row>
    <row r="321" spans="7:26" ht="14.25" customHeight="1">
      <c r="G321" s="39"/>
      <c r="R321" s="27"/>
      <c r="Z321" s="39"/>
    </row>
    <row r="322" spans="7:26" ht="14.25" customHeight="1">
      <c r="G322" s="39"/>
      <c r="R322" s="27"/>
      <c r="Z322" s="39"/>
    </row>
    <row r="323" spans="7:26" ht="14.25" customHeight="1">
      <c r="G323" s="39"/>
      <c r="R323" s="27"/>
      <c r="Z323" s="39"/>
    </row>
    <row r="324" spans="7:26" ht="14.25" customHeight="1">
      <c r="G324" s="39"/>
      <c r="R324" s="27"/>
      <c r="Z324" s="39"/>
    </row>
    <row r="325" spans="7:26" ht="14.25" customHeight="1">
      <c r="G325" s="39"/>
      <c r="R325" s="27"/>
      <c r="Z325" s="39"/>
    </row>
    <row r="326" spans="7:26" ht="14.25" customHeight="1">
      <c r="G326" s="39"/>
      <c r="R326" s="27"/>
      <c r="Z326" s="39"/>
    </row>
    <row r="327" spans="7:26" ht="14.25" customHeight="1">
      <c r="G327" s="39"/>
      <c r="R327" s="27"/>
      <c r="Z327" s="39"/>
    </row>
    <row r="328" spans="7:26" ht="14.25" customHeight="1">
      <c r="G328" s="39"/>
      <c r="R328" s="27"/>
      <c r="Z328" s="39"/>
    </row>
    <row r="329" spans="7:26" ht="14.25" customHeight="1">
      <c r="G329" s="39"/>
      <c r="R329" s="27"/>
      <c r="Z329" s="39"/>
    </row>
    <row r="330" spans="7:26" ht="14.25" customHeight="1">
      <c r="G330" s="39"/>
      <c r="R330" s="27"/>
      <c r="Z330" s="39"/>
    </row>
    <row r="331" spans="7:26" ht="14.25" customHeight="1">
      <c r="G331" s="39"/>
      <c r="R331" s="27"/>
      <c r="Z331" s="39"/>
    </row>
    <row r="332" spans="7:26" ht="14.25" customHeight="1">
      <c r="G332" s="39"/>
      <c r="R332" s="27"/>
      <c r="Z332" s="39"/>
    </row>
    <row r="333" spans="7:26" ht="14.25" customHeight="1">
      <c r="G333" s="39"/>
      <c r="R333" s="27"/>
      <c r="Z333" s="39"/>
    </row>
    <row r="334" spans="7:26" ht="14.25" customHeight="1">
      <c r="G334" s="39"/>
      <c r="R334" s="27"/>
      <c r="Z334" s="39"/>
    </row>
    <row r="335" spans="7:26" ht="14.25" customHeight="1">
      <c r="G335" s="39"/>
      <c r="R335" s="27"/>
      <c r="Z335" s="39"/>
    </row>
    <row r="336" spans="7:26" ht="14.25" customHeight="1">
      <c r="G336" s="39"/>
      <c r="R336" s="27"/>
      <c r="Z336" s="39"/>
    </row>
    <row r="337" spans="7:26" ht="14.25" customHeight="1">
      <c r="G337" s="39"/>
      <c r="R337" s="27"/>
      <c r="Z337" s="39"/>
    </row>
    <row r="338" spans="7:26" ht="14.25" customHeight="1">
      <c r="G338" s="39"/>
      <c r="R338" s="27"/>
      <c r="Z338" s="39"/>
    </row>
    <row r="339" spans="7:26" ht="14.25" customHeight="1">
      <c r="G339" s="39"/>
      <c r="R339" s="27"/>
      <c r="Z339" s="39"/>
    </row>
    <row r="340" spans="7:26" ht="14.25" customHeight="1">
      <c r="G340" s="39"/>
      <c r="R340" s="27"/>
      <c r="Z340" s="39"/>
    </row>
    <row r="341" spans="7:26" ht="14.25" customHeight="1">
      <c r="G341" s="39"/>
      <c r="R341" s="27"/>
      <c r="Z341" s="39"/>
    </row>
    <row r="342" spans="7:26" ht="14.25" customHeight="1">
      <c r="G342" s="39"/>
      <c r="R342" s="27"/>
      <c r="Z342" s="39"/>
    </row>
    <row r="343" spans="7:26" ht="14.25" customHeight="1">
      <c r="G343" s="39"/>
      <c r="R343" s="27"/>
      <c r="Z343" s="39"/>
    </row>
    <row r="344" spans="7:26" ht="14.25" customHeight="1">
      <c r="G344" s="39"/>
      <c r="R344" s="27"/>
      <c r="Z344" s="39"/>
    </row>
    <row r="345" spans="7:26" ht="14.25" customHeight="1">
      <c r="G345" s="39"/>
      <c r="R345" s="27"/>
      <c r="Z345" s="39"/>
    </row>
    <row r="346" spans="7:26" ht="14.25" customHeight="1">
      <c r="G346" s="39"/>
      <c r="R346" s="27"/>
      <c r="Z346" s="39"/>
    </row>
    <row r="347" spans="7:26" ht="14.25" customHeight="1">
      <c r="G347" s="39"/>
      <c r="R347" s="27"/>
      <c r="Z347" s="39"/>
    </row>
    <row r="348" spans="7:26" ht="14.25" customHeight="1">
      <c r="G348" s="39"/>
      <c r="R348" s="27"/>
      <c r="Z348" s="39"/>
    </row>
    <row r="349" spans="7:26" ht="14.25" customHeight="1">
      <c r="G349" s="39"/>
      <c r="R349" s="27"/>
      <c r="Z349" s="39"/>
    </row>
    <row r="350" spans="7:26" ht="14.25" customHeight="1">
      <c r="G350" s="39"/>
      <c r="R350" s="27"/>
      <c r="Z350" s="39"/>
    </row>
    <row r="351" spans="7:26" ht="14.25" customHeight="1">
      <c r="G351" s="39"/>
      <c r="R351" s="27"/>
      <c r="Z351" s="39"/>
    </row>
    <row r="352" spans="7:26" ht="14.25" customHeight="1">
      <c r="G352" s="39"/>
      <c r="R352" s="27"/>
      <c r="Z352" s="39"/>
    </row>
    <row r="353" spans="7:26" ht="14.25" customHeight="1">
      <c r="G353" s="39"/>
      <c r="R353" s="27"/>
      <c r="Z353" s="39"/>
    </row>
    <row r="354" spans="7:26" ht="14.25" customHeight="1">
      <c r="G354" s="39"/>
      <c r="R354" s="27"/>
      <c r="Z354" s="39"/>
    </row>
    <row r="355" spans="7:26" ht="14.25" customHeight="1">
      <c r="G355" s="39"/>
      <c r="R355" s="27"/>
      <c r="Z355" s="39"/>
    </row>
    <row r="356" spans="7:26" ht="14.25" customHeight="1">
      <c r="G356" s="39"/>
      <c r="R356" s="27"/>
      <c r="Z356" s="39"/>
    </row>
    <row r="357" spans="7:26" ht="14.25" customHeight="1">
      <c r="G357" s="39"/>
      <c r="R357" s="27"/>
      <c r="Z357" s="39"/>
    </row>
    <row r="358" spans="7:26" ht="14.25" customHeight="1">
      <c r="G358" s="39"/>
      <c r="R358" s="27"/>
      <c r="Z358" s="39"/>
    </row>
    <row r="359" spans="7:26" ht="14.25" customHeight="1">
      <c r="G359" s="39"/>
      <c r="R359" s="27"/>
      <c r="Z359" s="39"/>
    </row>
    <row r="360" spans="7:26" ht="14.25" customHeight="1">
      <c r="G360" s="39"/>
      <c r="R360" s="27"/>
      <c r="Z360" s="39"/>
    </row>
    <row r="361" spans="7:26" ht="14.25" customHeight="1">
      <c r="G361" s="39"/>
      <c r="R361" s="27"/>
      <c r="Z361" s="39"/>
    </row>
    <row r="362" spans="7:26" ht="14.25" customHeight="1">
      <c r="G362" s="39"/>
      <c r="R362" s="27"/>
      <c r="Z362" s="39"/>
    </row>
    <row r="363" spans="7:26" ht="14.25" customHeight="1">
      <c r="G363" s="39"/>
      <c r="R363" s="27"/>
      <c r="Z363" s="39"/>
    </row>
    <row r="364" spans="7:26" ht="14.25" customHeight="1">
      <c r="G364" s="39"/>
      <c r="R364" s="27"/>
      <c r="Z364" s="39"/>
    </row>
    <row r="365" spans="7:26" ht="14.25" customHeight="1">
      <c r="G365" s="39"/>
      <c r="R365" s="27"/>
      <c r="Z365" s="39"/>
    </row>
    <row r="366" spans="7:26" ht="14.25" customHeight="1">
      <c r="G366" s="39"/>
      <c r="R366" s="27"/>
      <c r="Z366" s="39"/>
    </row>
    <row r="367" spans="7:26" ht="14.25" customHeight="1">
      <c r="G367" s="39"/>
      <c r="R367" s="27"/>
      <c r="Z367" s="39"/>
    </row>
    <row r="368" spans="7:26" ht="14.25" customHeight="1">
      <c r="G368" s="39"/>
      <c r="R368" s="27"/>
      <c r="Z368" s="39"/>
    </row>
    <row r="369" spans="7:26" ht="14.25" customHeight="1">
      <c r="G369" s="39"/>
      <c r="R369" s="27"/>
      <c r="Z369" s="39"/>
    </row>
    <row r="370" spans="7:26" ht="14.25" customHeight="1">
      <c r="G370" s="39"/>
      <c r="R370" s="27"/>
      <c r="Z370" s="39"/>
    </row>
    <row r="371" spans="7:26" ht="14.25" customHeight="1">
      <c r="G371" s="39"/>
      <c r="R371" s="27"/>
      <c r="Z371" s="39"/>
    </row>
    <row r="372" spans="7:26" ht="14.25" customHeight="1">
      <c r="G372" s="39"/>
      <c r="R372" s="27"/>
      <c r="Z372" s="39"/>
    </row>
    <row r="373" spans="7:26" ht="14.25" customHeight="1">
      <c r="G373" s="39"/>
      <c r="R373" s="27"/>
      <c r="Z373" s="39"/>
    </row>
    <row r="374" spans="7:26" ht="14.25" customHeight="1">
      <c r="G374" s="39"/>
      <c r="R374" s="27"/>
      <c r="Z374" s="39"/>
    </row>
    <row r="375" spans="7:26" ht="14.25" customHeight="1">
      <c r="G375" s="39"/>
      <c r="R375" s="27"/>
      <c r="Z375" s="39"/>
    </row>
    <row r="376" spans="7:26" ht="14.25" customHeight="1">
      <c r="G376" s="39"/>
      <c r="R376" s="27"/>
      <c r="Z376" s="39"/>
    </row>
    <row r="377" spans="7:26" ht="14.25" customHeight="1">
      <c r="G377" s="39"/>
      <c r="R377" s="27"/>
      <c r="Z377" s="39"/>
    </row>
    <row r="378" spans="7:26" ht="14.25" customHeight="1">
      <c r="G378" s="39"/>
      <c r="R378" s="27"/>
      <c r="Z378" s="39"/>
    </row>
    <row r="379" spans="7:26" ht="14.25" customHeight="1">
      <c r="G379" s="39"/>
      <c r="R379" s="27"/>
      <c r="Z379" s="39"/>
    </row>
    <row r="380" spans="7:26" ht="14.25" customHeight="1">
      <c r="G380" s="39"/>
      <c r="R380" s="27"/>
      <c r="Z380" s="39"/>
    </row>
    <row r="381" spans="7:26" ht="14.25" customHeight="1">
      <c r="G381" s="39"/>
      <c r="R381" s="27"/>
      <c r="Z381" s="39"/>
    </row>
    <row r="382" spans="7:26" ht="14.25" customHeight="1">
      <c r="G382" s="39"/>
      <c r="R382" s="27"/>
      <c r="Z382" s="39"/>
    </row>
    <row r="383" spans="7:26" ht="14.25" customHeight="1">
      <c r="G383" s="39"/>
      <c r="R383" s="27"/>
      <c r="Z383" s="39"/>
    </row>
    <row r="384" spans="7:26" ht="14.25" customHeight="1">
      <c r="G384" s="39"/>
      <c r="R384" s="27"/>
      <c r="Z384" s="39"/>
    </row>
    <row r="385" spans="7:26" ht="14.25" customHeight="1">
      <c r="G385" s="39"/>
      <c r="R385" s="27"/>
      <c r="Z385" s="39"/>
    </row>
    <row r="386" spans="7:26" ht="14.25" customHeight="1">
      <c r="G386" s="39"/>
      <c r="R386" s="27"/>
      <c r="Z386" s="39"/>
    </row>
    <row r="387" spans="7:26" ht="14.25" customHeight="1">
      <c r="G387" s="39"/>
      <c r="R387" s="27"/>
      <c r="Z387" s="39"/>
    </row>
    <row r="388" spans="7:26" ht="14.25" customHeight="1">
      <c r="G388" s="39"/>
      <c r="R388" s="27"/>
      <c r="Z388" s="39"/>
    </row>
    <row r="389" spans="7:26" ht="14.25" customHeight="1">
      <c r="G389" s="39"/>
      <c r="R389" s="27"/>
      <c r="Z389" s="39"/>
    </row>
    <row r="390" spans="7:26" ht="14.25" customHeight="1">
      <c r="G390" s="39"/>
      <c r="R390" s="27"/>
      <c r="Z390" s="39"/>
    </row>
    <row r="391" spans="7:26" ht="14.25" customHeight="1">
      <c r="G391" s="39"/>
      <c r="R391" s="27"/>
      <c r="Z391" s="39"/>
    </row>
    <row r="392" spans="7:26" ht="14.25" customHeight="1">
      <c r="G392" s="39"/>
      <c r="R392" s="27"/>
      <c r="Z392" s="39"/>
    </row>
    <row r="393" spans="7:26" ht="14.25" customHeight="1">
      <c r="G393" s="39"/>
      <c r="R393" s="27"/>
      <c r="Z393" s="39"/>
    </row>
    <row r="394" spans="7:26" ht="14.25" customHeight="1">
      <c r="G394" s="39"/>
      <c r="R394" s="27"/>
      <c r="Z394" s="39"/>
    </row>
    <row r="395" spans="7:26" ht="14.25" customHeight="1">
      <c r="G395" s="39"/>
      <c r="R395" s="27"/>
      <c r="Z395" s="39"/>
    </row>
    <row r="396" spans="7:26" ht="14.25" customHeight="1">
      <c r="G396" s="39"/>
      <c r="R396" s="27"/>
      <c r="Z396" s="39"/>
    </row>
    <row r="397" spans="7:26" ht="14.25" customHeight="1">
      <c r="G397" s="39"/>
      <c r="R397" s="27"/>
      <c r="Z397" s="39"/>
    </row>
    <row r="398" spans="7:26" ht="14.25" customHeight="1">
      <c r="G398" s="39"/>
      <c r="R398" s="27"/>
      <c r="Z398" s="39"/>
    </row>
    <row r="399" spans="7:26" ht="14.25" customHeight="1">
      <c r="G399" s="39"/>
      <c r="R399" s="27"/>
      <c r="Z399" s="39"/>
    </row>
    <row r="400" spans="7:26" ht="14.25" customHeight="1">
      <c r="G400" s="39"/>
      <c r="R400" s="27"/>
      <c r="Z400" s="39"/>
    </row>
    <row r="401" spans="7:26" ht="14.25" customHeight="1">
      <c r="G401" s="39"/>
      <c r="R401" s="27"/>
      <c r="Z401" s="39"/>
    </row>
    <row r="402" spans="7:26" ht="14.25" customHeight="1">
      <c r="G402" s="39"/>
      <c r="R402" s="27"/>
      <c r="Z402" s="39"/>
    </row>
    <row r="403" spans="7:26" ht="14.25" customHeight="1">
      <c r="G403" s="39"/>
      <c r="R403" s="27"/>
      <c r="Z403" s="39"/>
    </row>
    <row r="404" spans="7:26" ht="14.25" customHeight="1">
      <c r="G404" s="39"/>
      <c r="R404" s="27"/>
      <c r="Z404" s="39"/>
    </row>
    <row r="405" spans="7:26" ht="14.25" customHeight="1">
      <c r="G405" s="39"/>
      <c r="R405" s="27"/>
      <c r="Z405" s="39"/>
    </row>
    <row r="406" spans="7:26" ht="14.25" customHeight="1">
      <c r="G406" s="39"/>
      <c r="R406" s="27"/>
      <c r="Z406" s="39"/>
    </row>
    <row r="407" spans="7:26" ht="14.25" customHeight="1">
      <c r="G407" s="39"/>
      <c r="R407" s="27"/>
      <c r="Z407" s="39"/>
    </row>
    <row r="408" spans="7:26" ht="14.25" customHeight="1">
      <c r="G408" s="39"/>
      <c r="R408" s="27"/>
      <c r="Z408" s="39"/>
    </row>
    <row r="409" spans="7:26" ht="14.25" customHeight="1">
      <c r="G409" s="39"/>
      <c r="R409" s="27"/>
      <c r="Z409" s="39"/>
    </row>
    <row r="410" spans="7:26" ht="14.25" customHeight="1">
      <c r="G410" s="39"/>
      <c r="R410" s="27"/>
      <c r="Z410" s="39"/>
    </row>
    <row r="411" spans="7:26" ht="14.25" customHeight="1">
      <c r="G411" s="39"/>
      <c r="R411" s="27"/>
      <c r="Z411" s="39"/>
    </row>
    <row r="412" spans="7:26" ht="14.25" customHeight="1">
      <c r="G412" s="39"/>
      <c r="R412" s="27"/>
      <c r="Z412" s="39"/>
    </row>
    <row r="413" spans="7:26" ht="14.25" customHeight="1">
      <c r="G413" s="39"/>
      <c r="R413" s="27"/>
      <c r="Z413" s="39"/>
    </row>
    <row r="414" spans="7:26" ht="14.25" customHeight="1">
      <c r="G414" s="39"/>
      <c r="R414" s="27"/>
      <c r="Z414" s="39"/>
    </row>
    <row r="415" spans="7:26" ht="14.25" customHeight="1">
      <c r="G415" s="39"/>
      <c r="R415" s="27"/>
      <c r="Z415" s="39"/>
    </row>
    <row r="416" spans="7:26" ht="14.25" customHeight="1">
      <c r="G416" s="39"/>
      <c r="R416" s="27"/>
      <c r="Z416" s="39"/>
    </row>
    <row r="417" spans="7:26" ht="14.25" customHeight="1">
      <c r="G417" s="39"/>
      <c r="R417" s="27"/>
      <c r="Z417" s="39"/>
    </row>
    <row r="418" spans="7:26" ht="14.25" customHeight="1">
      <c r="G418" s="39"/>
      <c r="R418" s="27"/>
      <c r="Z418" s="39"/>
    </row>
    <row r="419" spans="7:26" ht="14.25" customHeight="1">
      <c r="G419" s="39"/>
      <c r="R419" s="27"/>
      <c r="Z419" s="39"/>
    </row>
    <row r="420" spans="7:26" ht="14.25" customHeight="1">
      <c r="G420" s="39"/>
      <c r="R420" s="27"/>
      <c r="Z420" s="39"/>
    </row>
    <row r="421" spans="7:26" ht="14.25" customHeight="1">
      <c r="G421" s="39"/>
      <c r="R421" s="27"/>
      <c r="Z421" s="39"/>
    </row>
    <row r="422" spans="7:26" ht="14.25" customHeight="1">
      <c r="G422" s="39"/>
      <c r="R422" s="27"/>
      <c r="Z422" s="39"/>
    </row>
    <row r="423" spans="7:26" ht="14.25" customHeight="1">
      <c r="G423" s="39"/>
      <c r="R423" s="27"/>
      <c r="Z423" s="39"/>
    </row>
    <row r="424" spans="7:26" ht="14.25" customHeight="1">
      <c r="G424" s="39"/>
      <c r="R424" s="27"/>
      <c r="Z424" s="39"/>
    </row>
    <row r="425" spans="7:26" ht="14.25" customHeight="1">
      <c r="G425" s="39"/>
      <c r="R425" s="27"/>
      <c r="Z425" s="39"/>
    </row>
    <row r="426" spans="7:26" ht="14.25" customHeight="1">
      <c r="G426" s="39"/>
      <c r="R426" s="27"/>
      <c r="Z426" s="39"/>
    </row>
    <row r="427" spans="7:26" ht="14.25" customHeight="1">
      <c r="G427" s="39"/>
      <c r="R427" s="27"/>
      <c r="Z427" s="39"/>
    </row>
    <row r="428" spans="7:26" ht="14.25" customHeight="1">
      <c r="G428" s="39"/>
      <c r="R428" s="27"/>
      <c r="Z428" s="39"/>
    </row>
    <row r="429" spans="7:26" ht="14.25" customHeight="1">
      <c r="G429" s="39"/>
      <c r="R429" s="27"/>
      <c r="Z429" s="39"/>
    </row>
    <row r="430" spans="7:26" ht="14.25" customHeight="1">
      <c r="G430" s="39"/>
      <c r="R430" s="27"/>
      <c r="Z430" s="39"/>
    </row>
    <row r="431" spans="7:26" ht="14.25" customHeight="1">
      <c r="G431" s="39"/>
      <c r="R431" s="27"/>
      <c r="Z431" s="39"/>
    </row>
    <row r="432" spans="7:26" ht="14.25" customHeight="1">
      <c r="G432" s="39"/>
      <c r="R432" s="27"/>
      <c r="Z432" s="39"/>
    </row>
    <row r="433" spans="7:26" ht="14.25" customHeight="1">
      <c r="G433" s="39"/>
      <c r="R433" s="27"/>
      <c r="Z433" s="39"/>
    </row>
    <row r="434" spans="7:26" ht="14.25" customHeight="1">
      <c r="G434" s="39"/>
      <c r="R434" s="27"/>
      <c r="Z434" s="39"/>
    </row>
    <row r="435" spans="7:26" ht="14.25" customHeight="1">
      <c r="G435" s="39"/>
      <c r="R435" s="27"/>
      <c r="Z435" s="39"/>
    </row>
    <row r="436" spans="7:26" ht="14.25" customHeight="1">
      <c r="G436" s="39"/>
      <c r="R436" s="27"/>
      <c r="Z436" s="39"/>
    </row>
    <row r="437" spans="7:26" ht="14.25" customHeight="1">
      <c r="G437" s="39"/>
      <c r="R437" s="27"/>
      <c r="Z437" s="39"/>
    </row>
    <row r="438" spans="7:26" ht="14.25" customHeight="1">
      <c r="G438" s="39"/>
      <c r="R438" s="27"/>
      <c r="Z438" s="39"/>
    </row>
    <row r="439" spans="7:26" ht="14.25" customHeight="1">
      <c r="G439" s="39"/>
      <c r="R439" s="27"/>
      <c r="Z439" s="39"/>
    </row>
    <row r="440" spans="7:26" ht="14.25" customHeight="1">
      <c r="G440" s="39"/>
      <c r="R440" s="27"/>
      <c r="Z440" s="39"/>
    </row>
    <row r="441" spans="7:26" ht="14.25" customHeight="1">
      <c r="G441" s="39"/>
      <c r="R441" s="27"/>
      <c r="Z441" s="39"/>
    </row>
    <row r="442" spans="7:26" ht="14.25" customHeight="1">
      <c r="G442" s="39"/>
      <c r="R442" s="27"/>
      <c r="Z442" s="39"/>
    </row>
    <row r="443" spans="7:26" ht="14.25" customHeight="1">
      <c r="G443" s="39"/>
      <c r="R443" s="27"/>
      <c r="Z443" s="39"/>
    </row>
    <row r="444" spans="7:26" ht="14.25" customHeight="1">
      <c r="G444" s="39"/>
      <c r="R444" s="27"/>
      <c r="Z444" s="39"/>
    </row>
    <row r="445" spans="7:26" ht="14.25" customHeight="1">
      <c r="G445" s="39"/>
      <c r="R445" s="27"/>
      <c r="Z445" s="39"/>
    </row>
    <row r="446" spans="7:26" ht="14.25" customHeight="1">
      <c r="G446" s="39"/>
      <c r="R446" s="27"/>
      <c r="Z446" s="39"/>
    </row>
    <row r="447" spans="7:26" ht="14.25" customHeight="1">
      <c r="G447" s="39"/>
      <c r="R447" s="27"/>
      <c r="Z447" s="39"/>
    </row>
    <row r="448" spans="7:26" ht="14.25" customHeight="1">
      <c r="G448" s="39"/>
      <c r="R448" s="27"/>
      <c r="Z448" s="39"/>
    </row>
    <row r="449" spans="7:26" ht="14.25" customHeight="1">
      <c r="G449" s="39"/>
      <c r="R449" s="27"/>
      <c r="Z449" s="39"/>
    </row>
    <row r="450" spans="7:26" ht="14.25" customHeight="1">
      <c r="G450" s="39"/>
      <c r="R450" s="27"/>
      <c r="Z450" s="39"/>
    </row>
    <row r="451" spans="7:26" ht="14.25" customHeight="1">
      <c r="G451" s="39"/>
      <c r="R451" s="27"/>
      <c r="Z451" s="39"/>
    </row>
    <row r="452" spans="7:26" ht="14.25" customHeight="1">
      <c r="G452" s="39"/>
      <c r="R452" s="27"/>
      <c r="Z452" s="39"/>
    </row>
    <row r="453" spans="7:26" ht="14.25" customHeight="1">
      <c r="G453" s="39"/>
      <c r="R453" s="27"/>
      <c r="Z453" s="39"/>
    </row>
    <row r="454" spans="7:26" ht="14.25" customHeight="1">
      <c r="G454" s="39"/>
      <c r="R454" s="27"/>
      <c r="Z454" s="39"/>
    </row>
    <row r="455" spans="7:26" ht="14.25" customHeight="1">
      <c r="G455" s="39"/>
      <c r="R455" s="27"/>
      <c r="Z455" s="39"/>
    </row>
    <row r="456" spans="7:26" ht="14.25" customHeight="1">
      <c r="G456" s="39"/>
      <c r="R456" s="27"/>
      <c r="Z456" s="39"/>
    </row>
    <row r="457" spans="7:26" ht="14.25" customHeight="1">
      <c r="G457" s="39"/>
      <c r="R457" s="27"/>
      <c r="Z457" s="39"/>
    </row>
    <row r="458" spans="7:26" ht="14.25" customHeight="1">
      <c r="G458" s="39"/>
      <c r="R458" s="27"/>
      <c r="Z458" s="39"/>
    </row>
    <row r="459" spans="7:26" ht="14.25" customHeight="1">
      <c r="G459" s="39"/>
      <c r="R459" s="27"/>
      <c r="Z459" s="39"/>
    </row>
    <row r="460" spans="7:26" ht="14.25" customHeight="1">
      <c r="G460" s="39"/>
      <c r="R460" s="27"/>
      <c r="Z460" s="39"/>
    </row>
    <row r="461" spans="7:26" ht="14.25" customHeight="1">
      <c r="G461" s="39"/>
      <c r="R461" s="27"/>
      <c r="Z461" s="39"/>
    </row>
    <row r="462" spans="7:26" ht="14.25" customHeight="1">
      <c r="G462" s="39"/>
      <c r="R462" s="27"/>
      <c r="Z462" s="39"/>
    </row>
    <row r="463" spans="7:26" ht="14.25" customHeight="1">
      <c r="G463" s="39"/>
      <c r="R463" s="27"/>
      <c r="Z463" s="39"/>
    </row>
    <row r="464" spans="7:26" ht="14.25" customHeight="1">
      <c r="G464" s="39"/>
      <c r="R464" s="27"/>
      <c r="Z464" s="39"/>
    </row>
    <row r="465" spans="7:26" ht="14.25" customHeight="1">
      <c r="G465" s="39"/>
      <c r="R465" s="27"/>
      <c r="Z465" s="39"/>
    </row>
    <row r="466" spans="7:26" ht="14.25" customHeight="1">
      <c r="G466" s="39"/>
      <c r="R466" s="27"/>
      <c r="Z466" s="39"/>
    </row>
    <row r="467" spans="7:26" ht="14.25" customHeight="1">
      <c r="G467" s="39"/>
      <c r="R467" s="27"/>
      <c r="Z467" s="39"/>
    </row>
    <row r="468" spans="7:26" ht="14.25" customHeight="1">
      <c r="G468" s="39"/>
      <c r="R468" s="27"/>
      <c r="Z468" s="39"/>
    </row>
    <row r="469" spans="7:26" ht="14.25" customHeight="1">
      <c r="G469" s="39"/>
      <c r="R469" s="27"/>
      <c r="Z469" s="39"/>
    </row>
    <row r="470" spans="7:26" ht="14.25" customHeight="1">
      <c r="G470" s="39"/>
      <c r="R470" s="27"/>
      <c r="Z470" s="39"/>
    </row>
    <row r="471" spans="7:26" ht="14.25" customHeight="1">
      <c r="G471" s="39"/>
      <c r="R471" s="27"/>
      <c r="Z471" s="39"/>
    </row>
    <row r="472" spans="7:26" ht="14.25" customHeight="1">
      <c r="G472" s="39"/>
      <c r="R472" s="27"/>
      <c r="Z472" s="39"/>
    </row>
    <row r="473" spans="7:26" ht="14.25" customHeight="1">
      <c r="G473" s="39"/>
      <c r="R473" s="27"/>
      <c r="Z473" s="39"/>
    </row>
    <row r="474" spans="7:26" ht="14.25" customHeight="1">
      <c r="G474" s="39"/>
      <c r="R474" s="27"/>
      <c r="Z474" s="39"/>
    </row>
    <row r="475" spans="7:26" ht="14.25" customHeight="1">
      <c r="G475" s="39"/>
      <c r="R475" s="27"/>
      <c r="Z475" s="39"/>
    </row>
    <row r="476" spans="7:26" ht="14.25" customHeight="1">
      <c r="G476" s="39"/>
      <c r="R476" s="27"/>
      <c r="Z476" s="39"/>
    </row>
    <row r="477" spans="7:26" ht="14.25" customHeight="1">
      <c r="G477" s="39"/>
      <c r="R477" s="27"/>
      <c r="Z477" s="39"/>
    </row>
    <row r="478" spans="7:26" ht="14.25" customHeight="1">
      <c r="G478" s="39"/>
      <c r="R478" s="27"/>
      <c r="Z478" s="39"/>
    </row>
    <row r="479" spans="7:26" ht="14.25" customHeight="1">
      <c r="G479" s="39"/>
      <c r="R479" s="27"/>
      <c r="Z479" s="39"/>
    </row>
    <row r="480" spans="7:26" ht="14.25" customHeight="1">
      <c r="G480" s="39"/>
      <c r="R480" s="27"/>
      <c r="Z480" s="39"/>
    </row>
    <row r="481" spans="7:26" ht="14.25" customHeight="1">
      <c r="G481" s="39"/>
      <c r="R481" s="27"/>
      <c r="Z481" s="39"/>
    </row>
    <row r="482" spans="7:26" ht="14.25" customHeight="1">
      <c r="G482" s="39"/>
      <c r="R482" s="27"/>
      <c r="Z482" s="39"/>
    </row>
    <row r="483" spans="7:26" ht="14.25" customHeight="1">
      <c r="G483" s="39"/>
      <c r="R483" s="27"/>
      <c r="Z483" s="39"/>
    </row>
    <row r="484" spans="7:26" ht="14.25" customHeight="1">
      <c r="G484" s="39"/>
      <c r="R484" s="27"/>
      <c r="Z484" s="39"/>
    </row>
    <row r="485" spans="7:26" ht="14.25" customHeight="1">
      <c r="G485" s="39"/>
      <c r="R485" s="27"/>
      <c r="Z485" s="39"/>
    </row>
    <row r="486" spans="7:26" ht="14.25" customHeight="1">
      <c r="G486" s="39"/>
      <c r="R486" s="27"/>
      <c r="Z486" s="39"/>
    </row>
    <row r="487" spans="7:26" ht="14.25" customHeight="1">
      <c r="G487" s="39"/>
      <c r="R487" s="27"/>
      <c r="Z487" s="39"/>
    </row>
    <row r="488" spans="7:26" ht="14.25" customHeight="1">
      <c r="G488" s="39"/>
      <c r="R488" s="27"/>
      <c r="Z488" s="39"/>
    </row>
    <row r="489" spans="7:26" ht="14.25" customHeight="1">
      <c r="G489" s="39"/>
      <c r="R489" s="27"/>
      <c r="Z489" s="39"/>
    </row>
    <row r="490" spans="7:26" ht="14.25" customHeight="1">
      <c r="G490" s="39"/>
      <c r="R490" s="27"/>
      <c r="Z490" s="39"/>
    </row>
    <row r="491" spans="7:26" ht="14.25" customHeight="1">
      <c r="G491" s="39"/>
      <c r="R491" s="27"/>
      <c r="Z491" s="39"/>
    </row>
    <row r="492" spans="7:26" ht="14.25" customHeight="1">
      <c r="G492" s="39"/>
      <c r="R492" s="27"/>
      <c r="Z492" s="39"/>
    </row>
    <row r="493" spans="7:26" ht="14.25" customHeight="1">
      <c r="G493" s="39"/>
      <c r="R493" s="27"/>
      <c r="Z493" s="39"/>
    </row>
    <row r="494" spans="7:26" ht="14.25" customHeight="1">
      <c r="G494" s="39"/>
      <c r="R494" s="27"/>
      <c r="Z494" s="39"/>
    </row>
    <row r="495" spans="7:26" ht="14.25" customHeight="1">
      <c r="G495" s="39"/>
      <c r="R495" s="27"/>
      <c r="Z495" s="39"/>
    </row>
    <row r="496" spans="7:26" ht="14.25" customHeight="1">
      <c r="G496" s="39"/>
      <c r="R496" s="27"/>
      <c r="Z496" s="39"/>
    </row>
    <row r="497" spans="7:26" ht="14.25" customHeight="1">
      <c r="G497" s="39"/>
      <c r="R497" s="27"/>
      <c r="Z497" s="39"/>
    </row>
    <row r="498" spans="7:26" ht="14.25" customHeight="1">
      <c r="G498" s="39"/>
      <c r="R498" s="27"/>
      <c r="Z498" s="39"/>
    </row>
    <row r="499" spans="7:26" ht="14.25" customHeight="1">
      <c r="G499" s="39"/>
      <c r="R499" s="27"/>
      <c r="Z499" s="39"/>
    </row>
    <row r="500" spans="7:26" ht="14.25" customHeight="1">
      <c r="G500" s="39"/>
      <c r="R500" s="27"/>
      <c r="Z500" s="39"/>
    </row>
    <row r="501" spans="7:26" ht="14.25" customHeight="1">
      <c r="G501" s="39"/>
      <c r="R501" s="27"/>
      <c r="Z501" s="39"/>
    </row>
    <row r="502" spans="7:26" ht="14.25" customHeight="1">
      <c r="G502" s="39"/>
      <c r="R502" s="27"/>
      <c r="Z502" s="39"/>
    </row>
    <row r="503" spans="7:26" ht="14.25" customHeight="1">
      <c r="G503" s="39"/>
      <c r="R503" s="27"/>
      <c r="Z503" s="39"/>
    </row>
    <row r="504" spans="7:26" ht="14.25" customHeight="1">
      <c r="G504" s="39"/>
      <c r="R504" s="27"/>
      <c r="Z504" s="39"/>
    </row>
    <row r="505" spans="7:26" ht="14.25" customHeight="1">
      <c r="G505" s="39"/>
      <c r="R505" s="27"/>
      <c r="Z505" s="39"/>
    </row>
    <row r="506" spans="7:26" ht="14.25" customHeight="1">
      <c r="G506" s="39"/>
      <c r="R506" s="27"/>
      <c r="Z506" s="39"/>
    </row>
    <row r="507" spans="7:26" ht="14.25" customHeight="1">
      <c r="G507" s="39"/>
      <c r="R507" s="27"/>
      <c r="Z507" s="39"/>
    </row>
    <row r="508" spans="7:26" ht="14.25" customHeight="1">
      <c r="G508" s="39"/>
      <c r="R508" s="27"/>
      <c r="Z508" s="39"/>
    </row>
    <row r="509" spans="7:26" ht="14.25" customHeight="1">
      <c r="G509" s="39"/>
      <c r="R509" s="27"/>
      <c r="Z509" s="39"/>
    </row>
    <row r="510" spans="7:26" ht="14.25" customHeight="1">
      <c r="G510" s="39"/>
      <c r="R510" s="27"/>
      <c r="Z510" s="39"/>
    </row>
    <row r="511" spans="7:26" ht="14.25" customHeight="1">
      <c r="G511" s="39"/>
      <c r="R511" s="27"/>
      <c r="Z511" s="39"/>
    </row>
    <row r="512" spans="7:26" ht="14.25" customHeight="1">
      <c r="G512" s="39"/>
      <c r="R512" s="27"/>
      <c r="Z512" s="39"/>
    </row>
    <row r="513" spans="7:26" ht="14.25" customHeight="1">
      <c r="G513" s="39"/>
      <c r="R513" s="27"/>
      <c r="Z513" s="39"/>
    </row>
    <row r="514" spans="7:26" ht="14.25" customHeight="1">
      <c r="G514" s="39"/>
      <c r="R514" s="27"/>
      <c r="Z514" s="39"/>
    </row>
    <row r="515" spans="7:26" ht="14.25" customHeight="1">
      <c r="G515" s="39"/>
      <c r="R515" s="27"/>
      <c r="Z515" s="39"/>
    </row>
    <row r="516" spans="7:26" ht="14.25" customHeight="1">
      <c r="G516" s="39"/>
      <c r="R516" s="27"/>
      <c r="Z516" s="39"/>
    </row>
    <row r="517" spans="7:26" ht="14.25" customHeight="1">
      <c r="G517" s="39"/>
      <c r="R517" s="27"/>
      <c r="Z517" s="39"/>
    </row>
    <row r="518" spans="7:26" ht="14.25" customHeight="1">
      <c r="G518" s="39"/>
      <c r="R518" s="27"/>
      <c r="Z518" s="39"/>
    </row>
    <row r="519" spans="7:26" ht="14.25" customHeight="1">
      <c r="G519" s="39"/>
      <c r="R519" s="27"/>
      <c r="Z519" s="39"/>
    </row>
    <row r="520" spans="7:26" ht="14.25" customHeight="1">
      <c r="G520" s="39"/>
      <c r="R520" s="27"/>
      <c r="Z520" s="39"/>
    </row>
    <row r="521" spans="7:26" ht="14.25" customHeight="1">
      <c r="G521" s="39"/>
      <c r="R521" s="27"/>
      <c r="Z521" s="39"/>
    </row>
    <row r="522" spans="7:26" ht="14.25" customHeight="1">
      <c r="G522" s="39"/>
      <c r="R522" s="27"/>
      <c r="Z522" s="39"/>
    </row>
    <row r="523" spans="7:26" ht="14.25" customHeight="1">
      <c r="G523" s="39"/>
      <c r="R523" s="27"/>
      <c r="Z523" s="39"/>
    </row>
    <row r="524" spans="7:26" ht="14.25" customHeight="1">
      <c r="G524" s="39"/>
      <c r="R524" s="27"/>
      <c r="Z524" s="39"/>
    </row>
    <row r="525" spans="7:26" ht="14.25" customHeight="1">
      <c r="G525" s="39"/>
      <c r="R525" s="27"/>
      <c r="Z525" s="39"/>
    </row>
    <row r="526" spans="7:26" ht="14.25" customHeight="1">
      <c r="G526" s="39"/>
      <c r="R526" s="27"/>
      <c r="Z526" s="39"/>
    </row>
    <row r="527" spans="7:26" ht="14.25" customHeight="1">
      <c r="G527" s="39"/>
      <c r="R527" s="27"/>
      <c r="Z527" s="39"/>
    </row>
    <row r="528" spans="7:26" ht="14.25" customHeight="1">
      <c r="G528" s="39"/>
      <c r="R528" s="27"/>
      <c r="Z528" s="39"/>
    </row>
    <row r="529" spans="7:26" ht="14.25" customHeight="1">
      <c r="G529" s="39"/>
      <c r="R529" s="27"/>
      <c r="Z529" s="39"/>
    </row>
    <row r="530" spans="7:26" ht="14.25" customHeight="1">
      <c r="G530" s="39"/>
      <c r="R530" s="27"/>
      <c r="Z530" s="39"/>
    </row>
    <row r="531" spans="7:26" ht="14.25" customHeight="1">
      <c r="G531" s="39"/>
      <c r="R531" s="27"/>
      <c r="Z531" s="39"/>
    </row>
    <row r="532" spans="7:26" ht="14.25" customHeight="1">
      <c r="G532" s="39"/>
      <c r="R532" s="27"/>
      <c r="Z532" s="39"/>
    </row>
    <row r="533" spans="7:26" ht="14.25" customHeight="1">
      <c r="G533" s="39"/>
      <c r="R533" s="27"/>
      <c r="Z533" s="39"/>
    </row>
    <row r="534" spans="7:26" ht="14.25" customHeight="1">
      <c r="G534" s="39"/>
      <c r="R534" s="27"/>
      <c r="Z534" s="39"/>
    </row>
    <row r="535" spans="7:26" ht="14.25" customHeight="1">
      <c r="G535" s="39"/>
      <c r="R535" s="27"/>
      <c r="Z535" s="39"/>
    </row>
    <row r="536" spans="7:26" ht="14.25" customHeight="1">
      <c r="G536" s="39"/>
      <c r="R536" s="27"/>
      <c r="Z536" s="39"/>
    </row>
    <row r="537" spans="7:26" ht="14.25" customHeight="1">
      <c r="G537" s="39"/>
      <c r="R537" s="27"/>
      <c r="Z537" s="39"/>
    </row>
    <row r="538" spans="7:26" ht="14.25" customHeight="1">
      <c r="G538" s="39"/>
      <c r="R538" s="27"/>
      <c r="Z538" s="39"/>
    </row>
    <row r="539" spans="7:26" ht="14.25" customHeight="1">
      <c r="G539" s="39"/>
      <c r="R539" s="27"/>
      <c r="Z539" s="39"/>
    </row>
    <row r="540" spans="7:26" ht="14.25" customHeight="1">
      <c r="G540" s="39"/>
      <c r="R540" s="27"/>
      <c r="Z540" s="39"/>
    </row>
    <row r="541" spans="7:26" ht="14.25" customHeight="1">
      <c r="G541" s="39"/>
      <c r="R541" s="27"/>
      <c r="Z541" s="39"/>
    </row>
    <row r="542" spans="7:26" ht="14.25" customHeight="1">
      <c r="G542" s="39"/>
      <c r="R542" s="27"/>
      <c r="Z542" s="39"/>
    </row>
    <row r="543" spans="7:26" ht="14.25" customHeight="1">
      <c r="G543" s="39"/>
      <c r="R543" s="27"/>
      <c r="Z543" s="39"/>
    </row>
    <row r="544" spans="7:26" ht="14.25" customHeight="1">
      <c r="G544" s="39"/>
      <c r="R544" s="27"/>
      <c r="Z544" s="39"/>
    </row>
    <row r="545" spans="7:26" ht="14.25" customHeight="1">
      <c r="G545" s="39"/>
      <c r="R545" s="27"/>
      <c r="Z545" s="39"/>
    </row>
    <row r="546" spans="7:26" ht="14.25" customHeight="1">
      <c r="G546" s="39"/>
      <c r="R546" s="27"/>
      <c r="Z546" s="39"/>
    </row>
    <row r="547" spans="7:26" ht="14.25" customHeight="1">
      <c r="G547" s="39"/>
      <c r="R547" s="27"/>
      <c r="Z547" s="39"/>
    </row>
    <row r="548" spans="7:26" ht="14.25" customHeight="1">
      <c r="G548" s="39"/>
      <c r="R548" s="27"/>
      <c r="Z548" s="39"/>
    </row>
    <row r="549" spans="7:26" ht="14.25" customHeight="1">
      <c r="G549" s="39"/>
      <c r="R549" s="27"/>
      <c r="Z549" s="39"/>
    </row>
    <row r="550" spans="7:26" ht="14.25" customHeight="1">
      <c r="G550" s="39"/>
      <c r="R550" s="27"/>
      <c r="Z550" s="39"/>
    </row>
    <row r="551" spans="7:26" ht="14.25" customHeight="1">
      <c r="G551" s="39"/>
      <c r="R551" s="27"/>
      <c r="Z551" s="39"/>
    </row>
    <row r="552" spans="7:26" ht="14.25" customHeight="1">
      <c r="G552" s="39"/>
      <c r="R552" s="27"/>
      <c r="Z552" s="39"/>
    </row>
    <row r="553" spans="7:26" ht="14.25" customHeight="1">
      <c r="G553" s="39"/>
      <c r="R553" s="27"/>
      <c r="Z553" s="39"/>
    </row>
    <row r="554" spans="7:26" ht="14.25" customHeight="1">
      <c r="G554" s="39"/>
      <c r="R554" s="27"/>
      <c r="Z554" s="39"/>
    </row>
    <row r="555" spans="7:26" ht="14.25" customHeight="1">
      <c r="G555" s="39"/>
      <c r="R555" s="27"/>
      <c r="Z555" s="39"/>
    </row>
    <row r="556" spans="7:26" ht="14.25" customHeight="1">
      <c r="G556" s="39"/>
      <c r="R556" s="27"/>
      <c r="Z556" s="39"/>
    </row>
    <row r="557" spans="7:26" ht="14.25" customHeight="1">
      <c r="G557" s="39"/>
      <c r="R557" s="27"/>
      <c r="Z557" s="39"/>
    </row>
    <row r="558" spans="7:26" ht="14.25" customHeight="1">
      <c r="G558" s="39"/>
      <c r="R558" s="27"/>
      <c r="Z558" s="39"/>
    </row>
    <row r="559" spans="7:26" ht="14.25" customHeight="1">
      <c r="G559" s="39"/>
      <c r="R559" s="27"/>
      <c r="Z559" s="39"/>
    </row>
    <row r="560" spans="7:26" ht="14.25" customHeight="1">
      <c r="G560" s="39"/>
      <c r="R560" s="27"/>
      <c r="Z560" s="39"/>
    </row>
    <row r="561" spans="7:26" ht="14.25" customHeight="1">
      <c r="G561" s="39"/>
      <c r="R561" s="27"/>
      <c r="Z561" s="39"/>
    </row>
    <row r="562" spans="7:26" ht="14.25" customHeight="1">
      <c r="G562" s="39"/>
      <c r="R562" s="27"/>
      <c r="Z562" s="39"/>
    </row>
    <row r="563" spans="7:26" ht="14.25" customHeight="1">
      <c r="G563" s="39"/>
      <c r="R563" s="27"/>
      <c r="Z563" s="39"/>
    </row>
    <row r="564" spans="7:26" ht="14.25" customHeight="1">
      <c r="G564" s="39"/>
      <c r="R564" s="27"/>
      <c r="Z564" s="39"/>
    </row>
    <row r="565" spans="7:26" ht="14.25" customHeight="1">
      <c r="G565" s="39"/>
      <c r="R565" s="27"/>
      <c r="Z565" s="39"/>
    </row>
    <row r="566" spans="7:26" ht="14.25" customHeight="1">
      <c r="G566" s="39"/>
      <c r="R566" s="27"/>
      <c r="Z566" s="39"/>
    </row>
    <row r="567" spans="7:26" ht="14.25" customHeight="1">
      <c r="G567" s="39"/>
      <c r="R567" s="27"/>
      <c r="Z567" s="39"/>
    </row>
    <row r="568" spans="7:26" ht="14.25" customHeight="1">
      <c r="G568" s="39"/>
      <c r="R568" s="27"/>
      <c r="Z568" s="39"/>
    </row>
    <row r="569" spans="7:26" ht="14.25" customHeight="1">
      <c r="G569" s="39"/>
      <c r="R569" s="27"/>
      <c r="Z569" s="39"/>
    </row>
    <row r="570" spans="7:26" ht="14.25" customHeight="1">
      <c r="G570" s="39"/>
      <c r="R570" s="27"/>
      <c r="Z570" s="39"/>
    </row>
    <row r="571" spans="7:26" ht="14.25" customHeight="1">
      <c r="G571" s="39"/>
      <c r="R571" s="27"/>
      <c r="Z571" s="39"/>
    </row>
    <row r="572" spans="7:26" ht="14.25" customHeight="1">
      <c r="G572" s="39"/>
      <c r="R572" s="27"/>
      <c r="Z572" s="39"/>
    </row>
    <row r="573" spans="7:26" ht="14.25" customHeight="1">
      <c r="G573" s="39"/>
      <c r="R573" s="27"/>
      <c r="Z573" s="39"/>
    </row>
    <row r="574" spans="7:26" ht="14.25" customHeight="1">
      <c r="G574" s="39"/>
      <c r="R574" s="27"/>
      <c r="Z574" s="39"/>
    </row>
    <row r="575" spans="7:26" ht="14.25" customHeight="1">
      <c r="G575" s="39"/>
      <c r="R575" s="27"/>
      <c r="Z575" s="39"/>
    </row>
    <row r="576" spans="7:26" ht="14.25" customHeight="1">
      <c r="G576" s="39"/>
      <c r="R576" s="27"/>
      <c r="Z576" s="39"/>
    </row>
    <row r="577" spans="7:26" ht="14.25" customHeight="1">
      <c r="G577" s="39"/>
      <c r="R577" s="27"/>
      <c r="Z577" s="39"/>
    </row>
    <row r="578" spans="7:26" ht="14.25" customHeight="1">
      <c r="G578" s="39"/>
      <c r="R578" s="27"/>
      <c r="Z578" s="39"/>
    </row>
    <row r="579" spans="7:26" ht="14.25" customHeight="1">
      <c r="G579" s="39"/>
      <c r="R579" s="27"/>
      <c r="Z579" s="39"/>
    </row>
    <row r="580" spans="7:26" ht="14.25" customHeight="1">
      <c r="G580" s="39"/>
      <c r="R580" s="27"/>
      <c r="Z580" s="39"/>
    </row>
    <row r="581" spans="7:26" ht="14.25" customHeight="1">
      <c r="G581" s="39"/>
      <c r="R581" s="27"/>
      <c r="Z581" s="39"/>
    </row>
    <row r="582" spans="7:26" ht="14.25" customHeight="1">
      <c r="G582" s="39"/>
      <c r="R582" s="27"/>
      <c r="Z582" s="39"/>
    </row>
    <row r="583" spans="7:26" ht="14.25" customHeight="1">
      <c r="G583" s="39"/>
      <c r="R583" s="27"/>
      <c r="Z583" s="39"/>
    </row>
    <row r="584" spans="7:26" ht="14.25" customHeight="1">
      <c r="G584" s="39"/>
      <c r="R584" s="27"/>
      <c r="Z584" s="39"/>
    </row>
    <row r="585" spans="7:26" ht="14.25" customHeight="1">
      <c r="G585" s="39"/>
      <c r="R585" s="27"/>
      <c r="Z585" s="39"/>
    </row>
    <row r="586" spans="7:26" ht="14.25" customHeight="1">
      <c r="G586" s="39"/>
      <c r="R586" s="27"/>
      <c r="Z586" s="39"/>
    </row>
    <row r="587" spans="7:26" ht="14.25" customHeight="1">
      <c r="G587" s="39"/>
      <c r="R587" s="27"/>
      <c r="Z587" s="39"/>
    </row>
    <row r="588" spans="7:26" ht="14.25" customHeight="1">
      <c r="G588" s="39"/>
      <c r="R588" s="27"/>
      <c r="Z588" s="39"/>
    </row>
    <row r="589" spans="7:26" ht="14.25" customHeight="1">
      <c r="G589" s="39"/>
      <c r="R589" s="27"/>
      <c r="Z589" s="39"/>
    </row>
    <row r="590" spans="7:26" ht="14.25" customHeight="1">
      <c r="G590" s="39"/>
      <c r="R590" s="27"/>
      <c r="Z590" s="39"/>
    </row>
    <row r="591" spans="7:26" ht="14.25" customHeight="1">
      <c r="G591" s="39"/>
      <c r="R591" s="27"/>
      <c r="Z591" s="39"/>
    </row>
    <row r="592" spans="7:26" ht="14.25" customHeight="1">
      <c r="G592" s="39"/>
      <c r="R592" s="27"/>
      <c r="Z592" s="39"/>
    </row>
    <row r="593" spans="7:26" ht="14.25" customHeight="1">
      <c r="G593" s="39"/>
      <c r="R593" s="27"/>
      <c r="Z593" s="39"/>
    </row>
    <row r="594" spans="7:26" ht="14.25" customHeight="1">
      <c r="G594" s="39"/>
      <c r="R594" s="27"/>
      <c r="Z594" s="39"/>
    </row>
    <row r="595" spans="7:26" ht="14.25" customHeight="1">
      <c r="G595" s="39"/>
      <c r="R595" s="27"/>
      <c r="Z595" s="39"/>
    </row>
    <row r="596" spans="7:26" ht="14.25" customHeight="1">
      <c r="G596" s="39"/>
      <c r="R596" s="27"/>
      <c r="Z596" s="39"/>
    </row>
    <row r="597" spans="7:26" ht="14.25" customHeight="1">
      <c r="G597" s="39"/>
      <c r="R597" s="27"/>
      <c r="Z597" s="39"/>
    </row>
    <row r="598" spans="7:26" ht="14.25" customHeight="1">
      <c r="G598" s="39"/>
      <c r="R598" s="27"/>
      <c r="Z598" s="39"/>
    </row>
    <row r="599" spans="7:26" ht="14.25" customHeight="1">
      <c r="G599" s="39"/>
      <c r="R599" s="27"/>
      <c r="Z599" s="39"/>
    </row>
    <row r="600" spans="7:26" ht="14.25" customHeight="1">
      <c r="G600" s="39"/>
      <c r="R600" s="27"/>
      <c r="Z600" s="39"/>
    </row>
    <row r="601" spans="7:26" ht="14.25" customHeight="1">
      <c r="G601" s="39"/>
      <c r="R601" s="27"/>
      <c r="Z601" s="39"/>
    </row>
    <row r="602" spans="7:26" ht="14.25" customHeight="1">
      <c r="G602" s="39"/>
      <c r="R602" s="27"/>
      <c r="Z602" s="39"/>
    </row>
    <row r="603" spans="7:26" ht="14.25" customHeight="1">
      <c r="G603" s="39"/>
      <c r="R603" s="27"/>
      <c r="Z603" s="39"/>
    </row>
    <row r="604" spans="7:26" ht="14.25" customHeight="1">
      <c r="G604" s="39"/>
      <c r="R604" s="27"/>
      <c r="Z604" s="39"/>
    </row>
    <row r="605" spans="7:26" ht="14.25" customHeight="1">
      <c r="G605" s="39"/>
      <c r="R605" s="27"/>
      <c r="Z605" s="39"/>
    </row>
    <row r="606" spans="7:26" ht="14.25" customHeight="1">
      <c r="G606" s="39"/>
      <c r="R606" s="27"/>
      <c r="Z606" s="39"/>
    </row>
    <row r="607" spans="7:26" ht="14.25" customHeight="1">
      <c r="G607" s="39"/>
      <c r="R607" s="27"/>
      <c r="Z607" s="39"/>
    </row>
    <row r="608" spans="7:26" ht="14.25" customHeight="1">
      <c r="G608" s="39"/>
      <c r="R608" s="27"/>
      <c r="Z608" s="39"/>
    </row>
    <row r="609" spans="7:26" ht="14.25" customHeight="1">
      <c r="G609" s="39"/>
      <c r="R609" s="27"/>
      <c r="Z609" s="39"/>
    </row>
    <row r="610" spans="7:26" ht="14.25" customHeight="1">
      <c r="G610" s="39"/>
      <c r="R610" s="27"/>
      <c r="Z610" s="39"/>
    </row>
    <row r="611" spans="7:26" ht="14.25" customHeight="1">
      <c r="G611" s="39"/>
      <c r="R611" s="27"/>
      <c r="Z611" s="39"/>
    </row>
    <row r="612" spans="7:26" ht="14.25" customHeight="1">
      <c r="G612" s="39"/>
      <c r="R612" s="27"/>
      <c r="Z612" s="39"/>
    </row>
    <row r="613" spans="7:26" ht="14.25" customHeight="1">
      <c r="G613" s="39"/>
      <c r="R613" s="27"/>
      <c r="Z613" s="39"/>
    </row>
    <row r="614" spans="7:26" ht="14.25" customHeight="1">
      <c r="G614" s="39"/>
      <c r="R614" s="27"/>
      <c r="Z614" s="39"/>
    </row>
    <row r="615" spans="7:26" ht="14.25" customHeight="1">
      <c r="G615" s="39"/>
      <c r="R615" s="27"/>
      <c r="Z615" s="39"/>
    </row>
    <row r="616" spans="7:26" ht="14.25" customHeight="1">
      <c r="G616" s="39"/>
      <c r="R616" s="27"/>
      <c r="Z616" s="39"/>
    </row>
    <row r="617" spans="7:26" ht="14.25" customHeight="1">
      <c r="G617" s="39"/>
      <c r="R617" s="27"/>
      <c r="Z617" s="39"/>
    </row>
    <row r="618" spans="7:26" ht="14.25" customHeight="1">
      <c r="G618" s="39"/>
      <c r="R618" s="27"/>
      <c r="Z618" s="39"/>
    </row>
    <row r="619" spans="7:26" ht="14.25" customHeight="1">
      <c r="G619" s="39"/>
      <c r="R619" s="27"/>
      <c r="Z619" s="39"/>
    </row>
    <row r="620" spans="7:26" ht="14.25" customHeight="1">
      <c r="G620" s="39"/>
      <c r="R620" s="27"/>
      <c r="Z620" s="39"/>
    </row>
    <row r="621" spans="7:26" ht="14.25" customHeight="1">
      <c r="G621" s="39"/>
      <c r="R621" s="27"/>
      <c r="Z621" s="39"/>
    </row>
    <row r="622" spans="7:26" ht="14.25" customHeight="1">
      <c r="G622" s="39"/>
      <c r="R622" s="27"/>
      <c r="Z622" s="39"/>
    </row>
    <row r="623" spans="7:26" ht="14.25" customHeight="1">
      <c r="G623" s="39"/>
      <c r="R623" s="27"/>
      <c r="Z623" s="39"/>
    </row>
    <row r="624" spans="7:26" ht="14.25" customHeight="1">
      <c r="G624" s="39"/>
      <c r="R624" s="27"/>
      <c r="Z624" s="39"/>
    </row>
    <row r="625" spans="7:26" ht="14.25" customHeight="1">
      <c r="G625" s="39"/>
      <c r="R625" s="27"/>
      <c r="Z625" s="39"/>
    </row>
    <row r="626" spans="7:26" ht="14.25" customHeight="1">
      <c r="G626" s="39"/>
      <c r="R626" s="27"/>
      <c r="Z626" s="39"/>
    </row>
    <row r="627" spans="7:26" ht="14.25" customHeight="1">
      <c r="G627" s="39"/>
      <c r="R627" s="27"/>
      <c r="Z627" s="39"/>
    </row>
    <row r="628" spans="7:26" ht="14.25" customHeight="1">
      <c r="G628" s="39"/>
      <c r="R628" s="27"/>
      <c r="Z628" s="39"/>
    </row>
    <row r="629" spans="7:26" ht="14.25" customHeight="1">
      <c r="G629" s="39"/>
      <c r="R629" s="27"/>
      <c r="Z629" s="39"/>
    </row>
    <row r="630" spans="7:26" ht="14.25" customHeight="1">
      <c r="G630" s="39"/>
      <c r="R630" s="27"/>
      <c r="Z630" s="39"/>
    </row>
    <row r="631" spans="7:26" ht="14.25" customHeight="1">
      <c r="G631" s="39"/>
      <c r="R631" s="27"/>
      <c r="Z631" s="39"/>
    </row>
    <row r="632" spans="7:26" ht="14.25" customHeight="1">
      <c r="G632" s="39"/>
      <c r="R632" s="27"/>
      <c r="Z632" s="39"/>
    </row>
    <row r="633" spans="7:26" ht="14.25" customHeight="1">
      <c r="G633" s="39"/>
      <c r="R633" s="27"/>
      <c r="Z633" s="39"/>
    </row>
    <row r="634" spans="7:26" ht="14.25" customHeight="1">
      <c r="G634" s="39"/>
      <c r="R634" s="27"/>
      <c r="Z634" s="39"/>
    </row>
    <row r="635" spans="7:26" ht="14.25" customHeight="1">
      <c r="G635" s="39"/>
      <c r="R635" s="27"/>
      <c r="Z635" s="39"/>
    </row>
    <row r="636" spans="7:26" ht="14.25" customHeight="1">
      <c r="G636" s="39"/>
      <c r="R636" s="27"/>
      <c r="Z636" s="39"/>
    </row>
    <row r="637" spans="7:26" ht="14.25" customHeight="1">
      <c r="G637" s="39"/>
      <c r="R637" s="27"/>
      <c r="Z637" s="39"/>
    </row>
    <row r="638" spans="7:26" ht="14.25" customHeight="1">
      <c r="G638" s="39"/>
      <c r="R638" s="27"/>
      <c r="Z638" s="39"/>
    </row>
    <row r="639" spans="7:26" ht="14.25" customHeight="1">
      <c r="G639" s="39"/>
      <c r="R639" s="27"/>
      <c r="Z639" s="39"/>
    </row>
    <row r="640" spans="7:26" ht="14.25" customHeight="1">
      <c r="G640" s="39"/>
      <c r="R640" s="27"/>
      <c r="Z640" s="39"/>
    </row>
    <row r="641" spans="7:26" ht="14.25" customHeight="1">
      <c r="G641" s="39"/>
      <c r="R641" s="27"/>
      <c r="Z641" s="39"/>
    </row>
    <row r="642" spans="7:26" ht="14.25" customHeight="1">
      <c r="G642" s="39"/>
      <c r="R642" s="27"/>
      <c r="Z642" s="39"/>
    </row>
    <row r="643" spans="7:26" ht="14.25" customHeight="1">
      <c r="G643" s="39"/>
      <c r="R643" s="27"/>
      <c r="Z643" s="39"/>
    </row>
    <row r="644" spans="7:26" ht="14.25" customHeight="1">
      <c r="G644" s="39"/>
      <c r="R644" s="27"/>
      <c r="Z644" s="39"/>
    </row>
    <row r="645" spans="7:26" ht="14.25" customHeight="1">
      <c r="G645" s="39"/>
      <c r="R645" s="27"/>
      <c r="Z645" s="39"/>
    </row>
    <row r="646" spans="7:26" ht="14.25" customHeight="1">
      <c r="G646" s="39"/>
      <c r="R646" s="27"/>
      <c r="Z646" s="39"/>
    </row>
    <row r="647" spans="7:26" ht="14.25" customHeight="1">
      <c r="G647" s="39"/>
      <c r="R647" s="27"/>
      <c r="Z647" s="39"/>
    </row>
    <row r="648" spans="7:26" ht="14.25" customHeight="1">
      <c r="G648" s="39"/>
      <c r="R648" s="27"/>
      <c r="Z648" s="39"/>
    </row>
    <row r="649" spans="7:26" ht="14.25" customHeight="1">
      <c r="G649" s="39"/>
      <c r="R649" s="27"/>
      <c r="Z649" s="39"/>
    </row>
    <row r="650" spans="7:26" ht="14.25" customHeight="1">
      <c r="G650" s="39"/>
      <c r="R650" s="27"/>
      <c r="Z650" s="39"/>
    </row>
    <row r="651" spans="7:26" ht="14.25" customHeight="1">
      <c r="G651" s="39"/>
      <c r="R651" s="27"/>
      <c r="Z651" s="39"/>
    </row>
    <row r="652" spans="7:26" ht="14.25" customHeight="1">
      <c r="G652" s="39"/>
      <c r="R652" s="27"/>
      <c r="Z652" s="39"/>
    </row>
    <row r="653" spans="7:26" ht="14.25" customHeight="1">
      <c r="G653" s="39"/>
      <c r="R653" s="27"/>
      <c r="Z653" s="39"/>
    </row>
    <row r="654" spans="7:26" ht="14.25" customHeight="1">
      <c r="G654" s="39"/>
      <c r="R654" s="27"/>
      <c r="Z654" s="39"/>
    </row>
    <row r="655" spans="7:26" ht="14.25" customHeight="1">
      <c r="G655" s="39"/>
      <c r="R655" s="27"/>
      <c r="Z655" s="39"/>
    </row>
    <row r="656" spans="7:26" ht="14.25" customHeight="1">
      <c r="G656" s="39"/>
      <c r="R656" s="27"/>
      <c r="Z656" s="39"/>
    </row>
    <row r="657" spans="7:26" ht="14.25" customHeight="1">
      <c r="G657" s="39"/>
      <c r="R657" s="27"/>
      <c r="Z657" s="39"/>
    </row>
    <row r="658" spans="7:26" ht="14.25" customHeight="1">
      <c r="G658" s="39"/>
      <c r="R658" s="27"/>
      <c r="Z658" s="39"/>
    </row>
    <row r="659" spans="7:26" ht="14.25" customHeight="1">
      <c r="G659" s="39"/>
      <c r="R659" s="27"/>
      <c r="Z659" s="39"/>
    </row>
    <row r="660" spans="7:26" ht="14.25" customHeight="1">
      <c r="G660" s="39"/>
      <c r="R660" s="27"/>
      <c r="Z660" s="39"/>
    </row>
    <row r="661" spans="7:26" ht="14.25" customHeight="1">
      <c r="G661" s="39"/>
      <c r="R661" s="27"/>
      <c r="Z661" s="39"/>
    </row>
    <row r="662" spans="7:26" ht="14.25" customHeight="1">
      <c r="G662" s="39"/>
      <c r="R662" s="27"/>
      <c r="Z662" s="39"/>
    </row>
    <row r="663" spans="7:26" ht="14.25" customHeight="1">
      <c r="G663" s="39"/>
      <c r="R663" s="27"/>
      <c r="Z663" s="39"/>
    </row>
    <row r="664" spans="7:26" ht="14.25" customHeight="1">
      <c r="G664" s="39"/>
      <c r="R664" s="27"/>
      <c r="Z664" s="39"/>
    </row>
    <row r="665" spans="7:26" ht="14.25" customHeight="1">
      <c r="G665" s="39"/>
      <c r="R665" s="27"/>
      <c r="Z665" s="39"/>
    </row>
    <row r="666" spans="7:26" ht="14.25" customHeight="1">
      <c r="G666" s="39"/>
      <c r="R666" s="27"/>
      <c r="Z666" s="39"/>
    </row>
    <row r="667" spans="7:26" ht="14.25" customHeight="1">
      <c r="G667" s="39"/>
      <c r="R667" s="27"/>
      <c r="Z667" s="39"/>
    </row>
    <row r="668" spans="7:26" ht="14.25" customHeight="1">
      <c r="G668" s="39"/>
      <c r="R668" s="27"/>
      <c r="Z668" s="39"/>
    </row>
    <row r="669" spans="7:26" ht="14.25" customHeight="1">
      <c r="G669" s="39"/>
      <c r="R669" s="27"/>
      <c r="Z669" s="39"/>
    </row>
    <row r="670" spans="7:26" ht="14.25" customHeight="1">
      <c r="G670" s="39"/>
      <c r="R670" s="27"/>
      <c r="Z670" s="39"/>
    </row>
    <row r="671" spans="7:26" ht="14.25" customHeight="1">
      <c r="G671" s="39"/>
      <c r="R671" s="27"/>
      <c r="Z671" s="39"/>
    </row>
    <row r="672" spans="7:26" ht="14.25" customHeight="1">
      <c r="G672" s="39"/>
      <c r="R672" s="27"/>
      <c r="Z672" s="39"/>
    </row>
    <row r="673" spans="7:26" ht="14.25" customHeight="1">
      <c r="G673" s="39"/>
      <c r="R673" s="27"/>
      <c r="Z673" s="39"/>
    </row>
    <row r="674" spans="7:26" ht="14.25" customHeight="1">
      <c r="G674" s="39"/>
      <c r="R674" s="27"/>
      <c r="Z674" s="39"/>
    </row>
    <row r="675" spans="7:26" ht="14.25" customHeight="1">
      <c r="G675" s="39"/>
      <c r="R675" s="27"/>
      <c r="Z675" s="39"/>
    </row>
    <row r="676" spans="7:26" ht="14.25" customHeight="1">
      <c r="G676" s="39"/>
      <c r="R676" s="27"/>
      <c r="Z676" s="39"/>
    </row>
    <row r="677" spans="7:26" ht="14.25" customHeight="1">
      <c r="G677" s="39"/>
      <c r="R677" s="27"/>
      <c r="Z677" s="39"/>
    </row>
    <row r="678" spans="7:26" ht="14.25" customHeight="1">
      <c r="G678" s="39"/>
      <c r="R678" s="27"/>
      <c r="Z678" s="39"/>
    </row>
    <row r="679" spans="7:26" ht="14.25" customHeight="1">
      <c r="G679" s="39"/>
      <c r="R679" s="27"/>
      <c r="Z679" s="39"/>
    </row>
    <row r="680" spans="7:26" ht="14.25" customHeight="1">
      <c r="G680" s="39"/>
      <c r="R680" s="27"/>
      <c r="Z680" s="39"/>
    </row>
    <row r="681" spans="7:26" ht="14.25" customHeight="1">
      <c r="G681" s="39"/>
      <c r="R681" s="27"/>
      <c r="Z681" s="39"/>
    </row>
    <row r="682" spans="7:26" ht="14.25" customHeight="1">
      <c r="G682" s="39"/>
      <c r="R682" s="27"/>
      <c r="Z682" s="39"/>
    </row>
    <row r="683" spans="7:26" ht="14.25" customHeight="1">
      <c r="G683" s="39"/>
      <c r="R683" s="27"/>
      <c r="Z683" s="39"/>
    </row>
    <row r="684" spans="7:26" ht="14.25" customHeight="1">
      <c r="G684" s="39"/>
      <c r="R684" s="27"/>
      <c r="Z684" s="39"/>
    </row>
    <row r="685" spans="7:26" ht="14.25" customHeight="1">
      <c r="G685" s="39"/>
      <c r="R685" s="27"/>
      <c r="Z685" s="39"/>
    </row>
    <row r="686" spans="7:26" ht="14.25" customHeight="1">
      <c r="G686" s="39"/>
      <c r="R686" s="27"/>
      <c r="Z686" s="39"/>
    </row>
    <row r="687" spans="7:26" ht="14.25" customHeight="1">
      <c r="G687" s="39"/>
      <c r="R687" s="27"/>
      <c r="Z687" s="39"/>
    </row>
    <row r="688" spans="7:26" ht="14.25" customHeight="1">
      <c r="G688" s="39"/>
      <c r="R688" s="27"/>
      <c r="Z688" s="39"/>
    </row>
    <row r="689" spans="7:26" ht="14.25" customHeight="1">
      <c r="G689" s="39"/>
      <c r="R689" s="27"/>
      <c r="Z689" s="39"/>
    </row>
    <row r="690" spans="7:26" ht="14.25" customHeight="1">
      <c r="G690" s="39"/>
      <c r="R690" s="27"/>
      <c r="Z690" s="39"/>
    </row>
    <row r="691" spans="7:26" ht="14.25" customHeight="1">
      <c r="G691" s="39"/>
      <c r="R691" s="27"/>
      <c r="Z691" s="39"/>
    </row>
    <row r="692" spans="7:26" ht="14.25" customHeight="1">
      <c r="G692" s="39"/>
      <c r="R692" s="27"/>
      <c r="Z692" s="39"/>
    </row>
    <row r="693" spans="7:26" ht="14.25" customHeight="1">
      <c r="G693" s="39"/>
      <c r="R693" s="27"/>
      <c r="Z693" s="39"/>
    </row>
    <row r="694" spans="7:26" ht="14.25" customHeight="1">
      <c r="G694" s="39"/>
      <c r="R694" s="27"/>
      <c r="Z694" s="39"/>
    </row>
    <row r="695" spans="7:26" ht="14.25" customHeight="1">
      <c r="G695" s="39"/>
      <c r="R695" s="27"/>
      <c r="Z695" s="39"/>
    </row>
    <row r="696" spans="7:26" ht="14.25" customHeight="1">
      <c r="G696" s="39"/>
      <c r="R696" s="27"/>
      <c r="Z696" s="39"/>
    </row>
    <row r="697" spans="7:26" ht="14.25" customHeight="1">
      <c r="G697" s="39"/>
      <c r="R697" s="27"/>
      <c r="Z697" s="39"/>
    </row>
    <row r="698" spans="7:26" ht="14.25" customHeight="1">
      <c r="G698" s="39"/>
      <c r="R698" s="27"/>
      <c r="Z698" s="39"/>
    </row>
    <row r="699" spans="7:26" ht="14.25" customHeight="1">
      <c r="G699" s="39"/>
      <c r="R699" s="27"/>
      <c r="Z699" s="39"/>
    </row>
    <row r="700" spans="7:26" ht="14.25" customHeight="1">
      <c r="G700" s="39"/>
      <c r="R700" s="27"/>
      <c r="Z700" s="39"/>
    </row>
    <row r="701" spans="7:26" ht="14.25" customHeight="1">
      <c r="G701" s="39"/>
      <c r="R701" s="27"/>
      <c r="Z701" s="39"/>
    </row>
    <row r="702" spans="7:26" ht="14.25" customHeight="1">
      <c r="G702" s="39"/>
      <c r="R702" s="27"/>
      <c r="Z702" s="39"/>
    </row>
    <row r="703" spans="7:26" ht="14.25" customHeight="1">
      <c r="G703" s="39"/>
      <c r="R703" s="27"/>
      <c r="Z703" s="39"/>
    </row>
    <row r="704" spans="7:26" ht="14.25" customHeight="1">
      <c r="G704" s="39"/>
      <c r="R704" s="27"/>
      <c r="Z704" s="39"/>
    </row>
    <row r="705" spans="7:26" ht="14.25" customHeight="1">
      <c r="G705" s="39"/>
      <c r="R705" s="27"/>
      <c r="Z705" s="39"/>
    </row>
    <row r="706" spans="7:26" ht="14.25" customHeight="1">
      <c r="G706" s="39"/>
      <c r="R706" s="27"/>
      <c r="Z706" s="39"/>
    </row>
    <row r="707" spans="7:26" ht="14.25" customHeight="1">
      <c r="G707" s="39"/>
      <c r="R707" s="27"/>
      <c r="Z707" s="39"/>
    </row>
    <row r="708" spans="7:26" ht="14.25" customHeight="1">
      <c r="G708" s="39"/>
      <c r="R708" s="27"/>
      <c r="Z708" s="39"/>
    </row>
    <row r="709" spans="7:26" ht="14.25" customHeight="1">
      <c r="G709" s="39"/>
      <c r="R709" s="27"/>
      <c r="Z709" s="39"/>
    </row>
    <row r="710" spans="7:26" ht="14.25" customHeight="1">
      <c r="G710" s="39"/>
      <c r="R710" s="27"/>
      <c r="Z710" s="39"/>
    </row>
    <row r="711" spans="7:26" ht="14.25" customHeight="1">
      <c r="G711" s="39"/>
      <c r="R711" s="27"/>
      <c r="Z711" s="39"/>
    </row>
    <row r="712" spans="7:26" ht="14.25" customHeight="1">
      <c r="G712" s="39"/>
      <c r="R712" s="27"/>
      <c r="Z712" s="39"/>
    </row>
    <row r="713" spans="7:26" ht="14.25" customHeight="1">
      <c r="G713" s="39"/>
      <c r="R713" s="27"/>
      <c r="Z713" s="39"/>
    </row>
    <row r="714" spans="7:26" ht="14.25" customHeight="1">
      <c r="G714" s="39"/>
      <c r="R714" s="27"/>
      <c r="Z714" s="39"/>
    </row>
    <row r="715" spans="7:26" ht="14.25" customHeight="1">
      <c r="G715" s="39"/>
      <c r="R715" s="27"/>
      <c r="Z715" s="39"/>
    </row>
    <row r="716" spans="7:26" ht="14.25" customHeight="1">
      <c r="G716" s="39"/>
      <c r="R716" s="27"/>
      <c r="Z716" s="39"/>
    </row>
    <row r="717" spans="7:26" ht="14.25" customHeight="1">
      <c r="G717" s="39"/>
      <c r="R717" s="27"/>
      <c r="Z717" s="39"/>
    </row>
    <row r="718" spans="7:26" ht="14.25" customHeight="1">
      <c r="G718" s="39"/>
      <c r="R718" s="27"/>
      <c r="Z718" s="39"/>
    </row>
    <row r="719" spans="7:26" ht="14.25" customHeight="1">
      <c r="G719" s="39"/>
      <c r="R719" s="27"/>
      <c r="Z719" s="39"/>
    </row>
    <row r="720" spans="7:26" ht="14.25" customHeight="1">
      <c r="G720" s="39"/>
      <c r="R720" s="27"/>
      <c r="Z720" s="39"/>
    </row>
    <row r="721" spans="7:26" ht="14.25" customHeight="1">
      <c r="G721" s="39"/>
      <c r="R721" s="27"/>
      <c r="Z721" s="39"/>
    </row>
    <row r="722" spans="7:26" ht="14.25" customHeight="1">
      <c r="G722" s="39"/>
      <c r="R722" s="27"/>
      <c r="Z722" s="39"/>
    </row>
    <row r="723" spans="7:26" ht="14.25" customHeight="1">
      <c r="G723" s="39"/>
      <c r="R723" s="27"/>
      <c r="Z723" s="39"/>
    </row>
    <row r="724" spans="7:26" ht="14.25" customHeight="1">
      <c r="G724" s="39"/>
      <c r="R724" s="27"/>
      <c r="Z724" s="39"/>
    </row>
    <row r="725" spans="7:26" ht="14.25" customHeight="1">
      <c r="G725" s="39"/>
      <c r="R725" s="27"/>
      <c r="Z725" s="39"/>
    </row>
    <row r="726" spans="7:26" ht="14.25" customHeight="1">
      <c r="G726" s="39"/>
      <c r="R726" s="27"/>
      <c r="Z726" s="39"/>
    </row>
    <row r="727" spans="7:26" ht="14.25" customHeight="1">
      <c r="G727" s="39"/>
      <c r="R727" s="27"/>
      <c r="Z727" s="39"/>
    </row>
    <row r="728" spans="7:26" ht="14.25" customHeight="1">
      <c r="G728" s="39"/>
      <c r="R728" s="27"/>
      <c r="Z728" s="39"/>
    </row>
    <row r="729" spans="7:26" ht="14.25" customHeight="1">
      <c r="G729" s="39"/>
      <c r="R729" s="27"/>
      <c r="Z729" s="39"/>
    </row>
    <row r="730" spans="7:26" ht="14.25" customHeight="1">
      <c r="G730" s="39"/>
      <c r="R730" s="27"/>
      <c r="Z730" s="39"/>
    </row>
    <row r="731" spans="7:26" ht="14.25" customHeight="1">
      <c r="G731" s="39"/>
      <c r="R731" s="27"/>
      <c r="Z731" s="39"/>
    </row>
    <row r="732" spans="7:26" ht="14.25" customHeight="1">
      <c r="G732" s="39"/>
      <c r="R732" s="27"/>
      <c r="Z732" s="39"/>
    </row>
    <row r="733" spans="7:26" ht="14.25" customHeight="1">
      <c r="G733" s="39"/>
      <c r="R733" s="27"/>
      <c r="Z733" s="39"/>
    </row>
    <row r="734" spans="7:26" ht="14.25" customHeight="1">
      <c r="G734" s="39"/>
      <c r="R734" s="27"/>
      <c r="Z734" s="39"/>
    </row>
    <row r="735" spans="7:26" ht="14.25" customHeight="1">
      <c r="G735" s="39"/>
      <c r="R735" s="27"/>
      <c r="Z735" s="39"/>
    </row>
    <row r="736" spans="7:26" ht="14.25" customHeight="1">
      <c r="G736" s="39"/>
      <c r="R736" s="27"/>
      <c r="Z736" s="39"/>
    </row>
    <row r="737" spans="7:26" ht="14.25" customHeight="1">
      <c r="G737" s="39"/>
      <c r="R737" s="27"/>
      <c r="Z737" s="39"/>
    </row>
    <row r="738" spans="7:26" ht="14.25" customHeight="1">
      <c r="G738" s="39"/>
      <c r="R738" s="27"/>
      <c r="Z738" s="39"/>
    </row>
    <row r="739" spans="7:26" ht="14.25" customHeight="1">
      <c r="G739" s="39"/>
      <c r="R739" s="27"/>
      <c r="Z739" s="39"/>
    </row>
    <row r="740" spans="7:26" ht="14.25" customHeight="1">
      <c r="G740" s="39"/>
      <c r="R740" s="27"/>
      <c r="Z740" s="39"/>
    </row>
    <row r="741" spans="7:26" ht="14.25" customHeight="1">
      <c r="G741" s="39"/>
      <c r="R741" s="27"/>
      <c r="Z741" s="39"/>
    </row>
    <row r="742" spans="7:26" ht="14.25" customHeight="1">
      <c r="G742" s="39"/>
      <c r="R742" s="27"/>
      <c r="Z742" s="39"/>
    </row>
    <row r="743" spans="7:26" ht="14.25" customHeight="1">
      <c r="G743" s="39"/>
      <c r="R743" s="27"/>
      <c r="Z743" s="39"/>
    </row>
    <row r="744" spans="7:26" ht="14.25" customHeight="1">
      <c r="G744" s="39"/>
      <c r="R744" s="27"/>
      <c r="Z744" s="39"/>
    </row>
    <row r="745" spans="7:26" ht="14.25" customHeight="1">
      <c r="G745" s="39"/>
      <c r="R745" s="27"/>
      <c r="Z745" s="39"/>
    </row>
    <row r="746" spans="7:26" ht="14.25" customHeight="1">
      <c r="G746" s="39"/>
      <c r="R746" s="27"/>
      <c r="Z746" s="39"/>
    </row>
    <row r="747" spans="7:26" ht="14.25" customHeight="1">
      <c r="G747" s="39"/>
      <c r="R747" s="27"/>
      <c r="Z747" s="39"/>
    </row>
    <row r="748" spans="7:26" ht="14.25" customHeight="1">
      <c r="G748" s="39"/>
      <c r="R748" s="27"/>
      <c r="Z748" s="39"/>
    </row>
    <row r="749" spans="7:26" ht="14.25" customHeight="1">
      <c r="G749" s="39"/>
      <c r="R749" s="27"/>
      <c r="Z749" s="39"/>
    </row>
    <row r="750" spans="7:26" ht="14.25" customHeight="1">
      <c r="G750" s="39"/>
      <c r="R750" s="27"/>
      <c r="Z750" s="39"/>
    </row>
    <row r="751" spans="7:26" ht="14.25" customHeight="1">
      <c r="G751" s="39"/>
      <c r="R751" s="27"/>
      <c r="Z751" s="39"/>
    </row>
    <row r="752" spans="7:26" ht="14.25" customHeight="1">
      <c r="G752" s="39"/>
      <c r="R752" s="27"/>
      <c r="Z752" s="39"/>
    </row>
    <row r="753" spans="7:26" ht="14.25" customHeight="1">
      <c r="G753" s="39"/>
      <c r="R753" s="27"/>
      <c r="Z753" s="39"/>
    </row>
    <row r="754" spans="7:26" ht="14.25" customHeight="1">
      <c r="G754" s="39"/>
      <c r="R754" s="27"/>
      <c r="Z754" s="39"/>
    </row>
    <row r="755" spans="7:26" ht="14.25" customHeight="1">
      <c r="G755" s="39"/>
      <c r="R755" s="27"/>
      <c r="Z755" s="39"/>
    </row>
    <row r="756" spans="7:26" ht="14.25" customHeight="1">
      <c r="G756" s="39"/>
      <c r="R756" s="27"/>
      <c r="Z756" s="39"/>
    </row>
    <row r="757" spans="7:26" ht="14.25" customHeight="1">
      <c r="G757" s="39"/>
      <c r="R757" s="27"/>
      <c r="Z757" s="39"/>
    </row>
    <row r="758" spans="7:26" ht="14.25" customHeight="1">
      <c r="G758" s="39"/>
      <c r="R758" s="27"/>
      <c r="Z758" s="39"/>
    </row>
    <row r="759" spans="7:26" ht="14.25" customHeight="1">
      <c r="G759" s="39"/>
      <c r="R759" s="27"/>
      <c r="Z759" s="39"/>
    </row>
    <row r="760" spans="7:26" ht="14.25" customHeight="1">
      <c r="G760" s="39"/>
      <c r="R760" s="27"/>
      <c r="Z760" s="39"/>
    </row>
    <row r="761" spans="7:26" ht="14.25" customHeight="1">
      <c r="G761" s="39"/>
      <c r="R761" s="27"/>
      <c r="Z761" s="39"/>
    </row>
    <row r="762" spans="7:26" ht="14.25" customHeight="1">
      <c r="G762" s="39"/>
      <c r="R762" s="27"/>
      <c r="Z762" s="39"/>
    </row>
    <row r="763" spans="7:26" ht="14.25" customHeight="1">
      <c r="G763" s="39"/>
      <c r="R763" s="27"/>
      <c r="Z763" s="39"/>
    </row>
    <row r="764" spans="7:26" ht="14.25" customHeight="1">
      <c r="G764" s="39"/>
      <c r="R764" s="27"/>
      <c r="Z764" s="39"/>
    </row>
    <row r="765" spans="7:26" ht="14.25" customHeight="1">
      <c r="G765" s="39"/>
      <c r="R765" s="27"/>
      <c r="Z765" s="39"/>
    </row>
    <row r="766" spans="7:26" ht="14.25" customHeight="1">
      <c r="G766" s="39"/>
      <c r="R766" s="27"/>
      <c r="Z766" s="39"/>
    </row>
    <row r="767" spans="7:26" ht="14.25" customHeight="1">
      <c r="G767" s="39"/>
      <c r="R767" s="27"/>
      <c r="Z767" s="39"/>
    </row>
    <row r="768" spans="7:26" ht="14.25" customHeight="1">
      <c r="G768" s="39"/>
      <c r="R768" s="27"/>
      <c r="Z768" s="39"/>
    </row>
    <row r="769" spans="7:26" ht="14.25" customHeight="1">
      <c r="G769" s="39"/>
      <c r="R769" s="27"/>
      <c r="Z769" s="39"/>
    </row>
    <row r="770" spans="7:26" ht="14.25" customHeight="1">
      <c r="G770" s="39"/>
      <c r="R770" s="27"/>
      <c r="Z770" s="39"/>
    </row>
    <row r="771" spans="7:26" ht="14.25" customHeight="1">
      <c r="G771" s="39"/>
      <c r="R771" s="27"/>
      <c r="Z771" s="39"/>
    </row>
    <row r="772" spans="7:26" ht="14.25" customHeight="1">
      <c r="G772" s="39"/>
      <c r="R772" s="27"/>
      <c r="Z772" s="39"/>
    </row>
    <row r="773" spans="7:26" ht="14.25" customHeight="1">
      <c r="G773" s="39"/>
      <c r="R773" s="27"/>
      <c r="Z773" s="39"/>
    </row>
    <row r="774" spans="7:26" ht="14.25" customHeight="1">
      <c r="G774" s="39"/>
      <c r="R774" s="27"/>
      <c r="Z774" s="39"/>
    </row>
    <row r="775" spans="7:26" ht="14.25" customHeight="1">
      <c r="G775" s="39"/>
      <c r="R775" s="27"/>
      <c r="Z775" s="39"/>
    </row>
    <row r="776" spans="7:26" ht="14.25" customHeight="1">
      <c r="G776" s="39"/>
      <c r="R776" s="27"/>
      <c r="Z776" s="39"/>
    </row>
    <row r="777" spans="7:26" ht="14.25" customHeight="1">
      <c r="G777" s="39"/>
      <c r="R777" s="27"/>
      <c r="Z777" s="39"/>
    </row>
    <row r="778" spans="7:26" ht="14.25" customHeight="1">
      <c r="G778" s="39"/>
      <c r="R778" s="27"/>
      <c r="Z778" s="39"/>
    </row>
    <row r="779" spans="7:26" ht="14.25" customHeight="1">
      <c r="G779" s="39"/>
      <c r="R779" s="27"/>
      <c r="Z779" s="39"/>
    </row>
    <row r="780" spans="7:26" ht="14.25" customHeight="1">
      <c r="G780" s="39"/>
      <c r="R780" s="27"/>
      <c r="Z780" s="39"/>
    </row>
    <row r="781" spans="7:26" ht="14.25" customHeight="1">
      <c r="G781" s="39"/>
      <c r="R781" s="27"/>
      <c r="Z781" s="39"/>
    </row>
    <row r="782" spans="7:26" ht="14.25" customHeight="1">
      <c r="G782" s="39"/>
      <c r="R782" s="27"/>
      <c r="Z782" s="39"/>
    </row>
    <row r="783" spans="7:26" ht="14.25" customHeight="1">
      <c r="G783" s="39"/>
      <c r="R783" s="27"/>
      <c r="Z783" s="39"/>
    </row>
    <row r="784" spans="7:26" ht="14.25" customHeight="1">
      <c r="G784" s="39"/>
      <c r="R784" s="27"/>
      <c r="Z784" s="39"/>
    </row>
    <row r="785" spans="7:26" ht="14.25" customHeight="1">
      <c r="G785" s="39"/>
      <c r="R785" s="27"/>
      <c r="Z785" s="39"/>
    </row>
    <row r="786" spans="7:26" ht="14.25" customHeight="1">
      <c r="G786" s="39"/>
      <c r="R786" s="27"/>
      <c r="Z786" s="39"/>
    </row>
    <row r="787" spans="7:26" ht="14.25" customHeight="1">
      <c r="G787" s="39"/>
      <c r="R787" s="27"/>
      <c r="Z787" s="39"/>
    </row>
    <row r="788" spans="7:26" ht="14.25" customHeight="1">
      <c r="G788" s="39"/>
      <c r="R788" s="27"/>
      <c r="Z788" s="39"/>
    </row>
    <row r="789" spans="7:26" ht="14.25" customHeight="1">
      <c r="G789" s="39"/>
      <c r="R789" s="27"/>
      <c r="Z789" s="39"/>
    </row>
    <row r="790" spans="7:26" ht="14.25" customHeight="1">
      <c r="G790" s="39"/>
      <c r="R790" s="27"/>
      <c r="Z790" s="39"/>
    </row>
    <row r="791" spans="7:26" ht="14.25" customHeight="1">
      <c r="G791" s="39"/>
      <c r="R791" s="27"/>
      <c r="Z791" s="39"/>
    </row>
    <row r="792" spans="7:26" ht="14.25" customHeight="1">
      <c r="G792" s="39"/>
      <c r="R792" s="27"/>
      <c r="Z792" s="39"/>
    </row>
    <row r="793" spans="7:26" ht="14.25" customHeight="1">
      <c r="G793" s="39"/>
      <c r="R793" s="27"/>
      <c r="Z793" s="39"/>
    </row>
    <row r="794" spans="7:26" ht="14.25" customHeight="1">
      <c r="G794" s="39"/>
      <c r="R794" s="27"/>
      <c r="Z794" s="39"/>
    </row>
    <row r="795" spans="7:26" ht="14.25" customHeight="1">
      <c r="G795" s="39"/>
      <c r="R795" s="27"/>
      <c r="Z795" s="39"/>
    </row>
    <row r="796" spans="7:26" ht="14.25" customHeight="1">
      <c r="G796" s="39"/>
      <c r="R796" s="27"/>
      <c r="Z796" s="39"/>
    </row>
    <row r="797" spans="7:26" ht="14.25" customHeight="1">
      <c r="G797" s="39"/>
      <c r="R797" s="27"/>
      <c r="Z797" s="39"/>
    </row>
    <row r="798" spans="7:26" ht="14.25" customHeight="1">
      <c r="G798" s="39"/>
      <c r="R798" s="27"/>
      <c r="Z798" s="39"/>
    </row>
    <row r="799" spans="7:26" ht="14.25" customHeight="1">
      <c r="G799" s="39"/>
      <c r="R799" s="27"/>
      <c r="Z799" s="39"/>
    </row>
    <row r="800" spans="7:26" ht="14.25" customHeight="1">
      <c r="G800" s="39"/>
      <c r="R800" s="27"/>
      <c r="Z800" s="39"/>
    </row>
    <row r="801" spans="7:26" ht="14.25" customHeight="1">
      <c r="G801" s="39"/>
      <c r="R801" s="27"/>
      <c r="Z801" s="39"/>
    </row>
    <row r="802" spans="7:26" ht="14.25" customHeight="1">
      <c r="G802" s="39"/>
      <c r="R802" s="27"/>
      <c r="Z802" s="39"/>
    </row>
    <row r="803" spans="7:26" ht="14.25" customHeight="1">
      <c r="G803" s="39"/>
      <c r="R803" s="27"/>
      <c r="Z803" s="39"/>
    </row>
    <row r="804" spans="7:26" ht="14.25" customHeight="1">
      <c r="G804" s="39"/>
      <c r="R804" s="27"/>
      <c r="Z804" s="39"/>
    </row>
    <row r="805" spans="7:26" ht="14.25" customHeight="1">
      <c r="G805" s="39"/>
      <c r="R805" s="27"/>
      <c r="Z805" s="39"/>
    </row>
    <row r="806" spans="7:26" ht="14.25" customHeight="1">
      <c r="G806" s="39"/>
      <c r="R806" s="27"/>
      <c r="Z806" s="39"/>
    </row>
    <row r="807" spans="7:26" ht="14.25" customHeight="1">
      <c r="G807" s="39"/>
      <c r="R807" s="27"/>
      <c r="Z807" s="39"/>
    </row>
    <row r="808" spans="7:26" ht="14.25" customHeight="1">
      <c r="G808" s="39"/>
      <c r="R808" s="27"/>
      <c r="Z808" s="39"/>
    </row>
    <row r="809" spans="7:26" ht="14.25" customHeight="1">
      <c r="G809" s="39"/>
      <c r="R809" s="27"/>
      <c r="Z809" s="39"/>
    </row>
    <row r="810" spans="7:26" ht="14.25" customHeight="1">
      <c r="G810" s="39"/>
      <c r="R810" s="27"/>
      <c r="Z810" s="39"/>
    </row>
    <row r="811" spans="7:26" ht="14.25" customHeight="1">
      <c r="G811" s="39"/>
      <c r="R811" s="27"/>
      <c r="Z811" s="39"/>
    </row>
    <row r="812" spans="7:26" ht="14.25" customHeight="1">
      <c r="G812" s="39"/>
      <c r="R812" s="27"/>
      <c r="Z812" s="39"/>
    </row>
    <row r="813" spans="7:26" ht="14.25" customHeight="1">
      <c r="G813" s="39"/>
      <c r="R813" s="27"/>
      <c r="Z813" s="39"/>
    </row>
    <row r="814" spans="7:26" ht="14.25" customHeight="1">
      <c r="G814" s="39"/>
      <c r="R814" s="27"/>
      <c r="Z814" s="39"/>
    </row>
    <row r="815" spans="7:26" ht="14.25" customHeight="1">
      <c r="G815" s="39"/>
      <c r="R815" s="27"/>
      <c r="Z815" s="39"/>
    </row>
    <row r="816" spans="7:26" ht="14.25" customHeight="1">
      <c r="G816" s="39"/>
      <c r="R816" s="27"/>
      <c r="Z816" s="39"/>
    </row>
    <row r="817" spans="7:26" ht="14.25" customHeight="1">
      <c r="G817" s="39"/>
      <c r="R817" s="27"/>
      <c r="Z817" s="39"/>
    </row>
    <row r="818" spans="7:26" ht="14.25" customHeight="1">
      <c r="G818" s="39"/>
      <c r="R818" s="27"/>
      <c r="Z818" s="39"/>
    </row>
    <row r="819" spans="7:26" ht="14.25" customHeight="1">
      <c r="G819" s="39"/>
      <c r="R819" s="27"/>
      <c r="Z819" s="39"/>
    </row>
    <row r="820" spans="7:26" ht="14.25" customHeight="1">
      <c r="G820" s="39"/>
      <c r="R820" s="27"/>
      <c r="Z820" s="39"/>
    </row>
    <row r="821" spans="7:26" ht="14.25" customHeight="1">
      <c r="G821" s="39"/>
      <c r="R821" s="27"/>
      <c r="Z821" s="39"/>
    </row>
    <row r="822" spans="7:26" ht="14.25" customHeight="1">
      <c r="G822" s="39"/>
      <c r="R822" s="27"/>
      <c r="Z822" s="39"/>
    </row>
    <row r="823" spans="7:26" ht="14.25" customHeight="1">
      <c r="G823" s="39"/>
      <c r="R823" s="27"/>
      <c r="Z823" s="39"/>
    </row>
    <row r="824" spans="7:26" ht="14.25" customHeight="1">
      <c r="G824" s="39"/>
      <c r="R824" s="27"/>
      <c r="Z824" s="39"/>
    </row>
    <row r="825" spans="7:26" ht="14.25" customHeight="1">
      <c r="G825" s="39"/>
      <c r="R825" s="27"/>
      <c r="Z825" s="39"/>
    </row>
    <row r="826" spans="7:26" ht="14.25" customHeight="1">
      <c r="G826" s="39"/>
      <c r="R826" s="27"/>
      <c r="Z826" s="39"/>
    </row>
    <row r="827" spans="7:26" ht="14.25" customHeight="1">
      <c r="G827" s="39"/>
      <c r="R827" s="27"/>
      <c r="Z827" s="39"/>
    </row>
    <row r="828" spans="7:26" ht="14.25" customHeight="1">
      <c r="G828" s="39"/>
      <c r="R828" s="27"/>
      <c r="Z828" s="39"/>
    </row>
    <row r="829" spans="7:26" ht="14.25" customHeight="1">
      <c r="G829" s="39"/>
      <c r="R829" s="27"/>
      <c r="Z829" s="39"/>
    </row>
    <row r="830" spans="7:26" ht="14.25" customHeight="1">
      <c r="G830" s="39"/>
      <c r="R830" s="27"/>
      <c r="Z830" s="39"/>
    </row>
    <row r="831" spans="7:26" ht="14.25" customHeight="1">
      <c r="G831" s="39"/>
      <c r="R831" s="27"/>
      <c r="Z831" s="39"/>
    </row>
    <row r="832" spans="7:26" ht="14.25" customHeight="1">
      <c r="G832" s="39"/>
      <c r="R832" s="27"/>
      <c r="Z832" s="39"/>
    </row>
    <row r="833" spans="7:26" ht="14.25" customHeight="1">
      <c r="G833" s="39"/>
      <c r="R833" s="27"/>
      <c r="Z833" s="39"/>
    </row>
    <row r="834" spans="7:26" ht="14.25" customHeight="1">
      <c r="G834" s="39"/>
      <c r="R834" s="27"/>
      <c r="Z834" s="39"/>
    </row>
    <row r="835" spans="7:26" ht="14.25" customHeight="1">
      <c r="G835" s="39"/>
      <c r="R835" s="27"/>
      <c r="Z835" s="39"/>
    </row>
    <row r="836" spans="7:26" ht="14.25" customHeight="1">
      <c r="G836" s="39"/>
      <c r="R836" s="27"/>
      <c r="Z836" s="39"/>
    </row>
    <row r="837" spans="7:26" ht="14.25" customHeight="1">
      <c r="G837" s="39"/>
      <c r="R837" s="27"/>
      <c r="Z837" s="39"/>
    </row>
    <row r="838" spans="7:26" ht="14.25" customHeight="1">
      <c r="G838" s="39"/>
      <c r="R838" s="27"/>
      <c r="Z838" s="39"/>
    </row>
    <row r="839" spans="7:26" ht="14.25" customHeight="1">
      <c r="G839" s="39"/>
      <c r="R839" s="27"/>
      <c r="Z839" s="39"/>
    </row>
    <row r="840" spans="7:26" ht="14.25" customHeight="1">
      <c r="G840" s="39"/>
      <c r="R840" s="27"/>
      <c r="Z840" s="39"/>
    </row>
    <row r="841" spans="7:26" ht="14.25" customHeight="1">
      <c r="G841" s="39"/>
      <c r="R841" s="27"/>
      <c r="Z841" s="39"/>
    </row>
    <row r="842" spans="7:26" ht="14.25" customHeight="1">
      <c r="G842" s="39"/>
      <c r="R842" s="27"/>
      <c r="Z842" s="39"/>
    </row>
    <row r="843" spans="7:26" ht="14.25" customHeight="1">
      <c r="G843" s="39"/>
      <c r="R843" s="27"/>
      <c r="Z843" s="39"/>
    </row>
    <row r="844" spans="7:26" ht="14.25" customHeight="1">
      <c r="G844" s="39"/>
      <c r="R844" s="27"/>
      <c r="Z844" s="39"/>
    </row>
    <row r="845" spans="7:26" ht="14.25" customHeight="1">
      <c r="G845" s="39"/>
      <c r="R845" s="27"/>
      <c r="Z845" s="39"/>
    </row>
    <row r="846" spans="7:26" ht="14.25" customHeight="1">
      <c r="G846" s="39"/>
      <c r="R846" s="27"/>
      <c r="Z846" s="39"/>
    </row>
    <row r="847" spans="7:26" ht="14.25" customHeight="1">
      <c r="G847" s="39"/>
      <c r="R847" s="27"/>
      <c r="Z847" s="39"/>
    </row>
    <row r="848" spans="7:26" ht="14.25" customHeight="1">
      <c r="G848" s="39"/>
      <c r="R848" s="27"/>
      <c r="Z848" s="39"/>
    </row>
    <row r="849" spans="7:26" ht="14.25" customHeight="1">
      <c r="G849" s="39"/>
      <c r="R849" s="27"/>
      <c r="Z849" s="39"/>
    </row>
    <row r="850" spans="7:26" ht="14.25" customHeight="1">
      <c r="G850" s="39"/>
      <c r="R850" s="27"/>
      <c r="Z850" s="39"/>
    </row>
    <row r="851" spans="7:26" ht="14.25" customHeight="1">
      <c r="G851" s="39"/>
      <c r="R851" s="27"/>
      <c r="Z851" s="39"/>
    </row>
    <row r="852" spans="7:26" ht="14.25" customHeight="1">
      <c r="G852" s="39"/>
      <c r="R852" s="27"/>
      <c r="Z852" s="39"/>
    </row>
    <row r="853" spans="7:26" ht="14.25" customHeight="1">
      <c r="G853" s="39"/>
      <c r="R853" s="27"/>
      <c r="Z853" s="39"/>
    </row>
    <row r="854" spans="7:26" ht="14.25" customHeight="1">
      <c r="G854" s="39"/>
      <c r="R854" s="27"/>
      <c r="Z854" s="39"/>
    </row>
    <row r="855" spans="7:26" ht="14.25" customHeight="1">
      <c r="G855" s="39"/>
      <c r="R855" s="27"/>
      <c r="Z855" s="39"/>
    </row>
    <row r="856" spans="7:26" ht="14.25" customHeight="1">
      <c r="G856" s="39"/>
      <c r="R856" s="27"/>
      <c r="Z856" s="39"/>
    </row>
    <row r="857" spans="7:26" ht="14.25" customHeight="1">
      <c r="G857" s="39"/>
      <c r="R857" s="27"/>
      <c r="Z857" s="39"/>
    </row>
    <row r="858" spans="7:26" ht="14.25" customHeight="1">
      <c r="G858" s="39"/>
      <c r="R858" s="27"/>
      <c r="Z858" s="39"/>
    </row>
    <row r="859" spans="7:26" ht="14.25" customHeight="1">
      <c r="G859" s="39"/>
      <c r="R859" s="27"/>
      <c r="Z859" s="39"/>
    </row>
    <row r="860" spans="7:26" ht="14.25" customHeight="1">
      <c r="G860" s="39"/>
      <c r="R860" s="27"/>
      <c r="Z860" s="39"/>
    </row>
    <row r="861" spans="7:26" ht="14.25" customHeight="1">
      <c r="G861" s="39"/>
      <c r="R861" s="27"/>
      <c r="Z861" s="39"/>
    </row>
    <row r="862" spans="7:26" ht="14.25" customHeight="1">
      <c r="G862" s="39"/>
      <c r="R862" s="27"/>
      <c r="Z862" s="39"/>
    </row>
    <row r="863" spans="7:26" ht="14.25" customHeight="1">
      <c r="G863" s="39"/>
      <c r="R863" s="27"/>
      <c r="Z863" s="39"/>
    </row>
    <row r="864" spans="7:26" ht="14.25" customHeight="1">
      <c r="G864" s="39"/>
      <c r="R864" s="27"/>
      <c r="Z864" s="39"/>
    </row>
    <row r="865" spans="7:26" ht="14.25" customHeight="1">
      <c r="G865" s="39"/>
      <c r="R865" s="27"/>
      <c r="Z865" s="39"/>
    </row>
    <row r="866" spans="7:26" ht="14.25" customHeight="1">
      <c r="G866" s="39"/>
      <c r="R866" s="27"/>
      <c r="Z866" s="39"/>
    </row>
    <row r="867" spans="7:26" ht="14.25" customHeight="1">
      <c r="G867" s="39"/>
      <c r="R867" s="27"/>
      <c r="Z867" s="39"/>
    </row>
    <row r="868" spans="7:26" ht="14.25" customHeight="1">
      <c r="G868" s="39"/>
      <c r="R868" s="27"/>
      <c r="Z868" s="39"/>
    </row>
    <row r="869" spans="7:26" ht="14.25" customHeight="1">
      <c r="G869" s="39"/>
      <c r="R869" s="27"/>
      <c r="Z869" s="39"/>
    </row>
    <row r="870" spans="7:26" ht="14.25" customHeight="1">
      <c r="G870" s="39"/>
      <c r="R870" s="27"/>
      <c r="Z870" s="39"/>
    </row>
    <row r="871" spans="7:26" ht="14.25" customHeight="1">
      <c r="G871" s="39"/>
      <c r="R871" s="27"/>
      <c r="Z871" s="39"/>
    </row>
    <row r="872" spans="7:26" ht="14.25" customHeight="1">
      <c r="G872" s="39"/>
      <c r="R872" s="27"/>
      <c r="Z872" s="39"/>
    </row>
    <row r="873" spans="7:26" ht="14.25" customHeight="1">
      <c r="G873" s="39"/>
      <c r="R873" s="27"/>
      <c r="Z873" s="39"/>
    </row>
    <row r="874" spans="7:26" ht="14.25" customHeight="1">
      <c r="G874" s="39"/>
      <c r="R874" s="27"/>
      <c r="Z874" s="39"/>
    </row>
    <row r="875" spans="7:26" ht="14.25" customHeight="1">
      <c r="G875" s="39"/>
      <c r="R875" s="27"/>
      <c r="Z875" s="39"/>
    </row>
    <row r="876" spans="7:26" ht="14.25" customHeight="1">
      <c r="G876" s="39"/>
      <c r="R876" s="27"/>
      <c r="Z876" s="39"/>
    </row>
    <row r="877" spans="7:26" ht="14.25" customHeight="1">
      <c r="G877" s="39"/>
      <c r="R877" s="27"/>
      <c r="Z877" s="39"/>
    </row>
    <row r="878" spans="7:26" ht="14.25" customHeight="1">
      <c r="G878" s="39"/>
      <c r="R878" s="27"/>
      <c r="Z878" s="39"/>
    </row>
    <row r="879" spans="7:26" ht="14.25" customHeight="1">
      <c r="G879" s="39"/>
      <c r="R879" s="27"/>
      <c r="Z879" s="39"/>
    </row>
    <row r="880" spans="7:26" ht="14.25" customHeight="1">
      <c r="G880" s="39"/>
      <c r="R880" s="27"/>
      <c r="Z880" s="39"/>
    </row>
    <row r="881" spans="7:26" ht="14.25" customHeight="1">
      <c r="G881" s="39"/>
      <c r="R881" s="27"/>
      <c r="Z881" s="39"/>
    </row>
    <row r="882" spans="7:26" ht="14.25" customHeight="1">
      <c r="G882" s="39"/>
      <c r="R882" s="27"/>
      <c r="Z882" s="39"/>
    </row>
    <row r="883" spans="7:26" ht="14.25" customHeight="1">
      <c r="G883" s="39"/>
      <c r="R883" s="27"/>
      <c r="Z883" s="39"/>
    </row>
    <row r="884" spans="7:26" ht="14.25" customHeight="1">
      <c r="G884" s="39"/>
      <c r="R884" s="27"/>
      <c r="Z884" s="39"/>
    </row>
    <row r="885" spans="7:26" ht="14.25" customHeight="1">
      <c r="G885" s="39"/>
      <c r="R885" s="27"/>
      <c r="Z885" s="39"/>
    </row>
    <row r="886" spans="7:26" ht="14.25" customHeight="1">
      <c r="G886" s="39"/>
      <c r="R886" s="27"/>
      <c r="Z886" s="39"/>
    </row>
    <row r="887" spans="7:26" ht="14.25" customHeight="1">
      <c r="G887" s="39"/>
      <c r="R887" s="27"/>
      <c r="Z887" s="39"/>
    </row>
    <row r="888" spans="7:26" ht="14.25" customHeight="1">
      <c r="G888" s="39"/>
      <c r="R888" s="27"/>
      <c r="Z888" s="39"/>
    </row>
    <row r="889" spans="7:26" ht="14.25" customHeight="1">
      <c r="G889" s="39"/>
      <c r="R889" s="27"/>
      <c r="Z889" s="39"/>
    </row>
    <row r="890" spans="7:26" ht="14.25" customHeight="1">
      <c r="G890" s="39"/>
      <c r="R890" s="27"/>
      <c r="Z890" s="39"/>
    </row>
    <row r="891" spans="7:26" ht="14.25" customHeight="1">
      <c r="G891" s="39"/>
      <c r="R891" s="27"/>
      <c r="Z891" s="39"/>
    </row>
    <row r="892" spans="7:26" ht="14.25" customHeight="1">
      <c r="G892" s="39"/>
      <c r="R892" s="27"/>
      <c r="Z892" s="39"/>
    </row>
    <row r="893" spans="7:26" ht="14.25" customHeight="1">
      <c r="G893" s="39"/>
      <c r="R893" s="27"/>
      <c r="Z893" s="39"/>
    </row>
    <row r="894" spans="7:26" ht="14.25" customHeight="1">
      <c r="G894" s="39"/>
      <c r="R894" s="27"/>
      <c r="Z894" s="39"/>
    </row>
    <row r="895" spans="7:26" ht="14.25" customHeight="1">
      <c r="G895" s="39"/>
      <c r="R895" s="27"/>
      <c r="Z895" s="39"/>
    </row>
    <row r="896" spans="7:26" ht="14.25" customHeight="1">
      <c r="G896" s="39"/>
      <c r="R896" s="27"/>
      <c r="Z896" s="39"/>
    </row>
    <row r="897" spans="7:26" ht="14.25" customHeight="1">
      <c r="G897" s="39"/>
      <c r="R897" s="27"/>
      <c r="Z897" s="39"/>
    </row>
    <row r="898" spans="7:26" ht="14.25" customHeight="1">
      <c r="G898" s="39"/>
      <c r="R898" s="27"/>
      <c r="Z898" s="39"/>
    </row>
    <row r="899" spans="7:26" ht="14.25" customHeight="1">
      <c r="G899" s="39"/>
      <c r="R899" s="27"/>
      <c r="Z899" s="39"/>
    </row>
    <row r="900" spans="7:26" ht="14.25" customHeight="1">
      <c r="G900" s="39"/>
      <c r="R900" s="27"/>
      <c r="Z900" s="39"/>
    </row>
    <row r="901" spans="7:26" ht="14.25" customHeight="1">
      <c r="G901" s="39"/>
      <c r="R901" s="27"/>
      <c r="Z901" s="39"/>
    </row>
    <row r="902" spans="7:26" ht="14.25" customHeight="1">
      <c r="G902" s="39"/>
      <c r="R902" s="27"/>
      <c r="Z902" s="39"/>
    </row>
    <row r="903" spans="7:26" ht="14.25" customHeight="1">
      <c r="G903" s="39"/>
      <c r="R903" s="27"/>
      <c r="Z903" s="39"/>
    </row>
    <row r="904" spans="7:26" ht="14.25" customHeight="1">
      <c r="G904" s="39"/>
      <c r="R904" s="27"/>
      <c r="Z904" s="39"/>
    </row>
    <row r="905" spans="7:26" ht="14.25" customHeight="1">
      <c r="G905" s="39"/>
      <c r="R905" s="27"/>
      <c r="Z905" s="39"/>
    </row>
    <row r="906" spans="7:26" ht="14.25" customHeight="1">
      <c r="G906" s="39"/>
      <c r="R906" s="27"/>
      <c r="Z906" s="39"/>
    </row>
    <row r="907" spans="7:26" ht="14.25" customHeight="1">
      <c r="G907" s="39"/>
      <c r="R907" s="27"/>
      <c r="Z907" s="39"/>
    </row>
    <row r="908" spans="7:26" ht="14.25" customHeight="1">
      <c r="G908" s="39"/>
      <c r="R908" s="27"/>
      <c r="Z908" s="39"/>
    </row>
    <row r="909" spans="7:26" ht="14.25" customHeight="1">
      <c r="G909" s="39"/>
      <c r="R909" s="27"/>
      <c r="Z909" s="39"/>
    </row>
    <row r="910" spans="7:26" ht="14.25" customHeight="1">
      <c r="G910" s="39"/>
      <c r="R910" s="27"/>
      <c r="Z910" s="39"/>
    </row>
    <row r="911" spans="7:26" ht="14.25" customHeight="1">
      <c r="G911" s="39"/>
      <c r="R911" s="27"/>
      <c r="Z911" s="39"/>
    </row>
    <row r="912" spans="7:26" ht="14.25" customHeight="1">
      <c r="G912" s="39"/>
      <c r="R912" s="27"/>
      <c r="Z912" s="39"/>
    </row>
    <row r="913" spans="7:26" ht="14.25" customHeight="1">
      <c r="G913" s="39"/>
      <c r="R913" s="27"/>
      <c r="Z913" s="39"/>
    </row>
    <row r="914" spans="7:26" ht="14.25" customHeight="1">
      <c r="G914" s="39"/>
      <c r="R914" s="27"/>
      <c r="Z914" s="39"/>
    </row>
    <row r="915" spans="7:26" ht="14.25" customHeight="1">
      <c r="G915" s="39"/>
      <c r="R915" s="27"/>
      <c r="Z915" s="39"/>
    </row>
    <row r="916" spans="7:26" ht="14.25" customHeight="1">
      <c r="G916" s="39"/>
      <c r="R916" s="27"/>
      <c r="Z916" s="39"/>
    </row>
    <row r="917" spans="7:26" ht="14.25" customHeight="1">
      <c r="G917" s="39"/>
      <c r="R917" s="27"/>
      <c r="Z917" s="39"/>
    </row>
    <row r="918" spans="7:26" ht="14.25" customHeight="1">
      <c r="G918" s="39"/>
      <c r="R918" s="27"/>
      <c r="Z918" s="39"/>
    </row>
    <row r="919" spans="7:26" ht="14.25" customHeight="1">
      <c r="G919" s="39"/>
      <c r="R919" s="27"/>
      <c r="Z919" s="39"/>
    </row>
    <row r="920" spans="7:26" ht="14.25" customHeight="1">
      <c r="G920" s="39"/>
      <c r="R920" s="27"/>
      <c r="Z920" s="39"/>
    </row>
    <row r="921" spans="7:26" ht="14.25" customHeight="1">
      <c r="G921" s="39"/>
      <c r="R921" s="27"/>
      <c r="Z921" s="39"/>
    </row>
    <row r="922" spans="7:26" ht="14.25" customHeight="1">
      <c r="G922" s="39"/>
      <c r="R922" s="27"/>
      <c r="Z922" s="39"/>
    </row>
    <row r="923" spans="7:26" ht="14.25" customHeight="1">
      <c r="G923" s="39"/>
      <c r="R923" s="27"/>
      <c r="Z923" s="39"/>
    </row>
    <row r="924" spans="7:26" ht="14.25" customHeight="1">
      <c r="G924" s="39"/>
      <c r="R924" s="27"/>
      <c r="Z924" s="39"/>
    </row>
    <row r="925" spans="7:26" ht="14.25" customHeight="1">
      <c r="G925" s="39"/>
      <c r="R925" s="27"/>
      <c r="Z925" s="39"/>
    </row>
    <row r="926" spans="7:26" ht="14.25" customHeight="1">
      <c r="G926" s="39"/>
      <c r="R926" s="27"/>
      <c r="Z926" s="39"/>
    </row>
    <row r="927" spans="7:26" ht="14.25" customHeight="1">
      <c r="G927" s="39"/>
      <c r="R927" s="27"/>
      <c r="Z927" s="39"/>
    </row>
    <row r="928" spans="7:26" ht="14.25" customHeight="1">
      <c r="G928" s="39"/>
      <c r="R928" s="27"/>
      <c r="Z928" s="39"/>
    </row>
    <row r="929" spans="7:26" ht="14.25" customHeight="1">
      <c r="G929" s="39"/>
      <c r="R929" s="27"/>
      <c r="Z929" s="39"/>
    </row>
    <row r="930" spans="7:26" ht="14.25" customHeight="1">
      <c r="G930" s="39"/>
      <c r="R930" s="27"/>
      <c r="Z930" s="39"/>
    </row>
    <row r="931" spans="7:26" ht="14.25" customHeight="1">
      <c r="G931" s="39"/>
      <c r="R931" s="27"/>
      <c r="Z931" s="39"/>
    </row>
    <row r="932" spans="7:26" ht="14.25" customHeight="1">
      <c r="G932" s="39"/>
      <c r="R932" s="27"/>
      <c r="Z932" s="39"/>
    </row>
    <row r="933" spans="7:26" ht="14.25" customHeight="1">
      <c r="G933" s="39"/>
      <c r="R933" s="27"/>
      <c r="Z933" s="39"/>
    </row>
    <row r="934" spans="7:26" ht="14.25" customHeight="1">
      <c r="G934" s="39"/>
      <c r="R934" s="27"/>
      <c r="Z934" s="39"/>
    </row>
    <row r="935" spans="7:26" ht="14.25" customHeight="1">
      <c r="G935" s="39"/>
      <c r="R935" s="27"/>
      <c r="Z935" s="39"/>
    </row>
    <row r="936" spans="7:26" ht="14.25" customHeight="1">
      <c r="G936" s="39"/>
      <c r="R936" s="27"/>
      <c r="Z936" s="39"/>
    </row>
    <row r="937" spans="7:26" ht="14.25" customHeight="1">
      <c r="G937" s="39"/>
      <c r="R937" s="27"/>
      <c r="Z937" s="39"/>
    </row>
    <row r="938" spans="7:26" ht="14.25" customHeight="1">
      <c r="G938" s="39"/>
      <c r="R938" s="27"/>
      <c r="Z938" s="39"/>
    </row>
    <row r="939" spans="7:26" ht="14.25" customHeight="1">
      <c r="G939" s="39"/>
      <c r="R939" s="27"/>
      <c r="Z939" s="39"/>
    </row>
    <row r="940" spans="7:26" ht="14.25" customHeight="1">
      <c r="G940" s="39"/>
      <c r="R940" s="27"/>
      <c r="Z940" s="39"/>
    </row>
    <row r="941" spans="7:26" ht="14.25" customHeight="1">
      <c r="G941" s="39"/>
      <c r="R941" s="27"/>
      <c r="Z941" s="39"/>
    </row>
    <row r="942" spans="7:26" ht="14.25" customHeight="1">
      <c r="G942" s="39"/>
      <c r="R942" s="27"/>
      <c r="Z942" s="39"/>
    </row>
    <row r="943" spans="7:26" ht="14.25" customHeight="1">
      <c r="G943" s="39"/>
      <c r="R943" s="27"/>
      <c r="Z943" s="39"/>
    </row>
    <row r="944" spans="7:26" ht="14.25" customHeight="1">
      <c r="G944" s="39"/>
      <c r="R944" s="27"/>
      <c r="Z944" s="39"/>
    </row>
    <row r="945" spans="7:26" ht="14.25" customHeight="1">
      <c r="G945" s="39"/>
      <c r="R945" s="27"/>
      <c r="Z945" s="39"/>
    </row>
    <row r="946" spans="7:26" ht="14.25" customHeight="1">
      <c r="G946" s="39"/>
      <c r="R946" s="27"/>
      <c r="Z946" s="39"/>
    </row>
    <row r="947" spans="7:26" ht="14.25" customHeight="1">
      <c r="G947" s="39"/>
      <c r="R947" s="27"/>
      <c r="Z947" s="39"/>
    </row>
    <row r="948" spans="7:26" ht="14.25" customHeight="1">
      <c r="G948" s="39"/>
      <c r="R948" s="27"/>
      <c r="Z948" s="39"/>
    </row>
    <row r="949" spans="7:26" ht="14.25" customHeight="1">
      <c r="G949" s="39"/>
      <c r="R949" s="27"/>
      <c r="Z949" s="39"/>
    </row>
    <row r="950" spans="7:26" ht="14.25" customHeight="1">
      <c r="G950" s="39"/>
      <c r="R950" s="27"/>
      <c r="Z950" s="39"/>
    </row>
    <row r="951" spans="7:26" ht="14.25" customHeight="1">
      <c r="G951" s="39"/>
      <c r="R951" s="27"/>
      <c r="Z951" s="39"/>
    </row>
    <row r="952" spans="7:26" ht="14.25" customHeight="1">
      <c r="G952" s="39"/>
      <c r="R952" s="27"/>
      <c r="Z952" s="39"/>
    </row>
    <row r="953" spans="7:26" ht="14.25" customHeight="1">
      <c r="G953" s="39"/>
      <c r="R953" s="27"/>
      <c r="Z953" s="39"/>
    </row>
    <row r="954" spans="7:26" ht="14.25" customHeight="1">
      <c r="G954" s="39"/>
      <c r="R954" s="27"/>
      <c r="Z954" s="39"/>
    </row>
    <row r="955" spans="7:26" ht="14.25" customHeight="1">
      <c r="G955" s="39"/>
      <c r="R955" s="27"/>
      <c r="Z955" s="39"/>
    </row>
    <row r="956" spans="7:26" ht="14.25" customHeight="1">
      <c r="G956" s="39"/>
      <c r="R956" s="27"/>
      <c r="Z956" s="39"/>
    </row>
    <row r="957" spans="7:26" ht="14.25" customHeight="1">
      <c r="G957" s="39"/>
      <c r="R957" s="27"/>
      <c r="Z957" s="39"/>
    </row>
    <row r="958" spans="7:26" ht="14.25" customHeight="1">
      <c r="G958" s="39"/>
      <c r="R958" s="27"/>
      <c r="Z958" s="39"/>
    </row>
    <row r="959" spans="7:26" ht="14.25" customHeight="1">
      <c r="G959" s="39"/>
      <c r="R959" s="27"/>
      <c r="Z959" s="39"/>
    </row>
    <row r="960" spans="7:26" ht="14.25" customHeight="1">
      <c r="G960" s="39"/>
      <c r="R960" s="27"/>
      <c r="Z960" s="39"/>
    </row>
    <row r="961" spans="7:26" ht="14.25" customHeight="1">
      <c r="G961" s="39"/>
      <c r="R961" s="27"/>
      <c r="Z961" s="39"/>
    </row>
    <row r="962" spans="7:26" ht="14.25" customHeight="1">
      <c r="G962" s="39"/>
      <c r="R962" s="27"/>
      <c r="Z962" s="39"/>
    </row>
    <row r="963" spans="7:26" ht="14.25" customHeight="1">
      <c r="G963" s="39"/>
      <c r="R963" s="27"/>
      <c r="Z963" s="39"/>
    </row>
    <row r="964" spans="7:26" ht="14.25" customHeight="1">
      <c r="G964" s="39"/>
      <c r="R964" s="27"/>
      <c r="Z964" s="39"/>
    </row>
    <row r="965" spans="7:26" ht="14.25" customHeight="1">
      <c r="G965" s="39"/>
      <c r="R965" s="27"/>
      <c r="Z965" s="39"/>
    </row>
    <row r="966" spans="7:26" ht="14.25" customHeight="1">
      <c r="G966" s="39"/>
      <c r="R966" s="27"/>
      <c r="Z966" s="39"/>
    </row>
    <row r="967" spans="7:26" ht="14.25" customHeight="1">
      <c r="G967" s="39"/>
      <c r="R967" s="27"/>
      <c r="Z967" s="39"/>
    </row>
    <row r="968" spans="7:26" ht="14.25" customHeight="1">
      <c r="G968" s="39"/>
      <c r="R968" s="27"/>
      <c r="Z968" s="39"/>
    </row>
    <row r="969" spans="7:26" ht="14.25" customHeight="1">
      <c r="G969" s="39"/>
      <c r="R969" s="27"/>
      <c r="Z969" s="39"/>
    </row>
    <row r="970" spans="7:26" ht="14.25" customHeight="1">
      <c r="G970" s="39"/>
      <c r="R970" s="27"/>
      <c r="Z970" s="39"/>
    </row>
    <row r="971" spans="7:26" ht="14.25" customHeight="1">
      <c r="G971" s="39"/>
      <c r="R971" s="27"/>
      <c r="Z971" s="39"/>
    </row>
    <row r="972" spans="7:26" ht="14.25" customHeight="1">
      <c r="G972" s="39"/>
      <c r="R972" s="27"/>
      <c r="Z972" s="39"/>
    </row>
    <row r="973" spans="7:26" ht="14.25" customHeight="1">
      <c r="G973" s="39"/>
      <c r="R973" s="27"/>
      <c r="Z973" s="39"/>
    </row>
    <row r="974" spans="7:26" ht="14.25" customHeight="1">
      <c r="G974" s="39"/>
      <c r="R974" s="27"/>
      <c r="Z974" s="39"/>
    </row>
    <row r="975" spans="7:26" ht="14.25" customHeight="1">
      <c r="G975" s="39"/>
      <c r="R975" s="27"/>
      <c r="Z975" s="39"/>
    </row>
    <row r="976" spans="7:26" ht="14.25" customHeight="1">
      <c r="G976" s="39"/>
      <c r="R976" s="27"/>
      <c r="Z976" s="39"/>
    </row>
    <row r="977" spans="7:26" ht="14.25" customHeight="1">
      <c r="G977" s="39"/>
      <c r="R977" s="27"/>
      <c r="Z977" s="39"/>
    </row>
    <row r="978" spans="7:26" ht="14.25" customHeight="1">
      <c r="G978" s="39"/>
      <c r="R978" s="27"/>
      <c r="Z978" s="39"/>
    </row>
    <row r="979" spans="7:26" ht="14.25" customHeight="1">
      <c r="G979" s="39"/>
      <c r="R979" s="27"/>
      <c r="Z979" s="39"/>
    </row>
    <row r="980" spans="7:26" ht="14.25" customHeight="1">
      <c r="G980" s="39"/>
      <c r="R980" s="27"/>
      <c r="Z980" s="39"/>
    </row>
    <row r="981" spans="7:26" ht="14.25" customHeight="1">
      <c r="G981" s="39"/>
      <c r="R981" s="27"/>
      <c r="Z981" s="39"/>
    </row>
    <row r="982" spans="7:26" ht="14.25" customHeight="1">
      <c r="G982" s="39"/>
      <c r="R982" s="27"/>
      <c r="Z982" s="39"/>
    </row>
    <row r="983" spans="7:26" ht="14.25" customHeight="1">
      <c r="G983" s="39"/>
      <c r="R983" s="27"/>
      <c r="Z983" s="39"/>
    </row>
    <row r="984" spans="7:26" ht="14.25" customHeight="1">
      <c r="G984" s="39"/>
      <c r="R984" s="27"/>
      <c r="Z984" s="39"/>
    </row>
    <row r="985" spans="7:26" ht="14.25" customHeight="1">
      <c r="G985" s="39"/>
      <c r="R985" s="27"/>
      <c r="Z985" s="39"/>
    </row>
    <row r="986" spans="7:26" ht="14.25" customHeight="1">
      <c r="G986" s="39"/>
      <c r="R986" s="27"/>
      <c r="Z986" s="39"/>
    </row>
    <row r="987" spans="7:26" ht="14.25" customHeight="1">
      <c r="G987" s="39"/>
      <c r="R987" s="27"/>
      <c r="Z987" s="39"/>
    </row>
    <row r="988" spans="7:26" ht="14.25" customHeight="1">
      <c r="G988" s="39"/>
      <c r="R988" s="27"/>
      <c r="Z988" s="39"/>
    </row>
    <row r="989" spans="7:26" ht="14.25" customHeight="1">
      <c r="G989" s="39"/>
      <c r="R989" s="27"/>
      <c r="Z989" s="39"/>
    </row>
    <row r="990" spans="7:26" ht="14.25" customHeight="1">
      <c r="G990" s="39"/>
      <c r="R990" s="27"/>
      <c r="Z990" s="39"/>
    </row>
    <row r="991" spans="7:26" ht="14.25" customHeight="1">
      <c r="G991" s="39"/>
      <c r="R991" s="27"/>
      <c r="Z991" s="39"/>
    </row>
    <row r="992" spans="7:26" ht="14.25" customHeight="1">
      <c r="G992" s="39"/>
      <c r="R992" s="27"/>
      <c r="Z992" s="39"/>
    </row>
    <row r="993" spans="7:26" ht="14.25" customHeight="1">
      <c r="G993" s="39"/>
      <c r="R993" s="27"/>
      <c r="Z993" s="39"/>
    </row>
    <row r="994" spans="7:26" ht="14.25" customHeight="1">
      <c r="G994" s="39"/>
      <c r="R994" s="27"/>
      <c r="Z994" s="39"/>
    </row>
    <row r="995" spans="7:26" ht="14.25" customHeight="1">
      <c r="G995" s="39"/>
      <c r="R995" s="27"/>
      <c r="Z995" s="39"/>
    </row>
    <row r="996" spans="7:26" ht="14.25" customHeight="1">
      <c r="G996" s="39"/>
      <c r="R996" s="27"/>
      <c r="Z996" s="39"/>
    </row>
    <row r="997" spans="7:26" ht="14.25" customHeight="1">
      <c r="G997" s="39"/>
      <c r="R997" s="27"/>
      <c r="Z997" s="39"/>
    </row>
    <row r="998" spans="7:26" ht="14.25" customHeight="1">
      <c r="G998" s="39"/>
      <c r="R998" s="27"/>
      <c r="Z998" s="39"/>
    </row>
    <row r="999" spans="7:26" ht="14.25" customHeight="1">
      <c r="G999" s="39"/>
      <c r="R999" s="27"/>
      <c r="Z999" s="39"/>
    </row>
    <row r="1000" spans="7:26" ht="14.25" customHeight="1">
      <c r="G1000" s="39"/>
      <c r="R1000" s="27"/>
      <c r="Z1000" s="39"/>
    </row>
    <row r="1001" spans="7:26" ht="15" customHeight="1">
      <c r="G1001" s="39"/>
    </row>
  </sheetData>
  <conditionalFormatting sqref="F3:F157">
    <cfRule type="cellIs" dxfId="33" priority="1" operator="lessThan">
      <formula>1</formula>
    </cfRule>
  </conditionalFormatting>
  <conditionalFormatting sqref="F3:G62">
    <cfRule type="cellIs" dxfId="32" priority="12" operator="lessThan">
      <formula>1</formula>
    </cfRule>
  </conditionalFormatting>
  <conditionalFormatting sqref="G1:G1001 L3:L35 M34:N62 P34:P62 L37 L39 L42:L62">
    <cfRule type="cellIs" dxfId="31" priority="10" operator="lessThan">
      <formula>3</formula>
    </cfRule>
  </conditionalFormatting>
  <conditionalFormatting sqref="I3">
    <cfRule type="cellIs" dxfId="30" priority="19" operator="lessThan">
      <formula>SUM($J$3:$K$3)</formula>
    </cfRule>
  </conditionalFormatting>
  <conditionalFormatting sqref="I3:I157">
    <cfRule type="cellIs" dxfId="29" priority="2" operator="lessThan">
      <formula>0.05</formula>
    </cfRule>
  </conditionalFormatting>
  <conditionalFormatting sqref="J3:J157">
    <cfRule type="cellIs" dxfId="28" priority="3" operator="lessThan">
      <formula>0.01</formula>
    </cfRule>
  </conditionalFormatting>
  <conditionalFormatting sqref="J62">
    <cfRule type="cellIs" dxfId="27" priority="18" operator="lessThan">
      <formula>0.01</formula>
    </cfRule>
  </conditionalFormatting>
  <conditionalFormatting sqref="K3:K58 K63:K157">
    <cfRule type="cellIs" dxfId="26" priority="4" operator="lessThan">
      <formula>0.005</formula>
    </cfRule>
  </conditionalFormatting>
  <conditionalFormatting sqref="K3:K58">
    <cfRule type="cellIs" dxfId="25" priority="15" operator="lessThan">
      <formula>0.005</formula>
    </cfRule>
  </conditionalFormatting>
  <conditionalFormatting sqref="L3:L101">
    <cfRule type="cellIs" dxfId="24" priority="5" operator="lessThan">
      <formula>3</formula>
    </cfRule>
  </conditionalFormatting>
  <conditionalFormatting sqref="M3:M33">
    <cfRule type="cellIs" dxfId="23" priority="13" operator="lessThan">
      <formula>3</formula>
    </cfRule>
  </conditionalFormatting>
  <conditionalFormatting sqref="M3:M101">
    <cfRule type="cellIs" dxfId="22" priority="6" operator="lessThan">
      <formula>3</formula>
    </cfRule>
  </conditionalFormatting>
  <conditionalFormatting sqref="N1:N95 P1:P95 O65:O1001">
    <cfRule type="cellIs" dxfId="21" priority="16" operator="lessThan">
      <formula>0.3</formula>
    </cfRule>
  </conditionalFormatting>
  <conditionalFormatting sqref="N3:N157">
    <cfRule type="cellIs" dxfId="20" priority="7" operator="lessThan">
      <formula>0.3</formula>
    </cfRule>
  </conditionalFormatting>
  <conditionalFormatting sqref="O3:O157">
    <cfRule type="cellIs" dxfId="19" priority="8" operator="lessThan">
      <formula>2.5</formula>
    </cfRule>
  </conditionalFormatting>
  <conditionalFormatting sqref="O3:P62">
    <cfRule type="cellIs" dxfId="18" priority="14" operator="lessThan">
      <formula>2.5</formula>
    </cfRule>
  </conditionalFormatting>
  <pageMargins left="0.7" right="0.7" top="0.75" bottom="0.75" header="0" footer="0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0"/>
  <sheetViews>
    <sheetView workbookViewId="0">
      <selection activeCell="K58" sqref="K58"/>
    </sheetView>
  </sheetViews>
  <sheetFormatPr defaultColWidth="14.44140625" defaultRowHeight="15" customHeight="1"/>
  <cols>
    <col min="1" max="8" width="8.6640625" customWidth="1"/>
    <col min="9" max="9" width="10.6640625" customWidth="1"/>
    <col min="10" max="10" width="8.6640625" customWidth="1"/>
    <col min="12" max="18" width="8.6640625" customWidth="1"/>
    <col min="19" max="20" width="10.6640625" customWidth="1"/>
    <col min="21" max="26" width="8.6640625" customWidth="1"/>
  </cols>
  <sheetData>
    <row r="1" spans="1:20" ht="14.25" customHeight="1">
      <c r="A1" s="46" t="s">
        <v>161</v>
      </c>
      <c r="K1" s="46" t="s">
        <v>162</v>
      </c>
    </row>
    <row r="2" spans="1:20" ht="14.25" customHeight="1">
      <c r="A2" s="47">
        <v>230720</v>
      </c>
      <c r="B2" s="47"/>
      <c r="C2" s="552" t="s">
        <v>163</v>
      </c>
      <c r="D2" s="553"/>
      <c r="E2" s="553"/>
      <c r="F2" s="553"/>
      <c r="G2" s="553"/>
      <c r="H2" s="553"/>
      <c r="I2" s="553"/>
      <c r="J2" s="554"/>
      <c r="K2" s="47">
        <v>230720</v>
      </c>
      <c r="L2" s="47"/>
      <c r="M2" s="552" t="s">
        <v>164</v>
      </c>
      <c r="N2" s="553"/>
      <c r="O2" s="553"/>
      <c r="P2" s="553"/>
      <c r="Q2" s="553"/>
      <c r="R2" s="553"/>
      <c r="S2" s="553"/>
      <c r="T2" s="554"/>
    </row>
    <row r="3" spans="1:20" ht="14.25" customHeight="1">
      <c r="A3" s="555" t="s">
        <v>165</v>
      </c>
      <c r="B3" s="556"/>
      <c r="C3" s="557"/>
      <c r="D3" s="558" t="s">
        <v>166</v>
      </c>
      <c r="E3" s="553"/>
      <c r="F3" s="554"/>
      <c r="G3" s="558" t="s">
        <v>167</v>
      </c>
      <c r="H3" s="553"/>
      <c r="I3" s="553"/>
      <c r="J3" s="554"/>
      <c r="K3" s="48" t="s">
        <v>165</v>
      </c>
      <c r="L3" s="49"/>
      <c r="M3" s="49"/>
      <c r="N3" s="558" t="s">
        <v>166</v>
      </c>
      <c r="O3" s="553"/>
      <c r="P3" s="554"/>
      <c r="Q3" s="558" t="s">
        <v>167</v>
      </c>
      <c r="R3" s="553"/>
      <c r="S3" s="553"/>
      <c r="T3" s="554"/>
    </row>
    <row r="4" spans="1:20" ht="14.25" customHeight="1">
      <c r="A4" s="50" t="s">
        <v>1</v>
      </c>
      <c r="B4" s="51" t="s">
        <v>168</v>
      </c>
      <c r="C4" s="52" t="s">
        <v>169</v>
      </c>
      <c r="D4" s="53" t="s">
        <v>1</v>
      </c>
      <c r="E4" s="54" t="s">
        <v>170</v>
      </c>
      <c r="F4" s="54" t="s">
        <v>171</v>
      </c>
      <c r="G4" s="55" t="s">
        <v>1</v>
      </c>
      <c r="H4" s="56" t="s">
        <v>172</v>
      </c>
      <c r="I4" s="56" t="s">
        <v>173</v>
      </c>
      <c r="J4" s="57" t="s">
        <v>174</v>
      </c>
      <c r="K4" s="50" t="s">
        <v>1</v>
      </c>
      <c r="L4" s="51" t="s">
        <v>168</v>
      </c>
      <c r="M4" s="52" t="s">
        <v>175</v>
      </c>
      <c r="N4" s="53" t="s">
        <v>1</v>
      </c>
      <c r="O4" s="54" t="s">
        <v>176</v>
      </c>
      <c r="P4" s="54" t="s">
        <v>171</v>
      </c>
      <c r="Q4" s="55" t="s">
        <v>1</v>
      </c>
      <c r="R4" s="56" t="s">
        <v>177</v>
      </c>
      <c r="S4" s="56" t="s">
        <v>178</v>
      </c>
      <c r="T4" s="57" t="s">
        <v>174</v>
      </c>
    </row>
    <row r="5" spans="1:20" ht="14.25" customHeight="1">
      <c r="A5" s="58" t="s">
        <v>179</v>
      </c>
      <c r="B5" s="59">
        <v>1.3314999999999999</v>
      </c>
      <c r="C5" s="59">
        <v>1.6199917110499999</v>
      </c>
      <c r="D5" s="60" t="s">
        <v>180</v>
      </c>
      <c r="E5" s="59">
        <v>17.54031881389</v>
      </c>
      <c r="F5" s="61"/>
      <c r="G5" s="61" t="s">
        <v>181</v>
      </c>
      <c r="H5" s="62">
        <v>69.44</v>
      </c>
      <c r="I5" s="59">
        <v>72.362225315860002</v>
      </c>
      <c r="J5" s="63">
        <f>(I5)/H5</f>
        <v>1.0420827378436059</v>
      </c>
      <c r="K5" s="58" t="s">
        <v>179</v>
      </c>
      <c r="L5" s="64">
        <v>2.5100000000000001E-2</v>
      </c>
      <c r="M5" s="64">
        <v>3.0538334170000001E-2</v>
      </c>
      <c r="N5" s="60" t="s">
        <v>180</v>
      </c>
      <c r="O5" s="64">
        <v>0.54640501497000005</v>
      </c>
      <c r="P5" s="61"/>
      <c r="Q5" s="61" t="s">
        <v>181</v>
      </c>
      <c r="R5" s="59">
        <v>1.389</v>
      </c>
      <c r="S5" s="64">
        <v>1.35378503709</v>
      </c>
      <c r="T5" s="63">
        <f>(S5)/R5</f>
        <v>0.97464725492440607</v>
      </c>
    </row>
    <row r="6" spans="1:20" ht="14.25" customHeight="1">
      <c r="A6" s="65"/>
      <c r="B6" s="66"/>
      <c r="C6" s="66"/>
      <c r="D6" s="67" t="s">
        <v>182</v>
      </c>
      <c r="E6" s="66">
        <v>18.508055507070001</v>
      </c>
      <c r="F6" s="66">
        <f>ABS(E6-E5)/((E6+E5)/2)*100</f>
        <v>5.3691003348093798</v>
      </c>
      <c r="G6" s="67" t="s">
        <v>180</v>
      </c>
      <c r="H6" s="66"/>
      <c r="I6" s="66">
        <v>17.54031881389</v>
      </c>
      <c r="J6" s="68"/>
      <c r="K6" s="65"/>
      <c r="L6" s="69"/>
      <c r="M6" s="69"/>
      <c r="N6" s="67" t="s">
        <v>182</v>
      </c>
      <c r="O6" s="69">
        <v>0.51282501405000003</v>
      </c>
      <c r="P6" s="66">
        <f>ABS(O6-O5)/((O6+O5)/2)*100</f>
        <v>6.340454858718128</v>
      </c>
      <c r="Q6" s="67" t="s">
        <v>180</v>
      </c>
      <c r="R6" s="66"/>
      <c r="S6" s="69">
        <v>0.54640501497000005</v>
      </c>
      <c r="T6" s="68"/>
    </row>
    <row r="7" spans="1:20" ht="14.25" customHeight="1">
      <c r="A7" s="65"/>
      <c r="B7" s="70"/>
      <c r="C7" s="66"/>
      <c r="D7" s="67" t="s">
        <v>183</v>
      </c>
      <c r="E7" s="66">
        <v>83.842692297059997</v>
      </c>
      <c r="F7" s="70"/>
      <c r="G7" s="70" t="s">
        <v>183</v>
      </c>
      <c r="H7" s="66">
        <v>69.44</v>
      </c>
      <c r="I7" s="66">
        <v>83.842692297059997</v>
      </c>
      <c r="J7" s="68">
        <f>(I7-I6)/H7</f>
        <v>0.95481528633597357</v>
      </c>
      <c r="K7" s="65"/>
      <c r="L7" s="70"/>
      <c r="M7" s="66"/>
      <c r="N7" s="67" t="s">
        <v>183</v>
      </c>
      <c r="O7" s="69">
        <v>1.8039517160899998</v>
      </c>
      <c r="P7" s="70"/>
      <c r="Q7" s="70" t="s">
        <v>183</v>
      </c>
      <c r="R7" s="66">
        <v>1.389</v>
      </c>
      <c r="S7" s="69">
        <v>1.8039517160899998</v>
      </c>
      <c r="T7" s="68">
        <f>(S7-S6)/R7</f>
        <v>0.90536119591072706</v>
      </c>
    </row>
    <row r="8" spans="1:20" ht="14.25" customHeight="1">
      <c r="A8" s="65"/>
      <c r="B8" s="70"/>
      <c r="C8" s="66"/>
      <c r="D8" s="67" t="s">
        <v>184</v>
      </c>
      <c r="E8" s="66">
        <v>85.678034014009995</v>
      </c>
      <c r="F8" s="66">
        <f>ABS(E8-E7)/((E8+E7)/2)*100</f>
        <v>2.1653301715828555</v>
      </c>
      <c r="G8" s="67" t="s">
        <v>184</v>
      </c>
      <c r="H8" s="66">
        <v>69.44</v>
      </c>
      <c r="I8" s="66">
        <v>85.678034014009995</v>
      </c>
      <c r="J8" s="68">
        <f>(I8-I6)/H8</f>
        <v>0.98124589861923961</v>
      </c>
      <c r="K8" s="65"/>
      <c r="L8" s="70"/>
      <c r="M8" s="66"/>
      <c r="N8" s="67" t="s">
        <v>184</v>
      </c>
      <c r="O8" s="69">
        <v>1.8775600514399999</v>
      </c>
      <c r="P8" s="66">
        <f>ABS(O8-O7)/((O8+O7)/2)*100</f>
        <v>3.9988102713242402</v>
      </c>
      <c r="Q8" s="67" t="s">
        <v>184</v>
      </c>
      <c r="R8" s="66">
        <v>1.389</v>
      </c>
      <c r="S8" s="69">
        <v>1.8775600514399999</v>
      </c>
      <c r="T8" s="68">
        <f>(S8-S6)/R8</f>
        <v>0.95835495786177094</v>
      </c>
    </row>
    <row r="9" spans="1:20" ht="14.25" customHeight="1">
      <c r="A9" s="65"/>
      <c r="B9" s="70"/>
      <c r="C9" s="66"/>
      <c r="D9" s="70" t="s">
        <v>185</v>
      </c>
      <c r="E9" s="66">
        <v>40.279697770219997</v>
      </c>
      <c r="F9" s="70"/>
      <c r="G9" s="70" t="s">
        <v>185</v>
      </c>
      <c r="H9" s="66"/>
      <c r="I9" s="66">
        <v>40.279697770219997</v>
      </c>
      <c r="J9" s="68"/>
      <c r="K9" s="65"/>
      <c r="L9" s="70"/>
      <c r="M9" s="66"/>
      <c r="N9" s="70" t="s">
        <v>185</v>
      </c>
      <c r="O9" s="66">
        <v>0.76345835424999997</v>
      </c>
      <c r="P9" s="70"/>
      <c r="Q9" s="70" t="s">
        <v>185</v>
      </c>
      <c r="R9" s="66"/>
      <c r="S9" s="69">
        <v>0.76345835424999997</v>
      </c>
      <c r="T9" s="68"/>
    </row>
    <row r="10" spans="1:20" ht="14.25" customHeight="1">
      <c r="A10" s="65"/>
      <c r="B10" s="70"/>
      <c r="C10" s="66"/>
      <c r="D10" s="70" t="s">
        <v>186</v>
      </c>
      <c r="E10" s="66">
        <v>43.42344285635</v>
      </c>
      <c r="F10" s="66">
        <f>ABS(E10-E9)/((E10+E9)/2)*100</f>
        <v>7.5116538342459291</v>
      </c>
      <c r="G10" s="70" t="s">
        <v>187</v>
      </c>
      <c r="H10" s="66">
        <v>69.44</v>
      </c>
      <c r="I10" s="66">
        <v>113.36936810601</v>
      </c>
      <c r="J10" s="68">
        <f>(I10-I9)/H10</f>
        <v>1.0525586165868377</v>
      </c>
      <c r="K10" s="65"/>
      <c r="L10" s="70"/>
      <c r="M10" s="66"/>
      <c r="N10" s="70" t="s">
        <v>186</v>
      </c>
      <c r="O10" s="66">
        <v>0.80446002204</v>
      </c>
      <c r="P10" s="66">
        <f>ABS(O10-O9)/((O10+O9)/2)*100</f>
        <v>5.2300768216031699</v>
      </c>
      <c r="Q10" s="70" t="s">
        <v>187</v>
      </c>
      <c r="R10" s="66">
        <v>1.389</v>
      </c>
      <c r="S10" s="69">
        <v>2.1260033915799998</v>
      </c>
      <c r="T10" s="68">
        <f>(S10-S9)/R10</f>
        <v>0.98095395056155499</v>
      </c>
    </row>
    <row r="11" spans="1:20" ht="14.25" customHeight="1">
      <c r="A11" s="65"/>
      <c r="B11" s="70"/>
      <c r="C11" s="66"/>
      <c r="D11" s="70" t="s">
        <v>187</v>
      </c>
      <c r="E11" s="66">
        <v>113.36936810601</v>
      </c>
      <c r="F11" s="70"/>
      <c r="G11" s="70" t="s">
        <v>188</v>
      </c>
      <c r="H11" s="66">
        <v>69.44</v>
      </c>
      <c r="I11" s="66">
        <v>114.16482479447001</v>
      </c>
      <c r="J11" s="68">
        <f>(I11-I9)/H11</f>
        <v>1.0640139260404669</v>
      </c>
      <c r="K11" s="65"/>
      <c r="L11" s="70"/>
      <c r="M11" s="66"/>
      <c r="N11" s="70" t="s">
        <v>187</v>
      </c>
      <c r="O11" s="66">
        <v>2.1260033915799998</v>
      </c>
      <c r="P11" s="70"/>
      <c r="Q11" s="70" t="s">
        <v>188</v>
      </c>
      <c r="R11" s="66">
        <v>1.389</v>
      </c>
      <c r="S11" s="69">
        <v>2.1065367243800002</v>
      </c>
      <c r="T11" s="68">
        <f>(S11-S9)/R11</f>
        <v>0.9669390713678907</v>
      </c>
    </row>
    <row r="12" spans="1:20" ht="14.25" customHeight="1">
      <c r="A12" s="65"/>
      <c r="B12" s="70"/>
      <c r="C12" s="70"/>
      <c r="D12" s="70" t="s">
        <v>188</v>
      </c>
      <c r="E12" s="66">
        <v>114.16482479447001</v>
      </c>
      <c r="F12" s="66">
        <f>ABS(E12-E11)/((E12+E11)/2)*100</f>
        <v>0.69919749495226646</v>
      </c>
      <c r="G12" s="70"/>
      <c r="H12" s="66"/>
      <c r="I12" s="66"/>
      <c r="J12" s="68"/>
      <c r="K12" s="65"/>
      <c r="L12" s="70"/>
      <c r="M12" s="70"/>
      <c r="N12" s="70" t="s">
        <v>188</v>
      </c>
      <c r="O12" s="66">
        <v>2.1065367243800002</v>
      </c>
      <c r="P12" s="66">
        <f>ABS(O12-O11)/((O12+O11)/2)*100</f>
        <v>0.91985742209955923</v>
      </c>
      <c r="Q12" s="70"/>
      <c r="R12" s="66"/>
      <c r="S12" s="66"/>
      <c r="T12" s="68"/>
    </row>
    <row r="13" spans="1:20" ht="14.25" customHeight="1" thickBot="1">
      <c r="A13" s="71"/>
      <c r="B13" s="72"/>
      <c r="C13" s="72"/>
      <c r="D13" s="72"/>
      <c r="E13" s="73"/>
      <c r="F13" s="74"/>
      <c r="G13" s="72"/>
      <c r="H13" s="72"/>
      <c r="I13" s="72"/>
      <c r="J13" s="75"/>
      <c r="K13" s="71"/>
      <c r="L13" s="72"/>
      <c r="M13" s="72"/>
      <c r="N13" s="72"/>
      <c r="O13" s="73"/>
      <c r="P13" s="74"/>
      <c r="Q13" s="72"/>
      <c r="R13" s="72"/>
      <c r="S13" s="72"/>
      <c r="T13" s="75"/>
    </row>
    <row r="14" spans="1:20" ht="14.25" customHeight="1" thickBot="1">
      <c r="A14" s="47" t="s">
        <v>189</v>
      </c>
      <c r="B14" s="47"/>
      <c r="C14" s="552" t="s">
        <v>163</v>
      </c>
      <c r="D14" s="553"/>
      <c r="E14" s="553"/>
      <c r="F14" s="553"/>
      <c r="G14" s="553"/>
      <c r="H14" s="553"/>
      <c r="I14" s="553"/>
      <c r="J14" s="554"/>
    </row>
    <row r="15" spans="1:20" ht="14.25" customHeight="1" thickBot="1">
      <c r="A15" s="555" t="s">
        <v>165</v>
      </c>
      <c r="B15" s="556"/>
      <c r="C15" s="557"/>
      <c r="D15" s="558" t="s">
        <v>166</v>
      </c>
      <c r="E15" s="553"/>
      <c r="F15" s="554"/>
      <c r="G15" s="558" t="s">
        <v>167</v>
      </c>
      <c r="H15" s="553"/>
      <c r="I15" s="553"/>
      <c r="J15" s="554"/>
    </row>
    <row r="16" spans="1:20" ht="14.25" customHeight="1" thickBot="1">
      <c r="A16" s="50" t="s">
        <v>1</v>
      </c>
      <c r="B16" s="51" t="s">
        <v>168</v>
      </c>
      <c r="C16" s="52" t="s">
        <v>169</v>
      </c>
      <c r="D16" s="53" t="s">
        <v>1</v>
      </c>
      <c r="E16" s="54" t="s">
        <v>170</v>
      </c>
      <c r="F16" s="54" t="s">
        <v>171</v>
      </c>
      <c r="G16" s="55" t="s">
        <v>1</v>
      </c>
      <c r="H16" s="56" t="s">
        <v>172</v>
      </c>
      <c r="I16" s="56" t="s">
        <v>173</v>
      </c>
      <c r="J16" s="57" t="s">
        <v>174</v>
      </c>
    </row>
    <row r="17" spans="1:20" ht="14.25" customHeight="1">
      <c r="A17" s="58" t="s">
        <v>190</v>
      </c>
      <c r="B17" s="59">
        <f>C17/1.22</f>
        <v>1.180327868852459</v>
      </c>
      <c r="C17" s="59">
        <v>1.44</v>
      </c>
      <c r="D17" s="60" t="s">
        <v>191</v>
      </c>
      <c r="E17" s="59">
        <v>5912.1500000000005</v>
      </c>
      <c r="F17" s="61"/>
      <c r="G17" s="61" t="s">
        <v>181</v>
      </c>
      <c r="H17" s="59">
        <v>69.44</v>
      </c>
      <c r="I17" s="59">
        <v>67.041799999999995</v>
      </c>
      <c r="J17" s="63">
        <f>(I17)/H17</f>
        <v>0.96546370967741935</v>
      </c>
    </row>
    <row r="18" spans="1:20" ht="14.25" customHeight="1" thickBot="1">
      <c r="A18" s="71"/>
      <c r="B18" s="74"/>
      <c r="C18" s="74"/>
      <c r="D18" s="76" t="s">
        <v>192</v>
      </c>
      <c r="E18" s="74">
        <v>5757.1080000000002</v>
      </c>
      <c r="F18" s="74">
        <f>ABS(E18-E17)/((E18+E17)/2)*100</f>
        <v>2.6572726389287196</v>
      </c>
      <c r="G18" s="76"/>
      <c r="H18" s="74"/>
      <c r="I18" s="74"/>
      <c r="J18" s="77"/>
    </row>
    <row r="19" spans="1:20" ht="14.25" customHeight="1" thickBot="1">
      <c r="A19" s="351" t="s">
        <v>517</v>
      </c>
      <c r="B19" s="351"/>
      <c r="C19" s="544" t="s">
        <v>163</v>
      </c>
      <c r="D19" s="545"/>
      <c r="E19" s="545"/>
      <c r="F19" s="545"/>
      <c r="G19" s="545"/>
      <c r="H19" s="545"/>
      <c r="I19" s="545"/>
      <c r="J19" s="546"/>
      <c r="K19" s="351" t="s">
        <v>517</v>
      </c>
      <c r="L19" s="351"/>
      <c r="M19" s="544" t="s">
        <v>164</v>
      </c>
      <c r="N19" s="545"/>
      <c r="O19" s="545"/>
      <c r="P19" s="545"/>
      <c r="Q19" s="545"/>
      <c r="R19" s="545"/>
      <c r="S19" s="545"/>
      <c r="T19" s="546"/>
    </row>
    <row r="20" spans="1:20" ht="14.25" customHeight="1" thickBot="1">
      <c r="A20" s="547" t="s">
        <v>165</v>
      </c>
      <c r="B20" s="548"/>
      <c r="C20" s="548"/>
      <c r="D20" s="549" t="s">
        <v>166</v>
      </c>
      <c r="E20" s="550"/>
      <c r="F20" s="551"/>
      <c r="G20" s="549" t="s">
        <v>167</v>
      </c>
      <c r="H20" s="550"/>
      <c r="I20" s="550"/>
      <c r="J20" s="551"/>
      <c r="K20" s="368" t="s">
        <v>165</v>
      </c>
      <c r="L20" s="369"/>
      <c r="M20" s="369"/>
      <c r="N20" s="549" t="s">
        <v>166</v>
      </c>
      <c r="O20" s="550"/>
      <c r="P20" s="551"/>
      <c r="Q20" s="549" t="s">
        <v>167</v>
      </c>
      <c r="R20" s="550"/>
      <c r="S20" s="550"/>
      <c r="T20" s="551"/>
    </row>
    <row r="21" spans="1:20" ht="14.25" customHeight="1" thickBot="1">
      <c r="A21" s="256" t="s">
        <v>1</v>
      </c>
      <c r="B21" s="359" t="s">
        <v>168</v>
      </c>
      <c r="C21" s="257" t="s">
        <v>169</v>
      </c>
      <c r="D21" s="319" t="s">
        <v>1</v>
      </c>
      <c r="E21" s="360" t="s">
        <v>170</v>
      </c>
      <c r="F21" s="360" t="s">
        <v>171</v>
      </c>
      <c r="G21" s="258" t="s">
        <v>1</v>
      </c>
      <c r="H21" s="261" t="s">
        <v>172</v>
      </c>
      <c r="I21" s="261" t="s">
        <v>173</v>
      </c>
      <c r="J21" s="260" t="s">
        <v>174</v>
      </c>
      <c r="K21" s="256" t="s">
        <v>1</v>
      </c>
      <c r="L21" s="359" t="s">
        <v>168</v>
      </c>
      <c r="M21" s="257" t="s">
        <v>175</v>
      </c>
      <c r="N21" s="319" t="s">
        <v>1</v>
      </c>
      <c r="O21" s="360" t="s">
        <v>176</v>
      </c>
      <c r="P21" s="360" t="s">
        <v>171</v>
      </c>
      <c r="Q21" s="258" t="s">
        <v>1</v>
      </c>
      <c r="R21" s="261" t="s">
        <v>177</v>
      </c>
      <c r="S21" s="261" t="s">
        <v>178</v>
      </c>
      <c r="T21" s="260" t="s">
        <v>174</v>
      </c>
    </row>
    <row r="22" spans="1:20" ht="14.25" customHeight="1">
      <c r="A22" s="361" t="s">
        <v>179</v>
      </c>
      <c r="B22" s="354">
        <v>2.0207999999999999</v>
      </c>
      <c r="C22" s="354"/>
      <c r="D22" s="362" t="s">
        <v>518</v>
      </c>
      <c r="E22" s="354">
        <v>13.662100000000001</v>
      </c>
      <c r="F22" s="264"/>
      <c r="G22" s="264" t="s">
        <v>519</v>
      </c>
      <c r="H22" s="354">
        <v>69.44</v>
      </c>
      <c r="I22" s="354">
        <v>73.95</v>
      </c>
      <c r="J22" s="266">
        <f>(I22)/H22</f>
        <v>1.0649481566820278</v>
      </c>
      <c r="K22" t="s">
        <v>179</v>
      </c>
      <c r="L22">
        <v>1.9E-2</v>
      </c>
      <c r="M22" s="370"/>
      <c r="N22" s="362" t="s">
        <v>518</v>
      </c>
      <c r="O22" s="370">
        <v>0.57740000000000002</v>
      </c>
      <c r="P22" s="264"/>
      <c r="Q22" s="264" t="s">
        <v>181</v>
      </c>
      <c r="R22" s="354">
        <v>1.39</v>
      </c>
      <c r="S22">
        <v>1.4643999999999999</v>
      </c>
      <c r="T22" s="266">
        <f>(S22)/R22</f>
        <v>1.0535251798561152</v>
      </c>
    </row>
    <row r="23" spans="1:20" ht="14.25" customHeight="1">
      <c r="A23" s="267"/>
      <c r="B23" s="363"/>
      <c r="C23" s="363"/>
      <c r="D23" s="364" t="s">
        <v>520</v>
      </c>
      <c r="E23" s="363">
        <v>12.4739</v>
      </c>
      <c r="F23" s="363">
        <f>ABS(E23-E22)/((E23+E22)/2)*100</f>
        <v>9.0924395469850019</v>
      </c>
      <c r="G23" t="s">
        <v>518</v>
      </c>
      <c r="H23" s="365"/>
      <c r="I23" s="268">
        <v>13.662100000000001</v>
      </c>
      <c r="J23" s="270"/>
      <c r="K23" s="267"/>
      <c r="L23" s="371"/>
      <c r="M23" s="371"/>
      <c r="N23" s="364" t="s">
        <v>520</v>
      </c>
      <c r="O23" s="371">
        <v>0.58420000000000005</v>
      </c>
      <c r="P23" s="363">
        <f>ABS(O23-O22)/((O23+O22)/2)*100</f>
        <v>1.1707988980716302</v>
      </c>
      <c r="Q23" s="364" t="s">
        <v>518</v>
      </c>
      <c r="R23" s="363">
        <v>1.39</v>
      </c>
      <c r="S23" s="371">
        <v>0.57699999999999996</v>
      </c>
      <c r="T23" s="270"/>
    </row>
    <row r="24" spans="1:20" ht="14.25" customHeight="1">
      <c r="A24" s="267"/>
      <c r="B24" s="268"/>
      <c r="C24" s="363"/>
      <c r="D24" s="364" t="s">
        <v>254</v>
      </c>
      <c r="E24" s="363">
        <v>21.917100000000001</v>
      </c>
      <c r="F24" s="268"/>
      <c r="G24" s="268" t="s">
        <v>521</v>
      </c>
      <c r="H24" s="363">
        <v>69.44</v>
      </c>
      <c r="I24" s="268">
        <v>82.501199999999997</v>
      </c>
      <c r="J24" s="270">
        <f>(I24-I23)/H24</f>
        <v>0.99134648617511523</v>
      </c>
      <c r="K24" s="267"/>
      <c r="L24" s="268"/>
      <c r="M24" s="363"/>
      <c r="N24" s="364" t="s">
        <v>521</v>
      </c>
      <c r="O24" s="371">
        <v>2.0253999999999999</v>
      </c>
      <c r="P24" s="268"/>
      <c r="Q24" s="268" t="s">
        <v>521</v>
      </c>
      <c r="R24" s="363">
        <v>1.39</v>
      </c>
      <c r="S24" s="371">
        <v>2.0253999999999999</v>
      </c>
      <c r="T24" s="270">
        <f>(S24-S23)/R24</f>
        <v>1.0420143884892086</v>
      </c>
    </row>
    <row r="25" spans="1:20" ht="14.25" customHeight="1">
      <c r="A25" s="267"/>
      <c r="B25" s="268"/>
      <c r="C25" s="363"/>
      <c r="D25" s="364" t="s">
        <v>255</v>
      </c>
      <c r="E25" s="363">
        <v>22.245000000000001</v>
      </c>
      <c r="F25" s="363">
        <f t="shared" ref="F25:F29" si="0">ABS(E25-E24)/((E25+E24)/2)*100</f>
        <v>1.484983730393254</v>
      </c>
      <c r="G25" s="364" t="s">
        <v>522</v>
      </c>
      <c r="H25" s="363">
        <v>69.44</v>
      </c>
      <c r="I25" s="268">
        <v>85.240300000000005</v>
      </c>
      <c r="J25" s="270">
        <f>(I25-I23)/H25</f>
        <v>1.0307920506912445</v>
      </c>
      <c r="K25" s="267"/>
      <c r="L25" s="268"/>
      <c r="M25" s="363"/>
      <c r="N25" s="364" t="s">
        <v>522</v>
      </c>
      <c r="O25" s="371">
        <v>2.0337000000000001</v>
      </c>
      <c r="P25" s="363">
        <f t="shared" ref="P25:P29" si="1">ABS(O25-O24)/((O25+O24)/2)*100</f>
        <v>0.40895765071075835</v>
      </c>
      <c r="Q25" s="364" t="s">
        <v>522</v>
      </c>
      <c r="R25" s="363">
        <v>1.39</v>
      </c>
      <c r="S25" s="371">
        <v>2.0337000000000001</v>
      </c>
      <c r="T25" s="270">
        <f>(S25-S23)/R25</f>
        <v>1.0479856115107915</v>
      </c>
    </row>
    <row r="26" spans="1:20" ht="14.25" customHeight="1">
      <c r="A26" s="267"/>
      <c r="B26" s="268"/>
      <c r="C26" s="363"/>
      <c r="D26" s="268"/>
      <c r="E26" s="363"/>
      <c r="F26" s="268"/>
      <c r="G26" t="s">
        <v>254</v>
      </c>
      <c r="H26" s="363"/>
      <c r="I26" s="268">
        <v>21.917100000000001</v>
      </c>
      <c r="J26" s="270"/>
      <c r="K26" s="267"/>
      <c r="L26" s="268"/>
      <c r="M26" s="363"/>
      <c r="N26" s="268" t="s">
        <v>254</v>
      </c>
      <c r="O26" s="363">
        <v>0.57020000000000004</v>
      </c>
      <c r="P26" s="268"/>
      <c r="Q26" s="268" t="s">
        <v>254</v>
      </c>
      <c r="R26" s="363">
        <v>1.39</v>
      </c>
      <c r="S26" s="371">
        <v>0.57020000000000004</v>
      </c>
      <c r="T26" s="270"/>
    </row>
    <row r="27" spans="1:20" ht="14.25" customHeight="1">
      <c r="A27" s="267"/>
      <c r="B27" s="268"/>
      <c r="C27" s="363"/>
      <c r="D27" s="268"/>
      <c r="E27" s="363"/>
      <c r="F27" s="363" t="e">
        <f t="shared" si="0"/>
        <v>#DIV/0!</v>
      </c>
      <c r="G27" s="268" t="s">
        <v>256</v>
      </c>
      <c r="H27" s="363">
        <v>69.44</v>
      </c>
      <c r="I27" s="268">
        <v>93.971999999999994</v>
      </c>
      <c r="J27" s="270">
        <f>(I27-I26)/H27</f>
        <v>1.0376569700460829</v>
      </c>
      <c r="K27" s="267"/>
      <c r="L27" s="268"/>
      <c r="M27" s="363"/>
      <c r="N27" s="268" t="s">
        <v>255</v>
      </c>
      <c r="O27" s="363">
        <v>0.57869999999999999</v>
      </c>
      <c r="P27" s="363">
        <f t="shared" si="1"/>
        <v>1.4796762120288889</v>
      </c>
      <c r="Q27" s="268" t="s">
        <v>256</v>
      </c>
      <c r="R27" s="363">
        <v>1.39</v>
      </c>
      <c r="S27" s="371">
        <v>2.09</v>
      </c>
      <c r="T27" s="270">
        <f>(S27-S26)/R27</f>
        <v>1.0933812949640287</v>
      </c>
    </row>
    <row r="28" spans="1:20" ht="14.25" customHeight="1">
      <c r="A28" s="267"/>
      <c r="B28" s="268"/>
      <c r="C28" s="363"/>
      <c r="D28" s="268"/>
      <c r="E28" s="363"/>
      <c r="F28" s="268"/>
      <c r="G28" s="268" t="s">
        <v>259</v>
      </c>
      <c r="H28" s="363">
        <v>69.44</v>
      </c>
      <c r="I28" s="268">
        <v>92.255499999999998</v>
      </c>
      <c r="J28" s="270">
        <f>(I28-I26)/H28</f>
        <v>1.0129377880184331</v>
      </c>
      <c r="K28" s="267"/>
      <c r="L28" s="268"/>
      <c r="M28" s="363"/>
      <c r="N28" s="268" t="s">
        <v>256</v>
      </c>
      <c r="O28" s="363">
        <v>2.0924</v>
      </c>
      <c r="P28" s="268"/>
      <c r="Q28" s="268" t="s">
        <v>259</v>
      </c>
      <c r="R28" s="363">
        <v>1.39</v>
      </c>
      <c r="S28" s="371">
        <v>2.12</v>
      </c>
      <c r="T28" s="270">
        <f>(S28-S26)/R28</f>
        <v>1.1149640287769786</v>
      </c>
    </row>
    <row r="29" spans="1:20" ht="14.25" customHeight="1">
      <c r="A29" s="267"/>
      <c r="B29" s="268"/>
      <c r="C29" s="268"/>
      <c r="D29" s="268"/>
      <c r="E29" s="363"/>
      <c r="F29" s="363" t="e">
        <f t="shared" si="0"/>
        <v>#DIV/0!</v>
      </c>
      <c r="G29" s="268"/>
      <c r="H29" s="363"/>
      <c r="I29" s="363"/>
      <c r="J29" s="270"/>
      <c r="K29" s="267"/>
      <c r="L29" s="268"/>
      <c r="M29" s="268"/>
      <c r="N29" s="268" t="s">
        <v>259</v>
      </c>
      <c r="O29" s="363">
        <v>2.1166</v>
      </c>
      <c r="P29" s="363">
        <f t="shared" si="1"/>
        <v>1.1499168448562604</v>
      </c>
      <c r="Q29" s="268"/>
      <c r="R29" s="363"/>
      <c r="S29" s="363"/>
      <c r="T29" s="270"/>
    </row>
    <row r="30" spans="1:20" ht="14.25" customHeight="1" thickBot="1">
      <c r="A30" s="343"/>
      <c r="B30" s="276"/>
      <c r="C30" s="276"/>
      <c r="D30" s="276"/>
      <c r="E30" s="366"/>
      <c r="F30" s="367"/>
      <c r="G30" s="276"/>
      <c r="H30" s="276"/>
      <c r="I30" s="276"/>
      <c r="J30" s="344"/>
      <c r="K30" s="343"/>
      <c r="L30" s="276"/>
      <c r="M30" s="276"/>
      <c r="N30" s="276"/>
      <c r="O30" s="366"/>
      <c r="P30" s="367"/>
      <c r="Q30" s="276"/>
      <c r="R30" s="276"/>
      <c r="S30" s="276"/>
      <c r="T30" s="344"/>
    </row>
    <row r="31" spans="1:20" ht="14.25" customHeight="1" thickBot="1">
      <c r="A31" s="351" t="s">
        <v>536</v>
      </c>
      <c r="B31" s="351"/>
      <c r="C31" s="544" t="s">
        <v>163</v>
      </c>
      <c r="D31" s="545"/>
      <c r="E31" s="545"/>
      <c r="F31" s="545"/>
      <c r="G31" s="545"/>
      <c r="H31" s="545"/>
      <c r="I31" s="545"/>
      <c r="J31" s="546"/>
      <c r="K31" s="351" t="s">
        <v>536</v>
      </c>
      <c r="L31" s="351"/>
      <c r="M31" s="544" t="s">
        <v>164</v>
      </c>
      <c r="N31" s="545"/>
      <c r="O31" s="545"/>
      <c r="P31" s="545"/>
      <c r="Q31" s="545"/>
      <c r="R31" s="545"/>
      <c r="S31" s="545"/>
      <c r="T31" s="546"/>
    </row>
    <row r="32" spans="1:20" ht="14.25" customHeight="1" thickBot="1">
      <c r="A32" s="547" t="s">
        <v>165</v>
      </c>
      <c r="B32" s="548"/>
      <c r="C32" s="548"/>
      <c r="D32" s="549" t="s">
        <v>166</v>
      </c>
      <c r="E32" s="550"/>
      <c r="F32" s="551"/>
      <c r="G32" s="549" t="s">
        <v>167</v>
      </c>
      <c r="H32" s="550"/>
      <c r="I32" s="550"/>
      <c r="J32" s="551"/>
      <c r="K32" s="368" t="s">
        <v>165</v>
      </c>
      <c r="L32" s="369"/>
      <c r="M32" s="369"/>
      <c r="N32" s="549" t="s">
        <v>166</v>
      </c>
      <c r="O32" s="550"/>
      <c r="P32" s="551"/>
      <c r="Q32" s="549" t="s">
        <v>167</v>
      </c>
      <c r="R32" s="550"/>
      <c r="S32" s="550"/>
      <c r="T32" s="551"/>
    </row>
    <row r="33" spans="1:20" ht="14.25" customHeight="1" thickBot="1">
      <c r="A33" s="256" t="s">
        <v>1</v>
      </c>
      <c r="B33" s="359" t="s">
        <v>168</v>
      </c>
      <c r="C33" s="257" t="s">
        <v>169</v>
      </c>
      <c r="D33" s="319" t="s">
        <v>1</v>
      </c>
      <c r="E33" s="360" t="s">
        <v>170</v>
      </c>
      <c r="F33" s="360" t="s">
        <v>171</v>
      </c>
      <c r="G33" s="258" t="s">
        <v>1</v>
      </c>
      <c r="H33" s="261" t="s">
        <v>172</v>
      </c>
      <c r="I33" s="261" t="s">
        <v>173</v>
      </c>
      <c r="J33" s="260" t="s">
        <v>174</v>
      </c>
      <c r="K33" s="256" t="s">
        <v>1</v>
      </c>
      <c r="L33" s="359" t="s">
        <v>168</v>
      </c>
      <c r="M33" s="257" t="s">
        <v>175</v>
      </c>
      <c r="N33" s="319" t="s">
        <v>1</v>
      </c>
      <c r="O33" s="360" t="s">
        <v>176</v>
      </c>
      <c r="P33" s="360" t="s">
        <v>171</v>
      </c>
      <c r="Q33" s="258" t="s">
        <v>1</v>
      </c>
      <c r="R33" s="261" t="s">
        <v>177</v>
      </c>
      <c r="S33" s="261" t="s">
        <v>178</v>
      </c>
      <c r="T33" s="260" t="s">
        <v>174</v>
      </c>
    </row>
    <row r="34" spans="1:20" ht="14.25" customHeight="1" thickBot="1">
      <c r="A34" s="263" t="s">
        <v>179</v>
      </c>
      <c r="B34" s="401">
        <v>2.5228999999999999</v>
      </c>
      <c r="C34" s="401">
        <v>2.5228999999999999</v>
      </c>
      <c r="D34" s="362" t="s">
        <v>139</v>
      </c>
      <c r="E34" s="354">
        <v>17.0701</v>
      </c>
      <c r="F34" s="264"/>
      <c r="G34" s="264" t="s">
        <v>519</v>
      </c>
      <c r="H34" s="354">
        <v>69.44</v>
      </c>
      <c r="I34" s="401">
        <v>69.425399999999996</v>
      </c>
      <c r="J34" s="266">
        <f>(I34)/H34</f>
        <v>0.99978974654377883</v>
      </c>
      <c r="K34" s="263" t="s">
        <v>179</v>
      </c>
      <c r="L34" s="401">
        <v>1.0200000000000001E-2</v>
      </c>
      <c r="M34" s="401">
        <v>1.0200000000000001E-2</v>
      </c>
      <c r="N34" s="362" t="s">
        <v>139</v>
      </c>
      <c r="O34" s="370">
        <v>0.69179999999999997</v>
      </c>
      <c r="P34" s="264"/>
      <c r="Q34" s="264" t="s">
        <v>519</v>
      </c>
      <c r="R34" s="354">
        <v>1.39</v>
      </c>
      <c r="S34" s="354">
        <v>1.3170999999999999</v>
      </c>
      <c r="T34" s="266">
        <f>(S34)/R34</f>
        <v>0.94755395683453236</v>
      </c>
    </row>
    <row r="35" spans="1:20" ht="14.25" customHeight="1" thickBot="1">
      <c r="A35" s="267"/>
      <c r="B35" s="363"/>
      <c r="C35" s="363"/>
      <c r="D35" s="364" t="s">
        <v>537</v>
      </c>
      <c r="E35" s="363">
        <v>16.1066</v>
      </c>
      <c r="F35" s="363">
        <f>ABS(E35-E34)/((E35+E34)/2)*100</f>
        <v>5.8082931696039681</v>
      </c>
      <c r="G35" s="364" t="s">
        <v>139</v>
      </c>
      <c r="H35" s="363"/>
      <c r="I35" s="363">
        <v>17.0701</v>
      </c>
      <c r="J35" s="270"/>
      <c r="K35" s="267"/>
      <c r="L35" s="371"/>
      <c r="M35" s="371"/>
      <c r="N35" s="364" t="s">
        <v>537</v>
      </c>
      <c r="O35" s="371">
        <v>0.65859999999999996</v>
      </c>
      <c r="P35" s="363">
        <f>ABS(O35-O34)/((O35+O34)/2)*100</f>
        <v>4.9170616113744083</v>
      </c>
      <c r="Q35" s="362" t="s">
        <v>139</v>
      </c>
      <c r="R35" s="370">
        <v>0</v>
      </c>
      <c r="S35" s="370">
        <v>0.69179999999999997</v>
      </c>
      <c r="T35" s="270"/>
    </row>
    <row r="36" spans="1:20" ht="14.25" customHeight="1" thickBot="1">
      <c r="A36" s="267"/>
      <c r="B36" s="268"/>
      <c r="C36" s="363"/>
      <c r="D36" s="364" t="s">
        <v>538</v>
      </c>
      <c r="E36" s="363">
        <v>84.038700000000006</v>
      </c>
      <c r="F36" s="268"/>
      <c r="G36" s="268" t="s">
        <v>538</v>
      </c>
      <c r="H36" s="363">
        <v>69.44</v>
      </c>
      <c r="I36" s="401">
        <v>84.038700000000006</v>
      </c>
      <c r="J36" s="270">
        <f>(I36-I35)/H36</f>
        <v>0.96440956221198171</v>
      </c>
      <c r="K36" s="267"/>
      <c r="L36" s="268"/>
      <c r="M36" s="363"/>
      <c r="N36" s="364" t="s">
        <v>538</v>
      </c>
      <c r="O36" s="371">
        <v>1.968</v>
      </c>
      <c r="P36" s="268"/>
      <c r="Q36" s="364" t="s">
        <v>538</v>
      </c>
      <c r="R36" s="363">
        <v>1.39</v>
      </c>
      <c r="S36" s="371">
        <v>1.968</v>
      </c>
      <c r="T36" s="270">
        <f>(S36-S35)/R36</f>
        <v>0.91812949640287778</v>
      </c>
    </row>
    <row r="37" spans="1:20" ht="14.25" customHeight="1">
      <c r="A37" s="267"/>
      <c r="B37" s="268"/>
      <c r="C37" s="363"/>
      <c r="D37" s="364" t="s">
        <v>539</v>
      </c>
      <c r="E37" s="363">
        <v>84.2607</v>
      </c>
      <c r="F37" s="363">
        <f t="shared" ref="F37:F41" si="2">ABS(E37-E36)/((E37+E36)/2)*100</f>
        <v>0.26381555727470712</v>
      </c>
      <c r="G37" s="364" t="s">
        <v>539</v>
      </c>
      <c r="H37" s="363">
        <v>69.44</v>
      </c>
      <c r="I37" s="401">
        <v>84.2607</v>
      </c>
      <c r="J37" s="270">
        <f>(I37-I35)/H37</f>
        <v>0.96760656682027657</v>
      </c>
      <c r="K37" s="267"/>
      <c r="L37" s="268"/>
      <c r="M37" s="363"/>
      <c r="N37" s="364" t="s">
        <v>539</v>
      </c>
      <c r="O37" s="371">
        <v>2.1520999999999999</v>
      </c>
      <c r="P37" s="363">
        <f t="shared" ref="P37:P41" si="3">ABS(O37-O36)/((O37+O36)/2)*100</f>
        <v>8.9366762942646982</v>
      </c>
      <c r="Q37" s="364" t="s">
        <v>539</v>
      </c>
      <c r="R37" s="363">
        <v>1.39</v>
      </c>
      <c r="S37" s="371">
        <v>2.1520999999999999</v>
      </c>
      <c r="T37" s="270">
        <f>(S37-S35)/R37</f>
        <v>1.0505755395683454</v>
      </c>
    </row>
    <row r="38" spans="1:20" ht="14.25" customHeight="1">
      <c r="A38" s="267"/>
      <c r="B38" s="268"/>
      <c r="C38" s="363"/>
      <c r="D38" s="268" t="s">
        <v>148</v>
      </c>
      <c r="E38" s="363">
        <v>119.53400000000001</v>
      </c>
      <c r="F38" s="268"/>
      <c r="G38" s="268" t="s">
        <v>148</v>
      </c>
      <c r="H38" s="363"/>
      <c r="I38" s="363">
        <v>119.53400000000001</v>
      </c>
      <c r="J38" s="270"/>
      <c r="K38" s="267"/>
      <c r="L38" s="268"/>
      <c r="M38" s="363"/>
      <c r="N38" s="268" t="s">
        <v>148</v>
      </c>
      <c r="O38" s="363">
        <v>2.4237000000000002</v>
      </c>
      <c r="P38" s="268"/>
      <c r="Q38" s="268" t="s">
        <v>148</v>
      </c>
      <c r="R38" s="363">
        <v>0</v>
      </c>
      <c r="S38" s="363">
        <v>2.4237000000000002</v>
      </c>
      <c r="T38" s="270"/>
    </row>
    <row r="39" spans="1:20" ht="14.25" customHeight="1">
      <c r="A39" s="267"/>
      <c r="B39" s="268"/>
      <c r="C39" s="363"/>
      <c r="D39" s="268" t="s">
        <v>540</v>
      </c>
      <c r="E39" s="363">
        <v>119.59739999999999</v>
      </c>
      <c r="F39" s="363">
        <f t="shared" si="2"/>
        <v>5.3025240516291247E-2</v>
      </c>
      <c r="G39" s="268" t="s">
        <v>541</v>
      </c>
      <c r="H39" s="363">
        <v>69.44</v>
      </c>
      <c r="I39" s="363">
        <v>190.5668</v>
      </c>
      <c r="J39" s="270">
        <f>(I39-I38)/H39</f>
        <v>1.0229377880184332</v>
      </c>
      <c r="K39" s="267"/>
      <c r="L39" s="268"/>
      <c r="M39" s="363"/>
      <c r="N39" s="268" t="s">
        <v>540</v>
      </c>
      <c r="O39" s="363">
        <v>2.4988999999999999</v>
      </c>
      <c r="P39" s="363">
        <f t="shared" si="3"/>
        <v>3.055295981798225</v>
      </c>
      <c r="Q39" s="268" t="s">
        <v>541</v>
      </c>
      <c r="R39" s="363">
        <v>1.39</v>
      </c>
      <c r="S39" s="363">
        <v>3.9649000000000001</v>
      </c>
      <c r="T39" s="270">
        <f>(S39-S38)/R39</f>
        <v>1.1087769784172663</v>
      </c>
    </row>
    <row r="40" spans="1:20" ht="14.25" customHeight="1">
      <c r="A40" s="267"/>
      <c r="B40" s="268"/>
      <c r="C40" s="363"/>
      <c r="D40" s="268" t="s">
        <v>541</v>
      </c>
      <c r="E40" s="363">
        <v>190.5668</v>
      </c>
      <c r="F40" s="268"/>
      <c r="G40" s="268" t="s">
        <v>542</v>
      </c>
      <c r="H40" s="363">
        <v>69.44</v>
      </c>
      <c r="I40" s="363">
        <v>194.98220000000001</v>
      </c>
      <c r="J40" s="270">
        <f>(I40-I38)/H40</f>
        <v>1.0865236175115207</v>
      </c>
      <c r="K40" s="267"/>
      <c r="L40" s="268"/>
      <c r="M40" s="363"/>
      <c r="N40" s="268" t="s">
        <v>541</v>
      </c>
      <c r="O40" s="363">
        <v>3.9649000000000001</v>
      </c>
      <c r="P40" s="268"/>
      <c r="Q40" s="268" t="s">
        <v>542</v>
      </c>
      <c r="R40" s="363">
        <v>1.39</v>
      </c>
      <c r="S40" s="363">
        <v>3.82</v>
      </c>
      <c r="T40" s="270">
        <f>(S40-S38)/R40</f>
        <v>1.0045323741007193</v>
      </c>
    </row>
    <row r="41" spans="1:20" ht="14.25" customHeight="1">
      <c r="A41" s="267"/>
      <c r="B41" s="268"/>
      <c r="C41" s="268"/>
      <c r="D41" s="268" t="s">
        <v>542</v>
      </c>
      <c r="E41" s="363">
        <v>194.98220000000001</v>
      </c>
      <c r="F41" s="363">
        <f t="shared" si="2"/>
        <v>2.2904481661215592</v>
      </c>
      <c r="G41" s="268"/>
      <c r="H41" s="363"/>
      <c r="I41" s="363"/>
      <c r="J41" s="270"/>
      <c r="K41" s="267"/>
      <c r="L41" s="268"/>
      <c r="M41" s="268"/>
      <c r="N41" s="268" t="s">
        <v>542</v>
      </c>
      <c r="O41" s="363">
        <v>3.82</v>
      </c>
      <c r="P41" s="363">
        <f t="shared" si="3"/>
        <v>3.7225911700856851</v>
      </c>
      <c r="Q41" s="268"/>
      <c r="R41" s="363"/>
      <c r="S41" s="363"/>
      <c r="T41" s="270"/>
    </row>
    <row r="42" spans="1:20" ht="14.25" customHeight="1" thickBot="1">
      <c r="A42" s="343"/>
      <c r="B42" s="276"/>
      <c r="C42" s="276"/>
      <c r="D42" s="276"/>
      <c r="E42" s="366"/>
      <c r="F42" s="367"/>
      <c r="G42" s="276"/>
      <c r="H42" s="276"/>
      <c r="I42" s="276"/>
      <c r="J42" s="344"/>
      <c r="K42" s="343"/>
      <c r="L42" s="276"/>
      <c r="M42" s="276"/>
      <c r="N42" s="276"/>
      <c r="O42" s="366"/>
      <c r="P42" s="367"/>
      <c r="Q42" s="276"/>
      <c r="R42" s="276"/>
      <c r="S42" s="276"/>
      <c r="T42" s="344"/>
    </row>
    <row r="43" spans="1:20" ht="14.25" customHeight="1" thickBot="1">
      <c r="A43" s="351">
        <v>231220</v>
      </c>
      <c r="B43" s="351"/>
      <c r="C43" s="544" t="s">
        <v>163</v>
      </c>
      <c r="D43" s="545"/>
      <c r="E43" s="545"/>
      <c r="F43" s="545"/>
      <c r="G43" s="545"/>
      <c r="H43" s="545"/>
      <c r="I43" s="545"/>
      <c r="J43" s="546"/>
      <c r="K43" s="351">
        <v>231220</v>
      </c>
      <c r="L43" s="351"/>
      <c r="M43" s="544" t="s">
        <v>164</v>
      </c>
      <c r="N43" s="545"/>
      <c r="O43" s="545"/>
      <c r="P43" s="545"/>
      <c r="Q43" s="545"/>
      <c r="R43" s="545"/>
      <c r="S43" s="545"/>
      <c r="T43" s="546"/>
    </row>
    <row r="44" spans="1:20" ht="14.25" customHeight="1" thickBot="1">
      <c r="A44" s="547" t="s">
        <v>165</v>
      </c>
      <c r="B44" s="548"/>
      <c r="C44" s="548"/>
      <c r="D44" s="549" t="s">
        <v>166</v>
      </c>
      <c r="E44" s="550"/>
      <c r="F44" s="551"/>
      <c r="G44" s="549" t="s">
        <v>167</v>
      </c>
      <c r="H44" s="550"/>
      <c r="I44" s="550"/>
      <c r="J44" s="551"/>
      <c r="K44" s="368" t="s">
        <v>165</v>
      </c>
      <c r="L44" s="369"/>
      <c r="M44" s="369"/>
      <c r="N44" s="549" t="s">
        <v>166</v>
      </c>
      <c r="O44" s="550"/>
      <c r="P44" s="551"/>
      <c r="Q44" s="549" t="s">
        <v>167</v>
      </c>
      <c r="R44" s="550"/>
      <c r="S44" s="550"/>
      <c r="T44" s="551"/>
    </row>
    <row r="45" spans="1:20" ht="14.25" customHeight="1" thickBot="1">
      <c r="A45" s="256" t="s">
        <v>1</v>
      </c>
      <c r="B45" s="359" t="s">
        <v>168</v>
      </c>
      <c r="C45" s="257" t="s">
        <v>169</v>
      </c>
      <c r="D45" s="319" t="s">
        <v>1</v>
      </c>
      <c r="E45" s="360" t="s">
        <v>170</v>
      </c>
      <c r="F45" s="360" t="s">
        <v>171</v>
      </c>
      <c r="G45" s="258" t="s">
        <v>1</v>
      </c>
      <c r="H45" s="261" t="s">
        <v>172</v>
      </c>
      <c r="I45" s="261" t="s">
        <v>173</v>
      </c>
      <c r="J45" s="260" t="s">
        <v>174</v>
      </c>
      <c r="K45" s="256" t="s">
        <v>1</v>
      </c>
      <c r="L45" s="359" t="s">
        <v>168</v>
      </c>
      <c r="M45" s="257" t="s">
        <v>175</v>
      </c>
      <c r="N45" s="319" t="s">
        <v>1</v>
      </c>
      <c r="O45" s="360" t="s">
        <v>176</v>
      </c>
      <c r="P45" s="360" t="s">
        <v>171</v>
      </c>
      <c r="Q45" s="258" t="s">
        <v>1</v>
      </c>
      <c r="R45" s="261" t="s">
        <v>177</v>
      </c>
      <c r="S45" s="261" t="s">
        <v>178</v>
      </c>
      <c r="T45" s="260" t="s">
        <v>174</v>
      </c>
    </row>
    <row r="46" spans="1:20" ht="14.25" customHeight="1">
      <c r="A46" s="263" t="s">
        <v>190</v>
      </c>
      <c r="B46" s="354"/>
      <c r="C46" s="354">
        <v>2.8075000000000001</v>
      </c>
      <c r="D46" s="362" t="s">
        <v>155</v>
      </c>
      <c r="E46" s="354">
        <v>83.889200000000002</v>
      </c>
      <c r="F46" s="264"/>
      <c r="G46" s="264" t="s">
        <v>519</v>
      </c>
      <c r="H46" s="354">
        <v>69.44</v>
      </c>
      <c r="I46" s="354">
        <v>65.752200000000002</v>
      </c>
      <c r="J46" s="266">
        <f>(I46)/H46</f>
        <v>0.94689228110599089</v>
      </c>
      <c r="K46" s="263" t="s">
        <v>190</v>
      </c>
      <c r="L46" s="370"/>
      <c r="M46" s="370">
        <v>6.9500000000000006E-2</v>
      </c>
      <c r="N46" s="362" t="s">
        <v>155</v>
      </c>
      <c r="O46" s="370">
        <v>1.4026000000000001</v>
      </c>
      <c r="P46" s="264"/>
      <c r="Q46" s="264" t="s">
        <v>519</v>
      </c>
      <c r="R46" s="354">
        <v>1.39</v>
      </c>
      <c r="S46" s="370">
        <v>1.3844000000000001</v>
      </c>
      <c r="T46" s="266">
        <f>(S46)/R46</f>
        <v>0.99597122302158281</v>
      </c>
    </row>
    <row r="47" spans="1:20" ht="14.25" customHeight="1">
      <c r="A47" s="267" t="s">
        <v>205</v>
      </c>
      <c r="B47" s="363"/>
      <c r="C47" s="363">
        <v>2.1930999999999998</v>
      </c>
      <c r="D47" s="364" t="s">
        <v>508</v>
      </c>
      <c r="E47" s="363">
        <v>84.780100000000004</v>
      </c>
      <c r="F47" s="363">
        <f>ABS(E47-E46)/((E47+E46)/2)*100</f>
        <v>1.0563866690618884</v>
      </c>
      <c r="G47" s="364" t="s">
        <v>155</v>
      </c>
      <c r="H47" s="363"/>
      <c r="I47" s="363">
        <v>83.89</v>
      </c>
      <c r="J47" s="270"/>
      <c r="K47" s="267" t="s">
        <v>205</v>
      </c>
      <c r="L47" s="371"/>
      <c r="M47" s="371">
        <v>0.1103</v>
      </c>
      <c r="N47" s="364" t="s">
        <v>616</v>
      </c>
      <c r="O47" s="371">
        <v>1.4712000000000001</v>
      </c>
      <c r="P47" s="363">
        <f>ABS(O47-O46)/((O47+O46)/2)*100</f>
        <v>4.7741666086714449</v>
      </c>
      <c r="Q47" s="364" t="s">
        <v>155</v>
      </c>
      <c r="R47" s="363"/>
      <c r="S47" s="371">
        <v>1.403</v>
      </c>
      <c r="T47" s="270"/>
    </row>
    <row r="48" spans="1:20" ht="14.25" customHeight="1">
      <c r="A48" s="267"/>
      <c r="B48" s="268"/>
      <c r="C48" s="363"/>
      <c r="D48" s="268" t="s">
        <v>411</v>
      </c>
      <c r="E48" s="363">
        <v>153.85890000000001</v>
      </c>
      <c r="F48" s="268"/>
      <c r="G48" s="268" t="s">
        <v>411</v>
      </c>
      <c r="H48" s="363">
        <v>69.44</v>
      </c>
      <c r="I48" s="363">
        <v>153.86000000000001</v>
      </c>
      <c r="J48" s="270">
        <f>(I48-I47)/H48</f>
        <v>1.0076324884792629</v>
      </c>
      <c r="K48" s="267"/>
      <c r="L48" s="268"/>
      <c r="M48" s="363"/>
      <c r="N48" s="364" t="s">
        <v>617</v>
      </c>
      <c r="O48" s="371">
        <v>2.7938000000000001</v>
      </c>
      <c r="P48" s="268"/>
      <c r="Q48" s="268" t="s">
        <v>617</v>
      </c>
      <c r="R48" s="363">
        <v>1.39</v>
      </c>
      <c r="S48" s="371">
        <v>2.794</v>
      </c>
      <c r="T48" s="270">
        <f>(S48-S47)/R48</f>
        <v>1.0007194244604318</v>
      </c>
    </row>
    <row r="49" spans="1:20" ht="14.25" customHeight="1">
      <c r="A49" s="267"/>
      <c r="B49" s="268"/>
      <c r="C49" s="363"/>
      <c r="D49" s="364" t="s">
        <v>412</v>
      </c>
      <c r="E49" s="363">
        <v>151.4966</v>
      </c>
      <c r="F49" s="363">
        <f t="shared" ref="F49:F57" si="4">ABS(E49-E48)/((E49+E48)/2)*100</f>
        <v>1.5472457512636939</v>
      </c>
      <c r="G49" s="364" t="s">
        <v>412</v>
      </c>
      <c r="H49" s="363">
        <v>69.44</v>
      </c>
      <c r="I49" s="363">
        <v>151.5</v>
      </c>
      <c r="J49" s="270">
        <f>(I49-I47)/H49</f>
        <v>0.97364631336405527</v>
      </c>
      <c r="K49" s="267"/>
      <c r="L49" s="268"/>
      <c r="M49" s="363"/>
      <c r="N49" s="364" t="s">
        <v>618</v>
      </c>
      <c r="O49" s="371">
        <v>2.7016</v>
      </c>
      <c r="P49" s="363">
        <f t="shared" ref="P49:P57" si="5">ABS(O49-O48)/((O49+O48)/2)*100</f>
        <v>3.355533719110531</v>
      </c>
      <c r="Q49" s="364" t="s">
        <v>618</v>
      </c>
      <c r="R49" s="363">
        <v>1.39</v>
      </c>
      <c r="S49" s="371">
        <v>2.702</v>
      </c>
      <c r="T49" s="270">
        <f>(S49-S47)/R49</f>
        <v>0.93453237410071943</v>
      </c>
    </row>
    <row r="50" spans="1:20" ht="14.25" customHeight="1">
      <c r="A50" s="267"/>
      <c r="B50" s="268"/>
      <c r="C50" s="363"/>
      <c r="D50" s="268" t="s">
        <v>470</v>
      </c>
      <c r="E50" s="363">
        <v>38.623800000000003</v>
      </c>
      <c r="F50" s="268"/>
      <c r="G50" s="268" t="s">
        <v>470</v>
      </c>
      <c r="H50" s="363"/>
      <c r="I50" s="363">
        <v>38.619999999999997</v>
      </c>
      <c r="J50" s="270"/>
      <c r="K50" s="267"/>
      <c r="L50" s="268"/>
      <c r="M50" s="363"/>
      <c r="N50" s="268" t="s">
        <v>470</v>
      </c>
      <c r="O50" s="363">
        <v>0.77370000000000005</v>
      </c>
      <c r="P50" s="268"/>
      <c r="Q50" s="268" t="s">
        <v>470</v>
      </c>
      <c r="R50" s="363"/>
      <c r="S50" s="371">
        <v>0.77</v>
      </c>
      <c r="T50" s="270"/>
    </row>
    <row r="51" spans="1:20" ht="14.25" customHeight="1">
      <c r="A51" s="267"/>
      <c r="B51" s="268"/>
      <c r="C51" s="363"/>
      <c r="D51" s="268" t="s">
        <v>609</v>
      </c>
      <c r="E51" s="363">
        <v>37.210299999999997</v>
      </c>
      <c r="F51" s="363">
        <f t="shared" si="4"/>
        <v>3.7278743995115811</v>
      </c>
      <c r="G51" s="268" t="s">
        <v>610</v>
      </c>
      <c r="H51" s="363">
        <v>69.44</v>
      </c>
      <c r="I51" s="363">
        <v>104.57</v>
      </c>
      <c r="J51" s="270">
        <f>(I51-I50)/H51</f>
        <v>0.94974078341013812</v>
      </c>
      <c r="K51" s="267"/>
      <c r="L51" s="268"/>
      <c r="M51" s="363"/>
      <c r="N51" s="268" t="s">
        <v>619</v>
      </c>
      <c r="O51" s="363">
        <v>0.78029999999999999</v>
      </c>
      <c r="P51" s="363">
        <f t="shared" si="5"/>
        <v>0.84942084942084151</v>
      </c>
      <c r="Q51" s="268" t="s">
        <v>620</v>
      </c>
      <c r="R51" s="363">
        <v>1.39</v>
      </c>
      <c r="S51" s="371">
        <v>2.0299999999999998</v>
      </c>
      <c r="T51" s="270">
        <f>(S51-S50)/R51</f>
        <v>0.90647482014388481</v>
      </c>
    </row>
    <row r="52" spans="1:20" ht="14.25" customHeight="1">
      <c r="A52" s="267"/>
      <c r="B52" s="268"/>
      <c r="C52" s="363"/>
      <c r="D52" s="268" t="s">
        <v>610</v>
      </c>
      <c r="E52" s="363">
        <v>104.5702</v>
      </c>
      <c r="F52" s="268"/>
      <c r="G52" s="268" t="s">
        <v>611</v>
      </c>
      <c r="H52" s="363">
        <v>69.44</v>
      </c>
      <c r="I52" s="363">
        <v>106.88</v>
      </c>
      <c r="J52" s="270">
        <f>(I52-I50)/H52</f>
        <v>0.98300691244239624</v>
      </c>
      <c r="K52" s="267"/>
      <c r="L52" s="268"/>
      <c r="M52" s="363"/>
      <c r="N52" s="268" t="s">
        <v>620</v>
      </c>
      <c r="O52" s="363">
        <v>2.0274000000000001</v>
      </c>
      <c r="P52" s="268"/>
      <c r="Q52" s="268" t="s">
        <v>621</v>
      </c>
      <c r="R52" s="363">
        <v>1.39</v>
      </c>
      <c r="S52" s="371">
        <v>2.1800000000000002</v>
      </c>
      <c r="T52" s="270">
        <f>(S52-S50)/R52</f>
        <v>1.0143884892086332</v>
      </c>
    </row>
    <row r="53" spans="1:20" ht="14.25" customHeight="1">
      <c r="A53" s="267"/>
      <c r="B53" s="268"/>
      <c r="C53" s="268"/>
      <c r="D53" s="268" t="s">
        <v>611</v>
      </c>
      <c r="E53" s="363">
        <v>106.8798</v>
      </c>
      <c r="F53" s="363">
        <f t="shared" si="4"/>
        <v>2.1845353511468462</v>
      </c>
      <c r="G53" s="268" t="s">
        <v>478</v>
      </c>
      <c r="H53" s="363"/>
      <c r="I53" s="363">
        <v>758.9</v>
      </c>
      <c r="J53" s="270"/>
      <c r="K53" s="267"/>
      <c r="L53" s="268"/>
      <c r="M53" s="268"/>
      <c r="N53" s="268" t="s">
        <v>621</v>
      </c>
      <c r="O53" s="363">
        <v>2.1831</v>
      </c>
      <c r="P53" s="363">
        <f t="shared" si="5"/>
        <v>7.3957962237263963</v>
      </c>
      <c r="Q53" s="268" t="s">
        <v>478</v>
      </c>
      <c r="R53" s="363"/>
      <c r="S53" s="363">
        <v>1.5</v>
      </c>
      <c r="T53" s="270"/>
    </row>
    <row r="54" spans="1:20" ht="14.25" customHeight="1" thickBot="1">
      <c r="A54" s="343"/>
      <c r="B54" s="276"/>
      <c r="C54" s="276"/>
      <c r="D54" s="276" t="s">
        <v>478</v>
      </c>
      <c r="E54" s="366">
        <v>758.93790000000001</v>
      </c>
      <c r="F54" s="363"/>
      <c r="G54" s="276" t="s">
        <v>612</v>
      </c>
      <c r="H54" s="276">
        <v>69.44</v>
      </c>
      <c r="I54" s="276">
        <v>773.22799999999995</v>
      </c>
      <c r="J54" s="278">
        <f>(I54-I53)/(H54/5)</f>
        <v>1.0316820276497678</v>
      </c>
      <c r="K54" s="343"/>
      <c r="L54" s="276"/>
      <c r="M54" s="276"/>
      <c r="N54" s="276" t="s">
        <v>478</v>
      </c>
      <c r="O54" s="366">
        <v>1.5291999999999999</v>
      </c>
      <c r="P54" s="363"/>
      <c r="Q54" s="276" t="s">
        <v>615</v>
      </c>
      <c r="R54" s="276">
        <v>1.39</v>
      </c>
      <c r="S54" s="276">
        <v>2.8610000000000002</v>
      </c>
      <c r="T54" s="278">
        <f>(S54-S53)/R54</f>
        <v>0.97913669064748221</v>
      </c>
    </row>
    <row r="55" spans="1:20" ht="14.25" customHeight="1">
      <c r="D55" s="427" t="s">
        <v>613</v>
      </c>
      <c r="E55" s="428">
        <v>757.80610000000001</v>
      </c>
      <c r="F55" s="363">
        <f t="shared" si="4"/>
        <v>0.14924074201051704</v>
      </c>
      <c r="G55" t="s">
        <v>614</v>
      </c>
      <c r="H55" s="428">
        <v>69.44</v>
      </c>
      <c r="I55" s="428">
        <v>771.97500000000002</v>
      </c>
      <c r="J55" s="429">
        <f>(I55-I53)/(H55/5)</f>
        <v>0.94146025345622453</v>
      </c>
      <c r="N55" t="s">
        <v>613</v>
      </c>
      <c r="O55">
        <v>1.5108999999999999</v>
      </c>
      <c r="P55" s="363">
        <f t="shared" si="5"/>
        <v>1.2039077661919007</v>
      </c>
      <c r="Q55" t="s">
        <v>614</v>
      </c>
      <c r="R55" s="428">
        <v>1.39</v>
      </c>
      <c r="S55" s="431">
        <v>2.8673999999999999</v>
      </c>
      <c r="T55" s="429">
        <f>(S55-S53)/R55</f>
        <v>0.98374100719424462</v>
      </c>
    </row>
    <row r="56" spans="1:20" ht="14.25" customHeight="1">
      <c r="D56" s="427" t="s">
        <v>615</v>
      </c>
      <c r="E56" s="428">
        <v>773.22799999999995</v>
      </c>
      <c r="F56" s="363"/>
      <c r="G56" t="s">
        <v>262</v>
      </c>
      <c r="H56" s="428">
        <v>69.44</v>
      </c>
      <c r="I56">
        <v>67.524299999999997</v>
      </c>
      <c r="J56" s="429">
        <f>(I56)/H56</f>
        <v>0.9724121543778802</v>
      </c>
      <c r="N56" t="s">
        <v>615</v>
      </c>
      <c r="O56">
        <v>2.8610000000000002</v>
      </c>
      <c r="P56" s="363"/>
      <c r="Q56" t="s">
        <v>262</v>
      </c>
      <c r="R56" s="428">
        <v>1.39</v>
      </c>
      <c r="S56">
        <v>1.3069999999999999</v>
      </c>
      <c r="T56" s="432">
        <f>(S56)/R56</f>
        <v>0.94028776978417272</v>
      </c>
    </row>
    <row r="57" spans="1:20" ht="14.25" customHeight="1">
      <c r="B57" s="430"/>
      <c r="D57" s="427" t="s">
        <v>614</v>
      </c>
      <c r="E57" s="428">
        <v>766.94380000000001</v>
      </c>
      <c r="F57" s="363">
        <f t="shared" si="4"/>
        <v>0.81603883410927813</v>
      </c>
      <c r="L57" s="430"/>
      <c r="N57" t="s">
        <v>614</v>
      </c>
      <c r="O57">
        <v>2.8673999999999999</v>
      </c>
      <c r="P57" s="363">
        <f t="shared" si="5"/>
        <v>0.22344808323440188</v>
      </c>
    </row>
    <row r="58" spans="1:20" ht="14.25" customHeight="1"/>
    <row r="59" spans="1:20" ht="14.25" customHeight="1"/>
    <row r="60" spans="1:20" ht="14.25" customHeight="1"/>
    <row r="61" spans="1:20" ht="14.25" customHeight="1"/>
    <row r="62" spans="1:20" ht="14.25" customHeight="1"/>
    <row r="63" spans="1:20" ht="14.25" customHeight="1"/>
    <row r="64" spans="1:20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2">
    <mergeCell ref="M2:T2"/>
    <mergeCell ref="A3:C3"/>
    <mergeCell ref="D3:F3"/>
    <mergeCell ref="G3:J3"/>
    <mergeCell ref="N3:P3"/>
    <mergeCell ref="Q3:T3"/>
    <mergeCell ref="C14:J14"/>
    <mergeCell ref="A15:C15"/>
    <mergeCell ref="D15:F15"/>
    <mergeCell ref="G15:J15"/>
    <mergeCell ref="C2:J2"/>
    <mergeCell ref="C19:J19"/>
    <mergeCell ref="A20:C20"/>
    <mergeCell ref="D20:F20"/>
    <mergeCell ref="G20:J20"/>
    <mergeCell ref="M19:T19"/>
    <mergeCell ref="N20:P20"/>
    <mergeCell ref="Q20:T20"/>
    <mergeCell ref="C31:J31"/>
    <mergeCell ref="A32:C32"/>
    <mergeCell ref="D32:F32"/>
    <mergeCell ref="G32:J32"/>
    <mergeCell ref="M31:T31"/>
    <mergeCell ref="N32:P32"/>
    <mergeCell ref="Q32:T32"/>
    <mergeCell ref="C43:J43"/>
    <mergeCell ref="A44:C44"/>
    <mergeCell ref="D44:F44"/>
    <mergeCell ref="G44:J44"/>
    <mergeCell ref="M43:T43"/>
    <mergeCell ref="N44:P44"/>
    <mergeCell ref="Q44:T44"/>
  </mergeCells>
  <pageMargins left="0.7" right="0.7" top="0.75" bottom="0.75" header="0" footer="0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topLeftCell="K1" workbookViewId="0">
      <selection activeCell="T122" sqref="T122"/>
    </sheetView>
  </sheetViews>
  <sheetFormatPr defaultColWidth="14.44140625" defaultRowHeight="15" customHeight="1"/>
  <cols>
    <col min="1" max="1" width="19.5546875" customWidth="1"/>
    <col min="2" max="2" width="15.44140625" customWidth="1"/>
    <col min="3" max="3" width="13.6640625" customWidth="1"/>
    <col min="4" max="4" width="8.6640625" customWidth="1"/>
    <col min="5" max="5" width="11" customWidth="1"/>
    <col min="6" max="6" width="15.109375" customWidth="1"/>
    <col min="7" max="7" width="10.6640625" customWidth="1"/>
    <col min="8" max="8" width="15" customWidth="1"/>
    <col min="9" max="11" width="8.6640625" customWidth="1"/>
    <col min="12" max="12" width="14.109375" customWidth="1"/>
    <col min="13" max="14" width="8.6640625" customWidth="1"/>
    <col min="15" max="15" width="19.88671875" customWidth="1"/>
    <col min="16" max="16" width="8.6640625" customWidth="1"/>
    <col min="17" max="17" width="13.44140625" customWidth="1"/>
    <col min="18" max="27" width="8.6640625" customWidth="1"/>
  </cols>
  <sheetData>
    <row r="1" spans="1:26" ht="14.25" customHeight="1">
      <c r="A1" s="78" t="s">
        <v>193</v>
      </c>
      <c r="J1" s="46" t="s">
        <v>194</v>
      </c>
      <c r="S1" s="46" t="s">
        <v>195</v>
      </c>
    </row>
    <row r="2" spans="1:26" ht="14.25" customHeight="1">
      <c r="A2" s="79" t="s">
        <v>196</v>
      </c>
      <c r="B2" s="566" t="s">
        <v>197</v>
      </c>
      <c r="C2" s="553"/>
      <c r="D2" s="553"/>
      <c r="E2" s="553"/>
      <c r="F2" s="553"/>
      <c r="G2" s="553"/>
      <c r="H2" s="554"/>
      <c r="J2" s="562">
        <v>230607</v>
      </c>
      <c r="K2" s="563"/>
      <c r="L2" s="559" t="s">
        <v>198</v>
      </c>
      <c r="M2" s="553"/>
      <c r="N2" s="553"/>
      <c r="O2" s="553"/>
      <c r="P2" s="553"/>
      <c r="Q2" s="554"/>
      <c r="S2" s="564">
        <v>230620</v>
      </c>
      <c r="T2" s="563"/>
      <c r="U2" s="567" t="s">
        <v>199</v>
      </c>
      <c r="V2" s="553"/>
      <c r="W2" s="553"/>
      <c r="X2" s="553"/>
      <c r="Y2" s="553"/>
      <c r="Z2" s="554"/>
    </row>
    <row r="3" spans="1:26" ht="14.25" customHeight="1">
      <c r="A3" s="560" t="s">
        <v>165</v>
      </c>
      <c r="B3" s="557"/>
      <c r="C3" s="560" t="s">
        <v>166</v>
      </c>
      <c r="D3" s="556"/>
      <c r="E3" s="561"/>
      <c r="F3" s="560" t="s">
        <v>167</v>
      </c>
      <c r="G3" s="556"/>
      <c r="H3" s="561"/>
      <c r="J3" s="558" t="s">
        <v>165</v>
      </c>
      <c r="K3" s="563"/>
      <c r="L3" s="558" t="s">
        <v>166</v>
      </c>
      <c r="M3" s="553"/>
      <c r="N3" s="554"/>
      <c r="O3" s="558" t="s">
        <v>167</v>
      </c>
      <c r="P3" s="553"/>
      <c r="Q3" s="554"/>
      <c r="S3" s="565" t="s">
        <v>165</v>
      </c>
      <c r="T3" s="563"/>
      <c r="U3" s="565" t="s">
        <v>166</v>
      </c>
      <c r="V3" s="553"/>
      <c r="W3" s="554"/>
      <c r="X3" s="565" t="s">
        <v>167</v>
      </c>
      <c r="Y3" s="553"/>
      <c r="Z3" s="554"/>
    </row>
    <row r="4" spans="1:26" ht="14.25" customHeight="1">
      <c r="A4" s="50" t="s">
        <v>1</v>
      </c>
      <c r="B4" s="52" t="s">
        <v>200</v>
      </c>
      <c r="C4" s="55" t="s">
        <v>1</v>
      </c>
      <c r="D4" s="80" t="s">
        <v>176</v>
      </c>
      <c r="E4" s="57" t="s">
        <v>171</v>
      </c>
      <c r="F4" s="81" t="s">
        <v>1</v>
      </c>
      <c r="G4" s="82" t="s">
        <v>178</v>
      </c>
      <c r="H4" s="83" t="s">
        <v>174</v>
      </c>
      <c r="J4" s="50" t="s">
        <v>1</v>
      </c>
      <c r="K4" s="51" t="s">
        <v>201</v>
      </c>
      <c r="L4" s="53" t="s">
        <v>1</v>
      </c>
      <c r="M4" s="54" t="s">
        <v>170</v>
      </c>
      <c r="N4" s="54" t="s">
        <v>171</v>
      </c>
      <c r="O4" s="55" t="s">
        <v>1</v>
      </c>
      <c r="P4" s="56" t="s">
        <v>173</v>
      </c>
      <c r="Q4" s="57" t="s">
        <v>174</v>
      </c>
      <c r="S4" s="50" t="s">
        <v>1</v>
      </c>
      <c r="T4" s="51" t="s">
        <v>202</v>
      </c>
      <c r="U4" s="53" t="s">
        <v>1</v>
      </c>
      <c r="V4" s="54" t="s">
        <v>176</v>
      </c>
      <c r="W4" s="54" t="s">
        <v>171</v>
      </c>
      <c r="X4" s="55" t="s">
        <v>1</v>
      </c>
      <c r="Y4" s="56" t="s">
        <v>178</v>
      </c>
      <c r="Z4" s="57" t="s">
        <v>174</v>
      </c>
    </row>
    <row r="5" spans="1:26" ht="14.25" customHeight="1">
      <c r="A5" s="58" t="s">
        <v>179</v>
      </c>
      <c r="B5" s="84">
        <v>-4.5699999999999998E-2</v>
      </c>
      <c r="C5" s="85" t="s">
        <v>203</v>
      </c>
      <c r="D5" s="59">
        <v>6.6414</v>
      </c>
      <c r="E5" s="63"/>
      <c r="F5" s="85" t="s">
        <v>204</v>
      </c>
      <c r="G5" s="61">
        <v>4.9894999999999996</v>
      </c>
      <c r="H5" s="86">
        <v>0.9978999999999999</v>
      </c>
      <c r="J5" s="58" t="s">
        <v>190</v>
      </c>
      <c r="K5" s="64">
        <v>1.7103999999999999</v>
      </c>
      <c r="L5" s="61" t="s">
        <v>36</v>
      </c>
      <c r="M5" s="87">
        <v>1.1880999999999999</v>
      </c>
      <c r="N5" s="61"/>
      <c r="O5" s="61" t="s">
        <v>181</v>
      </c>
      <c r="P5" s="59">
        <v>48.469200000000001</v>
      </c>
      <c r="Q5" s="63">
        <v>0.96938400000000002</v>
      </c>
      <c r="S5" s="58" t="s">
        <v>190</v>
      </c>
      <c r="T5" s="64">
        <v>0.82</v>
      </c>
      <c r="U5" s="61" t="s">
        <v>180</v>
      </c>
      <c r="V5" s="59">
        <v>139.09</v>
      </c>
      <c r="W5" s="61"/>
      <c r="X5" s="61" t="s">
        <v>181</v>
      </c>
      <c r="Y5" s="59">
        <v>46.41</v>
      </c>
      <c r="Z5" s="63">
        <f>Y5/50</f>
        <v>0.92819999999999991</v>
      </c>
    </row>
    <row r="6" spans="1:26" ht="14.25" customHeight="1">
      <c r="A6" s="65" t="s">
        <v>205</v>
      </c>
      <c r="B6" s="88">
        <v>-4.1500000000000002E-2</v>
      </c>
      <c r="C6" s="89" t="s">
        <v>206</v>
      </c>
      <c r="D6" s="70">
        <v>6.6665000000000001</v>
      </c>
      <c r="E6" s="68">
        <v>3.772195462845396E-3</v>
      </c>
      <c r="F6" s="89" t="s">
        <v>203</v>
      </c>
      <c r="G6" s="66">
        <v>6.6414</v>
      </c>
      <c r="H6" s="68"/>
      <c r="J6" s="90"/>
      <c r="K6" s="91"/>
      <c r="L6" s="70" t="s">
        <v>207</v>
      </c>
      <c r="M6" s="92">
        <v>1.5123</v>
      </c>
      <c r="N6" s="66">
        <v>24.011257591467931</v>
      </c>
      <c r="O6" s="70" t="s">
        <v>36</v>
      </c>
      <c r="P6" s="66">
        <v>1.1880999999999999</v>
      </c>
      <c r="Q6" s="68"/>
      <c r="S6" s="65" t="s">
        <v>205</v>
      </c>
      <c r="T6" s="69">
        <v>0.72</v>
      </c>
      <c r="U6" s="70" t="s">
        <v>208</v>
      </c>
      <c r="V6" s="66">
        <v>138.13</v>
      </c>
      <c r="W6" s="66">
        <f>ABS(V6-V5)/((V6+V5)/2)*100</f>
        <v>0.69259072217012319</v>
      </c>
      <c r="X6" s="70" t="s">
        <v>180</v>
      </c>
      <c r="Y6" s="66">
        <v>139.09</v>
      </c>
      <c r="Z6" s="68"/>
    </row>
    <row r="7" spans="1:26" ht="14.25" customHeight="1">
      <c r="A7" s="65" t="s">
        <v>209</v>
      </c>
      <c r="B7" s="88">
        <v>-4.99E-2</v>
      </c>
      <c r="C7" s="89" t="s">
        <v>210</v>
      </c>
      <c r="D7" s="70">
        <v>10.6729</v>
      </c>
      <c r="E7" s="68"/>
      <c r="F7" s="89" t="s">
        <v>210</v>
      </c>
      <c r="G7" s="70">
        <v>10.6729</v>
      </c>
      <c r="H7" s="93">
        <v>0.80630000000000002</v>
      </c>
      <c r="J7" s="90"/>
      <c r="K7" s="91"/>
      <c r="L7" s="70" t="s">
        <v>211</v>
      </c>
      <c r="M7" s="66">
        <v>48.679400000000001</v>
      </c>
      <c r="N7" s="70"/>
      <c r="O7" s="70" t="s">
        <v>211</v>
      </c>
      <c r="P7" s="66">
        <v>48.679400000000001</v>
      </c>
      <c r="Q7" s="68">
        <v>0.94982600000000006</v>
      </c>
      <c r="S7" s="65" t="s">
        <v>209</v>
      </c>
      <c r="T7" s="69">
        <v>0.56999999999999995</v>
      </c>
      <c r="U7" s="70" t="s">
        <v>212</v>
      </c>
      <c r="V7" s="66">
        <v>177.1</v>
      </c>
      <c r="W7" s="70"/>
      <c r="X7" s="70" t="s">
        <v>212</v>
      </c>
      <c r="Y7" s="66">
        <v>177.1</v>
      </c>
      <c r="Z7" s="68">
        <f>(Y7-Y6)/50</f>
        <v>0.76019999999999976</v>
      </c>
    </row>
    <row r="8" spans="1:26" ht="14.25" customHeight="1">
      <c r="A8" s="94" t="s">
        <v>213</v>
      </c>
      <c r="B8" s="95">
        <v>-4.5699999999999998E-2</v>
      </c>
      <c r="C8" s="89" t="s">
        <v>214</v>
      </c>
      <c r="D8" s="70">
        <v>10.668699999999999</v>
      </c>
      <c r="E8" s="68">
        <v>3.9359748097620329E-4</v>
      </c>
      <c r="F8" s="89" t="s">
        <v>214</v>
      </c>
      <c r="G8" s="70">
        <v>10.668699999999999</v>
      </c>
      <c r="H8" s="93">
        <v>0.80545999999999984</v>
      </c>
      <c r="J8" s="96"/>
      <c r="K8" s="97"/>
      <c r="L8" s="72" t="s">
        <v>215</v>
      </c>
      <c r="M8" s="74">
        <v>48.3429</v>
      </c>
      <c r="N8" s="74">
        <v>0.69365496385882608</v>
      </c>
      <c r="O8" s="72" t="s">
        <v>215</v>
      </c>
      <c r="P8" s="74">
        <v>48.3429</v>
      </c>
      <c r="Q8" s="77">
        <v>0.94309600000000005</v>
      </c>
      <c r="S8" s="90"/>
      <c r="T8" s="91"/>
      <c r="U8" s="70" t="s">
        <v>216</v>
      </c>
      <c r="V8" s="66">
        <v>177.94</v>
      </c>
      <c r="W8" s="66">
        <f>ABS(V8-V7)/((V8+V7)/2)*100</f>
        <v>0.47318611987381903</v>
      </c>
      <c r="X8" s="70" t="s">
        <v>216</v>
      </c>
      <c r="Y8" s="66">
        <v>177.94</v>
      </c>
      <c r="Z8" s="68">
        <f>(Y8-Y6)/50</f>
        <v>0.77699999999999991</v>
      </c>
    </row>
    <row r="9" spans="1:26" ht="14.25" customHeight="1">
      <c r="A9" s="90"/>
      <c r="B9" s="98"/>
      <c r="C9" s="89" t="s">
        <v>217</v>
      </c>
      <c r="D9" s="70">
        <v>1.3134999999999999</v>
      </c>
      <c r="E9" s="68"/>
      <c r="F9" s="89" t="s">
        <v>217</v>
      </c>
      <c r="G9" s="70">
        <v>1.3134999999999999</v>
      </c>
      <c r="H9" s="68"/>
      <c r="J9" s="562">
        <v>230608</v>
      </c>
      <c r="K9" s="563"/>
      <c r="L9" s="559" t="s">
        <v>198</v>
      </c>
      <c r="M9" s="553"/>
      <c r="N9" s="553"/>
      <c r="O9" s="553"/>
      <c r="P9" s="553"/>
      <c r="Q9" s="554"/>
      <c r="S9" s="90"/>
      <c r="T9" s="98"/>
      <c r="U9" s="70" t="s">
        <v>69</v>
      </c>
      <c r="V9" s="70">
        <v>106.05</v>
      </c>
      <c r="W9" s="70"/>
      <c r="X9" s="70" t="s">
        <v>69</v>
      </c>
      <c r="Y9" s="70">
        <v>106.05</v>
      </c>
      <c r="Z9" s="68"/>
    </row>
    <row r="10" spans="1:26" ht="14.25" customHeight="1">
      <c r="A10" s="90"/>
      <c r="B10" s="98"/>
      <c r="C10" s="89" t="s">
        <v>218</v>
      </c>
      <c r="D10" s="70">
        <v>1.2884</v>
      </c>
      <c r="E10" s="68">
        <v>1.9293593143472003E-2</v>
      </c>
      <c r="F10" s="89" t="s">
        <v>219</v>
      </c>
      <c r="G10" s="70">
        <v>6.0225</v>
      </c>
      <c r="H10" s="68">
        <v>0.94179999999999997</v>
      </c>
      <c r="J10" s="558" t="s">
        <v>165</v>
      </c>
      <c r="K10" s="563"/>
      <c r="L10" s="558" t="s">
        <v>166</v>
      </c>
      <c r="M10" s="553"/>
      <c r="N10" s="554"/>
      <c r="O10" s="558" t="s">
        <v>167</v>
      </c>
      <c r="P10" s="553"/>
      <c r="Q10" s="554"/>
      <c r="S10" s="90"/>
      <c r="T10" s="98"/>
      <c r="U10" s="70" t="s">
        <v>220</v>
      </c>
      <c r="V10" s="70">
        <v>103.66</v>
      </c>
      <c r="W10" s="66">
        <f>ABS(V10-V9)/((V10+V9)/2)*100</f>
        <v>2.2793381336130856</v>
      </c>
      <c r="X10" s="70" t="s">
        <v>221</v>
      </c>
      <c r="Y10" s="70">
        <v>134.55000000000001</v>
      </c>
      <c r="Z10" s="68">
        <f>(Y10-Y9)/50</f>
        <v>0.57000000000000028</v>
      </c>
    </row>
    <row r="11" spans="1:26" ht="14.25" customHeight="1">
      <c r="A11" s="90"/>
      <c r="B11" s="98"/>
      <c r="C11" s="89" t="s">
        <v>219</v>
      </c>
      <c r="D11" s="70">
        <v>6.0225</v>
      </c>
      <c r="E11" s="68"/>
      <c r="F11" s="89" t="s">
        <v>222</v>
      </c>
      <c r="G11" s="70">
        <v>6.24</v>
      </c>
      <c r="H11" s="68">
        <v>0.98530000000000018</v>
      </c>
      <c r="J11" s="50" t="s">
        <v>1</v>
      </c>
      <c r="K11" s="51" t="s">
        <v>201</v>
      </c>
      <c r="L11" s="53" t="s">
        <v>1</v>
      </c>
      <c r="M11" s="54" t="s">
        <v>170</v>
      </c>
      <c r="N11" s="54" t="s">
        <v>171</v>
      </c>
      <c r="O11" s="55" t="s">
        <v>1</v>
      </c>
      <c r="P11" s="56" t="s">
        <v>173</v>
      </c>
      <c r="Q11" s="57" t="s">
        <v>174</v>
      </c>
      <c r="S11" s="90"/>
      <c r="T11" s="98"/>
      <c r="U11" s="70" t="s">
        <v>221</v>
      </c>
      <c r="V11" s="70">
        <v>134.55000000000001</v>
      </c>
      <c r="W11" s="70"/>
      <c r="X11" s="70" t="s">
        <v>223</v>
      </c>
      <c r="Y11" s="70">
        <v>146.32</v>
      </c>
      <c r="Z11" s="68">
        <f>(Y11-Y9)/50</f>
        <v>0.80539999999999989</v>
      </c>
    </row>
    <row r="12" spans="1:26" ht="14.25" customHeight="1">
      <c r="A12" s="90"/>
      <c r="B12" s="98"/>
      <c r="C12" s="89" t="s">
        <v>222</v>
      </c>
      <c r="D12" s="70">
        <v>6.24</v>
      </c>
      <c r="E12" s="68">
        <v>3.5474006116207997E-2</v>
      </c>
      <c r="F12" s="89" t="s">
        <v>224</v>
      </c>
      <c r="G12" s="70">
        <v>2.0244</v>
      </c>
      <c r="H12" s="68"/>
      <c r="J12" s="58" t="s">
        <v>190</v>
      </c>
      <c r="K12" s="64">
        <v>1.9</v>
      </c>
      <c r="L12" s="61" t="s">
        <v>51</v>
      </c>
      <c r="M12" s="59">
        <v>0.67620000000000002</v>
      </c>
      <c r="N12" s="61"/>
      <c r="O12" s="61" t="s">
        <v>181</v>
      </c>
      <c r="P12" s="59">
        <v>50.066200000000002</v>
      </c>
      <c r="Q12" s="63">
        <f>P12/50</f>
        <v>1.0013240000000001</v>
      </c>
      <c r="S12" s="90"/>
      <c r="T12" s="98"/>
      <c r="U12" s="70" t="s">
        <v>223</v>
      </c>
      <c r="V12" s="70">
        <v>146.32</v>
      </c>
      <c r="W12" s="66">
        <f>ABS(V12-V11)/((V12+V11)/2)*100</f>
        <v>8.3811015772421271</v>
      </c>
      <c r="X12" s="70" t="s">
        <v>85</v>
      </c>
      <c r="Y12" s="70">
        <v>15.73</v>
      </c>
      <c r="Z12" s="68"/>
    </row>
    <row r="13" spans="1:26" ht="17.25" customHeight="1">
      <c r="A13" s="90"/>
      <c r="B13" s="99"/>
      <c r="C13" s="89" t="s">
        <v>224</v>
      </c>
      <c r="D13" s="70">
        <v>2.0244</v>
      </c>
      <c r="E13" s="68"/>
      <c r="F13" s="89" t="s">
        <v>225</v>
      </c>
      <c r="G13" s="70">
        <v>6.9173999999999998</v>
      </c>
      <c r="H13" s="68">
        <v>0.97859999999999991</v>
      </c>
      <c r="J13" s="90"/>
      <c r="K13" s="91"/>
      <c r="L13" s="70" t="s">
        <v>226</v>
      </c>
      <c r="M13" s="66">
        <v>0.76600000000000001</v>
      </c>
      <c r="N13" s="66">
        <f>ABS(M13-M12)/((M13+M12)/2)*100</f>
        <v>12.453196505339063</v>
      </c>
      <c r="O13" s="70" t="s">
        <v>51</v>
      </c>
      <c r="P13" s="66">
        <v>0.67620000000000002</v>
      </c>
      <c r="Q13" s="68"/>
      <c r="S13" s="90"/>
      <c r="T13" s="98"/>
      <c r="U13" s="70" t="s">
        <v>85</v>
      </c>
      <c r="V13" s="70">
        <v>15.73</v>
      </c>
      <c r="W13" s="70"/>
      <c r="X13" s="70" t="s">
        <v>227</v>
      </c>
      <c r="Y13" s="70">
        <v>61.61</v>
      </c>
      <c r="Z13" s="68">
        <f>(Y13-Y12)/50</f>
        <v>0.91759999999999986</v>
      </c>
    </row>
    <row r="14" spans="1:26" ht="14.25" customHeight="1">
      <c r="A14" s="90"/>
      <c r="B14" s="99"/>
      <c r="C14" s="89" t="s">
        <v>228</v>
      </c>
      <c r="D14" s="70">
        <v>2.0411999999999999</v>
      </c>
      <c r="E14" s="68">
        <v>8.2644628099173192E-3</v>
      </c>
      <c r="F14" s="89" t="s">
        <v>229</v>
      </c>
      <c r="G14" s="70">
        <v>6.9424999999999999</v>
      </c>
      <c r="H14" s="68">
        <v>0.98361999999999994</v>
      </c>
      <c r="J14" s="90"/>
      <c r="K14" s="91"/>
      <c r="L14" s="70" t="s">
        <v>230</v>
      </c>
      <c r="M14" s="66">
        <v>44.001199999999997</v>
      </c>
      <c r="N14" s="70"/>
      <c r="O14" s="70" t="s">
        <v>230</v>
      </c>
      <c r="P14" s="66">
        <v>44.001199999999997</v>
      </c>
      <c r="Q14" s="68">
        <f t="shared" ref="Q14:Q15" si="0">P14/50</f>
        <v>0.88002399999999992</v>
      </c>
      <c r="S14" s="90"/>
      <c r="T14" s="98"/>
      <c r="U14" s="70" t="s">
        <v>231</v>
      </c>
      <c r="V14" s="70">
        <v>15.66</v>
      </c>
      <c r="W14" s="66">
        <f>ABS(V14-V13)/((V14+V13)/2)*100</f>
        <v>0.4460019114367651</v>
      </c>
      <c r="X14" s="70" t="s">
        <v>232</v>
      </c>
      <c r="Y14" s="70">
        <v>58.49</v>
      </c>
      <c r="Z14" s="68">
        <f>(Y14-Y12)/50</f>
        <v>0.85520000000000007</v>
      </c>
    </row>
    <row r="15" spans="1:26" ht="14.25" customHeight="1">
      <c r="A15" s="90"/>
      <c r="B15" s="99"/>
      <c r="C15" s="89" t="s">
        <v>225</v>
      </c>
      <c r="D15" s="70">
        <v>6.9173999999999998</v>
      </c>
      <c r="E15" s="68"/>
      <c r="F15" s="89" t="s">
        <v>233</v>
      </c>
      <c r="G15" s="70">
        <v>0.35160000000000002</v>
      </c>
      <c r="H15" s="68"/>
      <c r="J15" s="96"/>
      <c r="K15" s="97"/>
      <c r="L15" s="72" t="s">
        <v>234</v>
      </c>
      <c r="M15" s="74">
        <v>45.171100000000003</v>
      </c>
      <c r="N15" s="74">
        <f>ABS(M15-M14)/((M15+M14)/2)*100</f>
        <v>2.6239089941607547</v>
      </c>
      <c r="O15" s="72" t="s">
        <v>234</v>
      </c>
      <c r="P15" s="74">
        <v>45.171100000000003</v>
      </c>
      <c r="Q15" s="77">
        <f t="shared" si="0"/>
        <v>0.90342200000000006</v>
      </c>
      <c r="S15" s="90"/>
      <c r="T15" s="98"/>
      <c r="U15" s="70" t="s">
        <v>227</v>
      </c>
      <c r="V15" s="70">
        <v>61.61</v>
      </c>
      <c r="W15" s="70"/>
      <c r="X15" s="70" t="s">
        <v>235</v>
      </c>
      <c r="Y15" s="70">
        <v>453.32</v>
      </c>
      <c r="Z15" s="68"/>
    </row>
    <row r="16" spans="1:26" ht="14.25" customHeight="1">
      <c r="A16" s="90"/>
      <c r="B16" s="99"/>
      <c r="C16" s="89" t="s">
        <v>229</v>
      </c>
      <c r="D16" s="70">
        <v>6.9424999999999999</v>
      </c>
      <c r="E16" s="68">
        <v>3.6219597543994003E-3</v>
      </c>
      <c r="F16" s="89" t="s">
        <v>236</v>
      </c>
      <c r="G16" s="70">
        <v>4.7930000000000001</v>
      </c>
      <c r="H16" s="68">
        <v>0.95860000000000001</v>
      </c>
      <c r="J16" s="562">
        <v>230609</v>
      </c>
      <c r="K16" s="563"/>
      <c r="L16" s="559" t="s">
        <v>198</v>
      </c>
      <c r="M16" s="553"/>
      <c r="N16" s="553"/>
      <c r="O16" s="553"/>
      <c r="P16" s="553"/>
      <c r="Q16" s="554"/>
      <c r="S16" s="90"/>
      <c r="T16" s="98"/>
      <c r="U16" s="70" t="s">
        <v>232</v>
      </c>
      <c r="V16" s="70">
        <v>58.49</v>
      </c>
      <c r="W16" s="66">
        <f>ABS(V16-V15)/((V16+V15)/2)*100</f>
        <v>5.1956702747710199</v>
      </c>
      <c r="X16" s="70" t="s">
        <v>237</v>
      </c>
      <c r="Y16" s="70">
        <v>623.79999999999995</v>
      </c>
      <c r="Z16" s="68">
        <f>(Y16-Y15)/200</f>
        <v>0.85239999999999982</v>
      </c>
    </row>
    <row r="17" spans="1:26" ht="14.25" customHeight="1">
      <c r="A17" s="90"/>
      <c r="B17" s="99"/>
      <c r="C17" s="89" t="s">
        <v>233</v>
      </c>
      <c r="D17" s="70">
        <v>0.35160000000000002</v>
      </c>
      <c r="E17" s="68"/>
      <c r="F17" s="89" t="s">
        <v>238</v>
      </c>
      <c r="G17" s="70">
        <v>4.8975</v>
      </c>
      <c r="H17" s="68">
        <v>0.97950000000000004</v>
      </c>
      <c r="J17" s="558" t="s">
        <v>165</v>
      </c>
      <c r="K17" s="563"/>
      <c r="L17" s="558" t="s">
        <v>166</v>
      </c>
      <c r="M17" s="553"/>
      <c r="N17" s="554"/>
      <c r="O17" s="558" t="s">
        <v>167</v>
      </c>
      <c r="P17" s="553"/>
      <c r="Q17" s="554"/>
      <c r="S17" s="90"/>
      <c r="T17" s="98"/>
      <c r="U17" s="70" t="s">
        <v>235</v>
      </c>
      <c r="V17" s="70">
        <v>453.32</v>
      </c>
      <c r="W17" s="70"/>
      <c r="X17" s="70" t="s">
        <v>239</v>
      </c>
      <c r="Y17" s="70">
        <v>569.91999999999996</v>
      </c>
      <c r="Z17" s="68">
        <f>(Y17-Y15)/200</f>
        <v>0.58299999999999985</v>
      </c>
    </row>
    <row r="18" spans="1:26" ht="14.25" customHeight="1">
      <c r="A18" s="90"/>
      <c r="B18" s="99"/>
      <c r="C18" s="89" t="s">
        <v>240</v>
      </c>
      <c r="D18" s="70">
        <v>0.35160000000000002</v>
      </c>
      <c r="E18" s="68">
        <v>0</v>
      </c>
      <c r="F18" s="100" t="s">
        <v>241</v>
      </c>
      <c r="G18" s="101">
        <v>18.3386</v>
      </c>
      <c r="H18" s="102"/>
      <c r="J18" s="50" t="s">
        <v>1</v>
      </c>
      <c r="K18" s="51" t="s">
        <v>201</v>
      </c>
      <c r="L18" s="53" t="s">
        <v>1</v>
      </c>
      <c r="M18" s="54" t="s">
        <v>170</v>
      </c>
      <c r="N18" s="54" t="s">
        <v>171</v>
      </c>
      <c r="O18" s="55" t="s">
        <v>1</v>
      </c>
      <c r="P18" s="56" t="s">
        <v>173</v>
      </c>
      <c r="Q18" s="57" t="s">
        <v>174</v>
      </c>
      <c r="S18" s="90"/>
      <c r="T18" s="98"/>
      <c r="U18" s="70" t="s">
        <v>242</v>
      </c>
      <c r="V18" s="70">
        <v>451.36</v>
      </c>
      <c r="W18" s="66">
        <f>ABS(V18-V17)/((V18+V17)/2)*100</f>
        <v>0.43330238316310282</v>
      </c>
      <c r="X18" s="70" t="s">
        <v>243</v>
      </c>
      <c r="Y18" s="70">
        <v>43.24</v>
      </c>
      <c r="Z18" s="68">
        <v>0.92819999999999991</v>
      </c>
    </row>
    <row r="19" spans="1:26" ht="14.25" customHeight="1">
      <c r="A19" s="90"/>
      <c r="B19" s="99"/>
      <c r="C19" s="89" t="s">
        <v>236</v>
      </c>
      <c r="D19" s="70">
        <v>4.7930000000000001</v>
      </c>
      <c r="E19" s="68"/>
      <c r="F19" s="100" t="s">
        <v>244</v>
      </c>
      <c r="G19" s="101">
        <v>21.002600000000001</v>
      </c>
      <c r="H19" s="102">
        <v>0.53280000000000027</v>
      </c>
      <c r="J19" s="58" t="s">
        <v>190</v>
      </c>
      <c r="K19" s="64">
        <v>2.1850000000000001</v>
      </c>
      <c r="L19" s="61" t="s">
        <v>62</v>
      </c>
      <c r="M19" s="59">
        <v>2.0874000000000001</v>
      </c>
      <c r="N19" s="61"/>
      <c r="O19" s="61" t="s">
        <v>181</v>
      </c>
      <c r="P19" s="59">
        <v>49.790300000000002</v>
      </c>
      <c r="Q19" s="63">
        <f>P19/50</f>
        <v>0.99580600000000008</v>
      </c>
      <c r="S19" s="90"/>
      <c r="T19" s="98"/>
      <c r="U19" s="70" t="s">
        <v>237</v>
      </c>
      <c r="V19" s="70">
        <v>623.79999999999995</v>
      </c>
      <c r="W19" s="70"/>
      <c r="X19" s="98"/>
      <c r="Y19" s="98"/>
      <c r="Z19" s="103"/>
    </row>
    <row r="20" spans="1:26" ht="14.25" customHeight="1">
      <c r="A20" s="90"/>
      <c r="B20" s="99"/>
      <c r="C20" s="89" t="s">
        <v>238</v>
      </c>
      <c r="D20" s="70">
        <v>4.8975</v>
      </c>
      <c r="E20" s="68">
        <v>2.1567514576131225E-2</v>
      </c>
      <c r="F20" s="100" t="s">
        <v>245</v>
      </c>
      <c r="G20" s="101">
        <v>21.270199999999999</v>
      </c>
      <c r="H20" s="102">
        <v>0.58631999999999995</v>
      </c>
      <c r="J20" s="90"/>
      <c r="K20" s="91"/>
      <c r="L20" s="70" t="s">
        <v>246</v>
      </c>
      <c r="M20" s="66">
        <v>2.4297</v>
      </c>
      <c r="N20" s="66">
        <f>ABS(M20-M19)/((M20+M19)/2)*100</f>
        <v>15.155741515574144</v>
      </c>
      <c r="O20" s="70" t="s">
        <v>62</v>
      </c>
      <c r="P20" s="66">
        <v>2.0874000000000001</v>
      </c>
      <c r="Q20" s="68"/>
      <c r="S20" s="96"/>
      <c r="T20" s="104"/>
      <c r="U20" s="72" t="s">
        <v>239</v>
      </c>
      <c r="V20" s="72">
        <v>569.91999999999996</v>
      </c>
      <c r="W20" s="74">
        <f>ABS(V20-V19)/((V20+V19)/2)*100</f>
        <v>9.0272425694467717</v>
      </c>
      <c r="X20" s="104"/>
      <c r="Y20" s="104"/>
      <c r="Z20" s="105"/>
    </row>
    <row r="21" spans="1:26" ht="14.25" customHeight="1">
      <c r="A21" s="90"/>
      <c r="B21" s="99"/>
      <c r="C21" s="89" t="s">
        <v>241</v>
      </c>
      <c r="D21" s="70">
        <v>18.3386</v>
      </c>
      <c r="E21" s="106"/>
      <c r="F21" s="98"/>
      <c r="G21" s="98"/>
      <c r="H21" s="107"/>
      <c r="J21" s="90"/>
      <c r="K21" s="91"/>
      <c r="L21" s="70" t="s">
        <v>247</v>
      </c>
      <c r="M21" s="66">
        <v>48.253500000000003</v>
      </c>
      <c r="N21" s="70"/>
      <c r="O21" s="70" t="s">
        <v>247</v>
      </c>
      <c r="P21" s="66">
        <v>48.253500000000003</v>
      </c>
      <c r="Q21" s="68">
        <f t="shared" ref="Q21:Q22" si="1">(P21)/50</f>
        <v>0.96507000000000009</v>
      </c>
      <c r="S21" s="564">
        <v>230721</v>
      </c>
      <c r="T21" s="563"/>
      <c r="U21" s="567" t="s">
        <v>199</v>
      </c>
      <c r="V21" s="553"/>
      <c r="W21" s="553"/>
      <c r="X21" s="553"/>
      <c r="Y21" s="553"/>
      <c r="Z21" s="554"/>
    </row>
    <row r="22" spans="1:26" ht="14.25" customHeight="1">
      <c r="A22" s="90"/>
      <c r="B22" s="99"/>
      <c r="C22" s="89" t="s">
        <v>248</v>
      </c>
      <c r="D22" s="70">
        <v>18.719200000000001</v>
      </c>
      <c r="E22" s="106">
        <v>2.0540884779992399E-2</v>
      </c>
      <c r="F22" s="98"/>
      <c r="G22" s="98"/>
      <c r="H22" s="108"/>
      <c r="J22" s="96"/>
      <c r="K22" s="97"/>
      <c r="L22" s="72" t="s">
        <v>249</v>
      </c>
      <c r="M22" s="74">
        <v>48.781300000000002</v>
      </c>
      <c r="N22" s="74">
        <f>ABS(M22-M21)/((M22+M21)/2)*100</f>
        <v>1.0878571399126893</v>
      </c>
      <c r="O22" s="72" t="s">
        <v>249</v>
      </c>
      <c r="P22" s="74">
        <v>48.781300000000002</v>
      </c>
      <c r="Q22" s="77">
        <f t="shared" si="1"/>
        <v>0.97562599999999999</v>
      </c>
      <c r="S22" s="565" t="s">
        <v>165</v>
      </c>
      <c r="T22" s="563"/>
      <c r="U22" s="565" t="s">
        <v>166</v>
      </c>
      <c r="V22" s="553"/>
      <c r="W22" s="554"/>
      <c r="X22" s="568" t="s">
        <v>167</v>
      </c>
      <c r="Y22" s="553"/>
      <c r="Z22" s="554"/>
    </row>
    <row r="23" spans="1:26" ht="14.25" customHeight="1">
      <c r="A23" s="90"/>
      <c r="B23" s="99"/>
      <c r="C23" s="89" t="s">
        <v>244</v>
      </c>
      <c r="D23" s="70">
        <v>21.002600000000001</v>
      </c>
      <c r="E23" s="106"/>
      <c r="F23" s="98"/>
      <c r="G23" s="98"/>
      <c r="H23" s="108"/>
      <c r="J23" s="562">
        <v>230616</v>
      </c>
      <c r="K23" s="563"/>
      <c r="L23" s="559" t="s">
        <v>198</v>
      </c>
      <c r="M23" s="553"/>
      <c r="N23" s="553"/>
      <c r="O23" s="553"/>
      <c r="P23" s="553"/>
      <c r="Q23" s="554"/>
      <c r="S23" s="50" t="s">
        <v>1</v>
      </c>
      <c r="T23" s="109" t="s">
        <v>202</v>
      </c>
      <c r="U23" s="55" t="s">
        <v>1</v>
      </c>
      <c r="V23" s="54" t="s">
        <v>176</v>
      </c>
      <c r="W23" s="57" t="s">
        <v>171</v>
      </c>
      <c r="X23" s="53" t="s">
        <v>1</v>
      </c>
      <c r="Y23" s="56" t="s">
        <v>178</v>
      </c>
      <c r="Z23" s="57" t="s">
        <v>174</v>
      </c>
    </row>
    <row r="24" spans="1:26" ht="14.25" customHeight="1">
      <c r="A24" s="96"/>
      <c r="B24" s="110"/>
      <c r="C24" s="111" t="s">
        <v>245</v>
      </c>
      <c r="D24" s="72">
        <v>21.270199999999999</v>
      </c>
      <c r="E24" s="112">
        <v>1.2660623379572588E-2</v>
      </c>
      <c r="F24" s="104"/>
      <c r="G24" s="104"/>
      <c r="H24" s="113"/>
      <c r="J24" s="558" t="s">
        <v>165</v>
      </c>
      <c r="K24" s="563"/>
      <c r="L24" s="558" t="s">
        <v>166</v>
      </c>
      <c r="M24" s="553"/>
      <c r="N24" s="554"/>
      <c r="O24" s="558" t="s">
        <v>167</v>
      </c>
      <c r="P24" s="553"/>
      <c r="Q24" s="554"/>
      <c r="S24" s="58" t="s">
        <v>190</v>
      </c>
      <c r="T24" s="114">
        <v>1.74</v>
      </c>
      <c r="U24" s="58" t="s">
        <v>86</v>
      </c>
      <c r="V24" s="59">
        <v>143.31</v>
      </c>
      <c r="W24" s="84"/>
      <c r="X24" s="85" t="s">
        <v>181</v>
      </c>
      <c r="Y24" s="59">
        <v>48.47</v>
      </c>
      <c r="Z24" s="63">
        <f>Y24/50</f>
        <v>0.96939999999999993</v>
      </c>
    </row>
    <row r="25" spans="1:26" ht="14.25" customHeight="1">
      <c r="A25" s="79" t="s">
        <v>250</v>
      </c>
      <c r="B25" s="566" t="s">
        <v>197</v>
      </c>
      <c r="C25" s="553"/>
      <c r="D25" s="553"/>
      <c r="E25" s="553"/>
      <c r="F25" s="553"/>
      <c r="G25" s="553"/>
      <c r="H25" s="554"/>
      <c r="J25" s="50" t="s">
        <v>1</v>
      </c>
      <c r="K25" s="109" t="s">
        <v>201</v>
      </c>
      <c r="L25" s="55" t="s">
        <v>1</v>
      </c>
      <c r="M25" s="54" t="s">
        <v>170</v>
      </c>
      <c r="N25" s="57" t="s">
        <v>171</v>
      </c>
      <c r="O25" s="53" t="s">
        <v>1</v>
      </c>
      <c r="P25" s="56" t="s">
        <v>173</v>
      </c>
      <c r="Q25" s="57" t="s">
        <v>174</v>
      </c>
      <c r="S25" s="65" t="s">
        <v>205</v>
      </c>
      <c r="T25" s="115">
        <v>1.54</v>
      </c>
      <c r="U25" s="65" t="s">
        <v>251</v>
      </c>
      <c r="V25" s="66">
        <v>143.5</v>
      </c>
      <c r="W25" s="116">
        <f>ABS(V25-V24)/((V25+V24)/2)*100</f>
        <v>0.13249189358808808</v>
      </c>
      <c r="X25" s="89" t="s">
        <v>86</v>
      </c>
      <c r="Y25" s="66">
        <v>143.31</v>
      </c>
      <c r="Z25" s="68"/>
    </row>
    <row r="26" spans="1:26" ht="14.25" customHeight="1">
      <c r="A26" s="560" t="s">
        <v>165</v>
      </c>
      <c r="B26" s="557"/>
      <c r="C26" s="560" t="s">
        <v>166</v>
      </c>
      <c r="D26" s="556"/>
      <c r="E26" s="561"/>
      <c r="F26" s="560" t="s">
        <v>167</v>
      </c>
      <c r="G26" s="556"/>
      <c r="H26" s="561"/>
      <c r="J26" s="58" t="s">
        <v>190</v>
      </c>
      <c r="K26" s="114">
        <v>1.8688</v>
      </c>
      <c r="L26" s="58" t="s">
        <v>241</v>
      </c>
      <c r="M26" s="59">
        <v>3.4691999999999998</v>
      </c>
      <c r="N26" s="84"/>
      <c r="O26" s="85" t="s">
        <v>181</v>
      </c>
      <c r="P26" s="59">
        <v>50.127099999999999</v>
      </c>
      <c r="Q26" s="63">
        <v>1.002542</v>
      </c>
      <c r="S26" s="90"/>
      <c r="T26" s="117"/>
      <c r="U26" s="65" t="s">
        <v>252</v>
      </c>
      <c r="V26" s="66">
        <v>185.34</v>
      </c>
      <c r="W26" s="88"/>
      <c r="X26" s="89" t="s">
        <v>252</v>
      </c>
      <c r="Y26" s="66">
        <v>185.34</v>
      </c>
      <c r="Z26" s="68">
        <f>(Y26-Y25)/50</f>
        <v>0.84060000000000001</v>
      </c>
    </row>
    <row r="27" spans="1:26" ht="14.25" customHeight="1">
      <c r="A27" s="50" t="s">
        <v>1</v>
      </c>
      <c r="B27" s="52" t="s">
        <v>200</v>
      </c>
      <c r="C27" s="55" t="s">
        <v>1</v>
      </c>
      <c r="D27" s="80" t="s">
        <v>176</v>
      </c>
      <c r="E27" s="57" t="s">
        <v>171</v>
      </c>
      <c r="F27" s="55" t="s">
        <v>1</v>
      </c>
      <c r="G27" s="56" t="s">
        <v>178</v>
      </c>
      <c r="H27" s="118" t="s">
        <v>174</v>
      </c>
      <c r="J27" s="65"/>
      <c r="K27" s="115"/>
      <c r="L27" s="65" t="s">
        <v>248</v>
      </c>
      <c r="M27" s="66">
        <v>3.6972999999999998</v>
      </c>
      <c r="N27" s="116">
        <v>6.3657294355682694</v>
      </c>
      <c r="O27" s="89" t="s">
        <v>241</v>
      </c>
      <c r="P27" s="66">
        <v>3.4691999999999998</v>
      </c>
      <c r="Q27" s="68"/>
      <c r="S27" s="90"/>
      <c r="T27" s="117"/>
      <c r="U27" s="65" t="s">
        <v>253</v>
      </c>
      <c r="V27" s="66">
        <v>183.94</v>
      </c>
      <c r="W27" s="116">
        <f>ABS(V27-V26)/((V27+V26)/2)*100</f>
        <v>0.75823223570190956</v>
      </c>
      <c r="X27" s="89" t="s">
        <v>253</v>
      </c>
      <c r="Y27" s="66">
        <v>183.94</v>
      </c>
      <c r="Z27" s="68">
        <f>(Y27-Y25)/50</f>
        <v>0.81259999999999988</v>
      </c>
    </row>
    <row r="28" spans="1:26" ht="14.25" customHeight="1">
      <c r="A28" s="65" t="s">
        <v>190</v>
      </c>
      <c r="B28" s="70">
        <v>-5.0000000000000001E-3</v>
      </c>
      <c r="C28" s="70" t="s">
        <v>254</v>
      </c>
      <c r="D28" s="70">
        <v>9.2777999999999992</v>
      </c>
      <c r="E28" s="119"/>
      <c r="F28" s="70" t="s">
        <v>254</v>
      </c>
      <c r="G28" s="70">
        <v>9.2777999999999992</v>
      </c>
      <c r="H28" s="68"/>
      <c r="J28" s="65"/>
      <c r="K28" s="115"/>
      <c r="L28" s="65" t="s">
        <v>244</v>
      </c>
      <c r="M28" s="66">
        <v>51.413400000000003</v>
      </c>
      <c r="N28" s="88"/>
      <c r="O28" s="89" t="s">
        <v>244</v>
      </c>
      <c r="P28" s="66">
        <v>51.413400000000003</v>
      </c>
      <c r="Q28" s="68">
        <v>0.95888400000000007</v>
      </c>
      <c r="S28" s="90"/>
      <c r="T28" s="120"/>
      <c r="U28" s="65" t="s">
        <v>99</v>
      </c>
      <c r="V28" s="70">
        <v>53.36</v>
      </c>
      <c r="W28" s="88"/>
      <c r="X28" s="89" t="s">
        <v>99</v>
      </c>
      <c r="Y28" s="70">
        <v>53.36</v>
      </c>
      <c r="Z28" s="68"/>
    </row>
    <row r="29" spans="1:26" ht="14.25" customHeight="1" thickBot="1">
      <c r="A29" s="65" t="s">
        <v>205</v>
      </c>
      <c r="B29" s="70">
        <v>-8.0000000000000004E-4</v>
      </c>
      <c r="C29" s="70" t="s">
        <v>255</v>
      </c>
      <c r="D29" s="70">
        <v>9.2225999999999999</v>
      </c>
      <c r="E29" s="119">
        <f>ABS(D29-D28)/AVERAGE(D28:D29)</f>
        <v>5.9674385418692841E-3</v>
      </c>
      <c r="F29" s="70" t="s">
        <v>256</v>
      </c>
      <c r="G29" s="70">
        <v>19.797000000000001</v>
      </c>
      <c r="H29" s="68">
        <f>(G29-G28)/10</f>
        <v>1.0519200000000002</v>
      </c>
      <c r="J29" s="71"/>
      <c r="K29" s="121"/>
      <c r="L29" s="71" t="s">
        <v>245</v>
      </c>
      <c r="M29" s="74">
        <v>51.534999999999997</v>
      </c>
      <c r="N29" s="122">
        <v>0.23623485163439881</v>
      </c>
      <c r="O29" s="111" t="s">
        <v>245</v>
      </c>
      <c r="P29" s="74">
        <v>51.534999999999997</v>
      </c>
      <c r="Q29" s="77">
        <v>0.96131599999999995</v>
      </c>
      <c r="S29" s="90"/>
      <c r="T29" s="120"/>
      <c r="U29" s="65" t="s">
        <v>257</v>
      </c>
      <c r="V29" s="70">
        <v>53.51</v>
      </c>
      <c r="W29" s="88"/>
      <c r="X29" s="89" t="s">
        <v>258</v>
      </c>
      <c r="Y29" s="70">
        <v>103.2</v>
      </c>
      <c r="Z29" s="68">
        <f>(Y29-Y28)/50</f>
        <v>0.99680000000000002</v>
      </c>
    </row>
    <row r="30" spans="1:26" ht="14.25" customHeight="1" thickBot="1">
      <c r="A30" s="123"/>
      <c r="B30" s="124"/>
      <c r="C30" s="70" t="s">
        <v>256</v>
      </c>
      <c r="D30" s="70">
        <v>19.797000000000001</v>
      </c>
      <c r="E30" s="119"/>
      <c r="F30" s="70" t="s">
        <v>259</v>
      </c>
      <c r="G30" s="70">
        <v>19.737500000000001</v>
      </c>
      <c r="H30" s="68">
        <f>(G30-G28)/10</f>
        <v>1.0459700000000001</v>
      </c>
      <c r="J30" s="562" t="s">
        <v>260</v>
      </c>
      <c r="K30" s="563"/>
      <c r="L30" s="559" t="s">
        <v>198</v>
      </c>
      <c r="M30" s="553"/>
      <c r="N30" s="553"/>
      <c r="O30" s="553"/>
      <c r="P30" s="563"/>
      <c r="Q30" s="125"/>
      <c r="S30" s="90"/>
      <c r="T30" s="120"/>
      <c r="U30" s="65" t="s">
        <v>258</v>
      </c>
      <c r="V30" s="70">
        <v>103.2</v>
      </c>
      <c r="W30" s="88"/>
      <c r="X30" s="89" t="s">
        <v>261</v>
      </c>
      <c r="Y30" s="70">
        <v>103.06</v>
      </c>
      <c r="Z30" s="68">
        <f>(Y30-Y28)/50</f>
        <v>0.99400000000000011</v>
      </c>
    </row>
    <row r="31" spans="1:26" ht="14.25" customHeight="1" thickBot="1">
      <c r="A31" s="123"/>
      <c r="B31" s="124"/>
      <c r="C31" s="70" t="s">
        <v>259</v>
      </c>
      <c r="D31" s="70">
        <v>19.737500000000001</v>
      </c>
      <c r="E31" s="119">
        <f>ABS(D31-D30)/AVERAGE(D30:D31)</f>
        <v>3.0100292149894338E-3</v>
      </c>
      <c r="F31" s="70" t="s">
        <v>125</v>
      </c>
      <c r="G31" s="70">
        <v>6.4611000000000001</v>
      </c>
      <c r="H31" s="68"/>
      <c r="J31" s="558" t="s">
        <v>165</v>
      </c>
      <c r="K31" s="563"/>
      <c r="L31" s="558" t="s">
        <v>166</v>
      </c>
      <c r="M31" s="553"/>
      <c r="N31" s="554"/>
      <c r="O31" s="569" t="s">
        <v>167</v>
      </c>
      <c r="P31" s="563"/>
      <c r="Q31" s="126">
        <v>50</v>
      </c>
      <c r="S31" s="90"/>
      <c r="T31" s="120"/>
      <c r="U31" s="65" t="s">
        <v>261</v>
      </c>
      <c r="V31" s="70">
        <v>103.06</v>
      </c>
      <c r="W31" s="88"/>
      <c r="X31" s="89" t="s">
        <v>262</v>
      </c>
      <c r="Y31" s="70">
        <v>47.53</v>
      </c>
      <c r="Z31" s="68">
        <f>Y31/50</f>
        <v>0.9506</v>
      </c>
    </row>
    <row r="32" spans="1:26" ht="14.25" customHeight="1" thickBot="1">
      <c r="A32" s="123"/>
      <c r="B32" s="124"/>
      <c r="C32" s="70" t="s">
        <v>125</v>
      </c>
      <c r="D32" s="70">
        <v>6.4611000000000001</v>
      </c>
      <c r="E32" s="119"/>
      <c r="F32" s="70" t="s">
        <v>263</v>
      </c>
      <c r="G32" s="70">
        <v>17.383900000000001</v>
      </c>
      <c r="H32" s="68">
        <f>(G32-G31)/10</f>
        <v>1.0922800000000001</v>
      </c>
      <c r="J32" s="50" t="s">
        <v>1</v>
      </c>
      <c r="K32" s="109" t="s">
        <v>201</v>
      </c>
      <c r="L32" s="55" t="s">
        <v>1</v>
      </c>
      <c r="M32" s="54" t="s">
        <v>170</v>
      </c>
      <c r="N32" s="57" t="s">
        <v>171</v>
      </c>
      <c r="O32" s="53" t="s">
        <v>1</v>
      </c>
      <c r="P32" s="56" t="s">
        <v>173</v>
      </c>
      <c r="Q32" s="57" t="s">
        <v>174</v>
      </c>
      <c r="S32" s="90"/>
      <c r="T32" s="120"/>
      <c r="U32" s="65" t="s">
        <v>115</v>
      </c>
      <c r="V32" s="70">
        <v>15.44</v>
      </c>
      <c r="W32" s="88"/>
      <c r="X32" s="89" t="s">
        <v>115</v>
      </c>
      <c r="Y32" s="70">
        <v>15.44</v>
      </c>
      <c r="Z32" s="68"/>
    </row>
    <row r="33" spans="1:26" ht="14.25" customHeight="1">
      <c r="A33" s="123"/>
      <c r="B33" s="124"/>
      <c r="C33" s="70" t="s">
        <v>264</v>
      </c>
      <c r="D33" s="70">
        <v>6.4866000000000001</v>
      </c>
      <c r="E33" s="119">
        <f>ABS(D33-D32)/AVERAGE(D32:D33)</f>
        <v>3.9389235153733989E-3</v>
      </c>
      <c r="F33" s="70" t="s">
        <v>265</v>
      </c>
      <c r="G33" s="70">
        <v>17.2224</v>
      </c>
      <c r="H33" s="68">
        <f>(G33-G31)/10</f>
        <v>1.07613</v>
      </c>
      <c r="J33" s="58" t="s">
        <v>190</v>
      </c>
      <c r="K33" s="114">
        <v>2.3620999999999999</v>
      </c>
      <c r="L33" s="58" t="s">
        <v>89</v>
      </c>
      <c r="M33" s="59">
        <v>42.3172</v>
      </c>
      <c r="N33" s="84"/>
      <c r="O33" s="85" t="s">
        <v>181</v>
      </c>
      <c r="P33" s="59">
        <v>49.140799999999999</v>
      </c>
      <c r="Q33" s="63">
        <f>P33/$Q$31</f>
        <v>0.98281600000000002</v>
      </c>
      <c r="S33" s="90"/>
      <c r="T33" s="120"/>
      <c r="U33" s="65" t="s">
        <v>266</v>
      </c>
      <c r="V33" s="70">
        <v>15.43</v>
      </c>
      <c r="W33" s="88"/>
      <c r="X33" s="89" t="s">
        <v>267</v>
      </c>
      <c r="Y33" s="70">
        <v>67</v>
      </c>
      <c r="Z33" s="68">
        <f>(Y33-Y32)/50</f>
        <v>1.0312000000000001</v>
      </c>
    </row>
    <row r="34" spans="1:26" ht="14.25" customHeight="1">
      <c r="A34" s="123"/>
      <c r="B34" s="124"/>
      <c r="C34" s="70" t="s">
        <v>263</v>
      </c>
      <c r="D34" s="70">
        <v>17.383900000000001</v>
      </c>
      <c r="E34" s="119"/>
      <c r="F34" s="70" t="s">
        <v>129</v>
      </c>
      <c r="G34" s="70">
        <v>1.7665999999999999</v>
      </c>
      <c r="H34" s="68"/>
      <c r="J34" s="65" t="s">
        <v>205</v>
      </c>
      <c r="K34" s="115">
        <v>2.6728999999999998</v>
      </c>
      <c r="L34" s="65" t="s">
        <v>268</v>
      </c>
      <c r="M34" s="66">
        <v>41.6511</v>
      </c>
      <c r="N34" s="116">
        <f>ABS(M34-M33)/((M34+M33)/2)*100</f>
        <v>1.5865511151232075</v>
      </c>
      <c r="O34" s="89" t="s">
        <v>89</v>
      </c>
      <c r="P34" s="66">
        <v>42.3172</v>
      </c>
      <c r="Q34" s="68"/>
      <c r="S34" s="90"/>
      <c r="T34" s="120"/>
      <c r="U34" s="65" t="s">
        <v>267</v>
      </c>
      <c r="V34" s="70">
        <v>67</v>
      </c>
      <c r="W34" s="88"/>
      <c r="X34" s="89" t="s">
        <v>269</v>
      </c>
      <c r="Y34" s="70">
        <v>68.25</v>
      </c>
      <c r="Z34" s="68">
        <f>(Y34-Y32)/50</f>
        <v>1.0562</v>
      </c>
    </row>
    <row r="35" spans="1:26" ht="14.25" customHeight="1" thickBot="1">
      <c r="A35" s="123"/>
      <c r="B35" s="124"/>
      <c r="C35" s="70" t="s">
        <v>265</v>
      </c>
      <c r="D35" s="70">
        <v>17.2224</v>
      </c>
      <c r="E35" s="119">
        <f>ABS(D35-D34)/AVERAGE(D34:D35)</f>
        <v>9.33356065225119E-3</v>
      </c>
      <c r="F35" s="70" t="s">
        <v>270</v>
      </c>
      <c r="G35" s="70">
        <v>12.668100000000001</v>
      </c>
      <c r="H35" s="68">
        <f>(G35-G34)/10</f>
        <v>1.09015</v>
      </c>
      <c r="J35" s="90"/>
      <c r="K35" s="117"/>
      <c r="L35" s="65" t="s">
        <v>271</v>
      </c>
      <c r="M35" s="66">
        <v>94.304000000000002</v>
      </c>
      <c r="N35" s="88"/>
      <c r="O35" s="89" t="s">
        <v>271</v>
      </c>
      <c r="P35" s="66">
        <v>94.304000000000002</v>
      </c>
      <c r="Q35" s="68">
        <f>(P35-P34)/$Q$31</f>
        <v>1.039736</v>
      </c>
      <c r="S35" s="96"/>
      <c r="T35" s="127"/>
      <c r="U35" s="71" t="s">
        <v>269</v>
      </c>
      <c r="V35" s="72">
        <v>68.25</v>
      </c>
      <c r="W35" s="75"/>
      <c r="X35" s="128"/>
      <c r="Y35" s="104"/>
      <c r="Z35" s="105"/>
    </row>
    <row r="36" spans="1:26" ht="14.25" customHeight="1" thickBot="1">
      <c r="A36" s="123"/>
      <c r="B36" s="124"/>
      <c r="C36" s="70" t="s">
        <v>129</v>
      </c>
      <c r="D36" s="70">
        <v>1.7665999999999999</v>
      </c>
      <c r="E36" s="119"/>
      <c r="F36" s="70" t="s">
        <v>272</v>
      </c>
      <c r="G36" s="70">
        <v>12.6638</v>
      </c>
      <c r="H36" s="68">
        <f>(G36-G34)/10</f>
        <v>1.08972</v>
      </c>
      <c r="J36" s="90"/>
      <c r="K36" s="117"/>
      <c r="L36" s="65" t="s">
        <v>273</v>
      </c>
      <c r="M36" s="66">
        <v>92.522099999999995</v>
      </c>
      <c r="N36" s="116">
        <f>ABS(M36-M35)/((M36+M35)/2)*100</f>
        <v>1.9075493199290756</v>
      </c>
      <c r="O36" s="89" t="s">
        <v>273</v>
      </c>
      <c r="P36" s="66">
        <v>92.522099999999995</v>
      </c>
      <c r="Q36" s="68">
        <f>(P36-P34)/$Q$31</f>
        <v>1.0040979999999999</v>
      </c>
      <c r="S36" s="564">
        <v>230814</v>
      </c>
      <c r="T36" s="563"/>
      <c r="U36" s="567" t="s">
        <v>199</v>
      </c>
      <c r="V36" s="553"/>
      <c r="W36" s="553"/>
      <c r="X36" s="553"/>
      <c r="Y36" s="553"/>
      <c r="Z36" s="554"/>
    </row>
    <row r="37" spans="1:26" ht="14.25" customHeight="1" thickBot="1">
      <c r="A37" s="123"/>
      <c r="B37" s="124"/>
      <c r="C37" s="70" t="s">
        <v>274</v>
      </c>
      <c r="D37" s="70">
        <v>1.7581</v>
      </c>
      <c r="E37" s="119">
        <f>ABS(D37-D36)/AVERAGE(D36:D37)</f>
        <v>4.8231055125258614E-3</v>
      </c>
      <c r="F37" s="70" t="s">
        <v>144</v>
      </c>
      <c r="G37" s="70">
        <v>0.81920000000000004</v>
      </c>
      <c r="H37" s="68"/>
      <c r="J37" s="90"/>
      <c r="K37" s="120"/>
      <c r="L37" s="65" t="s">
        <v>99</v>
      </c>
      <c r="M37" s="70">
        <v>2.6343999999999999</v>
      </c>
      <c r="N37" s="88"/>
      <c r="O37" s="89" t="s">
        <v>99</v>
      </c>
      <c r="P37" s="70">
        <v>2.6343999999999999</v>
      </c>
      <c r="Q37" s="68"/>
      <c r="S37" s="565" t="s">
        <v>165</v>
      </c>
      <c r="T37" s="563"/>
      <c r="U37" s="565" t="s">
        <v>166</v>
      </c>
      <c r="V37" s="553"/>
      <c r="W37" s="554"/>
      <c r="X37" s="565" t="s">
        <v>167</v>
      </c>
      <c r="Y37" s="553"/>
      <c r="Z37" s="554"/>
    </row>
    <row r="38" spans="1:26" ht="14.25" customHeight="1">
      <c r="A38" s="123"/>
      <c r="B38" s="124"/>
      <c r="C38" s="70" t="s">
        <v>270</v>
      </c>
      <c r="D38" s="70">
        <v>12.668100000000001</v>
      </c>
      <c r="E38" s="119"/>
      <c r="F38" s="70" t="s">
        <v>275</v>
      </c>
      <c r="G38" s="70">
        <v>11.6655</v>
      </c>
      <c r="H38" s="68">
        <f>(G38-G37)/10</f>
        <v>1.08463</v>
      </c>
      <c r="J38" s="90"/>
      <c r="K38" s="120"/>
      <c r="L38" s="65" t="s">
        <v>276</v>
      </c>
      <c r="M38" s="70">
        <v>2.3020999999999998</v>
      </c>
      <c r="N38" s="116">
        <f>ABS(M38-M37)/((M38+M37)/2)*100</f>
        <v>13.462979844019044</v>
      </c>
      <c r="O38" s="89" t="s">
        <v>277</v>
      </c>
      <c r="P38" s="70">
        <v>49.302900000000001</v>
      </c>
      <c r="Q38" s="68">
        <f>(P38-P37)/$Q$31</f>
        <v>0.93337000000000003</v>
      </c>
      <c r="S38" s="50" t="s">
        <v>1</v>
      </c>
      <c r="T38" s="51" t="s">
        <v>202</v>
      </c>
      <c r="U38" s="53" t="s">
        <v>1</v>
      </c>
      <c r="V38" s="54" t="s">
        <v>176</v>
      </c>
      <c r="W38" s="54" t="s">
        <v>171</v>
      </c>
      <c r="X38" s="55" t="s">
        <v>1</v>
      </c>
      <c r="Y38" s="56" t="s">
        <v>178</v>
      </c>
      <c r="Z38" s="57" t="s">
        <v>174</v>
      </c>
    </row>
    <row r="39" spans="1:26" ht="14.25" customHeight="1">
      <c r="A39" s="123"/>
      <c r="B39" s="124"/>
      <c r="C39" s="70" t="s">
        <v>272</v>
      </c>
      <c r="D39" s="70">
        <v>12.6638</v>
      </c>
      <c r="E39" s="119">
        <f>ABS(D39-D38)/AVERAGE(D38:D39)</f>
        <v>3.3949289236106541E-4</v>
      </c>
      <c r="F39" s="70" t="s">
        <v>278</v>
      </c>
      <c r="G39" s="70">
        <v>11.7079</v>
      </c>
      <c r="H39" s="68">
        <f>(G39-G37)/10</f>
        <v>1.08887</v>
      </c>
      <c r="J39" s="90"/>
      <c r="K39" s="120"/>
      <c r="L39" s="65" t="s">
        <v>277</v>
      </c>
      <c r="M39" s="70">
        <v>49.302900000000001</v>
      </c>
      <c r="N39" s="88"/>
      <c r="O39" s="89" t="s">
        <v>279</v>
      </c>
      <c r="P39" s="70">
        <v>51.995399999999997</v>
      </c>
      <c r="Q39" s="68">
        <f>(P39-P37)/$Q$31</f>
        <v>0.98721999999999999</v>
      </c>
      <c r="S39" s="65" t="s">
        <v>190</v>
      </c>
      <c r="T39" s="70">
        <v>1.02</v>
      </c>
      <c r="U39" s="70" t="s">
        <v>280</v>
      </c>
      <c r="V39" s="70">
        <v>34.9</v>
      </c>
      <c r="W39" s="70"/>
      <c r="X39" s="70" t="s">
        <v>181</v>
      </c>
      <c r="Y39" s="70">
        <v>49.35</v>
      </c>
      <c r="Z39" s="68">
        <f t="shared" ref="Z39:Z41" si="2">Y39/50</f>
        <v>0.98699999999999999</v>
      </c>
    </row>
    <row r="40" spans="1:26" ht="14.25" customHeight="1">
      <c r="A40" s="123"/>
      <c r="B40" s="124"/>
      <c r="C40" s="70" t="s">
        <v>144</v>
      </c>
      <c r="D40" s="70">
        <v>0.81920000000000004</v>
      </c>
      <c r="E40" s="119"/>
      <c r="F40" s="129"/>
      <c r="G40" s="129"/>
      <c r="H40" s="130"/>
      <c r="J40" s="90"/>
      <c r="K40" s="120"/>
      <c r="L40" s="65" t="s">
        <v>279</v>
      </c>
      <c r="M40" s="70">
        <v>51.995399999999997</v>
      </c>
      <c r="N40" s="116">
        <f>ABS(M40-M39)/((M40+M39)/2)*100</f>
        <v>5.3159825979310522</v>
      </c>
      <c r="O40" s="89" t="s">
        <v>262</v>
      </c>
      <c r="P40" s="70">
        <v>50.2913</v>
      </c>
      <c r="Q40" s="68">
        <f>P40/$Q$31</f>
        <v>1.0058259999999999</v>
      </c>
      <c r="S40" s="65" t="s">
        <v>205</v>
      </c>
      <c r="T40" s="70">
        <v>0.97</v>
      </c>
      <c r="U40" s="70" t="s">
        <v>281</v>
      </c>
      <c r="V40" s="70">
        <v>34.33</v>
      </c>
      <c r="W40" s="66">
        <f>ABS(V40-V39)/((V40+V39)/2)*100</f>
        <v>1.6466849631662586</v>
      </c>
      <c r="X40" s="70" t="s">
        <v>262</v>
      </c>
      <c r="Y40" s="70">
        <v>49.76</v>
      </c>
      <c r="Z40" s="68">
        <f t="shared" si="2"/>
        <v>0.99519999999999997</v>
      </c>
    </row>
    <row r="41" spans="1:26" ht="14.25" customHeight="1">
      <c r="A41" s="123"/>
      <c r="B41" s="124"/>
      <c r="C41" s="70" t="s">
        <v>282</v>
      </c>
      <c r="D41" s="70">
        <v>0.77239999999999998</v>
      </c>
      <c r="E41" s="119">
        <f>ABS(D41-D40)/AVERAGE(D40:D41)</f>
        <v>5.8808745916059384E-2</v>
      </c>
      <c r="F41" s="129"/>
      <c r="G41" s="129"/>
      <c r="H41" s="130"/>
      <c r="J41" s="90"/>
      <c r="K41" s="120"/>
      <c r="L41" s="65" t="s">
        <v>112</v>
      </c>
      <c r="M41" s="70">
        <v>2.8614999999999999</v>
      </c>
      <c r="N41" s="88"/>
      <c r="O41" s="89" t="s">
        <v>112</v>
      </c>
      <c r="P41" s="70">
        <v>2.8614999999999999</v>
      </c>
      <c r="Q41" s="68"/>
      <c r="S41" s="65" t="s">
        <v>190</v>
      </c>
      <c r="T41" s="70">
        <v>0.94</v>
      </c>
      <c r="U41" s="70" t="s">
        <v>283</v>
      </c>
      <c r="V41" s="70">
        <v>83.39</v>
      </c>
      <c r="W41" s="70"/>
      <c r="X41" s="70" t="s">
        <v>181</v>
      </c>
      <c r="Y41" s="70">
        <v>49.69</v>
      </c>
      <c r="Z41" s="68">
        <f t="shared" si="2"/>
        <v>0.99379999999999991</v>
      </c>
    </row>
    <row r="42" spans="1:26" ht="14.25" customHeight="1">
      <c r="A42" s="123"/>
      <c r="B42" s="124"/>
      <c r="C42" s="70" t="s">
        <v>275</v>
      </c>
      <c r="D42" s="70">
        <v>11.6655</v>
      </c>
      <c r="E42" s="119"/>
      <c r="F42" s="129"/>
      <c r="G42" s="129"/>
      <c r="H42" s="130"/>
      <c r="J42" s="90"/>
      <c r="K42" s="120"/>
      <c r="L42" s="65" t="s">
        <v>284</v>
      </c>
      <c r="M42" s="70">
        <v>2.4895</v>
      </c>
      <c r="N42" s="116">
        <f>ABS(M42-M41)/((M42+M41)/2)*100</f>
        <v>13.903943188189119</v>
      </c>
      <c r="O42" s="89" t="s">
        <v>285</v>
      </c>
      <c r="P42" s="70">
        <v>46.9084</v>
      </c>
      <c r="Q42" s="68">
        <f t="shared" ref="Q42:Q43" si="3">(P42)/$Q$31</f>
        <v>0.938168</v>
      </c>
      <c r="S42" s="131"/>
      <c r="T42" s="132"/>
      <c r="U42" s="70" t="s">
        <v>286</v>
      </c>
      <c r="V42" s="70">
        <v>85.55</v>
      </c>
      <c r="W42" s="66">
        <f>ABS(V42-V41)/((V42+V41)/2)*100</f>
        <v>2.5571208713152558</v>
      </c>
      <c r="X42" s="70" t="s">
        <v>280</v>
      </c>
      <c r="Y42" s="70">
        <v>34.9</v>
      </c>
      <c r="Z42" s="68"/>
    </row>
    <row r="43" spans="1:26" ht="14.25" customHeight="1">
      <c r="A43" s="133"/>
      <c r="B43" s="134"/>
      <c r="C43" s="72" t="s">
        <v>278</v>
      </c>
      <c r="D43" s="72">
        <v>11.7079</v>
      </c>
      <c r="E43" s="135">
        <f>ABS(D43-D42)/AVERAGE(D42:D43)</f>
        <v>3.6280558241420296E-3</v>
      </c>
      <c r="F43" s="136"/>
      <c r="G43" s="136"/>
      <c r="H43" s="137"/>
      <c r="J43" s="90"/>
      <c r="K43" s="120"/>
      <c r="L43" s="65" t="s">
        <v>285</v>
      </c>
      <c r="M43" s="70">
        <v>46.9084</v>
      </c>
      <c r="N43" s="88"/>
      <c r="O43" s="89" t="s">
        <v>287</v>
      </c>
      <c r="P43" s="70">
        <v>49.285600000000002</v>
      </c>
      <c r="Q43" s="68">
        <f t="shared" si="3"/>
        <v>0.98571200000000003</v>
      </c>
      <c r="S43" s="131"/>
      <c r="T43" s="138"/>
      <c r="U43" s="70" t="s">
        <v>134</v>
      </c>
      <c r="V43" s="70">
        <v>50.7</v>
      </c>
      <c r="W43" s="70"/>
      <c r="X43" s="70" t="s">
        <v>283</v>
      </c>
      <c r="Y43" s="70">
        <v>83.39</v>
      </c>
      <c r="Z43" s="139">
        <f>(Y43-Y42)/50</f>
        <v>0.9698</v>
      </c>
    </row>
    <row r="44" spans="1:26" ht="14.25" customHeight="1">
      <c r="A44" s="79" t="s">
        <v>288</v>
      </c>
      <c r="B44" s="566" t="s">
        <v>197</v>
      </c>
      <c r="C44" s="553"/>
      <c r="D44" s="553"/>
      <c r="E44" s="553"/>
      <c r="F44" s="553"/>
      <c r="G44" s="553"/>
      <c r="H44" s="554"/>
      <c r="J44" s="96"/>
      <c r="K44" s="127"/>
      <c r="L44" s="71" t="s">
        <v>287</v>
      </c>
      <c r="M44" s="72">
        <v>49.285600000000002</v>
      </c>
      <c r="N44" s="122">
        <f>ABS(M44-M43)/((M44+M43)/2)*100</f>
        <v>4.9425120069858863</v>
      </c>
      <c r="O44" s="128"/>
      <c r="P44" s="104"/>
      <c r="Q44" s="105"/>
      <c r="S44" s="131"/>
      <c r="T44" s="138"/>
      <c r="U44" s="70" t="s">
        <v>289</v>
      </c>
      <c r="V44" s="70">
        <v>51.71</v>
      </c>
      <c r="W44" s="66">
        <f>ABS(V44-V43)/((V44+V43)/2)*100</f>
        <v>1.9724636265989612</v>
      </c>
      <c r="X44" s="70" t="s">
        <v>286</v>
      </c>
      <c r="Y44" s="70">
        <v>85.55</v>
      </c>
      <c r="Z44" s="139">
        <f>(Y44-Y42)/50</f>
        <v>1.0129999999999999</v>
      </c>
    </row>
    <row r="45" spans="1:26" ht="14.25" customHeight="1">
      <c r="A45" s="560" t="s">
        <v>165</v>
      </c>
      <c r="B45" s="557"/>
      <c r="C45" s="560" t="s">
        <v>166</v>
      </c>
      <c r="D45" s="556"/>
      <c r="E45" s="561"/>
      <c r="F45" s="560" t="s">
        <v>167</v>
      </c>
      <c r="G45" s="556"/>
      <c r="H45" s="561"/>
      <c r="J45" s="562">
        <v>230713</v>
      </c>
      <c r="K45" s="563"/>
      <c r="L45" s="559" t="s">
        <v>198</v>
      </c>
      <c r="M45" s="553"/>
      <c r="N45" s="553"/>
      <c r="O45" s="553"/>
      <c r="P45" s="553"/>
      <c r="Q45" s="554"/>
      <c r="S45" s="131"/>
      <c r="T45" s="138"/>
      <c r="U45" s="70" t="s">
        <v>290</v>
      </c>
      <c r="V45" s="70">
        <v>98.83</v>
      </c>
      <c r="W45" s="70"/>
      <c r="X45" s="70" t="s">
        <v>134</v>
      </c>
      <c r="Y45" s="70">
        <v>50.7</v>
      </c>
      <c r="Z45" s="68"/>
    </row>
    <row r="46" spans="1:26" ht="14.25" customHeight="1">
      <c r="A46" s="50" t="s">
        <v>1</v>
      </c>
      <c r="B46" s="52" t="s">
        <v>291</v>
      </c>
      <c r="C46" s="55" t="s">
        <v>1</v>
      </c>
      <c r="D46" s="80" t="s">
        <v>176</v>
      </c>
      <c r="E46" s="57" t="s">
        <v>171</v>
      </c>
      <c r="F46" s="55" t="s">
        <v>1</v>
      </c>
      <c r="G46" s="56" t="s">
        <v>178</v>
      </c>
      <c r="H46" s="140" t="s">
        <v>174</v>
      </c>
      <c r="J46" s="558" t="s">
        <v>165</v>
      </c>
      <c r="K46" s="563"/>
      <c r="L46" s="558" t="s">
        <v>166</v>
      </c>
      <c r="M46" s="553"/>
      <c r="N46" s="554"/>
      <c r="O46" s="558" t="s">
        <v>167</v>
      </c>
      <c r="P46" s="553"/>
      <c r="Q46" s="554"/>
      <c r="S46" s="131"/>
      <c r="T46" s="138"/>
      <c r="U46" s="70" t="s">
        <v>292</v>
      </c>
      <c r="V46" s="70">
        <v>95.58</v>
      </c>
      <c r="W46" s="66">
        <f>ABS(V46-V45)/((V46+V45)/2)*100</f>
        <v>3.3434494110385264</v>
      </c>
      <c r="X46" s="70" t="s">
        <v>290</v>
      </c>
      <c r="Y46" s="70">
        <v>98.83</v>
      </c>
      <c r="Z46" s="139">
        <f>(Y46-Y45)/50</f>
        <v>0.9625999999999999</v>
      </c>
    </row>
    <row r="47" spans="1:26" ht="14.25" customHeight="1">
      <c r="A47" s="70" t="s">
        <v>190</v>
      </c>
      <c r="B47" s="70">
        <v>-5.0299999999999997E-2</v>
      </c>
      <c r="C47" s="70" t="s">
        <v>293</v>
      </c>
      <c r="D47" s="70">
        <v>8.2637</v>
      </c>
      <c r="E47" s="119"/>
      <c r="F47" s="70" t="s">
        <v>293</v>
      </c>
      <c r="G47" s="70">
        <v>8.2637</v>
      </c>
      <c r="H47" s="141"/>
      <c r="J47" s="50" t="s">
        <v>1</v>
      </c>
      <c r="K47" s="51" t="s">
        <v>201</v>
      </c>
      <c r="L47" s="53" t="s">
        <v>1</v>
      </c>
      <c r="M47" s="54" t="s">
        <v>170</v>
      </c>
      <c r="N47" s="54" t="s">
        <v>171</v>
      </c>
      <c r="O47" s="55" t="s">
        <v>1</v>
      </c>
      <c r="P47" s="56" t="s">
        <v>173</v>
      </c>
      <c r="Q47" s="57" t="s">
        <v>174</v>
      </c>
      <c r="S47" s="131"/>
      <c r="T47" s="138"/>
      <c r="U47" s="70" t="s">
        <v>145</v>
      </c>
      <c r="V47" s="70">
        <v>69.53</v>
      </c>
      <c r="W47" s="70"/>
      <c r="X47" s="70" t="s">
        <v>292</v>
      </c>
      <c r="Y47" s="70">
        <v>95.58</v>
      </c>
      <c r="Z47" s="139">
        <f>(Y47-Y45)/50</f>
        <v>0.89759999999999995</v>
      </c>
    </row>
    <row r="48" spans="1:26" ht="14.25" customHeight="1">
      <c r="A48" s="70" t="s">
        <v>205</v>
      </c>
      <c r="B48" s="70">
        <v>-3.3599999999999998E-2</v>
      </c>
      <c r="C48" s="70" t="s">
        <v>294</v>
      </c>
      <c r="D48" s="70">
        <v>8.3554999999999993</v>
      </c>
      <c r="E48" s="119">
        <f>ABS(D48-D47)/AVERAGE(D47:D48)</f>
        <v>1.1047463175122656E-2</v>
      </c>
      <c r="F48" s="70" t="s">
        <v>295</v>
      </c>
      <c r="G48" s="70">
        <v>18.316400000000002</v>
      </c>
      <c r="H48" s="141">
        <f>(G48-G47)/10</f>
        <v>1.0052700000000001</v>
      </c>
      <c r="J48" s="58" t="s">
        <v>296</v>
      </c>
      <c r="K48" s="64">
        <v>1.5145999999999999</v>
      </c>
      <c r="L48" s="61" t="s">
        <v>118</v>
      </c>
      <c r="M48" s="59">
        <v>1.1919</v>
      </c>
      <c r="N48" s="61"/>
      <c r="O48" s="61" t="s">
        <v>181</v>
      </c>
      <c r="P48" s="59">
        <v>46.6282</v>
      </c>
      <c r="Q48" s="63">
        <f>P48/45</f>
        <v>1.0361822222222221</v>
      </c>
      <c r="S48" s="131"/>
      <c r="T48" s="138"/>
      <c r="U48" s="70" t="s">
        <v>297</v>
      </c>
      <c r="V48" s="70">
        <v>69.569999999999993</v>
      </c>
      <c r="W48" s="66">
        <f>ABS(V48-V47)/((V48+V47)/2)*100</f>
        <v>5.7512580877055422E-2</v>
      </c>
      <c r="X48" s="70" t="s">
        <v>145</v>
      </c>
      <c r="Y48" s="70">
        <v>69.53</v>
      </c>
      <c r="Z48" s="68"/>
    </row>
    <row r="49" spans="1:27" ht="14.25" customHeight="1">
      <c r="A49" s="129"/>
      <c r="B49" s="124"/>
      <c r="C49" s="70" t="s">
        <v>295</v>
      </c>
      <c r="D49" s="70">
        <v>18.316400000000002</v>
      </c>
      <c r="E49" s="119"/>
      <c r="F49" s="70" t="s">
        <v>298</v>
      </c>
      <c r="G49" s="70">
        <v>18.5791</v>
      </c>
      <c r="H49" s="141">
        <f>(G49-G47)/10</f>
        <v>1.0315400000000001</v>
      </c>
      <c r="J49" s="65"/>
      <c r="K49" s="69"/>
      <c r="L49" s="70" t="s">
        <v>299</v>
      </c>
      <c r="M49" s="66">
        <v>1.1868000000000001</v>
      </c>
      <c r="N49" s="66">
        <f>ABS(M49-M48)/((M49+M48)/2)*100</f>
        <v>0.42880565014502731</v>
      </c>
      <c r="O49" s="70" t="s">
        <v>118</v>
      </c>
      <c r="P49" s="66">
        <v>1.1919</v>
      </c>
      <c r="Q49" s="68"/>
      <c r="S49" s="131"/>
      <c r="T49" s="138"/>
      <c r="U49" s="70" t="s">
        <v>300</v>
      </c>
      <c r="V49" s="70">
        <v>115.55</v>
      </c>
      <c r="W49" s="70"/>
      <c r="X49" s="70" t="s">
        <v>300</v>
      </c>
      <c r="Y49" s="70">
        <v>115.55</v>
      </c>
      <c r="Z49" s="139">
        <f>(Y49-Y48)/50</f>
        <v>0.92039999999999988</v>
      </c>
    </row>
    <row r="50" spans="1:27" ht="14.25" customHeight="1">
      <c r="A50" s="129"/>
      <c r="B50" s="124"/>
      <c r="C50" s="70" t="s">
        <v>298</v>
      </c>
      <c r="D50" s="70">
        <v>18.5791</v>
      </c>
      <c r="E50" s="119">
        <f>ABS(D50-D49)/AVERAGE(D49:D50)</f>
        <v>1.4240218996896578E-2</v>
      </c>
      <c r="F50" s="70" t="s">
        <v>301</v>
      </c>
      <c r="G50" s="70">
        <v>3.8816000000000002</v>
      </c>
      <c r="H50" s="141"/>
      <c r="J50" s="65"/>
      <c r="K50" s="69"/>
      <c r="L50" s="70" t="s">
        <v>302</v>
      </c>
      <c r="M50" s="66">
        <v>41.361400000000003</v>
      </c>
      <c r="N50" s="70"/>
      <c r="O50" s="70" t="s">
        <v>302</v>
      </c>
      <c r="P50" s="66">
        <v>41.361400000000003</v>
      </c>
      <c r="Q50" s="68">
        <f t="shared" ref="Q50:Q51" si="4">(P50)/45</f>
        <v>0.9191422222222223</v>
      </c>
      <c r="S50" s="131"/>
      <c r="T50" s="138"/>
      <c r="U50" s="70" t="s">
        <v>303</v>
      </c>
      <c r="V50" s="70">
        <v>116.97</v>
      </c>
      <c r="W50" s="66">
        <f>ABS(V50-V49)/((V50+V49)/2)*100</f>
        <v>1.2214003096507842</v>
      </c>
      <c r="X50" s="70" t="s">
        <v>303</v>
      </c>
      <c r="Y50" s="70">
        <v>116.97</v>
      </c>
      <c r="Z50" s="139">
        <f>(Y50-Y48)/50</f>
        <v>0.94879999999999998</v>
      </c>
    </row>
    <row r="51" spans="1:27" ht="14.25" customHeight="1">
      <c r="A51" s="129"/>
      <c r="B51" s="124"/>
      <c r="C51" s="70" t="s">
        <v>301</v>
      </c>
      <c r="D51" s="70">
        <v>3.8816000000000002</v>
      </c>
      <c r="E51" s="119"/>
      <c r="F51" s="70" t="s">
        <v>304</v>
      </c>
      <c r="G51" s="70">
        <v>14.0093</v>
      </c>
      <c r="H51" s="141">
        <f>(G51-G50)/10</f>
        <v>1.0127699999999999</v>
      </c>
      <c r="J51" s="71"/>
      <c r="K51" s="142"/>
      <c r="L51" s="72" t="s">
        <v>305</v>
      </c>
      <c r="M51" s="74">
        <v>42.180599999999998</v>
      </c>
      <c r="N51" s="74">
        <f>ABS(M51-M50)/((M51+M50)/2)*100</f>
        <v>1.9611692322424528</v>
      </c>
      <c r="O51" s="72" t="s">
        <v>305</v>
      </c>
      <c r="P51" s="74">
        <v>42.180599999999998</v>
      </c>
      <c r="Q51" s="77">
        <f t="shared" si="4"/>
        <v>0.93734666666666666</v>
      </c>
      <c r="S51" s="131"/>
      <c r="T51" s="138"/>
      <c r="U51" s="70" t="s">
        <v>153</v>
      </c>
      <c r="V51" s="70">
        <v>206.35</v>
      </c>
      <c r="W51" s="70"/>
      <c r="X51" s="143" t="s">
        <v>153</v>
      </c>
      <c r="Y51" s="143">
        <v>206.35</v>
      </c>
      <c r="Z51" s="144"/>
    </row>
    <row r="52" spans="1:27" ht="14.25" customHeight="1">
      <c r="A52" s="129"/>
      <c r="B52" s="124"/>
      <c r="C52" s="70" t="s">
        <v>306</v>
      </c>
      <c r="D52" s="70">
        <v>3.7814999999999999</v>
      </c>
      <c r="E52" s="119">
        <f>ABS(D52-D51)/AVERAGE(D51:D52)</f>
        <v>2.6125197374430791E-2</v>
      </c>
      <c r="F52" s="70" t="s">
        <v>307</v>
      </c>
      <c r="G52" s="70">
        <v>13.9885</v>
      </c>
      <c r="H52" s="141">
        <f>(G52-G50)/10</f>
        <v>1.0106899999999999</v>
      </c>
      <c r="J52" s="145">
        <v>230720</v>
      </c>
      <c r="K52" s="146"/>
      <c r="L52" s="147" t="s">
        <v>198</v>
      </c>
      <c r="M52" s="147"/>
      <c r="N52" s="147"/>
      <c r="O52" s="147"/>
      <c r="P52" s="147"/>
      <c r="Q52" s="148"/>
      <c r="S52" s="131"/>
      <c r="T52" s="138"/>
      <c r="U52" s="70" t="s">
        <v>308</v>
      </c>
      <c r="V52" s="70">
        <v>203.65</v>
      </c>
      <c r="W52" s="66">
        <f>ABS(V52-V51)/((V52+V51)/2)*100</f>
        <v>1.3170731707317018</v>
      </c>
      <c r="X52" s="143" t="s">
        <v>309</v>
      </c>
      <c r="Y52" s="143">
        <v>236.67</v>
      </c>
      <c r="Z52" s="149">
        <f>(Y52-Y51)/50</f>
        <v>0.60639999999999983</v>
      </c>
      <c r="AA52" s="46" t="s">
        <v>310</v>
      </c>
    </row>
    <row r="53" spans="1:27" ht="14.25" customHeight="1">
      <c r="A53" s="129"/>
      <c r="B53" s="124"/>
      <c r="C53" s="70" t="s">
        <v>304</v>
      </c>
      <c r="D53" s="70">
        <v>14.0093</v>
      </c>
      <c r="E53" s="119"/>
      <c r="F53" s="70" t="s">
        <v>311</v>
      </c>
      <c r="G53" s="70">
        <v>10.465199999999999</v>
      </c>
      <c r="H53" s="141"/>
      <c r="J53" s="558" t="s">
        <v>165</v>
      </c>
      <c r="K53" s="563"/>
      <c r="L53" s="558" t="s">
        <v>166</v>
      </c>
      <c r="M53" s="553"/>
      <c r="N53" s="554"/>
      <c r="O53" s="558" t="s">
        <v>167</v>
      </c>
      <c r="P53" s="553"/>
      <c r="Q53" s="554"/>
      <c r="S53" s="131"/>
      <c r="T53" s="138"/>
      <c r="U53" s="70" t="s">
        <v>309</v>
      </c>
      <c r="V53" s="70">
        <v>236.67</v>
      </c>
      <c r="W53" s="70"/>
      <c r="X53" s="143" t="s">
        <v>312</v>
      </c>
      <c r="Y53" s="143">
        <v>238.17</v>
      </c>
      <c r="Z53" s="149">
        <f>(Y53-Y51)/50</f>
        <v>0.63639999999999985</v>
      </c>
      <c r="AA53" s="46" t="s">
        <v>310</v>
      </c>
    </row>
    <row r="54" spans="1:27" ht="14.25" customHeight="1" thickBot="1">
      <c r="A54" s="129"/>
      <c r="B54" s="124"/>
      <c r="C54" s="70" t="s">
        <v>307</v>
      </c>
      <c r="D54" s="70">
        <v>13.9885</v>
      </c>
      <c r="E54" s="119">
        <f>ABS(D54-D53)/AVERAGE(D53:D54)</f>
        <v>1.485831029580859E-3</v>
      </c>
      <c r="F54" s="70" t="s">
        <v>313</v>
      </c>
      <c r="G54" s="70">
        <v>20.555499999999999</v>
      </c>
      <c r="H54" s="141">
        <f>(G54-G53)/10</f>
        <v>1.0090299999999999</v>
      </c>
      <c r="J54" s="50" t="s">
        <v>1</v>
      </c>
      <c r="K54" s="109" t="s">
        <v>201</v>
      </c>
      <c r="L54" s="55" t="s">
        <v>1</v>
      </c>
      <c r="M54" s="54" t="s">
        <v>170</v>
      </c>
      <c r="N54" s="57" t="s">
        <v>171</v>
      </c>
      <c r="O54" s="53" t="s">
        <v>1</v>
      </c>
      <c r="P54" s="56" t="s">
        <v>173</v>
      </c>
      <c r="Q54" s="57" t="s">
        <v>174</v>
      </c>
      <c r="S54" s="150"/>
      <c r="T54" s="151"/>
      <c r="U54" s="72" t="s">
        <v>312</v>
      </c>
      <c r="V54" s="72">
        <v>238.17</v>
      </c>
      <c r="W54" s="74">
        <f>ABS(V54-V53)/((V54+V53)/2)*100</f>
        <v>0.63179176143543092</v>
      </c>
      <c r="X54" s="151"/>
      <c r="Y54" s="151"/>
      <c r="Z54" s="152"/>
    </row>
    <row r="55" spans="1:27" ht="14.25" customHeight="1" thickBot="1">
      <c r="A55" s="129"/>
      <c r="B55" s="124"/>
      <c r="C55" s="70" t="s">
        <v>311</v>
      </c>
      <c r="D55" s="70">
        <v>10.465199999999999</v>
      </c>
      <c r="E55" s="119"/>
      <c r="F55" s="70" t="s">
        <v>314</v>
      </c>
      <c r="G55" s="70">
        <v>21.226800000000001</v>
      </c>
      <c r="H55" s="141">
        <f>(G55-G53)/10</f>
        <v>1.0761600000000002</v>
      </c>
      <c r="J55" s="58" t="s">
        <v>190</v>
      </c>
      <c r="K55" s="114">
        <v>0.50129999999999997</v>
      </c>
      <c r="L55" s="58" t="s">
        <v>315</v>
      </c>
      <c r="M55" s="59">
        <v>2.411</v>
      </c>
      <c r="N55" s="84"/>
      <c r="O55" s="85" t="s">
        <v>181</v>
      </c>
      <c r="P55" s="59">
        <v>48.2395</v>
      </c>
      <c r="Q55" s="63">
        <f>P55/50</f>
        <v>0.96479000000000004</v>
      </c>
      <c r="S55" s="581">
        <v>230921</v>
      </c>
      <c r="T55" s="582"/>
      <c r="U55" s="583" t="s">
        <v>199</v>
      </c>
      <c r="V55" s="583"/>
      <c r="W55" s="583"/>
      <c r="X55" s="583"/>
      <c r="Y55" s="583"/>
      <c r="Z55" s="584"/>
    </row>
    <row r="56" spans="1:27" ht="14.25" customHeight="1" thickBot="1">
      <c r="A56" s="129"/>
      <c r="B56" s="124"/>
      <c r="C56" s="70" t="s">
        <v>316</v>
      </c>
      <c r="D56" s="70">
        <v>10.502800000000001</v>
      </c>
      <c r="E56" s="119">
        <f>ABS(D56-D55)/AVERAGE(D55:D56)</f>
        <v>3.586417397939831E-3</v>
      </c>
      <c r="F56" s="129"/>
      <c r="G56" s="129"/>
      <c r="H56" s="124"/>
      <c r="J56" s="65" t="s">
        <v>205</v>
      </c>
      <c r="K56" s="115">
        <v>0.99909999999999999</v>
      </c>
      <c r="L56" s="65" t="s">
        <v>317</v>
      </c>
      <c r="M56" s="66">
        <v>1.4799</v>
      </c>
      <c r="N56" s="116">
        <f>ABS(M56-M55)/((M56+M55)/2)*100</f>
        <v>47.86039219717803</v>
      </c>
      <c r="O56" s="89" t="s">
        <v>315</v>
      </c>
      <c r="P56" s="66">
        <v>2.411</v>
      </c>
      <c r="Q56" s="68"/>
      <c r="S56" s="578" t="s">
        <v>165</v>
      </c>
      <c r="T56" s="579"/>
      <c r="U56" s="578" t="s">
        <v>166</v>
      </c>
      <c r="V56" s="579"/>
      <c r="W56" s="580"/>
      <c r="X56" s="578" t="s">
        <v>167</v>
      </c>
      <c r="Y56" s="579"/>
      <c r="Z56" s="580"/>
    </row>
    <row r="57" spans="1:27" ht="14.25" customHeight="1" thickBot="1">
      <c r="A57" s="129"/>
      <c r="B57" s="124"/>
      <c r="C57" s="70" t="s">
        <v>313</v>
      </c>
      <c r="D57" s="70">
        <v>20.555499999999999</v>
      </c>
      <c r="E57" s="119"/>
      <c r="F57" s="129"/>
      <c r="G57" s="129"/>
      <c r="H57" s="124"/>
      <c r="J57" s="90"/>
      <c r="K57" s="117"/>
      <c r="L57" s="65" t="s">
        <v>318</v>
      </c>
      <c r="M57" s="66">
        <v>49.771099999999997</v>
      </c>
      <c r="N57" s="88"/>
      <c r="O57" s="89" t="s">
        <v>318</v>
      </c>
      <c r="P57" s="66">
        <v>49.771099999999997</v>
      </c>
      <c r="Q57" s="68">
        <f t="shared" ref="Q57:Q58" si="5">(P57)/50</f>
        <v>0.99542199999999992</v>
      </c>
      <c r="S57" s="256" t="s">
        <v>1</v>
      </c>
      <c r="T57" s="359" t="s">
        <v>202</v>
      </c>
      <c r="U57" s="319" t="s">
        <v>1</v>
      </c>
      <c r="V57" s="360" t="s">
        <v>176</v>
      </c>
      <c r="W57" s="360" t="s">
        <v>171</v>
      </c>
      <c r="X57" s="258" t="s">
        <v>1</v>
      </c>
      <c r="Y57" s="261" t="s">
        <v>178</v>
      </c>
      <c r="Z57" s="260" t="s">
        <v>174</v>
      </c>
    </row>
    <row r="58" spans="1:27" ht="14.25" customHeight="1" thickBot="1">
      <c r="A58" s="129"/>
      <c r="B58" s="124"/>
      <c r="C58" s="70" t="s">
        <v>314</v>
      </c>
      <c r="D58" s="70">
        <v>21.226800000000001</v>
      </c>
      <c r="E58" s="119">
        <f>ABS(D58-D57)/AVERAGE(D57:D58)</f>
        <v>3.2133223877096391E-2</v>
      </c>
      <c r="F58" s="129"/>
      <c r="G58" s="129"/>
      <c r="H58" s="129"/>
      <c r="J58" s="90"/>
      <c r="K58" s="117"/>
      <c r="L58" s="65" t="s">
        <v>319</v>
      </c>
      <c r="M58" s="66">
        <v>50.623800000000003</v>
      </c>
      <c r="N58" s="116">
        <f>ABS(M58-M57)/((M58+M57)/2)*100</f>
        <v>1.698691865821881</v>
      </c>
      <c r="O58" s="89" t="s">
        <v>319</v>
      </c>
      <c r="P58" s="66">
        <v>50.623800000000003</v>
      </c>
      <c r="Q58" s="68">
        <f t="shared" si="5"/>
        <v>1.0124760000000002</v>
      </c>
      <c r="S58" s="263" t="s">
        <v>179</v>
      </c>
      <c r="T58" s="264">
        <v>0.8</v>
      </c>
      <c r="U58" s="264" t="s">
        <v>160</v>
      </c>
      <c r="V58" s="264">
        <v>39.89</v>
      </c>
      <c r="W58" s="264"/>
      <c r="X58" s="264" t="s">
        <v>387</v>
      </c>
      <c r="Y58" s="264">
        <v>50.26</v>
      </c>
      <c r="Z58" s="266">
        <f>Y58/50</f>
        <v>1.0051999999999999</v>
      </c>
    </row>
    <row r="59" spans="1:27" ht="14.25" customHeight="1" thickBot="1">
      <c r="A59" s="255" t="s">
        <v>451</v>
      </c>
      <c r="B59" s="570" t="s">
        <v>197</v>
      </c>
      <c r="C59" s="570"/>
      <c r="D59" s="570"/>
      <c r="E59" s="570"/>
      <c r="F59" s="570"/>
      <c r="G59" s="570"/>
      <c r="H59" s="571"/>
      <c r="J59" s="90"/>
      <c r="K59" s="120"/>
      <c r="L59" s="65" t="s">
        <v>320</v>
      </c>
      <c r="M59" s="70">
        <v>2.0354000000000001</v>
      </c>
      <c r="N59" s="88"/>
      <c r="O59" s="89" t="s">
        <v>320</v>
      </c>
      <c r="P59" s="70">
        <v>2.0354000000000001</v>
      </c>
      <c r="Q59" s="68"/>
      <c r="S59" s="267" t="s">
        <v>205</v>
      </c>
      <c r="T59" s="268">
        <v>1.28</v>
      </c>
      <c r="U59" s="268" t="s">
        <v>456</v>
      </c>
      <c r="V59" s="268">
        <v>39.81</v>
      </c>
      <c r="W59" s="363">
        <f>ABS(V59-V58)/((V59+V58)/2)*100</f>
        <v>0.20075282308657039</v>
      </c>
      <c r="X59" s="268" t="s">
        <v>262</v>
      </c>
      <c r="Y59" s="268">
        <v>175.84</v>
      </c>
      <c r="Z59" s="270">
        <f>Y59/50</f>
        <v>3.5167999999999999</v>
      </c>
    </row>
    <row r="60" spans="1:27" ht="14.25" customHeight="1" thickBot="1">
      <c r="A60" s="572" t="s">
        <v>165</v>
      </c>
      <c r="B60" s="573"/>
      <c r="C60" s="572" t="s">
        <v>166</v>
      </c>
      <c r="D60" s="573"/>
      <c r="E60" s="574"/>
      <c r="F60" s="572" t="s">
        <v>167</v>
      </c>
      <c r="G60" s="573"/>
      <c r="H60" s="574"/>
      <c r="J60" s="90"/>
      <c r="K60" s="120"/>
      <c r="L60" s="65" t="s">
        <v>321</v>
      </c>
      <c r="M60" s="70">
        <v>2.5234999999999999</v>
      </c>
      <c r="N60" s="116">
        <f>ABS(M60-M59)/((M60+M59)/2)*100</f>
        <v>21.41306016802298</v>
      </c>
      <c r="O60" s="89" t="s">
        <v>322</v>
      </c>
      <c r="P60" s="70">
        <v>49.029800000000002</v>
      </c>
      <c r="Q60" s="68">
        <f t="shared" ref="Q60:Q61" si="6">(P60)/50</f>
        <v>0.98059600000000002</v>
      </c>
      <c r="S60" s="271"/>
      <c r="T60" s="272"/>
      <c r="U60" s="268" t="s">
        <v>457</v>
      </c>
      <c r="V60" s="268">
        <v>87.16</v>
      </c>
      <c r="W60" s="268"/>
      <c r="X60" s="268" t="s">
        <v>160</v>
      </c>
      <c r="Y60" s="268">
        <v>39.89</v>
      </c>
      <c r="Z60" s="270"/>
    </row>
    <row r="61" spans="1:27" ht="14.25" customHeight="1" thickBot="1">
      <c r="A61" s="256" t="s">
        <v>1</v>
      </c>
      <c r="B61" s="257" t="s">
        <v>291</v>
      </c>
      <c r="C61" s="258" t="s">
        <v>1</v>
      </c>
      <c r="D61" s="259" t="s">
        <v>176</v>
      </c>
      <c r="E61" s="260" t="s">
        <v>171</v>
      </c>
      <c r="F61" s="258" t="s">
        <v>1</v>
      </c>
      <c r="G61" s="261" t="s">
        <v>178</v>
      </c>
      <c r="H61" s="262" t="s">
        <v>174</v>
      </c>
      <c r="J61" s="90"/>
      <c r="K61" s="120"/>
      <c r="L61" s="65" t="s">
        <v>322</v>
      </c>
      <c r="M61" s="70">
        <v>49.029800000000002</v>
      </c>
      <c r="N61" s="88"/>
      <c r="O61" s="89" t="s">
        <v>323</v>
      </c>
      <c r="P61" s="70">
        <v>51.414299999999997</v>
      </c>
      <c r="Q61" s="68">
        <f t="shared" si="6"/>
        <v>1.028286</v>
      </c>
      <c r="S61" s="271"/>
      <c r="T61" s="410"/>
      <c r="U61" s="268" t="s">
        <v>458</v>
      </c>
      <c r="V61" s="268">
        <v>88.76</v>
      </c>
      <c r="W61" s="363">
        <f t="shared" ref="W61" si="7">ABS(V61-V60)/((V61+V60)/2)*100</f>
        <v>1.8190086402910508</v>
      </c>
      <c r="X61" s="268" t="s">
        <v>457</v>
      </c>
      <c r="Y61" s="268">
        <v>87.16</v>
      </c>
      <c r="Z61" s="411">
        <f>(Y61-Y60)/50</f>
        <v>0.94539999999999991</v>
      </c>
    </row>
    <row r="62" spans="1:27" ht="14.25" customHeight="1">
      <c r="A62" s="263" t="s">
        <v>179</v>
      </c>
      <c r="B62" s="264">
        <v>4.0000000000000001E-3</v>
      </c>
      <c r="C62" s="264" t="s">
        <v>452</v>
      </c>
      <c r="D62" s="264">
        <v>4.1576000000000004</v>
      </c>
      <c r="E62" s="265"/>
      <c r="F62" s="264" t="s">
        <v>179</v>
      </c>
      <c r="G62" s="264">
        <v>4.0000000000000001E-3</v>
      </c>
      <c r="H62" s="266"/>
      <c r="J62" s="90"/>
      <c r="K62" s="120"/>
      <c r="L62" s="65" t="s">
        <v>323</v>
      </c>
      <c r="M62" s="70">
        <v>51.414299999999997</v>
      </c>
      <c r="N62" s="116">
        <f>ABS(M62-M61)/((M62+M61)/2)*100</f>
        <v>4.7479145116537378</v>
      </c>
      <c r="O62" s="89" t="s">
        <v>262</v>
      </c>
      <c r="P62" s="70">
        <v>46.9285</v>
      </c>
      <c r="Q62" s="68">
        <f>P62/50</f>
        <v>0.93857000000000002</v>
      </c>
      <c r="S62" s="271"/>
      <c r="T62" s="272"/>
      <c r="U62" s="268" t="s">
        <v>526</v>
      </c>
      <c r="V62" s="268">
        <v>214.57</v>
      </c>
      <c r="W62" s="268"/>
      <c r="X62" s="268" t="s">
        <v>458</v>
      </c>
      <c r="Y62" s="268">
        <v>88.76</v>
      </c>
      <c r="Z62" s="411">
        <f>(Y62-Y60)/50</f>
        <v>0.97740000000000005</v>
      </c>
    </row>
    <row r="63" spans="1:27" ht="14.25" customHeight="1">
      <c r="A63" s="267" t="s">
        <v>205</v>
      </c>
      <c r="B63" s="268">
        <v>-8.2000000000000007E-3</v>
      </c>
      <c r="C63" s="268" t="s">
        <v>453</v>
      </c>
      <c r="D63" s="268">
        <v>4.0967000000000002</v>
      </c>
      <c r="E63" s="269">
        <f>ABS(D63-D62)/AVERAGE(D62:D63)</f>
        <v>1.4755945386041256E-2</v>
      </c>
      <c r="F63" s="268" t="s">
        <v>387</v>
      </c>
      <c r="G63" s="268">
        <v>10.113899999999999</v>
      </c>
      <c r="H63" s="270">
        <f>(G63-G62)/10</f>
        <v>1.0109900000000001</v>
      </c>
      <c r="J63" s="90"/>
      <c r="K63" s="120"/>
      <c r="L63" s="65" t="s">
        <v>324</v>
      </c>
      <c r="M63" s="70">
        <v>2.7665000000000002</v>
      </c>
      <c r="N63" s="88"/>
      <c r="O63" s="89" t="s">
        <v>324</v>
      </c>
      <c r="P63" s="70">
        <v>2.7665000000000002</v>
      </c>
      <c r="Q63" s="68"/>
      <c r="S63" s="271"/>
      <c r="T63" s="272"/>
      <c r="U63" s="268" t="s">
        <v>527</v>
      </c>
      <c r="V63" s="268">
        <v>215.63</v>
      </c>
      <c r="W63" s="363">
        <f t="shared" ref="W63" si="8">ABS(V63-V62)/((V63+V62)/2)*100</f>
        <v>0.49279404927940601</v>
      </c>
      <c r="X63" s="268" t="s">
        <v>586</v>
      </c>
      <c r="Y63" s="268">
        <v>180.61</v>
      </c>
      <c r="Z63" s="270"/>
    </row>
    <row r="64" spans="1:27" ht="14.25" customHeight="1">
      <c r="A64" s="271"/>
      <c r="B64" s="272"/>
      <c r="C64" s="268" t="s">
        <v>454</v>
      </c>
      <c r="D64" s="268">
        <v>14.1945</v>
      </c>
      <c r="E64" s="269"/>
      <c r="F64" s="268" t="s">
        <v>205</v>
      </c>
      <c r="G64" s="268">
        <v>-8.2000000000000007E-3</v>
      </c>
      <c r="H64" s="270"/>
      <c r="J64" s="90"/>
      <c r="K64" s="120"/>
      <c r="L64" s="65" t="s">
        <v>325</v>
      </c>
      <c r="M64" s="70">
        <v>7.4673999999999996</v>
      </c>
      <c r="N64" s="116">
        <f>ABS(M64-M63)/((M64+M63)/2)*100</f>
        <v>91.869179882547201</v>
      </c>
      <c r="O64" s="89" t="s">
        <v>326</v>
      </c>
      <c r="P64" s="70">
        <v>50.849699999999999</v>
      </c>
      <c r="Q64" s="68">
        <f t="shared" ref="Q64:Q65" si="9">(P64)/50</f>
        <v>1.016994</v>
      </c>
      <c r="S64" s="271"/>
      <c r="T64" s="272"/>
      <c r="U64" s="268" t="s">
        <v>487</v>
      </c>
      <c r="V64" s="268">
        <v>175.14</v>
      </c>
      <c r="W64" s="268"/>
      <c r="X64" s="268" t="s">
        <v>526</v>
      </c>
      <c r="Y64" s="268">
        <v>214.57</v>
      </c>
      <c r="Z64" s="411">
        <f>(Y64-Y63)/50</f>
        <v>0.67919999999999958</v>
      </c>
    </row>
    <row r="65" spans="1:26" ht="14.25" customHeight="1">
      <c r="A65" s="271"/>
      <c r="B65" s="272"/>
      <c r="C65" s="268" t="s">
        <v>455</v>
      </c>
      <c r="D65" s="268">
        <v>13.5184</v>
      </c>
      <c r="E65" s="269">
        <f t="shared" ref="E65" si="10">ABS(D65-D64)/AVERAGE(D64:D65)</f>
        <v>4.8793161307549911E-2</v>
      </c>
      <c r="F65" s="268" t="s">
        <v>262</v>
      </c>
      <c r="G65" s="268">
        <v>9.9434000000000005</v>
      </c>
      <c r="H65" s="270">
        <f>(G65-G64)/10</f>
        <v>0.99516000000000004</v>
      </c>
      <c r="J65" s="90"/>
      <c r="K65" s="120"/>
      <c r="L65" s="65" t="s">
        <v>326</v>
      </c>
      <c r="M65" s="70">
        <v>50.849699999999999</v>
      </c>
      <c r="N65" s="88"/>
      <c r="O65" s="89" t="s">
        <v>327</v>
      </c>
      <c r="P65" s="70">
        <v>53.079000000000001</v>
      </c>
      <c r="Q65" s="68">
        <f t="shared" si="9"/>
        <v>1.06158</v>
      </c>
      <c r="S65" s="271"/>
      <c r="T65" s="272"/>
      <c r="U65" s="268" t="s">
        <v>587</v>
      </c>
      <c r="V65" s="268">
        <v>177.53</v>
      </c>
      <c r="W65" s="363">
        <f t="shared" ref="W65" si="11">ABS(V65-V64)/((V65+V64)/2)*100</f>
        <v>1.3553747129044236</v>
      </c>
      <c r="X65" s="268" t="s">
        <v>527</v>
      </c>
      <c r="Y65" s="268">
        <v>215.63</v>
      </c>
      <c r="Z65" s="411">
        <f>(Y65-Y63)/50</f>
        <v>0.70039999999999969</v>
      </c>
    </row>
    <row r="66" spans="1:26" ht="14.25" customHeight="1" thickBot="1">
      <c r="A66" s="271"/>
      <c r="B66" s="272"/>
      <c r="C66" s="268" t="s">
        <v>160</v>
      </c>
      <c r="D66" s="268">
        <v>9.6266999999999996</v>
      </c>
      <c r="E66" s="269"/>
      <c r="F66" s="268" t="s">
        <v>452</v>
      </c>
      <c r="G66" s="268">
        <v>4.1576000000000004</v>
      </c>
      <c r="H66" s="270"/>
      <c r="J66" s="96"/>
      <c r="K66" s="127"/>
      <c r="L66" s="71" t="s">
        <v>327</v>
      </c>
      <c r="M66" s="72">
        <v>53.079000000000001</v>
      </c>
      <c r="N66" s="122">
        <f>ABS(M66-M65)/((M66+M65)/2)*100</f>
        <v>4.2900565483836557</v>
      </c>
      <c r="O66" s="128"/>
      <c r="P66" s="104"/>
      <c r="Q66" s="105"/>
      <c r="S66" s="271"/>
      <c r="T66" s="272"/>
      <c r="U66" s="268" t="s">
        <v>528</v>
      </c>
      <c r="V66" s="268">
        <v>218.42</v>
      </c>
      <c r="W66" s="268"/>
      <c r="X66" s="268" t="s">
        <v>487</v>
      </c>
      <c r="Y66" s="268">
        <v>175.14</v>
      </c>
      <c r="Z66" s="270"/>
    </row>
    <row r="67" spans="1:26" ht="14.25" customHeight="1" thickBot="1">
      <c r="A67" s="271"/>
      <c r="B67" s="272"/>
      <c r="C67" s="268" t="s">
        <v>456</v>
      </c>
      <c r="D67" s="268">
        <v>9.5962999999999994</v>
      </c>
      <c r="E67" s="269">
        <f t="shared" ref="E67" si="12">ABS(D67-D66)/AVERAGE(D66:D67)</f>
        <v>3.162877802632285E-3</v>
      </c>
      <c r="F67" s="268" t="s">
        <v>454</v>
      </c>
      <c r="G67" s="268">
        <v>14.1945</v>
      </c>
      <c r="H67" s="270">
        <f>(G67-G66)/10</f>
        <v>1.00369</v>
      </c>
      <c r="J67" s="562">
        <v>230809</v>
      </c>
      <c r="K67" s="563"/>
      <c r="L67" s="559" t="s">
        <v>198</v>
      </c>
      <c r="M67" s="553"/>
      <c r="N67" s="553"/>
      <c r="O67" s="553"/>
      <c r="P67" s="553"/>
      <c r="Q67" s="554"/>
      <c r="S67" s="271"/>
      <c r="T67" s="272"/>
      <c r="U67" s="268" t="s">
        <v>529</v>
      </c>
      <c r="V67" s="268">
        <v>210.15</v>
      </c>
      <c r="W67" s="363">
        <f t="shared" ref="W67" si="13">ABS(V67-V66)/((V67+V66)/2)*100</f>
        <v>3.8593461978206509</v>
      </c>
      <c r="X67" s="268" t="s">
        <v>528</v>
      </c>
      <c r="Y67" s="268">
        <v>218.42</v>
      </c>
      <c r="Z67" s="411">
        <f>(Y67-Y66)/50</f>
        <v>0.86560000000000004</v>
      </c>
    </row>
    <row r="68" spans="1:26" ht="14.25" customHeight="1" thickBot="1">
      <c r="A68" s="271"/>
      <c r="B68" s="272"/>
      <c r="C68" s="268" t="s">
        <v>457</v>
      </c>
      <c r="D68" s="268">
        <v>19.608799999999999</v>
      </c>
      <c r="E68" s="269"/>
      <c r="F68" s="268" t="s">
        <v>455</v>
      </c>
      <c r="G68" s="268">
        <v>13.5184</v>
      </c>
      <c r="H68" s="270">
        <f>(G68-G66)/10</f>
        <v>0.93607999999999991</v>
      </c>
      <c r="J68" s="558" t="s">
        <v>165</v>
      </c>
      <c r="K68" s="563"/>
      <c r="L68" s="558" t="s">
        <v>166</v>
      </c>
      <c r="M68" s="553"/>
      <c r="N68" s="554"/>
      <c r="O68" s="555" t="s">
        <v>167</v>
      </c>
      <c r="P68" s="556"/>
      <c r="Q68" s="561"/>
      <c r="S68" s="271"/>
      <c r="T68" s="272"/>
      <c r="U68" s="272"/>
      <c r="V68" s="272"/>
      <c r="W68" s="272"/>
      <c r="X68" s="268" t="s">
        <v>529</v>
      </c>
      <c r="Y68" s="268">
        <v>210.15</v>
      </c>
      <c r="Z68" s="411">
        <f>(Y68-Y66)/50</f>
        <v>0.70020000000000038</v>
      </c>
    </row>
    <row r="69" spans="1:26" ht="14.25" customHeight="1" thickBot="1">
      <c r="A69" s="271"/>
      <c r="B69" s="272"/>
      <c r="C69" s="268" t="s">
        <v>458</v>
      </c>
      <c r="D69" s="268">
        <v>19.773199999999999</v>
      </c>
      <c r="E69" s="269">
        <f t="shared" ref="E69" si="14">ABS(D69-D68)/AVERAGE(D68:D69)</f>
        <v>8.3489919252450646E-3</v>
      </c>
      <c r="F69" s="268" t="s">
        <v>160</v>
      </c>
      <c r="G69" s="268">
        <v>9.6266999999999996</v>
      </c>
      <c r="H69" s="270"/>
      <c r="J69" s="50" t="s">
        <v>1</v>
      </c>
      <c r="K69" s="51" t="s">
        <v>201</v>
      </c>
      <c r="L69" s="53" t="s">
        <v>1</v>
      </c>
      <c r="M69" s="54" t="s">
        <v>170</v>
      </c>
      <c r="N69" s="54" t="s">
        <v>171</v>
      </c>
      <c r="O69" s="55" t="s">
        <v>1</v>
      </c>
      <c r="P69" s="56" t="s">
        <v>173</v>
      </c>
      <c r="Q69" s="20" t="s">
        <v>174</v>
      </c>
      <c r="S69" s="271"/>
      <c r="T69" s="272"/>
      <c r="U69" s="272"/>
      <c r="V69" s="272"/>
      <c r="W69" s="412"/>
      <c r="X69" s="272"/>
      <c r="Y69" s="272"/>
      <c r="Z69" s="413"/>
    </row>
    <row r="70" spans="1:26" ht="14.25" customHeight="1" thickBot="1">
      <c r="A70" s="271"/>
      <c r="B70" s="272"/>
      <c r="C70" s="268" t="s">
        <v>459</v>
      </c>
      <c r="D70" s="268">
        <v>8.0859000000000005</v>
      </c>
      <c r="E70" s="269"/>
      <c r="F70" s="268" t="s">
        <v>457</v>
      </c>
      <c r="G70" s="268">
        <v>19.608799999999999</v>
      </c>
      <c r="H70" s="270">
        <f t="shared" ref="H70" si="15">(G70-G69)/10</f>
        <v>0.99820999999999993</v>
      </c>
      <c r="J70" s="70" t="s">
        <v>190</v>
      </c>
      <c r="K70" s="70">
        <v>0.82979999999999998</v>
      </c>
      <c r="L70" s="70" t="s">
        <v>133</v>
      </c>
      <c r="M70" s="70">
        <v>2.3098999999999998</v>
      </c>
      <c r="N70" s="70"/>
      <c r="O70" s="70" t="s">
        <v>181</v>
      </c>
      <c r="P70" s="70">
        <v>47.078800000000001</v>
      </c>
      <c r="Q70" s="119">
        <f>P70/50</f>
        <v>0.94157599999999997</v>
      </c>
      <c r="S70" s="581">
        <v>230921</v>
      </c>
      <c r="T70" s="582"/>
      <c r="U70" s="583" t="s">
        <v>199</v>
      </c>
      <c r="V70" s="583"/>
      <c r="W70" s="583"/>
      <c r="X70" s="583"/>
      <c r="Y70" s="583"/>
      <c r="Z70" s="584"/>
    </row>
    <row r="71" spans="1:26" ht="14.25" customHeight="1" thickBot="1">
      <c r="A71" s="271"/>
      <c r="B71" s="272"/>
      <c r="C71" s="268" t="s">
        <v>460</v>
      </c>
      <c r="D71" s="268">
        <v>8.2928999999999995</v>
      </c>
      <c r="E71" s="269">
        <f t="shared" ref="E71" si="16">ABS(D71-D70)/AVERAGE(D70:D71)</f>
        <v>2.5276577038610762E-2</v>
      </c>
      <c r="F71" s="268" t="s">
        <v>458</v>
      </c>
      <c r="G71" s="268">
        <v>19.773199999999999</v>
      </c>
      <c r="H71" s="270">
        <f t="shared" ref="H71" si="17">(G71-G69)/10</f>
        <v>1.0146500000000001</v>
      </c>
      <c r="J71" s="70"/>
      <c r="K71" s="70"/>
      <c r="L71" s="70" t="s">
        <v>328</v>
      </c>
      <c r="M71" s="70">
        <v>1.8416999999999999</v>
      </c>
      <c r="N71" s="66">
        <f>ABS(M71-M70)/((M71+M70)/2)*100</f>
        <v>22.555159456595046</v>
      </c>
      <c r="O71" s="70" t="s">
        <v>149</v>
      </c>
      <c r="P71" s="70">
        <v>3.4338000000000002</v>
      </c>
      <c r="Q71" s="119"/>
      <c r="S71" s="578" t="s">
        <v>165</v>
      </c>
      <c r="T71" s="579"/>
      <c r="U71" s="578" t="s">
        <v>166</v>
      </c>
      <c r="V71" s="579"/>
      <c r="W71" s="580"/>
      <c r="X71" s="578" t="s">
        <v>167</v>
      </c>
      <c r="Y71" s="579"/>
      <c r="Z71" s="580"/>
    </row>
    <row r="72" spans="1:26" ht="14.25" customHeight="1">
      <c r="A72" s="271"/>
      <c r="B72" s="272"/>
      <c r="C72" s="268" t="s">
        <v>461</v>
      </c>
      <c r="D72" s="268">
        <v>18.335899999999999</v>
      </c>
      <c r="E72" s="269"/>
      <c r="F72" s="268" t="s">
        <v>459</v>
      </c>
      <c r="G72" s="268">
        <v>8.0859000000000005</v>
      </c>
      <c r="H72" s="270"/>
      <c r="J72" s="70"/>
      <c r="K72" s="69"/>
      <c r="L72" s="70" t="s">
        <v>329</v>
      </c>
      <c r="M72" s="66">
        <v>46.200099999999999</v>
      </c>
      <c r="N72" s="70"/>
      <c r="O72" s="70" t="s">
        <v>330</v>
      </c>
      <c r="P72" s="70">
        <v>48.929000000000002</v>
      </c>
      <c r="Q72" s="119">
        <f>(P72-P71)/50</f>
        <v>0.90990400000000005</v>
      </c>
      <c r="S72" s="256" t="s">
        <v>1</v>
      </c>
      <c r="T72" s="359" t="s">
        <v>202</v>
      </c>
      <c r="U72" s="319" t="s">
        <v>1</v>
      </c>
      <c r="V72" s="360" t="s">
        <v>176</v>
      </c>
      <c r="W72" s="360" t="s">
        <v>171</v>
      </c>
      <c r="X72" s="258" t="s">
        <v>1</v>
      </c>
      <c r="Y72" s="261" t="s">
        <v>178</v>
      </c>
      <c r="Z72" s="260" t="s">
        <v>174</v>
      </c>
    </row>
    <row r="73" spans="1:26" ht="14.25" customHeight="1">
      <c r="A73" s="271"/>
      <c r="B73" s="273"/>
      <c r="C73" s="268" t="s">
        <v>462</v>
      </c>
      <c r="D73" s="268">
        <v>18.384599999999999</v>
      </c>
      <c r="E73" s="269">
        <f t="shared" ref="E73" si="18">ABS(D73-D72)/AVERAGE(D72:D73)</f>
        <v>2.6524693291213458E-3</v>
      </c>
      <c r="F73" s="268" t="s">
        <v>461</v>
      </c>
      <c r="G73" s="268">
        <v>18.335899999999999</v>
      </c>
      <c r="H73" s="270">
        <f t="shared" ref="H73:H76" si="19">(G73-G72)/10</f>
        <v>1.0249999999999999</v>
      </c>
      <c r="J73" s="70"/>
      <c r="K73" s="69"/>
      <c r="L73" s="70" t="s">
        <v>331</v>
      </c>
      <c r="M73" s="66">
        <v>47.362699999999997</v>
      </c>
      <c r="N73" s="66">
        <f>ABS(M73-M72)/((M73+M72)/2)*100</f>
        <v>2.4851757322354562</v>
      </c>
      <c r="O73" s="70" t="s">
        <v>332</v>
      </c>
      <c r="P73" s="70">
        <v>49.824199999999998</v>
      </c>
      <c r="Q73" s="119">
        <f>(P73-P71)/50</f>
        <v>0.92780799999999997</v>
      </c>
      <c r="S73" s="267" t="s">
        <v>190</v>
      </c>
      <c r="T73" s="268">
        <v>0.31</v>
      </c>
      <c r="U73" s="268" t="s">
        <v>588</v>
      </c>
      <c r="V73" s="268">
        <v>82.93</v>
      </c>
      <c r="W73" s="268"/>
      <c r="X73" s="268" t="s">
        <v>181</v>
      </c>
      <c r="Y73" s="268">
        <v>49.53</v>
      </c>
      <c r="Z73" s="270">
        <f>Y73/50</f>
        <v>0.99060000000000004</v>
      </c>
    </row>
    <row r="74" spans="1:26" ht="14.25" customHeight="1">
      <c r="A74" s="271"/>
      <c r="B74" s="273"/>
      <c r="C74" s="268" t="s">
        <v>463</v>
      </c>
      <c r="D74" s="268">
        <v>0.26590000000000003</v>
      </c>
      <c r="E74" s="269"/>
      <c r="F74" s="268" t="s">
        <v>462</v>
      </c>
      <c r="G74" s="268">
        <v>18.384599999999999</v>
      </c>
      <c r="H74" s="270">
        <f t="shared" ref="H74:H77" si="20">(G74-G72)/10</f>
        <v>1.0298699999999998</v>
      </c>
      <c r="J74" s="70"/>
      <c r="K74" s="70"/>
      <c r="L74" s="70" t="s">
        <v>149</v>
      </c>
      <c r="M74" s="70">
        <v>3.4338000000000002</v>
      </c>
      <c r="N74" s="70"/>
      <c r="O74" s="70" t="s">
        <v>149</v>
      </c>
      <c r="P74" s="70">
        <v>3.4338000000000002</v>
      </c>
      <c r="Q74" s="119"/>
      <c r="S74" s="414"/>
      <c r="T74" s="415"/>
      <c r="U74" s="268" t="s">
        <v>589</v>
      </c>
      <c r="V74" s="268">
        <v>82.79</v>
      </c>
      <c r="W74" s="363">
        <f>ABS(V74-V73)/((V74+V73)/2)*100</f>
        <v>0.16895969104513703</v>
      </c>
      <c r="X74" s="268" t="s">
        <v>588</v>
      </c>
      <c r="Y74" s="268">
        <v>82.93</v>
      </c>
      <c r="Z74" s="270"/>
    </row>
    <row r="75" spans="1:26" ht="14.25" customHeight="1">
      <c r="A75" s="271"/>
      <c r="B75" s="273"/>
      <c r="C75" s="268" t="s">
        <v>464</v>
      </c>
      <c r="D75" s="268">
        <v>0.27200000000000002</v>
      </c>
      <c r="E75" s="269">
        <f t="shared" ref="E75" si="21">ABS(D75-D74)/AVERAGE(D74:D75)</f>
        <v>2.2680795686930634E-2</v>
      </c>
      <c r="F75" s="268" t="s">
        <v>463</v>
      </c>
      <c r="G75" s="268">
        <v>0.26590000000000003</v>
      </c>
      <c r="H75" s="270"/>
      <c r="J75" s="70"/>
      <c r="K75" s="70"/>
      <c r="L75" s="70" t="s">
        <v>333</v>
      </c>
      <c r="M75" s="70">
        <v>2.4445999999999999</v>
      </c>
      <c r="N75" s="66">
        <f>ABS(M75-M74)/((M75+M74)/2)*100</f>
        <v>33.655416439847585</v>
      </c>
      <c r="O75" s="70" t="s">
        <v>330</v>
      </c>
      <c r="P75" s="70">
        <v>48.929000000000002</v>
      </c>
      <c r="Q75" s="119">
        <f>(P75-P74)/50</f>
        <v>0.90990400000000005</v>
      </c>
      <c r="S75" s="414"/>
      <c r="T75" s="415"/>
      <c r="U75" s="268" t="s">
        <v>590</v>
      </c>
      <c r="V75" s="268">
        <v>128.59</v>
      </c>
      <c r="W75" s="268"/>
      <c r="X75" s="268" t="s">
        <v>590</v>
      </c>
      <c r="Y75" s="268">
        <v>128.59</v>
      </c>
      <c r="Z75" s="270">
        <f>(Y75-Y74)/50</f>
        <v>0.9131999999999999</v>
      </c>
    </row>
    <row r="76" spans="1:26" ht="14.25" customHeight="1">
      <c r="A76" s="271"/>
      <c r="B76" s="273"/>
      <c r="C76" s="268" t="s">
        <v>465</v>
      </c>
      <c r="D76" s="268">
        <v>10.168799999999999</v>
      </c>
      <c r="E76" s="269"/>
      <c r="F76" s="268" t="s">
        <v>465</v>
      </c>
      <c r="G76" s="268">
        <v>10.168799999999999</v>
      </c>
      <c r="H76" s="270">
        <f t="shared" si="19"/>
        <v>0.99028999999999989</v>
      </c>
      <c r="J76" s="70"/>
      <c r="K76" s="70"/>
      <c r="L76" s="70" t="s">
        <v>330</v>
      </c>
      <c r="M76" s="70">
        <v>48.929000000000002</v>
      </c>
      <c r="N76" s="70"/>
      <c r="O76" s="70" t="s">
        <v>332</v>
      </c>
      <c r="P76" s="70">
        <v>49.824199999999998</v>
      </c>
      <c r="Q76" s="119">
        <f>(P76-P74)/50</f>
        <v>0.92780799999999997</v>
      </c>
      <c r="S76" s="414"/>
      <c r="T76" s="416"/>
      <c r="U76" s="268" t="s">
        <v>591</v>
      </c>
      <c r="V76" s="268">
        <v>132.30000000000001</v>
      </c>
      <c r="W76" s="363">
        <f t="shared" ref="W76" si="22">ABS(V76-V75)/((V76+V75)/2)*100</f>
        <v>2.8441105446740065</v>
      </c>
      <c r="X76" s="268" t="s">
        <v>591</v>
      </c>
      <c r="Y76" s="268">
        <v>132.30000000000001</v>
      </c>
      <c r="Z76" s="270">
        <f>(Y76-Y74)/50</f>
        <v>0.98740000000000006</v>
      </c>
    </row>
    <row r="77" spans="1:26" ht="14.25" customHeight="1" thickBot="1">
      <c r="A77" s="274"/>
      <c r="B77" s="275"/>
      <c r="C77" s="276" t="s">
        <v>466</v>
      </c>
      <c r="D77" s="276">
        <v>10.3941</v>
      </c>
      <c r="E77" s="277">
        <f t="shared" ref="E77" si="23">ABS(D77-D76)/AVERAGE(D76:D77)</f>
        <v>2.1913251535532512E-2</v>
      </c>
      <c r="F77" s="276" t="s">
        <v>466</v>
      </c>
      <c r="G77" s="276">
        <v>10.3941</v>
      </c>
      <c r="H77" s="278">
        <f t="shared" si="20"/>
        <v>1.0128200000000001</v>
      </c>
      <c r="J77" s="70"/>
      <c r="K77" s="70"/>
      <c r="L77" s="70" t="s">
        <v>332</v>
      </c>
      <c r="M77" s="70">
        <v>49.824199999999998</v>
      </c>
      <c r="N77" s="66">
        <f>ABS(M77-M76)/((M77+M76)/2)*100</f>
        <v>1.8130045406123458</v>
      </c>
      <c r="O77" s="70"/>
      <c r="P77" s="70"/>
      <c r="Q77" s="119"/>
      <c r="S77" s="414"/>
      <c r="T77" s="417"/>
      <c r="U77" s="268" t="s">
        <v>592</v>
      </c>
      <c r="V77" s="268">
        <v>82.92</v>
      </c>
      <c r="W77" s="268"/>
      <c r="X77" s="268" t="s">
        <v>592</v>
      </c>
      <c r="Y77" s="268">
        <v>82.92</v>
      </c>
      <c r="Z77" s="270"/>
    </row>
    <row r="78" spans="1:26" ht="14.25" customHeight="1" thickBot="1">
      <c r="A78" s="255" t="s">
        <v>576</v>
      </c>
      <c r="B78" s="570" t="s">
        <v>197</v>
      </c>
      <c r="C78" s="570"/>
      <c r="D78" s="570"/>
      <c r="E78" s="570"/>
      <c r="F78" s="570"/>
      <c r="G78" s="570"/>
      <c r="H78" s="571"/>
      <c r="J78" s="562">
        <v>230811</v>
      </c>
      <c r="K78" s="563"/>
      <c r="L78" s="559" t="s">
        <v>198</v>
      </c>
      <c r="M78" s="553"/>
      <c r="N78" s="553"/>
      <c r="O78" s="553"/>
      <c r="P78" s="553"/>
      <c r="Q78" s="554"/>
      <c r="S78" s="414"/>
      <c r="T78" s="417"/>
      <c r="U78" s="268" t="s">
        <v>593</v>
      </c>
      <c r="V78" s="268">
        <v>83.55</v>
      </c>
      <c r="W78" s="363">
        <f t="shared" ref="W78" si="24">ABS(V78-V77)/((V78+V77)/2)*100</f>
        <v>0.75689313389799417</v>
      </c>
      <c r="X78" s="268" t="s">
        <v>594</v>
      </c>
      <c r="Y78" s="268">
        <v>129.26</v>
      </c>
      <c r="Z78" s="270">
        <f>(Y78-Y77)/50</f>
        <v>0.92679999999999974</v>
      </c>
    </row>
    <row r="79" spans="1:26" ht="14.25" customHeight="1" thickBot="1">
      <c r="A79" s="572" t="s">
        <v>165</v>
      </c>
      <c r="B79" s="573"/>
      <c r="C79" s="572" t="s">
        <v>166</v>
      </c>
      <c r="D79" s="573"/>
      <c r="E79" s="574"/>
      <c r="F79" s="572" t="s">
        <v>167</v>
      </c>
      <c r="G79" s="573"/>
      <c r="H79" s="574"/>
      <c r="J79" s="558" t="s">
        <v>165</v>
      </c>
      <c r="K79" s="563"/>
      <c r="L79" s="558" t="s">
        <v>166</v>
      </c>
      <c r="M79" s="553"/>
      <c r="N79" s="554"/>
      <c r="O79" s="555" t="s">
        <v>167</v>
      </c>
      <c r="P79" s="556"/>
      <c r="Q79" s="561"/>
      <c r="S79" s="414"/>
      <c r="T79" s="417"/>
      <c r="U79" s="268" t="s">
        <v>594</v>
      </c>
      <c r="V79" s="268">
        <v>129.26</v>
      </c>
      <c r="W79" s="268"/>
      <c r="X79" s="268" t="s">
        <v>595</v>
      </c>
      <c r="Y79" s="268">
        <v>130.16999999999999</v>
      </c>
      <c r="Z79" s="270">
        <f>(Y79-Y77)/50</f>
        <v>0.94499999999999973</v>
      </c>
    </row>
    <row r="80" spans="1:26" ht="14.25" customHeight="1" thickBot="1">
      <c r="A80" s="256" t="s">
        <v>1</v>
      </c>
      <c r="B80" s="257" t="s">
        <v>291</v>
      </c>
      <c r="C80" s="258" t="s">
        <v>1</v>
      </c>
      <c r="D80" s="259" t="s">
        <v>176</v>
      </c>
      <c r="E80" s="260" t="s">
        <v>171</v>
      </c>
      <c r="F80" s="258" t="s">
        <v>1</v>
      </c>
      <c r="G80" s="261" t="s">
        <v>178</v>
      </c>
      <c r="H80" s="262" t="s">
        <v>174</v>
      </c>
      <c r="J80" s="50" t="s">
        <v>1</v>
      </c>
      <c r="K80" s="51" t="s">
        <v>201</v>
      </c>
      <c r="L80" s="53" t="s">
        <v>1</v>
      </c>
      <c r="M80" s="54" t="s">
        <v>170</v>
      </c>
      <c r="N80" s="54" t="s">
        <v>171</v>
      </c>
      <c r="O80" s="81" t="s">
        <v>1</v>
      </c>
      <c r="P80" s="82" t="s">
        <v>173</v>
      </c>
      <c r="Q80" s="153" t="s">
        <v>174</v>
      </c>
      <c r="S80" s="414"/>
      <c r="T80" s="417"/>
      <c r="U80" s="268" t="s">
        <v>595</v>
      </c>
      <c r="V80" s="268">
        <v>130.16999999999999</v>
      </c>
      <c r="W80" s="363">
        <f t="shared" ref="W80" si="25">ABS(V80-V79)/((V80+V79)/2)*100</f>
        <v>0.7015379871256191</v>
      </c>
      <c r="X80" s="415"/>
      <c r="Y80" s="415"/>
      <c r="Z80" s="418"/>
    </row>
    <row r="81" spans="1:26" ht="14.25" customHeight="1" thickBot="1">
      <c r="A81" s="263" t="s">
        <v>179</v>
      </c>
      <c r="B81" s="264">
        <v>-4.4200000000000003E-2</v>
      </c>
      <c r="C81" s="264" t="s">
        <v>548</v>
      </c>
      <c r="D81" s="264">
        <v>11.923400000000001</v>
      </c>
      <c r="E81" s="265"/>
      <c r="F81" s="264" t="s">
        <v>548</v>
      </c>
      <c r="G81" s="264">
        <v>11.923400000000001</v>
      </c>
      <c r="H81" s="266"/>
      <c r="J81" s="58" t="s">
        <v>190</v>
      </c>
      <c r="K81" s="64">
        <v>2.9861</v>
      </c>
      <c r="L81" s="61" t="s">
        <v>129</v>
      </c>
      <c r="M81" s="59">
        <v>2.0059999999999998</v>
      </c>
      <c r="N81" s="154"/>
      <c r="O81" s="155" t="s">
        <v>181</v>
      </c>
      <c r="P81" s="156">
        <v>98.8703</v>
      </c>
      <c r="Q81" s="157">
        <f>P81/100</f>
        <v>0.988703</v>
      </c>
      <c r="S81" s="414"/>
      <c r="T81" s="417"/>
      <c r="U81" s="415"/>
      <c r="V81" s="415"/>
      <c r="W81" s="415"/>
      <c r="X81" s="415"/>
      <c r="Y81" s="415"/>
      <c r="Z81" s="418"/>
    </row>
    <row r="82" spans="1:26" ht="14.25" customHeight="1" thickBot="1">
      <c r="A82" s="267" t="s">
        <v>262</v>
      </c>
      <c r="B82" s="268">
        <v>10.4505</v>
      </c>
      <c r="C82" s="268" t="s">
        <v>577</v>
      </c>
      <c r="D82" s="268">
        <v>12.1668</v>
      </c>
      <c r="E82" s="269">
        <f>ABS(D82-D81)/AVERAGE(D81:D82)</f>
        <v>2.0207387236303505E-2</v>
      </c>
      <c r="F82" s="268" t="s">
        <v>578</v>
      </c>
      <c r="G82" s="268">
        <v>22.124400000000001</v>
      </c>
      <c r="H82" s="270">
        <f>(G82-G81)/10</f>
        <v>1.0201</v>
      </c>
      <c r="J82" s="65"/>
      <c r="K82" s="69"/>
      <c r="L82" s="70" t="s">
        <v>274</v>
      </c>
      <c r="M82" s="66">
        <v>1.6294</v>
      </c>
      <c r="N82" s="158">
        <f>ABS(M82-M81)/((M82+M81)/2)*100</f>
        <v>20.718490399955979</v>
      </c>
      <c r="O82" s="65" t="s">
        <v>129</v>
      </c>
      <c r="P82" s="66">
        <v>2.0059999999999998</v>
      </c>
      <c r="Q82" s="68"/>
      <c r="S82" s="581">
        <v>230922</v>
      </c>
      <c r="T82" s="582"/>
      <c r="U82" s="583" t="s">
        <v>199</v>
      </c>
      <c r="V82" s="583"/>
      <c r="W82" s="583"/>
      <c r="X82" s="583"/>
      <c r="Y82" s="583"/>
      <c r="Z82" s="584"/>
    </row>
    <row r="83" spans="1:26" ht="14.25" customHeight="1" thickBot="1">
      <c r="A83" s="403"/>
      <c r="B83" s="404"/>
      <c r="C83" s="268" t="s">
        <v>578</v>
      </c>
      <c r="D83" s="268">
        <v>22.124400000000001</v>
      </c>
      <c r="E83" s="265"/>
      <c r="F83" s="268" t="s">
        <v>579</v>
      </c>
      <c r="G83" s="268">
        <v>22.090800000000002</v>
      </c>
      <c r="H83" s="270">
        <f>(G83-G81)/10</f>
        <v>1.01674</v>
      </c>
      <c r="J83" s="65"/>
      <c r="K83" s="69"/>
      <c r="L83" s="70" t="s">
        <v>270</v>
      </c>
      <c r="M83" s="66">
        <v>92.370900000000006</v>
      </c>
      <c r="N83" s="159"/>
      <c r="O83" s="65" t="s">
        <v>270</v>
      </c>
      <c r="P83" s="66">
        <v>92.370900000000006</v>
      </c>
      <c r="Q83" s="68">
        <f>(P83-P82)/100</f>
        <v>0.90364900000000004</v>
      </c>
      <c r="S83" s="578" t="s">
        <v>165</v>
      </c>
      <c r="T83" s="579"/>
      <c r="U83" s="578" t="s">
        <v>166</v>
      </c>
      <c r="V83" s="579"/>
      <c r="W83" s="580"/>
      <c r="X83" s="578" t="s">
        <v>167</v>
      </c>
      <c r="Y83" s="579"/>
      <c r="Z83" s="580"/>
    </row>
    <row r="84" spans="1:26" ht="14.25" customHeight="1" thickBot="1">
      <c r="A84" s="403"/>
      <c r="B84" s="404"/>
      <c r="C84" s="268" t="s">
        <v>579</v>
      </c>
      <c r="D84" s="268">
        <v>22.090800000000002</v>
      </c>
      <c r="E84" s="269">
        <f t="shared" ref="E84" si="26">ABS(D84-D83)/AVERAGE(D83:D84)</f>
        <v>1.5198393312706874E-3</v>
      </c>
      <c r="F84" s="268" t="s">
        <v>560</v>
      </c>
      <c r="G84" s="268">
        <v>5.3144</v>
      </c>
      <c r="H84" s="266"/>
      <c r="J84" s="71"/>
      <c r="K84" s="142"/>
      <c r="L84" s="72" t="s">
        <v>272</v>
      </c>
      <c r="M84" s="74">
        <v>93.945999999999998</v>
      </c>
      <c r="N84" s="160">
        <f>ABS(M84-M83)/((M84+M83)/2)*100</f>
        <v>1.690775232949874</v>
      </c>
      <c r="O84" s="71" t="s">
        <v>272</v>
      </c>
      <c r="P84" s="74">
        <v>93.945999999999998</v>
      </c>
      <c r="Q84" s="77">
        <f>(P84-P82)/100</f>
        <v>0.9194</v>
      </c>
      <c r="S84" s="256" t="s">
        <v>1</v>
      </c>
      <c r="T84" s="359" t="s">
        <v>202</v>
      </c>
      <c r="U84" s="319" t="s">
        <v>1</v>
      </c>
      <c r="V84" s="360" t="s">
        <v>176</v>
      </c>
      <c r="W84" s="360" t="s">
        <v>171</v>
      </c>
      <c r="X84" s="258" t="s">
        <v>1</v>
      </c>
      <c r="Y84" s="261" t="s">
        <v>178</v>
      </c>
      <c r="Z84" s="260" t="s">
        <v>174</v>
      </c>
    </row>
    <row r="85" spans="1:26" ht="14.25" customHeight="1" thickBot="1">
      <c r="A85" s="403"/>
      <c r="B85" s="404"/>
      <c r="C85" s="268" t="s">
        <v>560</v>
      </c>
      <c r="D85" s="268">
        <v>5.3144</v>
      </c>
      <c r="E85" s="265"/>
      <c r="F85" s="268" t="s">
        <v>580</v>
      </c>
      <c r="G85" s="268">
        <v>16.274899999999999</v>
      </c>
      <c r="H85" s="270">
        <f t="shared" ref="H85" si="27">(G85-G84)/10</f>
        <v>1.09605</v>
      </c>
      <c r="J85" s="576" t="s">
        <v>498</v>
      </c>
      <c r="K85" s="577"/>
      <c r="L85" s="545" t="s">
        <v>198</v>
      </c>
      <c r="M85" s="545"/>
      <c r="N85" s="545"/>
      <c r="O85" s="545"/>
      <c r="P85" s="545"/>
      <c r="Q85" s="546"/>
      <c r="S85" s="263" t="s">
        <v>190</v>
      </c>
      <c r="T85" s="264">
        <v>0.93</v>
      </c>
      <c r="U85" s="264" t="s">
        <v>596</v>
      </c>
      <c r="V85" s="264">
        <v>208.44</v>
      </c>
      <c r="W85" s="264"/>
      <c r="X85" s="264" t="s">
        <v>190</v>
      </c>
      <c r="Y85" s="264">
        <v>0.93</v>
      </c>
      <c r="Z85" s="266"/>
    </row>
    <row r="86" spans="1:26" ht="14.25" customHeight="1" thickBot="1">
      <c r="A86" s="403"/>
      <c r="B86" s="404"/>
      <c r="C86" s="268" t="s">
        <v>581</v>
      </c>
      <c r="D86" s="268">
        <v>5.2053000000000003</v>
      </c>
      <c r="E86" s="269">
        <f t="shared" ref="E86" si="28">ABS(D86-D85)/AVERAGE(D85:D86)</f>
        <v>2.074203636985841E-2</v>
      </c>
      <c r="F86" s="268" t="s">
        <v>582</v>
      </c>
      <c r="G86" s="268">
        <v>16.023099999999999</v>
      </c>
      <c r="H86" s="270">
        <f t="shared" ref="H86" si="29">(G86-G84)/10</f>
        <v>1.07087</v>
      </c>
      <c r="J86" s="549" t="s">
        <v>165</v>
      </c>
      <c r="K86" s="551"/>
      <c r="L86" s="549" t="s">
        <v>166</v>
      </c>
      <c r="M86" s="550"/>
      <c r="N86" s="551"/>
      <c r="O86" s="549" t="s">
        <v>167</v>
      </c>
      <c r="P86" s="550"/>
      <c r="Q86" s="551"/>
      <c r="S86" s="267"/>
      <c r="T86" s="268"/>
      <c r="U86" s="268" t="s">
        <v>597</v>
      </c>
      <c r="V86" s="268">
        <v>211</v>
      </c>
      <c r="W86" s="363">
        <f>ABS(V86-V85)/((V86+V85)/2)*100</f>
        <v>1.2206751859622365</v>
      </c>
      <c r="X86" s="268" t="s">
        <v>181</v>
      </c>
      <c r="Y86" s="268">
        <v>49.69</v>
      </c>
      <c r="Z86" s="270">
        <f>(Y86-Y85)/50</f>
        <v>0.97519999999999996</v>
      </c>
    </row>
    <row r="87" spans="1:26" ht="14.25" customHeight="1" thickBot="1">
      <c r="A87" s="403"/>
      <c r="B87" s="404"/>
      <c r="C87" s="268" t="s">
        <v>580</v>
      </c>
      <c r="D87" s="268">
        <v>16.274899999999999</v>
      </c>
      <c r="E87" s="265"/>
      <c r="F87" s="268" t="s">
        <v>575</v>
      </c>
      <c r="G87" s="268">
        <v>7.0431999999999997</v>
      </c>
      <c r="H87" s="266"/>
      <c r="J87" s="324" t="s">
        <v>1</v>
      </c>
      <c r="K87" s="325" t="s">
        <v>201</v>
      </c>
      <c r="L87" s="326" t="s">
        <v>1</v>
      </c>
      <c r="M87" s="327" t="s">
        <v>170</v>
      </c>
      <c r="N87" s="328" t="s">
        <v>171</v>
      </c>
      <c r="O87" s="329" t="s">
        <v>1</v>
      </c>
      <c r="P87" s="330" t="s">
        <v>173</v>
      </c>
      <c r="Q87" s="328" t="s">
        <v>174</v>
      </c>
      <c r="S87" s="581">
        <v>231117</v>
      </c>
      <c r="T87" s="582"/>
      <c r="U87" s="583" t="s">
        <v>199</v>
      </c>
      <c r="V87" s="583"/>
      <c r="W87" s="583"/>
      <c r="X87" s="583"/>
      <c r="Y87" s="583"/>
      <c r="Z87" s="584"/>
    </row>
    <row r="88" spans="1:26" ht="14.25" customHeight="1" thickBot="1">
      <c r="A88" s="403"/>
      <c r="B88" s="404"/>
      <c r="C88" s="268" t="s">
        <v>582</v>
      </c>
      <c r="D88" s="268">
        <v>16.023099999999999</v>
      </c>
      <c r="E88" s="269">
        <f t="shared" ref="E88" si="30">ABS(D88-D87)/AVERAGE(D87:D88)</f>
        <v>1.5592296736639999E-2</v>
      </c>
      <c r="F88" s="268" t="s">
        <v>583</v>
      </c>
      <c r="G88" s="268">
        <v>17.319700000000001</v>
      </c>
      <c r="H88" s="270">
        <f t="shared" ref="H88" si="31">(G88-G87)/10</f>
        <v>1.0276500000000002</v>
      </c>
      <c r="J88" s="331" t="s">
        <v>190</v>
      </c>
      <c r="K88" s="332">
        <v>2.7768999999999999</v>
      </c>
      <c r="L88" s="331" t="s">
        <v>499</v>
      </c>
      <c r="M88" s="333">
        <v>2.8753000000000002</v>
      </c>
      <c r="N88" s="334"/>
      <c r="O88" s="256" t="s">
        <v>181</v>
      </c>
      <c r="P88">
        <v>48.362000000000002</v>
      </c>
      <c r="Q88" s="335">
        <f>P88/50</f>
        <v>0.96723999999999999</v>
      </c>
      <c r="S88" s="578" t="s">
        <v>165</v>
      </c>
      <c r="T88" s="580"/>
      <c r="U88" s="578" t="s">
        <v>166</v>
      </c>
      <c r="V88" s="579"/>
      <c r="W88" s="580"/>
      <c r="X88" s="578" t="s">
        <v>167</v>
      </c>
      <c r="Y88" s="579"/>
      <c r="Z88" s="580"/>
    </row>
    <row r="89" spans="1:26" ht="14.25" customHeight="1" thickBot="1">
      <c r="A89" s="403"/>
      <c r="B89" s="404"/>
      <c r="C89" s="268" t="s">
        <v>575</v>
      </c>
      <c r="D89" s="268">
        <v>7.0431999999999997</v>
      </c>
      <c r="E89" s="265"/>
      <c r="F89" s="268" t="s">
        <v>584</v>
      </c>
      <c r="G89" s="268">
        <v>17.592500000000001</v>
      </c>
      <c r="H89" s="270">
        <f t="shared" ref="H89" si="32">(G89-G87)/10</f>
        <v>1.0549300000000001</v>
      </c>
      <c r="J89" s="267"/>
      <c r="K89" s="336"/>
      <c r="L89" s="267" t="s">
        <v>500</v>
      </c>
      <c r="M89" s="268">
        <v>3.7408000000000001</v>
      </c>
      <c r="N89" s="337">
        <f>ABS(M89-M88)/((M89+M88)/2)*100</f>
        <v>26.163449766478735</v>
      </c>
      <c r="O89" s="267" t="s">
        <v>499</v>
      </c>
      <c r="P89" s="268">
        <v>2.8753000000000002</v>
      </c>
      <c r="Q89" s="270"/>
      <c r="S89" s="256" t="s">
        <v>1</v>
      </c>
      <c r="T89" s="359" t="s">
        <v>202</v>
      </c>
      <c r="U89" s="319" t="s">
        <v>1</v>
      </c>
      <c r="V89" s="360" t="s">
        <v>176</v>
      </c>
      <c r="W89" s="360" t="s">
        <v>171</v>
      </c>
      <c r="X89" s="258" t="s">
        <v>1</v>
      </c>
      <c r="Y89" s="261" t="s">
        <v>178</v>
      </c>
      <c r="Z89" s="260" t="s">
        <v>174</v>
      </c>
    </row>
    <row r="90" spans="1:26" ht="14.25" customHeight="1" thickBot="1">
      <c r="A90" s="403"/>
      <c r="B90" s="404"/>
      <c r="C90" s="268" t="s">
        <v>585</v>
      </c>
      <c r="D90" s="268">
        <v>6.8208000000000002</v>
      </c>
      <c r="E90" s="269">
        <f t="shared" ref="E90" si="33">ABS(D90-D89)/AVERAGE(D89:D90)</f>
        <v>3.2083092902481174E-2</v>
      </c>
      <c r="F90" s="404"/>
      <c r="G90" s="404"/>
      <c r="H90" s="405"/>
      <c r="J90" s="267"/>
      <c r="K90" s="336"/>
      <c r="L90" s="267" t="s">
        <v>505</v>
      </c>
      <c r="M90" s="268">
        <v>247.7604</v>
      </c>
      <c r="N90" s="338"/>
      <c r="O90" s="267" t="s">
        <v>501</v>
      </c>
      <c r="P90" s="268">
        <v>49.197400000000002</v>
      </c>
      <c r="Q90" s="270">
        <f>(P90-P89)/50</f>
        <v>0.92644199999999999</v>
      </c>
      <c r="S90" s="263" t="s">
        <v>179</v>
      </c>
      <c r="T90" s="264">
        <v>2.33</v>
      </c>
      <c r="U90" s="264" t="s">
        <v>548</v>
      </c>
      <c r="V90" s="264">
        <v>34.840000000000003</v>
      </c>
      <c r="W90" s="264"/>
      <c r="X90" s="264" t="s">
        <v>548</v>
      </c>
      <c r="Y90" s="264">
        <v>34.840000000000003</v>
      </c>
      <c r="Z90" s="266"/>
    </row>
    <row r="91" spans="1:26" ht="14.25" customHeight="1">
      <c r="A91" s="403"/>
      <c r="B91" s="404"/>
      <c r="C91" s="268" t="s">
        <v>583</v>
      </c>
      <c r="D91" s="268">
        <v>17.319700000000001</v>
      </c>
      <c r="E91" s="265"/>
      <c r="F91" s="404"/>
      <c r="G91" s="404"/>
      <c r="H91" s="405"/>
      <c r="J91" s="339"/>
      <c r="K91" s="340"/>
      <c r="L91" s="339" t="s">
        <v>506</v>
      </c>
      <c r="M91" s="341">
        <v>245.02719999999999</v>
      </c>
      <c r="N91" s="342">
        <f t="shared" ref="N91" si="34">ABS(M91-M90)/((M91+M90)/2)*100</f>
        <v>1.1092811588603328</v>
      </c>
      <c r="O91" s="267" t="s">
        <v>502</v>
      </c>
      <c r="P91" s="268">
        <v>48.800899999999999</v>
      </c>
      <c r="Q91" s="270">
        <f>(P91-P89)/50</f>
        <v>0.91851199999999988</v>
      </c>
      <c r="S91" s="267" t="s">
        <v>205</v>
      </c>
      <c r="T91" s="268">
        <v>2.2599999999999998</v>
      </c>
      <c r="U91" s="268" t="s">
        <v>577</v>
      </c>
      <c r="V91" s="268">
        <v>34.869999999999997</v>
      </c>
      <c r="W91" s="363">
        <f>ABS(V91-V90)/((V91+V90)/2)*100</f>
        <v>8.6070865012176243E-2</v>
      </c>
      <c r="X91" s="268" t="s">
        <v>578</v>
      </c>
      <c r="Y91" s="268">
        <v>87.7</v>
      </c>
      <c r="Z91" s="270">
        <f>(Y91-Y90)/50</f>
        <v>1.0571999999999999</v>
      </c>
    </row>
    <row r="92" spans="1:26" ht="14.25" customHeight="1" thickBot="1">
      <c r="A92" s="406"/>
      <c r="B92" s="407"/>
      <c r="C92" s="276" t="s">
        <v>584</v>
      </c>
      <c r="D92" s="276">
        <v>17.592500000000001</v>
      </c>
      <c r="E92" s="269">
        <f t="shared" ref="E92" si="35">ABS(D92-D91)/AVERAGE(D91:D92)</f>
        <v>1.5627774817971951E-2</v>
      </c>
      <c r="F92" s="408"/>
      <c r="G92" s="408"/>
      <c r="H92" s="409"/>
      <c r="J92" s="267"/>
      <c r="K92" s="338"/>
      <c r="L92" s="267"/>
      <c r="M92" s="268"/>
      <c r="N92" s="338"/>
      <c r="O92" s="267" t="s">
        <v>157</v>
      </c>
      <c r="P92" s="268">
        <v>247.7604</v>
      </c>
      <c r="Q92" s="270"/>
      <c r="S92" s="414"/>
      <c r="T92" s="415"/>
      <c r="U92" s="268" t="s">
        <v>578</v>
      </c>
      <c r="V92" s="268">
        <v>87.7</v>
      </c>
      <c r="W92" s="268"/>
      <c r="X92" s="268" t="s">
        <v>579</v>
      </c>
      <c r="Y92" s="268">
        <v>87.08</v>
      </c>
      <c r="Z92" s="270">
        <f>(Y92-Y90)/50</f>
        <v>1.0448</v>
      </c>
    </row>
    <row r="93" spans="1:26" ht="14.25" customHeight="1">
      <c r="A93" s="78"/>
      <c r="J93" s="267"/>
      <c r="K93" s="338"/>
      <c r="L93" s="267"/>
      <c r="M93" s="268"/>
      <c r="N93" s="338"/>
      <c r="O93" s="267" t="s">
        <v>503</v>
      </c>
      <c r="P93" s="268">
        <v>329.67739999999998</v>
      </c>
      <c r="Q93" s="270">
        <f>(P93-P92)/100</f>
        <v>0.81916999999999973</v>
      </c>
      <c r="S93" s="414"/>
      <c r="T93" s="435"/>
      <c r="U93" s="268" t="s">
        <v>579</v>
      </c>
      <c r="V93" s="268">
        <v>87.08</v>
      </c>
      <c r="W93" s="363">
        <f t="shared" ref="W93" si="36">ABS(V93-V92)/((V93+V92)/2)*100</f>
        <v>0.70946332532326872</v>
      </c>
      <c r="X93" s="436" t="s">
        <v>558</v>
      </c>
      <c r="Y93" s="436">
        <v>165.41</v>
      </c>
      <c r="Z93" s="270"/>
    </row>
    <row r="94" spans="1:26" ht="14.25" customHeight="1" thickBot="1">
      <c r="A94" s="78"/>
      <c r="J94" s="343"/>
      <c r="K94" s="344"/>
      <c r="L94" s="343"/>
      <c r="M94" s="276"/>
      <c r="N94" s="344"/>
      <c r="O94" s="343" t="s">
        <v>504</v>
      </c>
      <c r="P94" s="276">
        <v>331.16219999999998</v>
      </c>
      <c r="Q94" s="278">
        <f t="shared" ref="Q94" si="37">(P94-P93)/100</f>
        <v>1.4848000000000069E-2</v>
      </c>
      <c r="S94" s="414"/>
      <c r="T94" s="415"/>
      <c r="U94" s="268" t="s">
        <v>549</v>
      </c>
      <c r="V94" s="268">
        <v>53.43</v>
      </c>
      <c r="W94" s="268"/>
      <c r="X94" s="436" t="s">
        <v>549</v>
      </c>
      <c r="Y94" s="436">
        <v>53.43</v>
      </c>
      <c r="Z94" s="437"/>
    </row>
    <row r="95" spans="1:26" ht="14.25" customHeight="1" thickBot="1">
      <c r="A95" s="78"/>
      <c r="J95" s="351" t="s">
        <v>509</v>
      </c>
      <c r="K95" s="545" t="s">
        <v>198</v>
      </c>
      <c r="L95" s="545"/>
      <c r="M95" s="545"/>
      <c r="N95" s="545"/>
      <c r="O95" s="545"/>
      <c r="P95" s="545"/>
      <c r="Q95" s="546"/>
      <c r="S95" s="414"/>
      <c r="T95" s="415"/>
      <c r="U95" s="268" t="s">
        <v>622</v>
      </c>
      <c r="V95" s="268">
        <v>53.47</v>
      </c>
      <c r="W95" s="363">
        <f>ABS(V95-V94)/((V95+V94)/2)*100</f>
        <v>7.4836295603366035E-2</v>
      </c>
      <c r="X95" s="436" t="s">
        <v>623</v>
      </c>
      <c r="Y95" s="436">
        <v>104.62</v>
      </c>
      <c r="Z95" s="441">
        <f>(Y95-Y94)/50</f>
        <v>1.0238</v>
      </c>
    </row>
    <row r="96" spans="1:26" ht="14.25" customHeight="1">
      <c r="A96" s="78"/>
      <c r="J96" s="547" t="s">
        <v>165</v>
      </c>
      <c r="K96" s="575"/>
      <c r="L96" s="547" t="s">
        <v>166</v>
      </c>
      <c r="M96" s="548"/>
      <c r="N96" s="575"/>
      <c r="O96" s="548" t="s">
        <v>167</v>
      </c>
      <c r="P96" s="548"/>
      <c r="Q96" s="575"/>
      <c r="S96" s="414"/>
      <c r="T96" s="415"/>
      <c r="U96" s="268" t="s">
        <v>623</v>
      </c>
      <c r="V96" s="268">
        <v>104.62</v>
      </c>
      <c r="W96" s="268"/>
      <c r="X96" s="436" t="s">
        <v>624</v>
      </c>
      <c r="Y96" s="436">
        <v>107.89</v>
      </c>
      <c r="Z96" s="441">
        <f>(Y96-Y94)/50</f>
        <v>1.0891999999999999</v>
      </c>
    </row>
    <row r="97" spans="1:26" ht="14.25" customHeight="1">
      <c r="A97" s="78"/>
      <c r="J97" s="267" t="s">
        <v>1</v>
      </c>
      <c r="K97" s="338" t="s">
        <v>201</v>
      </c>
      <c r="L97" s="350" t="s">
        <v>1</v>
      </c>
      <c r="M97" s="289" t="s">
        <v>170</v>
      </c>
      <c r="N97" s="347" t="s">
        <v>171</v>
      </c>
      <c r="O97" s="349" t="s">
        <v>1</v>
      </c>
      <c r="P97" s="348" t="s">
        <v>173</v>
      </c>
      <c r="Q97" s="347" t="s">
        <v>174</v>
      </c>
      <c r="S97" s="414"/>
      <c r="T97" s="415"/>
      <c r="U97" s="268" t="s">
        <v>624</v>
      </c>
      <c r="V97" s="268">
        <v>107.89</v>
      </c>
      <c r="W97" s="363">
        <f t="shared" ref="W97" si="38">ABS(V97-V96)/((V97+V96)/2)*100</f>
        <v>3.0775022351889287</v>
      </c>
      <c r="X97" s="436" t="s">
        <v>567</v>
      </c>
      <c r="Y97" s="436">
        <v>68.989999999999995</v>
      </c>
      <c r="Z97" s="441"/>
    </row>
    <row r="98" spans="1:26" ht="14.25" customHeight="1">
      <c r="A98" s="78"/>
      <c r="J98" s="267" t="s">
        <v>190</v>
      </c>
      <c r="K98" s="338">
        <v>2.5796999999999999</v>
      </c>
      <c r="L98" s="267" t="s">
        <v>155</v>
      </c>
      <c r="M98" s="268">
        <v>2.4173</v>
      </c>
      <c r="N98" s="338"/>
      <c r="O98" s="302" t="s">
        <v>262</v>
      </c>
      <c r="P98" s="268">
        <v>54.599899999999998</v>
      </c>
      <c r="Q98" s="270">
        <f>P98/50</f>
        <v>1.091998</v>
      </c>
      <c r="S98" s="414"/>
      <c r="T98" s="415"/>
      <c r="U98" s="268" t="s">
        <v>567</v>
      </c>
      <c r="V98" s="268">
        <v>68.989999999999995</v>
      </c>
      <c r="W98" s="268"/>
      <c r="X98" s="436" t="s">
        <v>625</v>
      </c>
      <c r="Y98" s="436">
        <v>121.3</v>
      </c>
      <c r="Z98" s="441">
        <f>(Y98-Y97)/50</f>
        <v>1.0462</v>
      </c>
    </row>
    <row r="99" spans="1:26" ht="14.25" customHeight="1">
      <c r="A99" s="78"/>
      <c r="J99" s="267" t="s">
        <v>205</v>
      </c>
      <c r="K99" s="338">
        <v>2.1187999999999998</v>
      </c>
      <c r="L99" s="267" t="s">
        <v>508</v>
      </c>
      <c r="M99" s="268">
        <v>2.9339</v>
      </c>
      <c r="N99" s="337">
        <f>ABS(M99-M98)/((M99+M98)/2)*100</f>
        <v>19.307818806996558</v>
      </c>
      <c r="O99" s="302" t="s">
        <v>155</v>
      </c>
      <c r="P99" s="268">
        <v>2.4173</v>
      </c>
      <c r="Q99" s="270"/>
      <c r="S99" s="414"/>
      <c r="T99" s="415"/>
      <c r="U99" s="268" t="s">
        <v>626</v>
      </c>
      <c r="V99" s="268">
        <v>69.900000000000006</v>
      </c>
      <c r="W99" s="363">
        <f t="shared" ref="W99" si="39">ABS(V99-V98)/((V99+V98)/2)*100</f>
        <v>1.3103895168838806</v>
      </c>
      <c r="X99" s="442" t="s">
        <v>627</v>
      </c>
      <c r="Y99" s="442">
        <v>120.36</v>
      </c>
      <c r="Z99" s="443">
        <f>(Y99-Y97)/50</f>
        <v>1.0274000000000001</v>
      </c>
    </row>
    <row r="100" spans="1:26" ht="14.25" customHeight="1">
      <c r="A100" s="78"/>
      <c r="J100" s="267"/>
      <c r="K100" s="336"/>
      <c r="L100" s="267"/>
      <c r="M100" s="268"/>
      <c r="N100" s="338"/>
      <c r="O100" s="302" t="s">
        <v>411</v>
      </c>
      <c r="P100" s="268">
        <v>52.959000000000003</v>
      </c>
      <c r="Q100" s="270">
        <f>(P100-P99)/50</f>
        <v>1.010834</v>
      </c>
      <c r="S100" s="414"/>
      <c r="T100" s="415"/>
      <c r="U100" s="268" t="s">
        <v>625</v>
      </c>
      <c r="V100" s="268">
        <v>121.3</v>
      </c>
      <c r="W100" s="268"/>
      <c r="X100" s="415"/>
      <c r="Y100" s="415"/>
      <c r="Z100" s="418"/>
    </row>
    <row r="101" spans="1:26" ht="14.25" customHeight="1" thickBot="1">
      <c r="A101" s="78"/>
      <c r="J101" s="267"/>
      <c r="K101" s="336"/>
      <c r="L101" s="267"/>
      <c r="M101" s="268"/>
      <c r="O101" s="302" t="s">
        <v>507</v>
      </c>
      <c r="P101" s="268">
        <v>53.786499999999997</v>
      </c>
      <c r="Q101" s="270">
        <f>(P101-P99)/50</f>
        <v>1.0273840000000001</v>
      </c>
      <c r="S101" s="438"/>
      <c r="T101" s="439"/>
      <c r="U101" s="276" t="s">
        <v>627</v>
      </c>
      <c r="V101" s="276">
        <v>120.36</v>
      </c>
      <c r="W101" s="367">
        <f t="shared" ref="W101" si="40">ABS(V101-V100)/((V101+V100)/2)*100</f>
        <v>0.77795249524124621</v>
      </c>
      <c r="X101" s="439"/>
      <c r="Y101" s="439"/>
      <c r="Z101" s="440"/>
    </row>
    <row r="102" spans="1:26" ht="14.25" customHeight="1">
      <c r="A102" s="78"/>
      <c r="J102" s="267"/>
      <c r="K102" s="338"/>
      <c r="L102" s="267"/>
      <c r="M102" s="268"/>
      <c r="N102" s="337"/>
      <c r="O102" s="302" t="s">
        <v>181</v>
      </c>
      <c r="P102" s="268">
        <v>52.0261</v>
      </c>
      <c r="Q102" s="270">
        <v>1.0405219999999999</v>
      </c>
    </row>
    <row r="103" spans="1:26" ht="14.25" customHeight="1" thickBot="1">
      <c r="A103" s="78"/>
      <c r="J103" s="343"/>
      <c r="K103" s="344"/>
      <c r="L103" s="343"/>
      <c r="M103" s="276"/>
      <c r="N103" s="346"/>
      <c r="O103" s="345"/>
      <c r="P103" s="276"/>
      <c r="Q103" s="278"/>
    </row>
    <row r="104" spans="1:26" ht="14.25" customHeight="1" thickBot="1">
      <c r="A104" s="78"/>
      <c r="J104" s="576" t="s">
        <v>510</v>
      </c>
      <c r="K104" s="577"/>
      <c r="L104" s="545" t="s">
        <v>198</v>
      </c>
      <c r="M104" s="545"/>
      <c r="N104" s="545"/>
      <c r="O104" s="545"/>
      <c r="P104" s="545"/>
      <c r="Q104" s="546"/>
    </row>
    <row r="105" spans="1:26" ht="14.25" customHeight="1" thickBot="1">
      <c r="A105" s="78"/>
      <c r="J105" s="549" t="s">
        <v>165</v>
      </c>
      <c r="K105" s="551"/>
      <c r="L105" s="549" t="s">
        <v>166</v>
      </c>
      <c r="M105" s="550"/>
      <c r="N105" s="551"/>
      <c r="O105" s="549" t="s">
        <v>167</v>
      </c>
      <c r="P105" s="550"/>
      <c r="Q105" s="551"/>
    </row>
    <row r="106" spans="1:26" ht="14.25" customHeight="1" thickBot="1">
      <c r="A106" s="78"/>
      <c r="J106" s="324" t="s">
        <v>1</v>
      </c>
      <c r="K106" s="325" t="s">
        <v>201</v>
      </c>
      <c r="L106" s="326" t="s">
        <v>1</v>
      </c>
      <c r="M106" s="352" t="s">
        <v>170</v>
      </c>
      <c r="N106" s="327" t="s">
        <v>171</v>
      </c>
      <c r="O106" s="326" t="s">
        <v>1</v>
      </c>
      <c r="P106" s="353" t="s">
        <v>173</v>
      </c>
      <c r="Q106" s="327" t="s">
        <v>174</v>
      </c>
    </row>
    <row r="107" spans="1:26" ht="14.25" customHeight="1">
      <c r="A107" s="78"/>
      <c r="J107" s="263" t="s">
        <v>190</v>
      </c>
      <c r="K107" s="334">
        <v>2.1156999999999999</v>
      </c>
      <c r="L107" s="263" t="s">
        <v>119</v>
      </c>
      <c r="M107" s="264">
        <v>13.500500000000001</v>
      </c>
      <c r="N107" s="334"/>
      <c r="O107" s="263" t="s">
        <v>181</v>
      </c>
      <c r="P107" s="354">
        <v>49.759799999999998</v>
      </c>
      <c r="Q107" s="266">
        <f>P107/50</f>
        <v>0.99519599999999997</v>
      </c>
    </row>
    <row r="108" spans="1:26" ht="14.25" customHeight="1">
      <c r="A108" s="78"/>
      <c r="J108" s="267" t="s">
        <v>205</v>
      </c>
      <c r="K108" s="338">
        <v>2.2183999999999999</v>
      </c>
      <c r="L108" s="267" t="s">
        <v>368</v>
      </c>
      <c r="M108" s="268">
        <v>12.8569</v>
      </c>
      <c r="N108" s="337">
        <f>ABS(M108-M107)/((M108+M107)/2)*100</f>
        <v>4.883637991607678</v>
      </c>
      <c r="O108" s="267" t="s">
        <v>119</v>
      </c>
      <c r="P108" s="268">
        <v>13.500500000000001</v>
      </c>
      <c r="Q108" s="270"/>
    </row>
    <row r="109" spans="1:26" ht="14.25" customHeight="1">
      <c r="A109" s="78"/>
      <c r="J109" s="267"/>
      <c r="K109" s="338"/>
      <c r="L109" s="267" t="s">
        <v>155</v>
      </c>
      <c r="M109" s="268">
        <v>4.3948999999999998</v>
      </c>
      <c r="N109" s="338"/>
      <c r="O109" s="267" t="s">
        <v>371</v>
      </c>
      <c r="P109" s="268">
        <v>57.498399999999997</v>
      </c>
      <c r="Q109" s="270">
        <f>(P109-P108)/50</f>
        <v>0.87995799999999991</v>
      </c>
    </row>
    <row r="110" spans="1:26" ht="14.25" customHeight="1">
      <c r="A110" s="78"/>
      <c r="J110" s="267"/>
      <c r="K110" s="338"/>
      <c r="L110" s="267" t="s">
        <v>508</v>
      </c>
      <c r="M110" s="268">
        <v>2.9786000000000001</v>
      </c>
      <c r="N110" s="337">
        <f t="shared" ref="N110:N114" si="41">ABS(M110-M109)/((M110+M109)/2)*100</f>
        <v>38.415949006577598</v>
      </c>
      <c r="O110" s="267" t="s">
        <v>373</v>
      </c>
      <c r="P110" s="268">
        <v>55.632300000000001</v>
      </c>
      <c r="Q110" s="270">
        <f>(P110-P108)/50</f>
        <v>0.84263599999999994</v>
      </c>
    </row>
    <row r="111" spans="1:26" ht="14.25" customHeight="1">
      <c r="A111" s="78"/>
      <c r="J111" s="267"/>
      <c r="K111" s="338"/>
      <c r="L111" s="267" t="s">
        <v>467</v>
      </c>
      <c r="M111" s="268">
        <v>2.1554000000000002</v>
      </c>
      <c r="N111" s="338"/>
      <c r="O111" s="267" t="s">
        <v>155</v>
      </c>
      <c r="P111" s="268">
        <v>4.3948999999999998</v>
      </c>
      <c r="Q111" s="270"/>
    </row>
    <row r="112" spans="1:26" ht="14.25" customHeight="1">
      <c r="A112" s="78"/>
      <c r="J112" s="267"/>
      <c r="K112" s="338"/>
      <c r="L112" s="267" t="s">
        <v>511</v>
      </c>
      <c r="M112" s="268">
        <v>1.9944</v>
      </c>
      <c r="N112" s="337">
        <f t="shared" si="41"/>
        <v>7.7594100920526419</v>
      </c>
      <c r="O112" s="267" t="s">
        <v>411</v>
      </c>
      <c r="P112" s="268">
        <v>49.285400000000003</v>
      </c>
      <c r="Q112" s="270">
        <f>(P112-P111)/50</f>
        <v>0.89781000000000011</v>
      </c>
    </row>
    <row r="113" spans="1:18" ht="14.25" customHeight="1">
      <c r="A113" s="78"/>
      <c r="J113" s="267"/>
      <c r="K113" s="338"/>
      <c r="L113" s="267" t="s">
        <v>475</v>
      </c>
      <c r="M113" s="268">
        <v>0.72140000000000004</v>
      </c>
      <c r="N113" s="338"/>
      <c r="O113" s="267" t="s">
        <v>507</v>
      </c>
      <c r="P113" s="268">
        <v>48.211799999999997</v>
      </c>
      <c r="Q113" s="270">
        <f>(P113-P111)/50</f>
        <v>0.87633799999999995</v>
      </c>
    </row>
    <row r="114" spans="1:18" ht="14.25" customHeight="1">
      <c r="A114" s="78"/>
      <c r="J114" s="267"/>
      <c r="K114" s="338"/>
      <c r="L114" s="267" t="s">
        <v>512</v>
      </c>
      <c r="M114" s="268">
        <v>1.4158999999999999</v>
      </c>
      <c r="N114" s="337">
        <f t="shared" si="41"/>
        <v>64.988536939128807</v>
      </c>
      <c r="O114" s="267" t="s">
        <v>511</v>
      </c>
      <c r="P114" s="268">
        <v>2.1554000000000002</v>
      </c>
      <c r="Q114" s="270"/>
    </row>
    <row r="115" spans="1:18" ht="14.25" customHeight="1">
      <c r="A115" s="78"/>
      <c r="J115" s="267"/>
      <c r="K115" s="338"/>
      <c r="L115" s="267"/>
      <c r="M115" s="268"/>
      <c r="N115" s="338"/>
      <c r="O115" s="267" t="s">
        <v>513</v>
      </c>
      <c r="P115" s="268">
        <v>47.599899999999998</v>
      </c>
      <c r="Q115" s="270">
        <f>(P115-P114)/50</f>
        <v>0.90888999999999998</v>
      </c>
    </row>
    <row r="116" spans="1:18" ht="14.25" customHeight="1">
      <c r="A116" s="78"/>
      <c r="J116" s="267"/>
      <c r="K116" s="338"/>
      <c r="L116" s="267"/>
      <c r="M116" s="268"/>
      <c r="N116" s="338"/>
      <c r="O116" s="267" t="s">
        <v>514</v>
      </c>
      <c r="P116" s="268">
        <v>48.344700000000003</v>
      </c>
      <c r="Q116" s="270">
        <f>(P116-P114)/50</f>
        <v>0.92378600000000011</v>
      </c>
    </row>
    <row r="117" spans="1:18" ht="14.25" customHeight="1">
      <c r="A117" s="78"/>
      <c r="J117" s="267"/>
      <c r="K117" s="338"/>
      <c r="L117" s="267"/>
      <c r="M117" s="268"/>
      <c r="N117" s="338"/>
      <c r="O117" s="267" t="s">
        <v>475</v>
      </c>
      <c r="P117" s="268">
        <v>0.72140000000000004</v>
      </c>
      <c r="Q117" s="270"/>
    </row>
    <row r="118" spans="1:18" ht="14.25" customHeight="1">
      <c r="A118" s="78"/>
      <c r="J118" s="267"/>
      <c r="K118" s="338"/>
      <c r="L118" s="267"/>
      <c r="M118" s="268"/>
      <c r="N118" s="338"/>
      <c r="O118" s="267" t="s">
        <v>515</v>
      </c>
      <c r="P118" s="268">
        <v>45.808700000000002</v>
      </c>
      <c r="Q118" s="270">
        <f>(P118-P117)/50</f>
        <v>0.90174599999999994</v>
      </c>
    </row>
    <row r="119" spans="1:18" ht="14.25" customHeight="1">
      <c r="A119" s="78"/>
      <c r="J119" s="267"/>
      <c r="K119" s="338"/>
      <c r="L119" s="267"/>
      <c r="M119" s="268"/>
      <c r="N119" s="338"/>
      <c r="O119" s="267" t="s">
        <v>516</v>
      </c>
      <c r="P119" s="268">
        <v>45.919400000000003</v>
      </c>
      <c r="Q119" s="270">
        <f>(P119-P117)/50</f>
        <v>0.90395999999999999</v>
      </c>
    </row>
    <row r="120" spans="1:18" ht="14.25" customHeight="1">
      <c r="A120" s="78"/>
      <c r="J120" s="267"/>
      <c r="K120" s="338"/>
      <c r="L120" s="267"/>
      <c r="M120" s="268"/>
      <c r="N120" s="338"/>
      <c r="O120" s="267"/>
      <c r="P120" s="268"/>
      <c r="Q120" s="270"/>
    </row>
    <row r="121" spans="1:18" ht="14.25" customHeight="1" thickBot="1">
      <c r="A121" s="78"/>
      <c r="J121" s="343"/>
      <c r="K121" s="344"/>
      <c r="L121" s="343"/>
      <c r="M121" s="276"/>
      <c r="N121" s="344"/>
      <c r="O121" s="343" t="s">
        <v>262</v>
      </c>
      <c r="P121" s="276">
        <v>49.651400000000002</v>
      </c>
      <c r="Q121" s="278">
        <f>(P121-P120)/50</f>
        <v>0.99302800000000002</v>
      </c>
    </row>
    <row r="122" spans="1:18" ht="14.25" customHeight="1" thickBot="1">
      <c r="A122" s="78"/>
      <c r="K122" s="576" t="s">
        <v>633</v>
      </c>
      <c r="L122" s="577"/>
      <c r="M122" s="545" t="s">
        <v>198</v>
      </c>
      <c r="N122" s="545"/>
      <c r="O122" s="545"/>
      <c r="P122" s="545"/>
      <c r="Q122" s="545"/>
      <c r="R122" s="546"/>
    </row>
    <row r="123" spans="1:18" ht="14.25" customHeight="1" thickBot="1">
      <c r="A123" s="78"/>
      <c r="K123" s="547" t="s">
        <v>165</v>
      </c>
      <c r="L123" s="548"/>
      <c r="M123" s="549" t="s">
        <v>166</v>
      </c>
      <c r="N123" s="550"/>
      <c r="O123" s="551"/>
      <c r="P123" s="549" t="s">
        <v>167</v>
      </c>
      <c r="Q123" s="550"/>
      <c r="R123" s="551"/>
    </row>
    <row r="124" spans="1:18" ht="14.25" customHeight="1" thickBot="1">
      <c r="A124" s="78"/>
      <c r="K124" s="268" t="s">
        <v>1</v>
      </c>
      <c r="L124" s="268" t="s">
        <v>201</v>
      </c>
      <c r="M124" s="319" t="s">
        <v>1</v>
      </c>
      <c r="N124" s="360" t="s">
        <v>170</v>
      </c>
      <c r="O124" s="360" t="s">
        <v>171</v>
      </c>
      <c r="P124" s="258" t="s">
        <v>1</v>
      </c>
      <c r="Q124" s="261" t="s">
        <v>173</v>
      </c>
      <c r="R124" s="260" t="s">
        <v>174</v>
      </c>
    </row>
    <row r="125" spans="1:18" ht="14.25" customHeight="1">
      <c r="A125" s="78"/>
      <c r="K125" s="268" t="s">
        <v>190</v>
      </c>
      <c r="L125" s="268">
        <v>3.0533999999999999</v>
      </c>
      <c r="M125" s="268" t="s">
        <v>629</v>
      </c>
      <c r="N125" s="354">
        <v>61.783900000000003</v>
      </c>
      <c r="O125" s="264"/>
      <c r="P125" s="264" t="s">
        <v>181</v>
      </c>
      <c r="Q125" s="354">
        <v>50.400399999999998</v>
      </c>
      <c r="R125" s="266">
        <f>Q125/50</f>
        <v>1.008008</v>
      </c>
    </row>
    <row r="126" spans="1:18" ht="14.25" customHeight="1">
      <c r="A126" s="78"/>
      <c r="K126" s="268"/>
      <c r="L126" s="371"/>
      <c r="M126" s="268" t="s">
        <v>630</v>
      </c>
      <c r="N126" s="363">
        <v>60.647799999999997</v>
      </c>
      <c r="O126" s="363">
        <f>ABS(N126-N125)/((N126+N125)/2)*100</f>
        <v>1.8558918972782474</v>
      </c>
      <c r="P126" s="268" t="s">
        <v>629</v>
      </c>
      <c r="Q126" s="363">
        <v>60.647799999999997</v>
      </c>
      <c r="R126" s="270"/>
    </row>
    <row r="127" spans="1:18" ht="14.25" customHeight="1">
      <c r="A127" s="78"/>
      <c r="K127" s="267"/>
      <c r="L127" s="508"/>
      <c r="M127" s="268" t="s">
        <v>631</v>
      </c>
      <c r="N127" s="363">
        <v>109.8443</v>
      </c>
      <c r="O127" s="268"/>
      <c r="P127" s="268" t="s">
        <v>631</v>
      </c>
      <c r="Q127" s="363">
        <v>109.8443</v>
      </c>
      <c r="R127" s="270">
        <f>(Q127-Q126)/50</f>
        <v>0.98393000000000019</v>
      </c>
    </row>
    <row r="128" spans="1:18" ht="14.25" customHeight="1" thickBot="1">
      <c r="A128" s="78"/>
      <c r="K128" s="343"/>
      <c r="L128" s="509"/>
      <c r="M128" s="268" t="s">
        <v>632</v>
      </c>
      <c r="N128" s="367">
        <v>109.6688</v>
      </c>
      <c r="O128" s="367">
        <f t="shared" ref="O128" si="42">ABS(N128-N127)/((N128+N127)/2)*100</f>
        <v>0.15989934085938337</v>
      </c>
      <c r="P128" s="268" t="s">
        <v>632</v>
      </c>
      <c r="Q128" s="367">
        <v>109.6688</v>
      </c>
      <c r="R128" s="278">
        <f>(Q128-Q126)/50</f>
        <v>0.98042000000000018</v>
      </c>
    </row>
    <row r="129" spans="1:1" ht="14.25" customHeight="1">
      <c r="A129" s="78"/>
    </row>
    <row r="130" spans="1:1" ht="14.25" customHeight="1">
      <c r="A130" s="78"/>
    </row>
    <row r="131" spans="1:1" ht="14.25" customHeight="1">
      <c r="A131" s="78"/>
    </row>
    <row r="132" spans="1:1" ht="14.25" customHeight="1">
      <c r="A132" s="78"/>
    </row>
    <row r="133" spans="1:1" ht="14.25" customHeight="1">
      <c r="A133" s="78"/>
    </row>
    <row r="134" spans="1:1" ht="14.25" customHeight="1">
      <c r="A134" s="78"/>
    </row>
    <row r="135" spans="1:1" ht="14.25" customHeight="1">
      <c r="A135" s="78"/>
    </row>
    <row r="136" spans="1:1" ht="14.25" customHeight="1">
      <c r="A136" s="78"/>
    </row>
    <row r="137" spans="1:1" ht="14.25" customHeight="1">
      <c r="A137" s="78"/>
    </row>
    <row r="138" spans="1:1" ht="14.25" customHeight="1">
      <c r="A138" s="78"/>
    </row>
    <row r="139" spans="1:1" ht="14.25" customHeight="1">
      <c r="A139" s="78"/>
    </row>
    <row r="140" spans="1:1" ht="14.25" customHeight="1">
      <c r="A140" s="78"/>
    </row>
    <row r="141" spans="1:1" ht="14.25" customHeight="1">
      <c r="A141" s="78"/>
    </row>
    <row r="142" spans="1:1" ht="14.25" customHeight="1">
      <c r="A142" s="78"/>
    </row>
    <row r="143" spans="1:1" ht="14.25" customHeight="1">
      <c r="A143" s="78"/>
    </row>
    <row r="144" spans="1:1" ht="14.25" customHeight="1">
      <c r="A144" s="78"/>
    </row>
    <row r="145" spans="1:1" ht="14.25" customHeight="1">
      <c r="A145" s="78"/>
    </row>
    <row r="146" spans="1:1" ht="14.25" customHeight="1">
      <c r="A146" s="78"/>
    </row>
    <row r="147" spans="1:1" ht="14.25" customHeight="1">
      <c r="A147" s="78"/>
    </row>
    <row r="148" spans="1:1" ht="14.25" customHeight="1">
      <c r="A148" s="78"/>
    </row>
    <row r="149" spans="1:1" ht="14.25" customHeight="1">
      <c r="A149" s="78"/>
    </row>
    <row r="150" spans="1:1" ht="14.25" customHeight="1">
      <c r="A150" s="78"/>
    </row>
    <row r="151" spans="1:1" ht="14.25" customHeight="1">
      <c r="A151" s="78"/>
    </row>
    <row r="152" spans="1:1" ht="14.25" customHeight="1">
      <c r="A152" s="78"/>
    </row>
    <row r="153" spans="1:1" ht="14.25" customHeight="1">
      <c r="A153" s="78"/>
    </row>
    <row r="154" spans="1:1" ht="14.25" customHeight="1">
      <c r="A154" s="78"/>
    </row>
    <row r="155" spans="1:1" ht="14.25" customHeight="1">
      <c r="A155" s="78"/>
    </row>
    <row r="156" spans="1:1" ht="14.25" customHeight="1">
      <c r="A156" s="78"/>
    </row>
    <row r="157" spans="1:1" ht="14.25" customHeight="1">
      <c r="A157" s="78"/>
    </row>
    <row r="158" spans="1:1" ht="14.25" customHeight="1">
      <c r="A158" s="78"/>
    </row>
    <row r="159" spans="1:1" ht="14.25" customHeight="1">
      <c r="A159" s="78"/>
    </row>
    <row r="160" spans="1:1" ht="14.25" customHeight="1">
      <c r="A160" s="78"/>
    </row>
    <row r="161" spans="1:1" ht="14.25" customHeight="1">
      <c r="A161" s="78"/>
    </row>
    <row r="162" spans="1:1" ht="14.25" customHeight="1">
      <c r="A162" s="78"/>
    </row>
    <row r="163" spans="1:1" ht="14.25" customHeight="1">
      <c r="A163" s="78"/>
    </row>
    <row r="164" spans="1:1" ht="14.25" customHeight="1">
      <c r="A164" s="78"/>
    </row>
    <row r="165" spans="1:1" ht="14.25" customHeight="1">
      <c r="A165" s="78"/>
    </row>
    <row r="166" spans="1:1" ht="14.25" customHeight="1">
      <c r="A166" s="78"/>
    </row>
    <row r="167" spans="1:1" ht="14.25" customHeight="1">
      <c r="A167" s="78"/>
    </row>
    <row r="168" spans="1:1" ht="14.25" customHeight="1">
      <c r="A168" s="78"/>
    </row>
    <row r="169" spans="1:1" ht="14.25" customHeight="1">
      <c r="A169" s="78"/>
    </row>
    <row r="170" spans="1:1" ht="14.25" customHeight="1">
      <c r="A170" s="78"/>
    </row>
    <row r="171" spans="1:1" ht="14.25" customHeight="1">
      <c r="A171" s="78"/>
    </row>
    <row r="172" spans="1:1" ht="14.25" customHeight="1">
      <c r="A172" s="78"/>
    </row>
    <row r="173" spans="1:1" ht="14.25" customHeight="1">
      <c r="A173" s="78"/>
    </row>
    <row r="174" spans="1:1" ht="14.25" customHeight="1">
      <c r="A174" s="78"/>
    </row>
    <row r="175" spans="1:1" ht="14.25" customHeight="1">
      <c r="A175" s="78"/>
    </row>
    <row r="176" spans="1:1" ht="14.25" customHeight="1">
      <c r="A176" s="78"/>
    </row>
    <row r="177" spans="1:1" ht="14.25" customHeight="1">
      <c r="A177" s="78"/>
    </row>
    <row r="178" spans="1:1" ht="14.25" customHeight="1">
      <c r="A178" s="78"/>
    </row>
    <row r="179" spans="1:1" ht="14.25" customHeight="1">
      <c r="A179" s="78"/>
    </row>
    <row r="180" spans="1:1" ht="14.25" customHeight="1">
      <c r="A180" s="78"/>
    </row>
    <row r="181" spans="1:1" ht="14.25" customHeight="1">
      <c r="A181" s="78"/>
    </row>
    <row r="182" spans="1:1" ht="14.25" customHeight="1">
      <c r="A182" s="78"/>
    </row>
    <row r="183" spans="1:1" ht="14.25" customHeight="1">
      <c r="A183" s="78"/>
    </row>
    <row r="184" spans="1:1" ht="14.25" customHeight="1">
      <c r="A184" s="78"/>
    </row>
    <row r="185" spans="1:1" ht="14.25" customHeight="1">
      <c r="A185" s="78"/>
    </row>
    <row r="186" spans="1:1" ht="14.25" customHeight="1">
      <c r="A186" s="78"/>
    </row>
    <row r="187" spans="1:1" ht="14.25" customHeight="1">
      <c r="A187" s="78"/>
    </row>
    <row r="188" spans="1:1" ht="14.25" customHeight="1">
      <c r="A188" s="78"/>
    </row>
    <row r="189" spans="1:1" ht="14.25" customHeight="1">
      <c r="A189" s="78"/>
    </row>
    <row r="190" spans="1:1" ht="14.25" customHeight="1">
      <c r="A190" s="78"/>
    </row>
    <row r="191" spans="1:1" ht="14.25" customHeight="1">
      <c r="A191" s="78"/>
    </row>
    <row r="192" spans="1:1" ht="14.25" customHeight="1">
      <c r="A192" s="78"/>
    </row>
    <row r="193" spans="1:1" ht="14.25" customHeight="1">
      <c r="A193" s="78"/>
    </row>
    <row r="194" spans="1:1" ht="14.25" customHeight="1">
      <c r="A194" s="78"/>
    </row>
    <row r="195" spans="1:1" ht="14.25" customHeight="1">
      <c r="A195" s="78"/>
    </row>
    <row r="196" spans="1:1" ht="14.25" customHeight="1">
      <c r="A196" s="78"/>
    </row>
    <row r="197" spans="1:1" ht="14.25" customHeight="1">
      <c r="A197" s="78"/>
    </row>
    <row r="198" spans="1:1" ht="14.25" customHeight="1">
      <c r="A198" s="78"/>
    </row>
    <row r="199" spans="1:1" ht="14.25" customHeight="1">
      <c r="A199" s="78"/>
    </row>
    <row r="200" spans="1:1" ht="14.25" customHeight="1">
      <c r="A200" s="78"/>
    </row>
    <row r="201" spans="1:1" ht="14.25" customHeight="1">
      <c r="A201" s="78"/>
    </row>
    <row r="202" spans="1:1" ht="14.25" customHeight="1">
      <c r="A202" s="78"/>
    </row>
    <row r="203" spans="1:1" ht="14.25" customHeight="1">
      <c r="A203" s="78"/>
    </row>
    <row r="204" spans="1:1" ht="14.25" customHeight="1">
      <c r="A204" s="78"/>
    </row>
    <row r="205" spans="1:1" ht="14.25" customHeight="1">
      <c r="A205" s="78"/>
    </row>
    <row r="206" spans="1:1" ht="14.25" customHeight="1">
      <c r="A206" s="78"/>
    </row>
    <row r="207" spans="1:1" ht="14.25" customHeight="1">
      <c r="A207" s="78"/>
    </row>
    <row r="208" spans="1:1" ht="14.25" customHeight="1">
      <c r="A208" s="78"/>
    </row>
    <row r="209" spans="1:1" ht="14.25" customHeight="1">
      <c r="A209" s="78"/>
    </row>
    <row r="210" spans="1:1" ht="14.25" customHeight="1">
      <c r="A210" s="78"/>
    </row>
    <row r="211" spans="1:1" ht="14.25" customHeight="1">
      <c r="A211" s="78"/>
    </row>
    <row r="212" spans="1:1" ht="14.25" customHeight="1">
      <c r="A212" s="78"/>
    </row>
    <row r="213" spans="1:1" ht="14.25" customHeight="1">
      <c r="A213" s="78"/>
    </row>
    <row r="214" spans="1:1" ht="14.25" customHeight="1">
      <c r="A214" s="78"/>
    </row>
    <row r="215" spans="1:1" ht="14.25" customHeight="1">
      <c r="A215" s="78"/>
    </row>
    <row r="216" spans="1:1" ht="14.25" customHeight="1">
      <c r="A216" s="78"/>
    </row>
    <row r="217" spans="1:1" ht="14.25" customHeight="1">
      <c r="A217" s="78"/>
    </row>
    <row r="218" spans="1:1" ht="14.25" customHeight="1">
      <c r="A218" s="78"/>
    </row>
    <row r="219" spans="1:1" ht="14.25" customHeight="1">
      <c r="A219" s="78"/>
    </row>
    <row r="220" spans="1:1" ht="14.25" customHeight="1">
      <c r="A220" s="78"/>
    </row>
    <row r="221" spans="1:1" ht="14.25" customHeight="1">
      <c r="A221" s="78"/>
    </row>
    <row r="222" spans="1:1" ht="14.25" customHeight="1">
      <c r="A222" s="78"/>
    </row>
    <row r="223" spans="1:1" ht="14.25" customHeight="1">
      <c r="A223" s="78"/>
    </row>
    <row r="224" spans="1:1" ht="14.25" customHeight="1">
      <c r="A224" s="78"/>
    </row>
    <row r="225" spans="1:1" ht="14.25" customHeight="1">
      <c r="A225" s="78"/>
    </row>
    <row r="226" spans="1:1" ht="14.25" customHeight="1">
      <c r="A226" s="78"/>
    </row>
    <row r="227" spans="1:1" ht="14.25" customHeight="1">
      <c r="A227" s="78"/>
    </row>
    <row r="228" spans="1:1" ht="14.25" customHeight="1">
      <c r="A228" s="78"/>
    </row>
    <row r="229" spans="1:1" ht="14.25" customHeight="1">
      <c r="A229" s="78"/>
    </row>
    <row r="230" spans="1:1" ht="14.25" customHeight="1">
      <c r="A230" s="78"/>
    </row>
    <row r="231" spans="1:1" ht="14.25" customHeight="1">
      <c r="A231" s="78"/>
    </row>
    <row r="232" spans="1:1" ht="14.25" customHeight="1">
      <c r="A232" s="78"/>
    </row>
    <row r="233" spans="1:1" ht="14.25" customHeight="1">
      <c r="A233" s="78"/>
    </row>
    <row r="234" spans="1:1" ht="14.25" customHeight="1">
      <c r="A234" s="78"/>
    </row>
    <row r="235" spans="1:1" ht="14.25" customHeight="1">
      <c r="A235" s="78"/>
    </row>
    <row r="236" spans="1:1" ht="14.25" customHeight="1">
      <c r="A236" s="78"/>
    </row>
    <row r="237" spans="1:1" ht="14.25" customHeight="1">
      <c r="A237" s="78"/>
    </row>
    <row r="238" spans="1:1" ht="14.25" customHeight="1">
      <c r="A238" s="78"/>
    </row>
    <row r="239" spans="1:1" ht="14.25" customHeight="1">
      <c r="A239" s="78"/>
    </row>
    <row r="240" spans="1:1" ht="14.25" customHeight="1">
      <c r="A240" s="78"/>
    </row>
    <row r="241" spans="1:1" ht="14.25" customHeight="1">
      <c r="A241" s="78"/>
    </row>
    <row r="242" spans="1:1" ht="14.25" customHeight="1">
      <c r="A242" s="78"/>
    </row>
    <row r="243" spans="1:1" ht="14.25" customHeight="1">
      <c r="A243" s="78"/>
    </row>
    <row r="244" spans="1:1" ht="14.25" customHeight="1">
      <c r="A244" s="78"/>
    </row>
    <row r="245" spans="1:1" ht="14.25" customHeight="1">
      <c r="A245" s="78"/>
    </row>
    <row r="246" spans="1:1" ht="14.25" customHeight="1">
      <c r="A246" s="78"/>
    </row>
    <row r="247" spans="1:1" ht="14.25" customHeight="1">
      <c r="A247" s="78"/>
    </row>
    <row r="248" spans="1:1" ht="14.25" customHeight="1">
      <c r="A248" s="78"/>
    </row>
    <row r="249" spans="1:1" ht="14.25" customHeight="1">
      <c r="A249" s="78"/>
    </row>
    <row r="250" spans="1:1" ht="14.25" customHeight="1">
      <c r="A250" s="78"/>
    </row>
    <row r="251" spans="1:1" ht="14.25" customHeight="1">
      <c r="A251" s="78"/>
    </row>
    <row r="252" spans="1:1" ht="14.25" customHeight="1">
      <c r="A252" s="78"/>
    </row>
    <row r="253" spans="1:1" ht="14.25" customHeight="1">
      <c r="A253" s="78"/>
    </row>
    <row r="254" spans="1:1" ht="14.25" customHeight="1">
      <c r="A254" s="78"/>
    </row>
    <row r="255" spans="1:1" ht="14.25" customHeight="1">
      <c r="A255" s="78"/>
    </row>
    <row r="256" spans="1:1" ht="14.25" customHeight="1">
      <c r="A256" s="78"/>
    </row>
    <row r="257" spans="1:1" ht="14.25" customHeight="1">
      <c r="A257" s="78"/>
    </row>
    <row r="258" spans="1:1" ht="14.25" customHeight="1">
      <c r="A258" s="78"/>
    </row>
    <row r="259" spans="1:1" ht="14.25" customHeight="1">
      <c r="A259" s="78"/>
    </row>
    <row r="260" spans="1:1" ht="14.25" customHeight="1">
      <c r="A260" s="78"/>
    </row>
    <row r="261" spans="1:1" ht="14.25" customHeight="1">
      <c r="A261" s="78"/>
    </row>
    <row r="262" spans="1:1" ht="14.25" customHeight="1">
      <c r="A262" s="78"/>
    </row>
    <row r="263" spans="1:1" ht="14.25" customHeight="1">
      <c r="A263" s="78"/>
    </row>
    <row r="264" spans="1:1" ht="14.25" customHeight="1">
      <c r="A264" s="78"/>
    </row>
    <row r="265" spans="1:1" ht="14.25" customHeight="1">
      <c r="A265" s="78"/>
    </row>
    <row r="266" spans="1:1" ht="14.25" customHeight="1">
      <c r="A266" s="78"/>
    </row>
    <row r="267" spans="1:1" ht="14.25" customHeight="1">
      <c r="A267" s="78"/>
    </row>
    <row r="268" spans="1:1" ht="14.25" customHeight="1">
      <c r="A268" s="78"/>
    </row>
    <row r="269" spans="1:1" ht="14.25" customHeight="1">
      <c r="A269" s="78"/>
    </row>
    <row r="270" spans="1:1" ht="14.25" customHeight="1">
      <c r="A270" s="78"/>
    </row>
    <row r="271" spans="1:1" ht="14.25" customHeight="1">
      <c r="A271" s="78"/>
    </row>
    <row r="272" spans="1:1" ht="14.25" customHeight="1">
      <c r="A272" s="78"/>
    </row>
    <row r="273" spans="1:1" ht="14.25" customHeight="1">
      <c r="A273" s="78"/>
    </row>
    <row r="274" spans="1:1" ht="14.25" customHeight="1">
      <c r="A274" s="78"/>
    </row>
    <row r="275" spans="1:1" ht="14.25" customHeight="1">
      <c r="A275" s="78"/>
    </row>
    <row r="276" spans="1:1" ht="14.25" customHeight="1">
      <c r="A276" s="78"/>
    </row>
    <row r="277" spans="1:1" ht="14.25" customHeight="1">
      <c r="A277" s="78"/>
    </row>
    <row r="278" spans="1:1" ht="14.25" customHeight="1">
      <c r="A278" s="78"/>
    </row>
    <row r="279" spans="1:1" ht="14.25" customHeight="1">
      <c r="A279" s="78"/>
    </row>
    <row r="280" spans="1:1" ht="14.25" customHeight="1">
      <c r="A280" s="78"/>
    </row>
    <row r="281" spans="1:1" ht="14.25" customHeight="1">
      <c r="A281" s="78"/>
    </row>
    <row r="282" spans="1:1" ht="14.25" customHeight="1">
      <c r="A282" s="78"/>
    </row>
    <row r="283" spans="1:1" ht="14.25" customHeight="1">
      <c r="A283" s="78"/>
    </row>
    <row r="284" spans="1:1" ht="14.25" customHeight="1">
      <c r="A284" s="78"/>
    </row>
    <row r="285" spans="1:1" ht="14.25" customHeight="1">
      <c r="A285" s="78"/>
    </row>
    <row r="286" spans="1:1" ht="14.25" customHeight="1">
      <c r="A286" s="78"/>
    </row>
    <row r="287" spans="1:1" ht="14.25" customHeight="1">
      <c r="A287" s="78"/>
    </row>
    <row r="288" spans="1:1" ht="14.25" customHeight="1">
      <c r="A288" s="78"/>
    </row>
    <row r="289" spans="1:1" ht="14.25" customHeight="1">
      <c r="A289" s="78"/>
    </row>
    <row r="290" spans="1:1" ht="14.25" customHeight="1">
      <c r="A290" s="78"/>
    </row>
    <row r="291" spans="1:1" ht="14.25" customHeight="1">
      <c r="A291" s="78"/>
    </row>
    <row r="292" spans="1:1" ht="14.25" customHeight="1">
      <c r="A292" s="78"/>
    </row>
    <row r="293" spans="1:1" ht="14.25" customHeight="1">
      <c r="A293" s="78"/>
    </row>
    <row r="294" spans="1:1" ht="14.25" customHeight="1">
      <c r="A294" s="78"/>
    </row>
    <row r="295" spans="1:1" ht="14.25" customHeight="1">
      <c r="A295" s="78"/>
    </row>
    <row r="296" spans="1:1" ht="14.25" customHeight="1">
      <c r="A296" s="78"/>
    </row>
    <row r="297" spans="1:1" ht="14.25" customHeight="1">
      <c r="A297" s="78"/>
    </row>
    <row r="298" spans="1:1" ht="14.25" customHeight="1">
      <c r="A298" s="78"/>
    </row>
    <row r="299" spans="1:1" ht="14.25" customHeight="1">
      <c r="A299" s="78"/>
    </row>
    <row r="300" spans="1:1" ht="14.25" customHeight="1">
      <c r="A300" s="78"/>
    </row>
    <row r="301" spans="1:1" ht="14.25" customHeight="1">
      <c r="A301" s="78"/>
    </row>
    <row r="302" spans="1:1" ht="14.25" customHeight="1">
      <c r="A302" s="78"/>
    </row>
    <row r="303" spans="1:1" ht="14.25" customHeight="1">
      <c r="A303" s="78"/>
    </row>
    <row r="304" spans="1:1" ht="14.25" customHeight="1">
      <c r="A304" s="78"/>
    </row>
    <row r="305" spans="1:1" ht="14.25" customHeight="1">
      <c r="A305" s="78"/>
    </row>
    <row r="306" spans="1:1" ht="14.25" customHeight="1">
      <c r="A306" s="78"/>
    </row>
    <row r="307" spans="1:1" ht="14.25" customHeight="1">
      <c r="A307" s="78"/>
    </row>
    <row r="308" spans="1:1" ht="14.25" customHeight="1">
      <c r="A308" s="78"/>
    </row>
    <row r="309" spans="1:1" ht="14.25" customHeight="1">
      <c r="A309" s="78"/>
    </row>
    <row r="310" spans="1:1" ht="14.25" customHeight="1">
      <c r="A310" s="78"/>
    </row>
    <row r="311" spans="1:1" ht="14.25" customHeight="1">
      <c r="A311" s="78"/>
    </row>
    <row r="312" spans="1:1" ht="14.25" customHeight="1">
      <c r="A312" s="78"/>
    </row>
    <row r="313" spans="1:1" ht="14.25" customHeight="1">
      <c r="A313" s="78"/>
    </row>
    <row r="314" spans="1:1" ht="14.25" customHeight="1">
      <c r="A314" s="78"/>
    </row>
    <row r="315" spans="1:1" ht="14.25" customHeight="1">
      <c r="A315" s="78"/>
    </row>
    <row r="316" spans="1:1" ht="14.25" customHeight="1">
      <c r="A316" s="78"/>
    </row>
    <row r="317" spans="1:1" ht="14.25" customHeight="1">
      <c r="A317" s="78"/>
    </row>
    <row r="318" spans="1:1" ht="14.25" customHeight="1">
      <c r="A318" s="78"/>
    </row>
    <row r="319" spans="1:1" ht="14.25" customHeight="1">
      <c r="A319" s="78"/>
    </row>
    <row r="320" spans="1:1" ht="14.25" customHeight="1">
      <c r="A320" s="78"/>
    </row>
    <row r="321" spans="1:1" ht="14.25" customHeight="1">
      <c r="A321" s="78"/>
    </row>
    <row r="322" spans="1:1" ht="14.25" customHeight="1">
      <c r="A322" s="78"/>
    </row>
    <row r="323" spans="1:1" ht="14.25" customHeight="1">
      <c r="A323" s="78"/>
    </row>
    <row r="324" spans="1:1" ht="14.25" customHeight="1">
      <c r="A324" s="78"/>
    </row>
    <row r="325" spans="1:1" ht="14.25" customHeight="1">
      <c r="A325" s="78"/>
    </row>
    <row r="326" spans="1:1" ht="14.25" customHeight="1">
      <c r="A326" s="78"/>
    </row>
    <row r="327" spans="1:1" ht="14.25" customHeight="1">
      <c r="A327" s="78"/>
    </row>
    <row r="328" spans="1:1" ht="14.25" customHeight="1">
      <c r="A328" s="78"/>
    </row>
    <row r="329" spans="1:1" ht="14.25" customHeight="1">
      <c r="A329" s="78"/>
    </row>
    <row r="330" spans="1:1" ht="14.25" customHeight="1">
      <c r="A330" s="78"/>
    </row>
    <row r="331" spans="1:1" ht="14.25" customHeight="1">
      <c r="A331" s="78"/>
    </row>
    <row r="332" spans="1:1" ht="14.25" customHeight="1">
      <c r="A332" s="78"/>
    </row>
    <row r="333" spans="1:1" ht="14.25" customHeight="1">
      <c r="A333" s="78"/>
    </row>
    <row r="334" spans="1:1" ht="14.25" customHeight="1">
      <c r="A334" s="78"/>
    </row>
    <row r="335" spans="1:1" ht="14.25" customHeight="1">
      <c r="A335" s="78"/>
    </row>
    <row r="336" spans="1:1" ht="14.25" customHeight="1">
      <c r="A336" s="78"/>
    </row>
    <row r="337" spans="1:1" ht="14.25" customHeight="1">
      <c r="A337" s="78"/>
    </row>
    <row r="338" spans="1:1" ht="14.25" customHeight="1">
      <c r="A338" s="78"/>
    </row>
    <row r="339" spans="1:1" ht="14.25" customHeight="1">
      <c r="A339" s="78"/>
    </row>
    <row r="340" spans="1:1" ht="14.25" customHeight="1">
      <c r="A340" s="78"/>
    </row>
    <row r="341" spans="1:1" ht="14.25" customHeight="1">
      <c r="A341" s="78"/>
    </row>
    <row r="342" spans="1:1" ht="14.25" customHeight="1">
      <c r="A342" s="78"/>
    </row>
    <row r="343" spans="1:1" ht="14.25" customHeight="1">
      <c r="A343" s="78"/>
    </row>
    <row r="344" spans="1:1" ht="14.25" customHeight="1">
      <c r="A344" s="78"/>
    </row>
    <row r="345" spans="1:1" ht="14.25" customHeight="1">
      <c r="A345" s="78"/>
    </row>
    <row r="346" spans="1:1" ht="14.25" customHeight="1">
      <c r="A346" s="78"/>
    </row>
    <row r="347" spans="1:1" ht="14.25" customHeight="1">
      <c r="A347" s="78"/>
    </row>
    <row r="348" spans="1:1" ht="14.25" customHeight="1">
      <c r="A348" s="78"/>
    </row>
    <row r="349" spans="1:1" ht="14.25" customHeight="1">
      <c r="A349" s="78"/>
    </row>
    <row r="350" spans="1:1" ht="14.25" customHeight="1">
      <c r="A350" s="78"/>
    </row>
    <row r="351" spans="1:1" ht="14.25" customHeight="1">
      <c r="A351" s="78"/>
    </row>
    <row r="352" spans="1:1" ht="14.25" customHeight="1">
      <c r="A352" s="78"/>
    </row>
    <row r="353" spans="1:1" ht="14.25" customHeight="1">
      <c r="A353" s="78"/>
    </row>
    <row r="354" spans="1:1" ht="14.25" customHeight="1">
      <c r="A354" s="78"/>
    </row>
    <row r="355" spans="1:1" ht="14.25" customHeight="1">
      <c r="A355" s="78"/>
    </row>
    <row r="356" spans="1:1" ht="14.25" customHeight="1">
      <c r="A356" s="78"/>
    </row>
    <row r="357" spans="1:1" ht="14.25" customHeight="1">
      <c r="A357" s="78"/>
    </row>
    <row r="358" spans="1:1" ht="14.25" customHeight="1">
      <c r="A358" s="78"/>
    </row>
    <row r="359" spans="1:1" ht="14.25" customHeight="1">
      <c r="A359" s="78"/>
    </row>
    <row r="360" spans="1:1" ht="14.25" customHeight="1">
      <c r="A360" s="78"/>
    </row>
    <row r="361" spans="1:1" ht="14.25" customHeight="1">
      <c r="A361" s="78"/>
    </row>
    <row r="362" spans="1:1" ht="14.25" customHeight="1">
      <c r="A362" s="78"/>
    </row>
    <row r="363" spans="1:1" ht="14.25" customHeight="1">
      <c r="A363" s="78"/>
    </row>
    <row r="364" spans="1:1" ht="14.25" customHeight="1">
      <c r="A364" s="78"/>
    </row>
    <row r="365" spans="1:1" ht="14.25" customHeight="1">
      <c r="A365" s="78"/>
    </row>
    <row r="366" spans="1:1" ht="14.25" customHeight="1">
      <c r="A366" s="78"/>
    </row>
    <row r="367" spans="1:1" ht="14.25" customHeight="1">
      <c r="A367" s="78"/>
    </row>
    <row r="368" spans="1:1" ht="14.25" customHeight="1">
      <c r="A368" s="78"/>
    </row>
    <row r="369" spans="1:1" ht="14.25" customHeight="1">
      <c r="A369" s="78"/>
    </row>
    <row r="370" spans="1:1" ht="14.25" customHeight="1">
      <c r="A370" s="78"/>
    </row>
    <row r="371" spans="1:1" ht="14.25" customHeight="1">
      <c r="A371" s="78"/>
    </row>
    <row r="372" spans="1:1" ht="14.25" customHeight="1">
      <c r="A372" s="78"/>
    </row>
    <row r="373" spans="1:1" ht="14.25" customHeight="1">
      <c r="A373" s="78"/>
    </row>
    <row r="374" spans="1:1" ht="14.25" customHeight="1">
      <c r="A374" s="78"/>
    </row>
    <row r="375" spans="1:1" ht="14.25" customHeight="1">
      <c r="A375" s="78"/>
    </row>
    <row r="376" spans="1:1" ht="14.25" customHeight="1">
      <c r="A376" s="78"/>
    </row>
    <row r="377" spans="1:1" ht="14.25" customHeight="1">
      <c r="A377" s="78"/>
    </row>
    <row r="378" spans="1:1" ht="14.25" customHeight="1">
      <c r="A378" s="78"/>
    </row>
    <row r="379" spans="1:1" ht="14.25" customHeight="1">
      <c r="A379" s="78"/>
    </row>
    <row r="380" spans="1:1" ht="14.25" customHeight="1">
      <c r="A380" s="78"/>
    </row>
    <row r="381" spans="1:1" ht="14.25" customHeight="1">
      <c r="A381" s="78"/>
    </row>
    <row r="382" spans="1:1" ht="14.25" customHeight="1">
      <c r="A382" s="78"/>
    </row>
    <row r="383" spans="1:1" ht="14.25" customHeight="1">
      <c r="A383" s="78"/>
    </row>
    <row r="384" spans="1:1" ht="14.25" customHeight="1">
      <c r="A384" s="78"/>
    </row>
    <row r="385" spans="1:1" ht="14.25" customHeight="1">
      <c r="A385" s="78"/>
    </row>
    <row r="386" spans="1:1" ht="14.25" customHeight="1">
      <c r="A386" s="78"/>
    </row>
    <row r="387" spans="1:1" ht="14.25" customHeight="1">
      <c r="A387" s="78"/>
    </row>
    <row r="388" spans="1:1" ht="14.25" customHeight="1">
      <c r="A388" s="78"/>
    </row>
    <row r="389" spans="1:1" ht="14.25" customHeight="1">
      <c r="A389" s="78"/>
    </row>
    <row r="390" spans="1:1" ht="14.25" customHeight="1">
      <c r="A390" s="78"/>
    </row>
    <row r="391" spans="1:1" ht="14.25" customHeight="1">
      <c r="A391" s="78"/>
    </row>
    <row r="392" spans="1:1" ht="14.25" customHeight="1">
      <c r="A392" s="78"/>
    </row>
    <row r="393" spans="1:1" ht="14.25" customHeight="1">
      <c r="A393" s="78"/>
    </row>
    <row r="394" spans="1:1" ht="14.25" customHeight="1">
      <c r="A394" s="78"/>
    </row>
    <row r="395" spans="1:1" ht="14.25" customHeight="1">
      <c r="A395" s="78"/>
    </row>
    <row r="396" spans="1:1" ht="14.25" customHeight="1">
      <c r="A396" s="78"/>
    </row>
    <row r="397" spans="1:1" ht="14.25" customHeight="1">
      <c r="A397" s="78"/>
    </row>
    <row r="398" spans="1:1" ht="14.25" customHeight="1">
      <c r="A398" s="78"/>
    </row>
    <row r="399" spans="1:1" ht="14.25" customHeight="1">
      <c r="A399" s="78"/>
    </row>
    <row r="400" spans="1:1" ht="14.25" customHeight="1">
      <c r="A400" s="78"/>
    </row>
    <row r="401" spans="1:1" ht="14.25" customHeight="1">
      <c r="A401" s="78"/>
    </row>
    <row r="402" spans="1:1" ht="14.25" customHeight="1">
      <c r="A402" s="78"/>
    </row>
    <row r="403" spans="1:1" ht="14.25" customHeight="1">
      <c r="A403" s="78"/>
    </row>
    <row r="404" spans="1:1" ht="14.25" customHeight="1">
      <c r="A404" s="78"/>
    </row>
    <row r="405" spans="1:1" ht="14.25" customHeight="1">
      <c r="A405" s="78"/>
    </row>
    <row r="406" spans="1:1" ht="14.25" customHeight="1">
      <c r="A406" s="78"/>
    </row>
    <row r="407" spans="1:1" ht="14.25" customHeight="1">
      <c r="A407" s="78"/>
    </row>
    <row r="408" spans="1:1" ht="14.25" customHeight="1">
      <c r="A408" s="78"/>
    </row>
    <row r="409" spans="1:1" ht="14.25" customHeight="1">
      <c r="A409" s="78"/>
    </row>
    <row r="410" spans="1:1" ht="14.25" customHeight="1">
      <c r="A410" s="78"/>
    </row>
    <row r="411" spans="1:1" ht="14.25" customHeight="1">
      <c r="A411" s="78"/>
    </row>
    <row r="412" spans="1:1" ht="14.25" customHeight="1">
      <c r="A412" s="78"/>
    </row>
    <row r="413" spans="1:1" ht="14.25" customHeight="1">
      <c r="A413" s="78"/>
    </row>
    <row r="414" spans="1:1" ht="14.25" customHeight="1">
      <c r="A414" s="78"/>
    </row>
    <row r="415" spans="1:1" ht="14.25" customHeight="1">
      <c r="A415" s="78"/>
    </row>
    <row r="416" spans="1:1" ht="14.25" customHeight="1">
      <c r="A416" s="78"/>
    </row>
    <row r="417" spans="1:1" ht="14.25" customHeight="1">
      <c r="A417" s="78"/>
    </row>
    <row r="418" spans="1:1" ht="14.25" customHeight="1">
      <c r="A418" s="78"/>
    </row>
    <row r="419" spans="1:1" ht="14.25" customHeight="1">
      <c r="A419" s="78"/>
    </row>
    <row r="420" spans="1:1" ht="14.25" customHeight="1">
      <c r="A420" s="78"/>
    </row>
    <row r="421" spans="1:1" ht="14.25" customHeight="1">
      <c r="A421" s="78"/>
    </row>
    <row r="422" spans="1:1" ht="14.25" customHeight="1">
      <c r="A422" s="78"/>
    </row>
    <row r="423" spans="1:1" ht="14.25" customHeight="1">
      <c r="A423" s="78"/>
    </row>
    <row r="424" spans="1:1" ht="14.25" customHeight="1">
      <c r="A424" s="78"/>
    </row>
    <row r="425" spans="1:1" ht="14.25" customHeight="1">
      <c r="A425" s="78"/>
    </row>
    <row r="426" spans="1:1" ht="14.25" customHeight="1">
      <c r="A426" s="78"/>
    </row>
    <row r="427" spans="1:1" ht="14.25" customHeight="1">
      <c r="A427" s="78"/>
    </row>
    <row r="428" spans="1:1" ht="14.25" customHeight="1">
      <c r="A428" s="78"/>
    </row>
    <row r="429" spans="1:1" ht="14.25" customHeight="1">
      <c r="A429" s="78"/>
    </row>
    <row r="430" spans="1:1" ht="14.25" customHeight="1">
      <c r="A430" s="78"/>
    </row>
    <row r="431" spans="1:1" ht="14.25" customHeight="1">
      <c r="A431" s="78"/>
    </row>
    <row r="432" spans="1:1" ht="14.25" customHeight="1">
      <c r="A432" s="78"/>
    </row>
    <row r="433" spans="1:1" ht="14.25" customHeight="1">
      <c r="A433" s="78"/>
    </row>
    <row r="434" spans="1:1" ht="14.25" customHeight="1">
      <c r="A434" s="78"/>
    </row>
    <row r="435" spans="1:1" ht="14.25" customHeight="1">
      <c r="A435" s="78"/>
    </row>
    <row r="436" spans="1:1" ht="14.25" customHeight="1">
      <c r="A436" s="78"/>
    </row>
    <row r="437" spans="1:1" ht="14.25" customHeight="1">
      <c r="A437" s="78"/>
    </row>
    <row r="438" spans="1:1" ht="14.25" customHeight="1">
      <c r="A438" s="78"/>
    </row>
    <row r="439" spans="1:1" ht="14.25" customHeight="1">
      <c r="A439" s="78"/>
    </row>
    <row r="440" spans="1:1" ht="14.25" customHeight="1">
      <c r="A440" s="78"/>
    </row>
    <row r="441" spans="1:1" ht="14.25" customHeight="1">
      <c r="A441" s="78"/>
    </row>
    <row r="442" spans="1:1" ht="14.25" customHeight="1">
      <c r="A442" s="78"/>
    </row>
    <row r="443" spans="1:1" ht="14.25" customHeight="1">
      <c r="A443" s="78"/>
    </row>
    <row r="444" spans="1:1" ht="14.25" customHeight="1">
      <c r="A444" s="78"/>
    </row>
    <row r="445" spans="1:1" ht="14.25" customHeight="1">
      <c r="A445" s="78"/>
    </row>
    <row r="446" spans="1:1" ht="14.25" customHeight="1">
      <c r="A446" s="78"/>
    </row>
    <row r="447" spans="1:1" ht="14.25" customHeight="1">
      <c r="A447" s="78"/>
    </row>
    <row r="448" spans="1:1" ht="14.25" customHeight="1">
      <c r="A448" s="78"/>
    </row>
    <row r="449" spans="1:1" ht="14.25" customHeight="1">
      <c r="A449" s="78"/>
    </row>
    <row r="450" spans="1:1" ht="14.25" customHeight="1">
      <c r="A450" s="78"/>
    </row>
    <row r="451" spans="1:1" ht="14.25" customHeight="1">
      <c r="A451" s="78"/>
    </row>
    <row r="452" spans="1:1" ht="14.25" customHeight="1">
      <c r="A452" s="78"/>
    </row>
    <row r="453" spans="1:1" ht="14.25" customHeight="1">
      <c r="A453" s="78"/>
    </row>
    <row r="454" spans="1:1" ht="14.25" customHeight="1">
      <c r="A454" s="78"/>
    </row>
    <row r="455" spans="1:1" ht="14.25" customHeight="1">
      <c r="A455" s="78"/>
    </row>
    <row r="456" spans="1:1" ht="14.25" customHeight="1">
      <c r="A456" s="78"/>
    </row>
    <row r="457" spans="1:1" ht="14.25" customHeight="1">
      <c r="A457" s="78"/>
    </row>
    <row r="458" spans="1:1" ht="14.25" customHeight="1">
      <c r="A458" s="78"/>
    </row>
    <row r="459" spans="1:1" ht="14.25" customHeight="1">
      <c r="A459" s="78"/>
    </row>
    <row r="460" spans="1:1" ht="14.25" customHeight="1">
      <c r="A460" s="78"/>
    </row>
    <row r="461" spans="1:1" ht="14.25" customHeight="1">
      <c r="A461" s="78"/>
    </row>
    <row r="462" spans="1:1" ht="14.25" customHeight="1">
      <c r="A462" s="78"/>
    </row>
    <row r="463" spans="1:1" ht="14.25" customHeight="1">
      <c r="A463" s="78"/>
    </row>
    <row r="464" spans="1:1" ht="14.25" customHeight="1">
      <c r="A464" s="78"/>
    </row>
    <row r="465" spans="1:1" ht="14.25" customHeight="1">
      <c r="A465" s="78"/>
    </row>
    <row r="466" spans="1:1" ht="14.25" customHeight="1">
      <c r="A466" s="78"/>
    </row>
    <row r="467" spans="1:1" ht="14.25" customHeight="1">
      <c r="A467" s="78"/>
    </row>
    <row r="468" spans="1:1" ht="14.25" customHeight="1">
      <c r="A468" s="78"/>
    </row>
    <row r="469" spans="1:1" ht="14.25" customHeight="1">
      <c r="A469" s="78"/>
    </row>
    <row r="470" spans="1:1" ht="14.25" customHeight="1">
      <c r="A470" s="78"/>
    </row>
    <row r="471" spans="1:1" ht="14.25" customHeight="1">
      <c r="A471" s="78"/>
    </row>
    <row r="472" spans="1:1" ht="14.25" customHeight="1">
      <c r="A472" s="78"/>
    </row>
    <row r="473" spans="1:1" ht="14.25" customHeight="1">
      <c r="A473" s="78"/>
    </row>
    <row r="474" spans="1:1" ht="14.25" customHeight="1">
      <c r="A474" s="78"/>
    </row>
    <row r="475" spans="1:1" ht="14.25" customHeight="1">
      <c r="A475" s="78"/>
    </row>
    <row r="476" spans="1:1" ht="14.25" customHeight="1">
      <c r="A476" s="78"/>
    </row>
    <row r="477" spans="1:1" ht="14.25" customHeight="1">
      <c r="A477" s="78"/>
    </row>
    <row r="478" spans="1:1" ht="14.25" customHeight="1">
      <c r="A478" s="78"/>
    </row>
    <row r="479" spans="1:1" ht="14.25" customHeight="1">
      <c r="A479" s="78"/>
    </row>
    <row r="480" spans="1:1" ht="14.25" customHeight="1">
      <c r="A480" s="78"/>
    </row>
    <row r="481" spans="1:1" ht="14.25" customHeight="1">
      <c r="A481" s="78"/>
    </row>
    <row r="482" spans="1:1" ht="14.25" customHeight="1">
      <c r="A482" s="78"/>
    </row>
    <row r="483" spans="1:1" ht="14.25" customHeight="1">
      <c r="A483" s="78"/>
    </row>
    <row r="484" spans="1:1" ht="14.25" customHeight="1">
      <c r="A484" s="78"/>
    </row>
    <row r="485" spans="1:1" ht="14.25" customHeight="1">
      <c r="A485" s="78"/>
    </row>
    <row r="486" spans="1:1" ht="14.25" customHeight="1">
      <c r="A486" s="78"/>
    </row>
    <row r="487" spans="1:1" ht="14.25" customHeight="1">
      <c r="A487" s="78"/>
    </row>
    <row r="488" spans="1:1" ht="14.25" customHeight="1">
      <c r="A488" s="78"/>
    </row>
    <row r="489" spans="1:1" ht="14.25" customHeight="1">
      <c r="A489" s="78"/>
    </row>
    <row r="490" spans="1:1" ht="14.25" customHeight="1">
      <c r="A490" s="78"/>
    </row>
    <row r="491" spans="1:1" ht="14.25" customHeight="1">
      <c r="A491" s="78"/>
    </row>
    <row r="492" spans="1:1" ht="14.25" customHeight="1">
      <c r="A492" s="78"/>
    </row>
    <row r="493" spans="1:1" ht="14.25" customHeight="1">
      <c r="A493" s="78"/>
    </row>
    <row r="494" spans="1:1" ht="14.25" customHeight="1">
      <c r="A494" s="78"/>
    </row>
    <row r="495" spans="1:1" ht="14.25" customHeight="1">
      <c r="A495" s="78"/>
    </row>
    <row r="496" spans="1:1" ht="14.25" customHeight="1">
      <c r="A496" s="78"/>
    </row>
    <row r="497" spans="1:1" ht="14.25" customHeight="1">
      <c r="A497" s="78"/>
    </row>
    <row r="498" spans="1:1" ht="14.25" customHeight="1">
      <c r="A498" s="78"/>
    </row>
    <row r="499" spans="1:1" ht="14.25" customHeight="1">
      <c r="A499" s="78"/>
    </row>
    <row r="500" spans="1:1" ht="14.25" customHeight="1">
      <c r="A500" s="78"/>
    </row>
    <row r="501" spans="1:1" ht="14.25" customHeight="1">
      <c r="A501" s="78"/>
    </row>
    <row r="502" spans="1:1" ht="14.25" customHeight="1">
      <c r="A502" s="78"/>
    </row>
    <row r="503" spans="1:1" ht="14.25" customHeight="1">
      <c r="A503" s="78"/>
    </row>
    <row r="504" spans="1:1" ht="14.25" customHeight="1">
      <c r="A504" s="78"/>
    </row>
    <row r="505" spans="1:1" ht="14.25" customHeight="1">
      <c r="A505" s="78"/>
    </row>
    <row r="506" spans="1:1" ht="14.25" customHeight="1">
      <c r="A506" s="78"/>
    </row>
    <row r="507" spans="1:1" ht="14.25" customHeight="1">
      <c r="A507" s="78"/>
    </row>
    <row r="508" spans="1:1" ht="14.25" customHeight="1">
      <c r="A508" s="78"/>
    </row>
    <row r="509" spans="1:1" ht="14.25" customHeight="1">
      <c r="A509" s="78"/>
    </row>
    <row r="510" spans="1:1" ht="14.25" customHeight="1">
      <c r="A510" s="78"/>
    </row>
    <row r="511" spans="1:1" ht="14.25" customHeight="1">
      <c r="A511" s="78"/>
    </row>
    <row r="512" spans="1:1" ht="14.25" customHeight="1">
      <c r="A512" s="78"/>
    </row>
    <row r="513" spans="1:1" ht="14.25" customHeight="1">
      <c r="A513" s="78"/>
    </row>
    <row r="514" spans="1:1" ht="14.25" customHeight="1">
      <c r="A514" s="78"/>
    </row>
    <row r="515" spans="1:1" ht="14.25" customHeight="1">
      <c r="A515" s="78"/>
    </row>
    <row r="516" spans="1:1" ht="14.25" customHeight="1">
      <c r="A516" s="78"/>
    </row>
    <row r="517" spans="1:1" ht="14.25" customHeight="1">
      <c r="A517" s="78"/>
    </row>
    <row r="518" spans="1:1" ht="14.25" customHeight="1">
      <c r="A518" s="78"/>
    </row>
    <row r="519" spans="1:1" ht="14.25" customHeight="1">
      <c r="A519" s="78"/>
    </row>
    <row r="520" spans="1:1" ht="14.25" customHeight="1">
      <c r="A520" s="78"/>
    </row>
    <row r="521" spans="1:1" ht="14.25" customHeight="1">
      <c r="A521" s="78"/>
    </row>
    <row r="522" spans="1:1" ht="14.25" customHeight="1">
      <c r="A522" s="78"/>
    </row>
    <row r="523" spans="1:1" ht="14.25" customHeight="1">
      <c r="A523" s="78"/>
    </row>
    <row r="524" spans="1:1" ht="14.25" customHeight="1">
      <c r="A524" s="78"/>
    </row>
    <row r="525" spans="1:1" ht="14.25" customHeight="1">
      <c r="A525" s="78"/>
    </row>
    <row r="526" spans="1:1" ht="14.25" customHeight="1">
      <c r="A526" s="78"/>
    </row>
    <row r="527" spans="1:1" ht="14.25" customHeight="1">
      <c r="A527" s="78"/>
    </row>
    <row r="528" spans="1:1" ht="14.25" customHeight="1">
      <c r="A528" s="78"/>
    </row>
    <row r="529" spans="1:1" ht="14.25" customHeight="1">
      <c r="A529" s="78"/>
    </row>
    <row r="530" spans="1:1" ht="14.25" customHeight="1">
      <c r="A530" s="78"/>
    </row>
    <row r="531" spans="1:1" ht="14.25" customHeight="1">
      <c r="A531" s="78"/>
    </row>
    <row r="532" spans="1:1" ht="14.25" customHeight="1">
      <c r="A532" s="78"/>
    </row>
    <row r="533" spans="1:1" ht="14.25" customHeight="1">
      <c r="A533" s="78"/>
    </row>
    <row r="534" spans="1:1" ht="14.25" customHeight="1">
      <c r="A534" s="78"/>
    </row>
    <row r="535" spans="1:1" ht="14.25" customHeight="1">
      <c r="A535" s="78"/>
    </row>
    <row r="536" spans="1:1" ht="14.25" customHeight="1">
      <c r="A536" s="78"/>
    </row>
    <row r="537" spans="1:1" ht="14.25" customHeight="1">
      <c r="A537" s="78"/>
    </row>
    <row r="538" spans="1:1" ht="14.25" customHeight="1">
      <c r="A538" s="78"/>
    </row>
    <row r="539" spans="1:1" ht="14.25" customHeight="1">
      <c r="A539" s="78"/>
    </row>
    <row r="540" spans="1:1" ht="14.25" customHeight="1">
      <c r="A540" s="78"/>
    </row>
    <row r="541" spans="1:1" ht="14.25" customHeight="1">
      <c r="A541" s="78"/>
    </row>
    <row r="542" spans="1:1" ht="14.25" customHeight="1">
      <c r="A542" s="78"/>
    </row>
    <row r="543" spans="1:1" ht="14.25" customHeight="1">
      <c r="A543" s="78"/>
    </row>
    <row r="544" spans="1:1" ht="14.25" customHeight="1">
      <c r="A544" s="78"/>
    </row>
    <row r="545" spans="1:1" ht="14.25" customHeight="1">
      <c r="A545" s="78"/>
    </row>
    <row r="546" spans="1:1" ht="14.25" customHeight="1">
      <c r="A546" s="78"/>
    </row>
    <row r="547" spans="1:1" ht="14.25" customHeight="1">
      <c r="A547" s="78"/>
    </row>
    <row r="548" spans="1:1" ht="14.25" customHeight="1">
      <c r="A548" s="78"/>
    </row>
    <row r="549" spans="1:1" ht="14.25" customHeight="1">
      <c r="A549" s="78"/>
    </row>
    <row r="550" spans="1:1" ht="14.25" customHeight="1">
      <c r="A550" s="78"/>
    </row>
    <row r="551" spans="1:1" ht="14.25" customHeight="1">
      <c r="A551" s="78"/>
    </row>
    <row r="552" spans="1:1" ht="14.25" customHeight="1">
      <c r="A552" s="78"/>
    </row>
    <row r="553" spans="1:1" ht="14.25" customHeight="1">
      <c r="A553" s="78"/>
    </row>
    <row r="554" spans="1:1" ht="14.25" customHeight="1">
      <c r="A554" s="78"/>
    </row>
    <row r="555" spans="1:1" ht="14.25" customHeight="1">
      <c r="A555" s="78"/>
    </row>
    <row r="556" spans="1:1" ht="14.25" customHeight="1">
      <c r="A556" s="78"/>
    </row>
    <row r="557" spans="1:1" ht="14.25" customHeight="1">
      <c r="A557" s="78"/>
    </row>
    <row r="558" spans="1:1" ht="14.25" customHeight="1">
      <c r="A558" s="78"/>
    </row>
    <row r="559" spans="1:1" ht="14.25" customHeight="1">
      <c r="A559" s="78"/>
    </row>
    <row r="560" spans="1:1" ht="14.25" customHeight="1">
      <c r="A560" s="78"/>
    </row>
    <row r="561" spans="1:1" ht="14.25" customHeight="1">
      <c r="A561" s="78"/>
    </row>
    <row r="562" spans="1:1" ht="14.25" customHeight="1">
      <c r="A562" s="78"/>
    </row>
    <row r="563" spans="1:1" ht="14.25" customHeight="1">
      <c r="A563" s="78"/>
    </row>
    <row r="564" spans="1:1" ht="14.25" customHeight="1">
      <c r="A564" s="78"/>
    </row>
    <row r="565" spans="1:1" ht="14.25" customHeight="1">
      <c r="A565" s="78"/>
    </row>
    <row r="566" spans="1:1" ht="14.25" customHeight="1">
      <c r="A566" s="78"/>
    </row>
    <row r="567" spans="1:1" ht="14.25" customHeight="1">
      <c r="A567" s="78"/>
    </row>
    <row r="568" spans="1:1" ht="14.25" customHeight="1">
      <c r="A568" s="78"/>
    </row>
    <row r="569" spans="1:1" ht="14.25" customHeight="1">
      <c r="A569" s="78"/>
    </row>
    <row r="570" spans="1:1" ht="14.25" customHeight="1">
      <c r="A570" s="78"/>
    </row>
    <row r="571" spans="1:1" ht="14.25" customHeight="1">
      <c r="A571" s="78"/>
    </row>
    <row r="572" spans="1:1" ht="14.25" customHeight="1">
      <c r="A572" s="78"/>
    </row>
    <row r="573" spans="1:1" ht="14.25" customHeight="1">
      <c r="A573" s="78"/>
    </row>
    <row r="574" spans="1:1" ht="14.25" customHeight="1">
      <c r="A574" s="78"/>
    </row>
    <row r="575" spans="1:1" ht="14.25" customHeight="1">
      <c r="A575" s="78"/>
    </row>
    <row r="576" spans="1:1" ht="14.25" customHeight="1">
      <c r="A576" s="78"/>
    </row>
    <row r="577" spans="1:1" ht="14.25" customHeight="1">
      <c r="A577" s="78"/>
    </row>
    <row r="578" spans="1:1" ht="14.25" customHeight="1">
      <c r="A578" s="78"/>
    </row>
    <row r="579" spans="1:1" ht="14.25" customHeight="1">
      <c r="A579" s="78"/>
    </row>
    <row r="580" spans="1:1" ht="14.25" customHeight="1">
      <c r="A580" s="78"/>
    </row>
    <row r="581" spans="1:1" ht="14.25" customHeight="1">
      <c r="A581" s="78"/>
    </row>
    <row r="582" spans="1:1" ht="14.25" customHeight="1">
      <c r="A582" s="78"/>
    </row>
    <row r="583" spans="1:1" ht="14.25" customHeight="1">
      <c r="A583" s="78"/>
    </row>
    <row r="584" spans="1:1" ht="14.25" customHeight="1">
      <c r="A584" s="78"/>
    </row>
    <row r="585" spans="1:1" ht="14.25" customHeight="1">
      <c r="A585" s="78"/>
    </row>
    <row r="586" spans="1:1" ht="14.25" customHeight="1">
      <c r="A586" s="78"/>
    </row>
    <row r="587" spans="1:1" ht="14.25" customHeight="1">
      <c r="A587" s="78"/>
    </row>
    <row r="588" spans="1:1" ht="14.25" customHeight="1">
      <c r="A588" s="78"/>
    </row>
    <row r="589" spans="1:1" ht="14.25" customHeight="1">
      <c r="A589" s="78"/>
    </row>
    <row r="590" spans="1:1" ht="14.25" customHeight="1">
      <c r="A590" s="78"/>
    </row>
    <row r="591" spans="1:1" ht="14.25" customHeight="1">
      <c r="A591" s="78"/>
    </row>
    <row r="592" spans="1:1" ht="14.25" customHeight="1">
      <c r="A592" s="78"/>
    </row>
    <row r="593" spans="1:1" ht="14.25" customHeight="1">
      <c r="A593" s="78"/>
    </row>
    <row r="594" spans="1:1" ht="14.25" customHeight="1">
      <c r="A594" s="78"/>
    </row>
    <row r="595" spans="1:1" ht="14.25" customHeight="1">
      <c r="A595" s="78"/>
    </row>
    <row r="596" spans="1:1" ht="14.25" customHeight="1">
      <c r="A596" s="78"/>
    </row>
    <row r="597" spans="1:1" ht="14.25" customHeight="1">
      <c r="A597" s="78"/>
    </row>
    <row r="598" spans="1:1" ht="14.25" customHeight="1">
      <c r="A598" s="78"/>
    </row>
    <row r="599" spans="1:1" ht="14.25" customHeight="1">
      <c r="A599" s="78"/>
    </row>
    <row r="600" spans="1:1" ht="14.25" customHeight="1">
      <c r="A600" s="78"/>
    </row>
    <row r="601" spans="1:1" ht="14.25" customHeight="1">
      <c r="A601" s="78"/>
    </row>
    <row r="602" spans="1:1" ht="14.25" customHeight="1">
      <c r="A602" s="78"/>
    </row>
    <row r="603" spans="1:1" ht="14.25" customHeight="1">
      <c r="A603" s="78"/>
    </row>
    <row r="604" spans="1:1" ht="14.25" customHeight="1">
      <c r="A604" s="78"/>
    </row>
    <row r="605" spans="1:1" ht="14.25" customHeight="1">
      <c r="A605" s="78"/>
    </row>
    <row r="606" spans="1:1" ht="14.25" customHeight="1">
      <c r="A606" s="78"/>
    </row>
    <row r="607" spans="1:1" ht="14.25" customHeight="1">
      <c r="A607" s="78"/>
    </row>
    <row r="608" spans="1:1" ht="14.25" customHeight="1">
      <c r="A608" s="78"/>
    </row>
    <row r="609" spans="1:1" ht="14.25" customHeight="1">
      <c r="A609" s="78"/>
    </row>
    <row r="610" spans="1:1" ht="14.25" customHeight="1">
      <c r="A610" s="78"/>
    </row>
    <row r="611" spans="1:1" ht="14.25" customHeight="1">
      <c r="A611" s="78"/>
    </row>
    <row r="612" spans="1:1" ht="14.25" customHeight="1">
      <c r="A612" s="78"/>
    </row>
    <row r="613" spans="1:1" ht="14.25" customHeight="1">
      <c r="A613" s="78"/>
    </row>
    <row r="614" spans="1:1" ht="14.25" customHeight="1">
      <c r="A614" s="78"/>
    </row>
    <row r="615" spans="1:1" ht="14.25" customHeight="1">
      <c r="A615" s="78"/>
    </row>
    <row r="616" spans="1:1" ht="14.25" customHeight="1">
      <c r="A616" s="78"/>
    </row>
    <row r="617" spans="1:1" ht="14.25" customHeight="1">
      <c r="A617" s="78"/>
    </row>
    <row r="618" spans="1:1" ht="14.25" customHeight="1">
      <c r="A618" s="78"/>
    </row>
    <row r="619" spans="1:1" ht="14.25" customHeight="1">
      <c r="A619" s="78"/>
    </row>
    <row r="620" spans="1:1" ht="14.25" customHeight="1">
      <c r="A620" s="78"/>
    </row>
    <row r="621" spans="1:1" ht="14.25" customHeight="1">
      <c r="A621" s="78"/>
    </row>
    <row r="622" spans="1:1" ht="14.25" customHeight="1">
      <c r="A622" s="78"/>
    </row>
    <row r="623" spans="1:1" ht="14.25" customHeight="1">
      <c r="A623" s="78"/>
    </row>
    <row r="624" spans="1:1" ht="14.25" customHeight="1">
      <c r="A624" s="78"/>
    </row>
    <row r="625" spans="1:1" ht="14.25" customHeight="1">
      <c r="A625" s="78"/>
    </row>
    <row r="626" spans="1:1" ht="14.25" customHeight="1">
      <c r="A626" s="78"/>
    </row>
    <row r="627" spans="1:1" ht="14.25" customHeight="1">
      <c r="A627" s="78"/>
    </row>
    <row r="628" spans="1:1" ht="14.25" customHeight="1">
      <c r="A628" s="78"/>
    </row>
    <row r="629" spans="1:1" ht="14.25" customHeight="1">
      <c r="A629" s="78"/>
    </row>
    <row r="630" spans="1:1" ht="14.25" customHeight="1">
      <c r="A630" s="78"/>
    </row>
    <row r="631" spans="1:1" ht="14.25" customHeight="1">
      <c r="A631" s="78"/>
    </row>
    <row r="632" spans="1:1" ht="14.25" customHeight="1">
      <c r="A632" s="78"/>
    </row>
    <row r="633" spans="1:1" ht="14.25" customHeight="1">
      <c r="A633" s="78"/>
    </row>
    <row r="634" spans="1:1" ht="14.25" customHeight="1">
      <c r="A634" s="78"/>
    </row>
    <row r="635" spans="1:1" ht="14.25" customHeight="1">
      <c r="A635" s="78"/>
    </row>
    <row r="636" spans="1:1" ht="14.25" customHeight="1">
      <c r="A636" s="78"/>
    </row>
    <row r="637" spans="1:1" ht="14.25" customHeight="1">
      <c r="A637" s="78"/>
    </row>
    <row r="638" spans="1:1" ht="14.25" customHeight="1">
      <c r="A638" s="78"/>
    </row>
    <row r="639" spans="1:1" ht="14.25" customHeight="1">
      <c r="A639" s="78"/>
    </row>
    <row r="640" spans="1:1" ht="14.25" customHeight="1">
      <c r="A640" s="78"/>
    </row>
    <row r="641" spans="1:1" ht="14.25" customHeight="1">
      <c r="A641" s="78"/>
    </row>
    <row r="642" spans="1:1" ht="14.25" customHeight="1">
      <c r="A642" s="78"/>
    </row>
    <row r="643" spans="1:1" ht="14.25" customHeight="1">
      <c r="A643" s="78"/>
    </row>
    <row r="644" spans="1:1" ht="14.25" customHeight="1">
      <c r="A644" s="78"/>
    </row>
    <row r="645" spans="1:1" ht="14.25" customHeight="1">
      <c r="A645" s="78"/>
    </row>
    <row r="646" spans="1:1" ht="14.25" customHeight="1">
      <c r="A646" s="78"/>
    </row>
    <row r="647" spans="1:1" ht="14.25" customHeight="1">
      <c r="A647" s="78"/>
    </row>
    <row r="648" spans="1:1" ht="14.25" customHeight="1">
      <c r="A648" s="78"/>
    </row>
    <row r="649" spans="1:1" ht="14.25" customHeight="1">
      <c r="A649" s="78"/>
    </row>
    <row r="650" spans="1:1" ht="14.25" customHeight="1">
      <c r="A650" s="78"/>
    </row>
    <row r="651" spans="1:1" ht="14.25" customHeight="1">
      <c r="A651" s="78"/>
    </row>
    <row r="652" spans="1:1" ht="14.25" customHeight="1">
      <c r="A652" s="78"/>
    </row>
    <row r="653" spans="1:1" ht="14.25" customHeight="1">
      <c r="A653" s="78"/>
    </row>
    <row r="654" spans="1:1" ht="14.25" customHeight="1">
      <c r="A654" s="78"/>
    </row>
    <row r="655" spans="1:1" ht="14.25" customHeight="1">
      <c r="A655" s="78"/>
    </row>
    <row r="656" spans="1:1" ht="14.25" customHeight="1">
      <c r="A656" s="78"/>
    </row>
    <row r="657" spans="1:1" ht="14.25" customHeight="1">
      <c r="A657" s="78"/>
    </row>
    <row r="658" spans="1:1" ht="14.25" customHeight="1">
      <c r="A658" s="78"/>
    </row>
    <row r="659" spans="1:1" ht="14.25" customHeight="1">
      <c r="A659" s="78"/>
    </row>
    <row r="660" spans="1:1" ht="14.25" customHeight="1">
      <c r="A660" s="78"/>
    </row>
    <row r="661" spans="1:1" ht="14.25" customHeight="1">
      <c r="A661" s="78"/>
    </row>
    <row r="662" spans="1:1" ht="14.25" customHeight="1">
      <c r="A662" s="78"/>
    </row>
    <row r="663" spans="1:1" ht="14.25" customHeight="1">
      <c r="A663" s="78"/>
    </row>
    <row r="664" spans="1:1" ht="14.25" customHeight="1">
      <c r="A664" s="78"/>
    </row>
    <row r="665" spans="1:1" ht="14.25" customHeight="1">
      <c r="A665" s="78"/>
    </row>
    <row r="666" spans="1:1" ht="14.25" customHeight="1">
      <c r="A666" s="78"/>
    </row>
    <row r="667" spans="1:1" ht="14.25" customHeight="1">
      <c r="A667" s="78"/>
    </row>
    <row r="668" spans="1:1" ht="14.25" customHeight="1">
      <c r="A668" s="78"/>
    </row>
    <row r="669" spans="1:1" ht="14.25" customHeight="1">
      <c r="A669" s="78"/>
    </row>
    <row r="670" spans="1:1" ht="14.25" customHeight="1">
      <c r="A670" s="78"/>
    </row>
    <row r="671" spans="1:1" ht="14.25" customHeight="1">
      <c r="A671" s="78"/>
    </row>
    <row r="672" spans="1:1" ht="14.25" customHeight="1">
      <c r="A672" s="78"/>
    </row>
    <row r="673" spans="1:1" ht="14.25" customHeight="1">
      <c r="A673" s="78"/>
    </row>
    <row r="674" spans="1:1" ht="14.25" customHeight="1">
      <c r="A674" s="78"/>
    </row>
    <row r="675" spans="1:1" ht="14.25" customHeight="1">
      <c r="A675" s="78"/>
    </row>
    <row r="676" spans="1:1" ht="14.25" customHeight="1">
      <c r="A676" s="78"/>
    </row>
    <row r="677" spans="1:1" ht="14.25" customHeight="1">
      <c r="A677" s="78"/>
    </row>
    <row r="678" spans="1:1" ht="14.25" customHeight="1">
      <c r="A678" s="78"/>
    </row>
    <row r="679" spans="1:1" ht="14.25" customHeight="1">
      <c r="A679" s="78"/>
    </row>
    <row r="680" spans="1:1" ht="14.25" customHeight="1">
      <c r="A680" s="78"/>
    </row>
    <row r="681" spans="1:1" ht="14.25" customHeight="1">
      <c r="A681" s="78"/>
    </row>
    <row r="682" spans="1:1" ht="14.25" customHeight="1">
      <c r="A682" s="78"/>
    </row>
    <row r="683" spans="1:1" ht="14.25" customHeight="1">
      <c r="A683" s="78"/>
    </row>
    <row r="684" spans="1:1" ht="14.25" customHeight="1">
      <c r="A684" s="78"/>
    </row>
    <row r="685" spans="1:1" ht="14.25" customHeight="1">
      <c r="A685" s="78"/>
    </row>
    <row r="686" spans="1:1" ht="14.25" customHeight="1">
      <c r="A686" s="78"/>
    </row>
    <row r="687" spans="1:1" ht="14.25" customHeight="1">
      <c r="A687" s="78"/>
    </row>
    <row r="688" spans="1:1" ht="14.25" customHeight="1">
      <c r="A688" s="78"/>
    </row>
    <row r="689" spans="1:1" ht="14.25" customHeight="1">
      <c r="A689" s="78"/>
    </row>
    <row r="690" spans="1:1" ht="14.25" customHeight="1">
      <c r="A690" s="78"/>
    </row>
    <row r="691" spans="1:1" ht="14.25" customHeight="1">
      <c r="A691" s="78"/>
    </row>
    <row r="692" spans="1:1" ht="14.25" customHeight="1">
      <c r="A692" s="78"/>
    </row>
    <row r="693" spans="1:1" ht="14.25" customHeight="1">
      <c r="A693" s="78"/>
    </row>
    <row r="694" spans="1:1" ht="14.25" customHeight="1">
      <c r="A694" s="78"/>
    </row>
    <row r="695" spans="1:1" ht="14.25" customHeight="1">
      <c r="A695" s="78"/>
    </row>
    <row r="696" spans="1:1" ht="14.25" customHeight="1">
      <c r="A696" s="78"/>
    </row>
    <row r="697" spans="1:1" ht="14.25" customHeight="1">
      <c r="A697" s="78"/>
    </row>
    <row r="698" spans="1:1" ht="14.25" customHeight="1">
      <c r="A698" s="78"/>
    </row>
    <row r="699" spans="1:1" ht="14.25" customHeight="1">
      <c r="A699" s="78"/>
    </row>
    <row r="700" spans="1:1" ht="14.25" customHeight="1">
      <c r="A700" s="78"/>
    </row>
    <row r="701" spans="1:1" ht="14.25" customHeight="1">
      <c r="A701" s="78"/>
    </row>
    <row r="702" spans="1:1" ht="14.25" customHeight="1">
      <c r="A702" s="78"/>
    </row>
    <row r="703" spans="1:1" ht="14.25" customHeight="1">
      <c r="A703" s="78"/>
    </row>
    <row r="704" spans="1:1" ht="14.25" customHeight="1">
      <c r="A704" s="78"/>
    </row>
    <row r="705" spans="1:1" ht="14.25" customHeight="1">
      <c r="A705" s="78"/>
    </row>
    <row r="706" spans="1:1" ht="14.25" customHeight="1">
      <c r="A706" s="78"/>
    </row>
    <row r="707" spans="1:1" ht="14.25" customHeight="1">
      <c r="A707" s="78"/>
    </row>
    <row r="708" spans="1:1" ht="14.25" customHeight="1">
      <c r="A708" s="78"/>
    </row>
    <row r="709" spans="1:1" ht="14.25" customHeight="1">
      <c r="A709" s="78"/>
    </row>
    <row r="710" spans="1:1" ht="14.25" customHeight="1">
      <c r="A710" s="78"/>
    </row>
    <row r="711" spans="1:1" ht="14.25" customHeight="1">
      <c r="A711" s="78"/>
    </row>
    <row r="712" spans="1:1" ht="14.25" customHeight="1">
      <c r="A712" s="78"/>
    </row>
    <row r="713" spans="1:1" ht="14.25" customHeight="1">
      <c r="A713" s="78"/>
    </row>
    <row r="714" spans="1:1" ht="14.25" customHeight="1">
      <c r="A714" s="78"/>
    </row>
    <row r="715" spans="1:1" ht="14.25" customHeight="1">
      <c r="A715" s="78"/>
    </row>
    <row r="716" spans="1:1" ht="14.25" customHeight="1">
      <c r="A716" s="78"/>
    </row>
    <row r="717" spans="1:1" ht="14.25" customHeight="1">
      <c r="A717" s="78"/>
    </row>
    <row r="718" spans="1:1" ht="14.25" customHeight="1">
      <c r="A718" s="78"/>
    </row>
    <row r="719" spans="1:1" ht="14.25" customHeight="1">
      <c r="A719" s="78"/>
    </row>
    <row r="720" spans="1:1" ht="14.25" customHeight="1">
      <c r="A720" s="78"/>
    </row>
    <row r="721" spans="1:1" ht="14.25" customHeight="1">
      <c r="A721" s="78"/>
    </row>
    <row r="722" spans="1:1" ht="14.25" customHeight="1">
      <c r="A722" s="78"/>
    </row>
    <row r="723" spans="1:1" ht="14.25" customHeight="1">
      <c r="A723" s="78"/>
    </row>
    <row r="724" spans="1:1" ht="14.25" customHeight="1">
      <c r="A724" s="78"/>
    </row>
    <row r="725" spans="1:1" ht="14.25" customHeight="1">
      <c r="A725" s="78"/>
    </row>
    <row r="726" spans="1:1" ht="14.25" customHeight="1">
      <c r="A726" s="78"/>
    </row>
    <row r="727" spans="1:1" ht="14.25" customHeight="1">
      <c r="A727" s="78"/>
    </row>
    <row r="728" spans="1:1" ht="14.25" customHeight="1">
      <c r="A728" s="78"/>
    </row>
    <row r="729" spans="1:1" ht="14.25" customHeight="1">
      <c r="A729" s="78"/>
    </row>
    <row r="730" spans="1:1" ht="14.25" customHeight="1">
      <c r="A730" s="78"/>
    </row>
    <row r="731" spans="1:1" ht="14.25" customHeight="1">
      <c r="A731" s="78"/>
    </row>
    <row r="732" spans="1:1" ht="14.25" customHeight="1">
      <c r="A732" s="78"/>
    </row>
    <row r="733" spans="1:1" ht="14.25" customHeight="1">
      <c r="A733" s="78"/>
    </row>
    <row r="734" spans="1:1" ht="14.25" customHeight="1">
      <c r="A734" s="78"/>
    </row>
    <row r="735" spans="1:1" ht="14.25" customHeight="1">
      <c r="A735" s="78"/>
    </row>
    <row r="736" spans="1:1" ht="14.25" customHeight="1">
      <c r="A736" s="78"/>
    </row>
    <row r="737" spans="1:1" ht="14.25" customHeight="1">
      <c r="A737" s="78"/>
    </row>
    <row r="738" spans="1:1" ht="14.25" customHeight="1">
      <c r="A738" s="78"/>
    </row>
    <row r="739" spans="1:1" ht="14.25" customHeight="1">
      <c r="A739" s="78"/>
    </row>
    <row r="740" spans="1:1" ht="14.25" customHeight="1">
      <c r="A740" s="78"/>
    </row>
    <row r="741" spans="1:1" ht="14.25" customHeight="1">
      <c r="A741" s="78"/>
    </row>
    <row r="742" spans="1:1" ht="14.25" customHeight="1">
      <c r="A742" s="78"/>
    </row>
    <row r="743" spans="1:1" ht="14.25" customHeight="1">
      <c r="A743" s="78"/>
    </row>
    <row r="744" spans="1:1" ht="14.25" customHeight="1">
      <c r="A744" s="78"/>
    </row>
    <row r="745" spans="1:1" ht="14.25" customHeight="1">
      <c r="A745" s="78"/>
    </row>
    <row r="746" spans="1:1" ht="14.25" customHeight="1">
      <c r="A746" s="78"/>
    </row>
    <row r="747" spans="1:1" ht="14.25" customHeight="1">
      <c r="A747" s="78"/>
    </row>
    <row r="748" spans="1:1" ht="14.25" customHeight="1">
      <c r="A748" s="78"/>
    </row>
    <row r="749" spans="1:1" ht="14.25" customHeight="1">
      <c r="A749" s="78"/>
    </row>
    <row r="750" spans="1:1" ht="14.25" customHeight="1">
      <c r="A750" s="78"/>
    </row>
    <row r="751" spans="1:1" ht="14.25" customHeight="1">
      <c r="A751" s="78"/>
    </row>
    <row r="752" spans="1:1" ht="14.25" customHeight="1">
      <c r="A752" s="78"/>
    </row>
    <row r="753" spans="1:1" ht="14.25" customHeight="1">
      <c r="A753" s="78"/>
    </row>
    <row r="754" spans="1:1" ht="14.25" customHeight="1">
      <c r="A754" s="78"/>
    </row>
    <row r="755" spans="1:1" ht="14.25" customHeight="1">
      <c r="A755" s="78"/>
    </row>
    <row r="756" spans="1:1" ht="14.25" customHeight="1">
      <c r="A756" s="78"/>
    </row>
    <row r="757" spans="1:1" ht="14.25" customHeight="1">
      <c r="A757" s="78"/>
    </row>
    <row r="758" spans="1:1" ht="14.25" customHeight="1">
      <c r="A758" s="78"/>
    </row>
    <row r="759" spans="1:1" ht="14.25" customHeight="1">
      <c r="A759" s="78"/>
    </row>
    <row r="760" spans="1:1" ht="14.25" customHeight="1">
      <c r="A760" s="78"/>
    </row>
    <row r="761" spans="1:1" ht="14.25" customHeight="1">
      <c r="A761" s="78"/>
    </row>
    <row r="762" spans="1:1" ht="14.25" customHeight="1">
      <c r="A762" s="78"/>
    </row>
    <row r="763" spans="1:1" ht="14.25" customHeight="1">
      <c r="A763" s="78"/>
    </row>
    <row r="764" spans="1:1" ht="14.25" customHeight="1">
      <c r="A764" s="78"/>
    </row>
    <row r="765" spans="1:1" ht="14.25" customHeight="1">
      <c r="A765" s="78"/>
    </row>
    <row r="766" spans="1:1" ht="14.25" customHeight="1">
      <c r="A766" s="78"/>
    </row>
    <row r="767" spans="1:1" ht="14.25" customHeight="1">
      <c r="A767" s="78"/>
    </row>
    <row r="768" spans="1:1" ht="14.25" customHeight="1">
      <c r="A768" s="78"/>
    </row>
    <row r="769" spans="1:1" ht="14.25" customHeight="1">
      <c r="A769" s="78"/>
    </row>
    <row r="770" spans="1:1" ht="14.25" customHeight="1">
      <c r="A770" s="78"/>
    </row>
    <row r="771" spans="1:1" ht="14.25" customHeight="1">
      <c r="A771" s="78"/>
    </row>
    <row r="772" spans="1:1" ht="14.25" customHeight="1">
      <c r="A772" s="78"/>
    </row>
    <row r="773" spans="1:1" ht="14.25" customHeight="1">
      <c r="A773" s="78"/>
    </row>
    <row r="774" spans="1:1" ht="14.25" customHeight="1">
      <c r="A774" s="78"/>
    </row>
    <row r="775" spans="1:1" ht="14.25" customHeight="1">
      <c r="A775" s="78"/>
    </row>
    <row r="776" spans="1:1" ht="14.25" customHeight="1">
      <c r="A776" s="78"/>
    </row>
    <row r="777" spans="1:1" ht="14.25" customHeight="1">
      <c r="A777" s="78"/>
    </row>
    <row r="778" spans="1:1" ht="14.25" customHeight="1">
      <c r="A778" s="78"/>
    </row>
    <row r="779" spans="1:1" ht="14.25" customHeight="1">
      <c r="A779" s="78"/>
    </row>
    <row r="780" spans="1:1" ht="14.25" customHeight="1">
      <c r="A780" s="78"/>
    </row>
    <row r="781" spans="1:1" ht="14.25" customHeight="1">
      <c r="A781" s="78"/>
    </row>
    <row r="782" spans="1:1" ht="14.25" customHeight="1">
      <c r="A782" s="78"/>
    </row>
    <row r="783" spans="1:1" ht="14.25" customHeight="1">
      <c r="A783" s="78"/>
    </row>
    <row r="784" spans="1:1" ht="14.25" customHeight="1">
      <c r="A784" s="78"/>
    </row>
    <row r="785" spans="1:1" ht="14.25" customHeight="1">
      <c r="A785" s="78"/>
    </row>
    <row r="786" spans="1:1" ht="14.25" customHeight="1">
      <c r="A786" s="78"/>
    </row>
    <row r="787" spans="1:1" ht="14.25" customHeight="1">
      <c r="A787" s="78"/>
    </row>
    <row r="788" spans="1:1" ht="14.25" customHeight="1">
      <c r="A788" s="78"/>
    </row>
    <row r="789" spans="1:1" ht="14.25" customHeight="1">
      <c r="A789" s="78"/>
    </row>
    <row r="790" spans="1:1" ht="14.25" customHeight="1">
      <c r="A790" s="78"/>
    </row>
    <row r="791" spans="1:1" ht="14.25" customHeight="1">
      <c r="A791" s="78"/>
    </row>
    <row r="792" spans="1:1" ht="14.25" customHeight="1">
      <c r="A792" s="78"/>
    </row>
    <row r="793" spans="1:1" ht="14.25" customHeight="1">
      <c r="A793" s="78"/>
    </row>
    <row r="794" spans="1:1" ht="14.25" customHeight="1">
      <c r="A794" s="78"/>
    </row>
    <row r="795" spans="1:1" ht="14.25" customHeight="1">
      <c r="A795" s="78"/>
    </row>
    <row r="796" spans="1:1" ht="14.25" customHeight="1">
      <c r="A796" s="78"/>
    </row>
    <row r="797" spans="1:1" ht="14.25" customHeight="1">
      <c r="A797" s="78"/>
    </row>
    <row r="798" spans="1:1" ht="14.25" customHeight="1">
      <c r="A798" s="78"/>
    </row>
    <row r="799" spans="1:1" ht="14.25" customHeight="1">
      <c r="A799" s="78"/>
    </row>
    <row r="800" spans="1:1" ht="14.25" customHeight="1">
      <c r="A800" s="78"/>
    </row>
    <row r="801" spans="1:1" ht="14.25" customHeight="1">
      <c r="A801" s="78"/>
    </row>
    <row r="802" spans="1:1" ht="14.25" customHeight="1">
      <c r="A802" s="78"/>
    </row>
    <row r="803" spans="1:1" ht="14.25" customHeight="1">
      <c r="A803" s="78"/>
    </row>
    <row r="804" spans="1:1" ht="14.25" customHeight="1">
      <c r="A804" s="78"/>
    </row>
    <row r="805" spans="1:1" ht="14.25" customHeight="1">
      <c r="A805" s="78"/>
    </row>
    <row r="806" spans="1:1" ht="14.25" customHeight="1">
      <c r="A806" s="78"/>
    </row>
    <row r="807" spans="1:1" ht="14.25" customHeight="1">
      <c r="A807" s="78"/>
    </row>
    <row r="808" spans="1:1" ht="14.25" customHeight="1">
      <c r="A808" s="78"/>
    </row>
    <row r="809" spans="1:1" ht="14.25" customHeight="1">
      <c r="A809" s="78"/>
    </row>
    <row r="810" spans="1:1" ht="14.25" customHeight="1">
      <c r="A810" s="78"/>
    </row>
    <row r="811" spans="1:1" ht="14.25" customHeight="1">
      <c r="A811" s="78"/>
    </row>
    <row r="812" spans="1:1" ht="14.25" customHeight="1">
      <c r="A812" s="78"/>
    </row>
    <row r="813" spans="1:1" ht="14.25" customHeight="1">
      <c r="A813" s="78"/>
    </row>
    <row r="814" spans="1:1" ht="14.25" customHeight="1">
      <c r="A814" s="78"/>
    </row>
    <row r="815" spans="1:1" ht="14.25" customHeight="1">
      <c r="A815" s="78"/>
    </row>
    <row r="816" spans="1:1" ht="14.25" customHeight="1">
      <c r="A816" s="78"/>
    </row>
    <row r="817" spans="1:1" ht="14.25" customHeight="1">
      <c r="A817" s="78"/>
    </row>
    <row r="818" spans="1:1" ht="14.25" customHeight="1">
      <c r="A818" s="78"/>
    </row>
    <row r="819" spans="1:1" ht="14.25" customHeight="1">
      <c r="A819" s="78"/>
    </row>
    <row r="820" spans="1:1" ht="14.25" customHeight="1">
      <c r="A820" s="78"/>
    </row>
    <row r="821" spans="1:1" ht="14.25" customHeight="1">
      <c r="A821" s="78"/>
    </row>
    <row r="822" spans="1:1" ht="14.25" customHeight="1">
      <c r="A822" s="78"/>
    </row>
    <row r="823" spans="1:1" ht="14.25" customHeight="1">
      <c r="A823" s="78"/>
    </row>
    <row r="824" spans="1:1" ht="14.25" customHeight="1">
      <c r="A824" s="78"/>
    </row>
    <row r="825" spans="1:1" ht="14.25" customHeight="1">
      <c r="A825" s="78"/>
    </row>
    <row r="826" spans="1:1" ht="14.25" customHeight="1">
      <c r="A826" s="78"/>
    </row>
    <row r="827" spans="1:1" ht="14.25" customHeight="1">
      <c r="A827" s="78"/>
    </row>
    <row r="828" spans="1:1" ht="14.25" customHeight="1">
      <c r="A828" s="78"/>
    </row>
    <row r="829" spans="1:1" ht="14.25" customHeight="1">
      <c r="A829" s="78"/>
    </row>
    <row r="830" spans="1:1" ht="14.25" customHeight="1">
      <c r="A830" s="78"/>
    </row>
    <row r="831" spans="1:1" ht="14.25" customHeight="1">
      <c r="A831" s="78"/>
    </row>
    <row r="832" spans="1:1" ht="14.25" customHeight="1">
      <c r="A832" s="78"/>
    </row>
    <row r="833" spans="1:1" ht="14.25" customHeight="1">
      <c r="A833" s="78"/>
    </row>
    <row r="834" spans="1:1" ht="14.25" customHeight="1">
      <c r="A834" s="78"/>
    </row>
    <row r="835" spans="1:1" ht="14.25" customHeight="1">
      <c r="A835" s="78"/>
    </row>
    <row r="836" spans="1:1" ht="14.25" customHeight="1">
      <c r="A836" s="78"/>
    </row>
    <row r="837" spans="1:1" ht="14.25" customHeight="1">
      <c r="A837" s="78"/>
    </row>
    <row r="838" spans="1:1" ht="14.25" customHeight="1">
      <c r="A838" s="78"/>
    </row>
    <row r="839" spans="1:1" ht="14.25" customHeight="1">
      <c r="A839" s="78"/>
    </row>
    <row r="840" spans="1:1" ht="14.25" customHeight="1">
      <c r="A840" s="78"/>
    </row>
    <row r="841" spans="1:1" ht="14.25" customHeight="1">
      <c r="A841" s="78"/>
    </row>
    <row r="842" spans="1:1" ht="14.25" customHeight="1">
      <c r="A842" s="78"/>
    </row>
    <row r="843" spans="1:1" ht="14.25" customHeight="1">
      <c r="A843" s="78"/>
    </row>
    <row r="844" spans="1:1" ht="14.25" customHeight="1">
      <c r="A844" s="78"/>
    </row>
    <row r="845" spans="1:1" ht="14.25" customHeight="1">
      <c r="A845" s="78"/>
    </row>
    <row r="846" spans="1:1" ht="14.25" customHeight="1">
      <c r="A846" s="78"/>
    </row>
    <row r="847" spans="1:1" ht="14.25" customHeight="1">
      <c r="A847" s="78"/>
    </row>
    <row r="848" spans="1:1" ht="14.25" customHeight="1">
      <c r="A848" s="78"/>
    </row>
    <row r="849" spans="1:1" ht="14.25" customHeight="1">
      <c r="A849" s="78"/>
    </row>
    <row r="850" spans="1:1" ht="14.25" customHeight="1">
      <c r="A850" s="78"/>
    </row>
    <row r="851" spans="1:1" ht="14.25" customHeight="1">
      <c r="A851" s="78"/>
    </row>
    <row r="852" spans="1:1" ht="14.25" customHeight="1">
      <c r="A852" s="78"/>
    </row>
    <row r="853" spans="1:1" ht="14.25" customHeight="1">
      <c r="A853" s="78"/>
    </row>
    <row r="854" spans="1:1" ht="14.25" customHeight="1">
      <c r="A854" s="78"/>
    </row>
    <row r="855" spans="1:1" ht="14.25" customHeight="1">
      <c r="A855" s="78"/>
    </row>
    <row r="856" spans="1:1" ht="14.25" customHeight="1">
      <c r="A856" s="78"/>
    </row>
    <row r="857" spans="1:1" ht="14.25" customHeight="1">
      <c r="A857" s="78"/>
    </row>
    <row r="858" spans="1:1" ht="14.25" customHeight="1">
      <c r="A858" s="78"/>
    </row>
    <row r="859" spans="1:1" ht="14.25" customHeight="1">
      <c r="A859" s="78"/>
    </row>
    <row r="860" spans="1:1" ht="14.25" customHeight="1">
      <c r="A860" s="78"/>
    </row>
    <row r="861" spans="1:1" ht="14.25" customHeight="1">
      <c r="A861" s="78"/>
    </row>
    <row r="862" spans="1:1" ht="14.25" customHeight="1">
      <c r="A862" s="78"/>
    </row>
    <row r="863" spans="1:1" ht="14.25" customHeight="1">
      <c r="A863" s="78"/>
    </row>
    <row r="864" spans="1:1" ht="14.25" customHeight="1">
      <c r="A864" s="78"/>
    </row>
    <row r="865" spans="1:1" ht="14.25" customHeight="1">
      <c r="A865" s="78"/>
    </row>
    <row r="866" spans="1:1" ht="14.25" customHeight="1">
      <c r="A866" s="78"/>
    </row>
    <row r="867" spans="1:1" ht="14.25" customHeight="1">
      <c r="A867" s="78"/>
    </row>
    <row r="868" spans="1:1" ht="14.25" customHeight="1">
      <c r="A868" s="78"/>
    </row>
    <row r="869" spans="1:1" ht="14.25" customHeight="1">
      <c r="A869" s="78"/>
    </row>
    <row r="870" spans="1:1" ht="14.25" customHeight="1">
      <c r="A870" s="78"/>
    </row>
    <row r="871" spans="1:1" ht="14.25" customHeight="1">
      <c r="A871" s="78"/>
    </row>
    <row r="872" spans="1:1" ht="14.25" customHeight="1">
      <c r="A872" s="78"/>
    </row>
    <row r="873" spans="1:1" ht="14.25" customHeight="1">
      <c r="A873" s="78"/>
    </row>
    <row r="874" spans="1:1" ht="14.25" customHeight="1">
      <c r="A874" s="78"/>
    </row>
    <row r="875" spans="1:1" ht="14.25" customHeight="1">
      <c r="A875" s="78"/>
    </row>
    <row r="876" spans="1:1" ht="14.25" customHeight="1">
      <c r="A876" s="78"/>
    </row>
    <row r="877" spans="1:1" ht="14.25" customHeight="1">
      <c r="A877" s="78"/>
    </row>
    <row r="878" spans="1:1" ht="14.25" customHeight="1">
      <c r="A878" s="78"/>
    </row>
    <row r="879" spans="1:1" ht="14.25" customHeight="1">
      <c r="A879" s="78"/>
    </row>
    <row r="880" spans="1:1" ht="14.25" customHeight="1">
      <c r="A880" s="78"/>
    </row>
    <row r="881" spans="1:1" ht="14.25" customHeight="1">
      <c r="A881" s="78"/>
    </row>
    <row r="882" spans="1:1" ht="14.25" customHeight="1">
      <c r="A882" s="78"/>
    </row>
    <row r="883" spans="1:1" ht="14.25" customHeight="1">
      <c r="A883" s="78"/>
    </row>
    <row r="884" spans="1:1" ht="14.25" customHeight="1">
      <c r="A884" s="78"/>
    </row>
    <row r="885" spans="1:1" ht="14.25" customHeight="1">
      <c r="A885" s="78"/>
    </row>
    <row r="886" spans="1:1" ht="14.25" customHeight="1">
      <c r="A886" s="78"/>
    </row>
    <row r="887" spans="1:1" ht="14.25" customHeight="1">
      <c r="A887" s="78"/>
    </row>
    <row r="888" spans="1:1" ht="14.25" customHeight="1">
      <c r="A888" s="78"/>
    </row>
    <row r="889" spans="1:1" ht="14.25" customHeight="1">
      <c r="A889" s="78"/>
    </row>
    <row r="890" spans="1:1" ht="14.25" customHeight="1">
      <c r="A890" s="78"/>
    </row>
    <row r="891" spans="1:1" ht="14.25" customHeight="1">
      <c r="A891" s="78"/>
    </row>
    <row r="892" spans="1:1" ht="14.25" customHeight="1">
      <c r="A892" s="78"/>
    </row>
    <row r="893" spans="1:1" ht="14.25" customHeight="1">
      <c r="A893" s="78"/>
    </row>
    <row r="894" spans="1:1" ht="14.25" customHeight="1">
      <c r="A894" s="78"/>
    </row>
    <row r="895" spans="1:1" ht="14.25" customHeight="1">
      <c r="A895" s="78"/>
    </row>
    <row r="896" spans="1:1" ht="14.25" customHeight="1">
      <c r="A896" s="78"/>
    </row>
    <row r="897" spans="1:1" ht="14.25" customHeight="1">
      <c r="A897" s="78"/>
    </row>
    <row r="898" spans="1:1" ht="14.25" customHeight="1">
      <c r="A898" s="78"/>
    </row>
    <row r="899" spans="1:1" ht="14.25" customHeight="1">
      <c r="A899" s="78"/>
    </row>
    <row r="900" spans="1:1" ht="14.25" customHeight="1">
      <c r="A900" s="78"/>
    </row>
    <row r="901" spans="1:1" ht="14.25" customHeight="1">
      <c r="A901" s="78"/>
    </row>
    <row r="902" spans="1:1" ht="14.25" customHeight="1">
      <c r="A902" s="78"/>
    </row>
    <row r="903" spans="1:1" ht="14.25" customHeight="1">
      <c r="A903" s="78"/>
    </row>
    <row r="904" spans="1:1" ht="14.25" customHeight="1">
      <c r="A904" s="78"/>
    </row>
    <row r="905" spans="1:1" ht="14.25" customHeight="1">
      <c r="A905" s="78"/>
    </row>
    <row r="906" spans="1:1" ht="14.25" customHeight="1">
      <c r="A906" s="78"/>
    </row>
    <row r="907" spans="1:1" ht="14.25" customHeight="1">
      <c r="A907" s="78"/>
    </row>
    <row r="908" spans="1:1" ht="14.25" customHeight="1">
      <c r="A908" s="78"/>
    </row>
    <row r="909" spans="1:1" ht="14.25" customHeight="1">
      <c r="A909" s="78"/>
    </row>
    <row r="910" spans="1:1" ht="14.25" customHeight="1">
      <c r="A910" s="78"/>
    </row>
    <row r="911" spans="1:1" ht="14.25" customHeight="1">
      <c r="A911" s="78"/>
    </row>
    <row r="912" spans="1:1" ht="14.25" customHeight="1">
      <c r="A912" s="78"/>
    </row>
    <row r="913" spans="1:1" ht="14.25" customHeight="1">
      <c r="A913" s="78"/>
    </row>
    <row r="914" spans="1:1" ht="14.25" customHeight="1">
      <c r="A914" s="78"/>
    </row>
    <row r="915" spans="1:1" ht="14.25" customHeight="1">
      <c r="A915" s="78"/>
    </row>
    <row r="916" spans="1:1" ht="14.25" customHeight="1">
      <c r="A916" s="78"/>
    </row>
    <row r="917" spans="1:1" ht="14.25" customHeight="1">
      <c r="A917" s="78"/>
    </row>
    <row r="918" spans="1:1" ht="14.25" customHeight="1">
      <c r="A918" s="78"/>
    </row>
    <row r="919" spans="1:1" ht="14.25" customHeight="1">
      <c r="A919" s="78"/>
    </row>
    <row r="920" spans="1:1" ht="14.25" customHeight="1">
      <c r="A920" s="78"/>
    </row>
    <row r="921" spans="1:1" ht="14.25" customHeight="1">
      <c r="A921" s="78"/>
    </row>
    <row r="922" spans="1:1" ht="14.25" customHeight="1">
      <c r="A922" s="78"/>
    </row>
    <row r="923" spans="1:1" ht="14.25" customHeight="1">
      <c r="A923" s="78"/>
    </row>
    <row r="924" spans="1:1" ht="14.25" customHeight="1">
      <c r="A924" s="78"/>
    </row>
    <row r="925" spans="1:1" ht="14.25" customHeight="1">
      <c r="A925" s="78"/>
    </row>
    <row r="926" spans="1:1" ht="14.25" customHeight="1">
      <c r="A926" s="78"/>
    </row>
    <row r="927" spans="1:1" ht="14.25" customHeight="1">
      <c r="A927" s="78"/>
    </row>
    <row r="928" spans="1:1" ht="14.25" customHeight="1">
      <c r="A928" s="78"/>
    </row>
    <row r="929" spans="1:1" ht="14.25" customHeight="1">
      <c r="A929" s="78"/>
    </row>
    <row r="930" spans="1:1" ht="14.25" customHeight="1">
      <c r="A930" s="78"/>
    </row>
    <row r="931" spans="1:1" ht="14.25" customHeight="1">
      <c r="A931" s="78"/>
    </row>
    <row r="932" spans="1:1" ht="14.25" customHeight="1">
      <c r="A932" s="78"/>
    </row>
    <row r="933" spans="1:1" ht="14.25" customHeight="1">
      <c r="A933" s="78"/>
    </row>
    <row r="934" spans="1:1" ht="14.25" customHeight="1">
      <c r="A934" s="78"/>
    </row>
    <row r="935" spans="1:1" ht="14.25" customHeight="1">
      <c r="A935" s="78"/>
    </row>
    <row r="936" spans="1:1" ht="14.25" customHeight="1">
      <c r="A936" s="78"/>
    </row>
    <row r="937" spans="1:1" ht="14.25" customHeight="1">
      <c r="A937" s="78"/>
    </row>
    <row r="938" spans="1:1" ht="14.25" customHeight="1">
      <c r="A938" s="78"/>
    </row>
    <row r="939" spans="1:1" ht="14.25" customHeight="1">
      <c r="A939" s="78"/>
    </row>
    <row r="940" spans="1:1" ht="14.25" customHeight="1">
      <c r="A940" s="78"/>
    </row>
    <row r="941" spans="1:1" ht="14.25" customHeight="1">
      <c r="A941" s="78"/>
    </row>
    <row r="942" spans="1:1" ht="14.25" customHeight="1">
      <c r="A942" s="78"/>
    </row>
    <row r="943" spans="1:1" ht="14.25" customHeight="1">
      <c r="A943" s="78"/>
    </row>
    <row r="944" spans="1:1" ht="14.25" customHeight="1">
      <c r="A944" s="78"/>
    </row>
    <row r="945" spans="1:1" ht="14.25" customHeight="1">
      <c r="A945" s="78"/>
    </row>
    <row r="946" spans="1:1" ht="14.25" customHeight="1">
      <c r="A946" s="78"/>
    </row>
    <row r="947" spans="1:1" ht="14.25" customHeight="1">
      <c r="A947" s="78"/>
    </row>
    <row r="948" spans="1:1" ht="14.25" customHeight="1">
      <c r="A948" s="78"/>
    </row>
    <row r="949" spans="1:1" ht="14.25" customHeight="1">
      <c r="A949" s="78"/>
    </row>
    <row r="950" spans="1:1" ht="14.25" customHeight="1">
      <c r="A950" s="78"/>
    </row>
    <row r="951" spans="1:1" ht="14.25" customHeight="1">
      <c r="A951" s="78"/>
    </row>
    <row r="952" spans="1:1" ht="14.25" customHeight="1">
      <c r="A952" s="78"/>
    </row>
    <row r="953" spans="1:1" ht="14.25" customHeight="1">
      <c r="A953" s="78"/>
    </row>
    <row r="954" spans="1:1" ht="14.25" customHeight="1">
      <c r="A954" s="78"/>
    </row>
    <row r="955" spans="1:1" ht="14.25" customHeight="1">
      <c r="A955" s="78"/>
    </row>
    <row r="956" spans="1:1" ht="14.25" customHeight="1">
      <c r="A956" s="78"/>
    </row>
    <row r="957" spans="1:1" ht="14.25" customHeight="1">
      <c r="A957" s="78"/>
    </row>
    <row r="958" spans="1:1" ht="14.25" customHeight="1">
      <c r="A958" s="78"/>
    </row>
    <row r="959" spans="1:1" ht="14.25" customHeight="1">
      <c r="A959" s="78"/>
    </row>
    <row r="960" spans="1:1" ht="14.25" customHeight="1">
      <c r="A960" s="78"/>
    </row>
    <row r="961" spans="1:1" ht="14.25" customHeight="1">
      <c r="A961" s="78"/>
    </row>
    <row r="962" spans="1:1" ht="14.25" customHeight="1">
      <c r="A962" s="78"/>
    </row>
    <row r="963" spans="1:1" ht="14.25" customHeight="1">
      <c r="A963" s="78"/>
    </row>
    <row r="964" spans="1:1" ht="14.25" customHeight="1">
      <c r="A964" s="78"/>
    </row>
    <row r="965" spans="1:1" ht="14.25" customHeight="1">
      <c r="A965" s="78"/>
    </row>
    <row r="966" spans="1:1" ht="14.25" customHeight="1">
      <c r="A966" s="78"/>
    </row>
    <row r="967" spans="1:1" ht="14.25" customHeight="1">
      <c r="A967" s="78"/>
    </row>
    <row r="968" spans="1:1" ht="14.25" customHeight="1">
      <c r="A968" s="78"/>
    </row>
    <row r="969" spans="1:1" ht="14.25" customHeight="1">
      <c r="A969" s="78"/>
    </row>
    <row r="970" spans="1:1" ht="14.25" customHeight="1">
      <c r="A970" s="78"/>
    </row>
    <row r="971" spans="1:1" ht="14.25" customHeight="1">
      <c r="A971" s="78"/>
    </row>
    <row r="972" spans="1:1" ht="14.25" customHeight="1">
      <c r="A972" s="78"/>
    </row>
    <row r="973" spans="1:1" ht="14.25" customHeight="1">
      <c r="A973" s="78"/>
    </row>
    <row r="974" spans="1:1" ht="14.25" customHeight="1">
      <c r="A974" s="78"/>
    </row>
    <row r="975" spans="1:1" ht="14.25" customHeight="1">
      <c r="A975" s="78"/>
    </row>
    <row r="976" spans="1:1" ht="14.25" customHeight="1">
      <c r="A976" s="78"/>
    </row>
    <row r="977" spans="1:1" ht="14.25" customHeight="1">
      <c r="A977" s="78"/>
    </row>
    <row r="978" spans="1:1" ht="14.25" customHeight="1">
      <c r="A978" s="78"/>
    </row>
    <row r="979" spans="1:1" ht="14.25" customHeight="1">
      <c r="A979" s="78"/>
    </row>
    <row r="980" spans="1:1" ht="14.25" customHeight="1">
      <c r="A980" s="78"/>
    </row>
    <row r="981" spans="1:1" ht="14.25" customHeight="1">
      <c r="A981" s="78"/>
    </row>
    <row r="982" spans="1:1" ht="14.25" customHeight="1">
      <c r="A982" s="78"/>
    </row>
    <row r="983" spans="1:1" ht="14.25" customHeight="1">
      <c r="A983" s="78"/>
    </row>
    <row r="984" spans="1:1" ht="14.25" customHeight="1">
      <c r="A984" s="78"/>
    </row>
    <row r="985" spans="1:1" ht="14.25" customHeight="1">
      <c r="A985" s="78"/>
    </row>
    <row r="986" spans="1:1" ht="14.25" customHeight="1">
      <c r="A986" s="78"/>
    </row>
    <row r="987" spans="1:1" ht="14.25" customHeight="1">
      <c r="A987" s="78"/>
    </row>
    <row r="988" spans="1:1" ht="14.25" customHeight="1">
      <c r="A988" s="78"/>
    </row>
    <row r="989" spans="1:1" ht="14.25" customHeight="1">
      <c r="A989" s="78"/>
    </row>
    <row r="990" spans="1:1" ht="14.25" customHeight="1">
      <c r="A990" s="78"/>
    </row>
    <row r="991" spans="1:1" ht="14.25" customHeight="1">
      <c r="A991" s="78"/>
    </row>
    <row r="992" spans="1:1" ht="14.25" customHeight="1">
      <c r="A992" s="78"/>
    </row>
    <row r="993" spans="1:1" ht="14.25" customHeight="1">
      <c r="A993" s="78"/>
    </row>
    <row r="994" spans="1:1" ht="14.25" customHeight="1">
      <c r="A994" s="78"/>
    </row>
    <row r="995" spans="1:1" ht="14.25" customHeight="1">
      <c r="A995" s="78"/>
    </row>
    <row r="996" spans="1:1" ht="14.25" customHeight="1">
      <c r="A996" s="78"/>
    </row>
    <row r="997" spans="1:1" ht="14.25" customHeight="1">
      <c r="A997" s="78"/>
    </row>
    <row r="998" spans="1:1" ht="14.25" customHeight="1">
      <c r="A998" s="78"/>
    </row>
    <row r="999" spans="1:1" ht="14.25" customHeight="1">
      <c r="A999" s="78"/>
    </row>
    <row r="1000" spans="1:1" ht="14.25" customHeight="1">
      <c r="A1000" s="78"/>
    </row>
  </sheetData>
  <mergeCells count="117">
    <mergeCell ref="K122:L122"/>
    <mergeCell ref="M122:R122"/>
    <mergeCell ref="K123:L123"/>
    <mergeCell ref="M123:O123"/>
    <mergeCell ref="P123:R123"/>
    <mergeCell ref="S87:T87"/>
    <mergeCell ref="U87:Z87"/>
    <mergeCell ref="S88:T88"/>
    <mergeCell ref="U88:W88"/>
    <mergeCell ref="X88:Z88"/>
    <mergeCell ref="U83:W83"/>
    <mergeCell ref="X83:Z83"/>
    <mergeCell ref="S55:T55"/>
    <mergeCell ref="U55:Z55"/>
    <mergeCell ref="S56:T56"/>
    <mergeCell ref="U56:W56"/>
    <mergeCell ref="X56:Z56"/>
    <mergeCell ref="S70:T70"/>
    <mergeCell ref="U70:Z70"/>
    <mergeCell ref="S71:T71"/>
    <mergeCell ref="U71:W71"/>
    <mergeCell ref="X71:Z71"/>
    <mergeCell ref="S82:T82"/>
    <mergeCell ref="U82:Z82"/>
    <mergeCell ref="S83:T83"/>
    <mergeCell ref="B78:H78"/>
    <mergeCell ref="A79:B79"/>
    <mergeCell ref="C79:E79"/>
    <mergeCell ref="F79:H79"/>
    <mergeCell ref="J105:K105"/>
    <mergeCell ref="L105:N105"/>
    <mergeCell ref="O105:Q105"/>
    <mergeCell ref="K95:Q95"/>
    <mergeCell ref="J96:K96"/>
    <mergeCell ref="L96:N96"/>
    <mergeCell ref="O96:Q96"/>
    <mergeCell ref="J104:K104"/>
    <mergeCell ref="L104:Q104"/>
    <mergeCell ref="J85:K85"/>
    <mergeCell ref="L85:Q85"/>
    <mergeCell ref="J86:K86"/>
    <mergeCell ref="L86:N86"/>
    <mergeCell ref="O86:Q86"/>
    <mergeCell ref="J78:K78"/>
    <mergeCell ref="J79:K79"/>
    <mergeCell ref="L79:N79"/>
    <mergeCell ref="O79:Q79"/>
    <mergeCell ref="B59:H59"/>
    <mergeCell ref="A60:B60"/>
    <mergeCell ref="C60:E60"/>
    <mergeCell ref="F60:H60"/>
    <mergeCell ref="J30:K30"/>
    <mergeCell ref="J46:K46"/>
    <mergeCell ref="J9:K9"/>
    <mergeCell ref="J10:K10"/>
    <mergeCell ref="J16:K16"/>
    <mergeCell ref="B25:H25"/>
    <mergeCell ref="A26:B26"/>
    <mergeCell ref="C26:E26"/>
    <mergeCell ref="F26:H26"/>
    <mergeCell ref="J53:K53"/>
    <mergeCell ref="A45:B45"/>
    <mergeCell ref="C45:E45"/>
    <mergeCell ref="L30:P30"/>
    <mergeCell ref="J31:K31"/>
    <mergeCell ref="L31:N31"/>
    <mergeCell ref="O31:P31"/>
    <mergeCell ref="L23:Q23"/>
    <mergeCell ref="L24:N24"/>
    <mergeCell ref="O24:Q24"/>
    <mergeCell ref="J17:K17"/>
    <mergeCell ref="J23:K23"/>
    <mergeCell ref="J24:K24"/>
    <mergeCell ref="L9:Q9"/>
    <mergeCell ref="L10:N10"/>
    <mergeCell ref="O10:Q10"/>
    <mergeCell ref="L16:Q16"/>
    <mergeCell ref="S21:T21"/>
    <mergeCell ref="U21:Z21"/>
    <mergeCell ref="S22:T22"/>
    <mergeCell ref="U22:W22"/>
    <mergeCell ref="X22:Z22"/>
    <mergeCell ref="L17:N17"/>
    <mergeCell ref="O17:Q17"/>
    <mergeCell ref="S3:T3"/>
    <mergeCell ref="U3:W3"/>
    <mergeCell ref="B2:H2"/>
    <mergeCell ref="L2:Q2"/>
    <mergeCell ref="S2:T2"/>
    <mergeCell ref="U2:Z2"/>
    <mergeCell ref="A3:B3"/>
    <mergeCell ref="C3:E3"/>
    <mergeCell ref="F3:H3"/>
    <mergeCell ref="X3:Z3"/>
    <mergeCell ref="L3:N3"/>
    <mergeCell ref="O3:Q3"/>
    <mergeCell ref="J2:K2"/>
    <mergeCell ref="J3:K3"/>
    <mergeCell ref="J67:K67"/>
    <mergeCell ref="L67:Q67"/>
    <mergeCell ref="J68:K68"/>
    <mergeCell ref="L68:N68"/>
    <mergeCell ref="O68:Q68"/>
    <mergeCell ref="L78:Q78"/>
    <mergeCell ref="L46:N46"/>
    <mergeCell ref="O46:Q46"/>
    <mergeCell ref="L53:N53"/>
    <mergeCell ref="O53:Q53"/>
    <mergeCell ref="L45:Q45"/>
    <mergeCell ref="F45:H45"/>
    <mergeCell ref="J45:K45"/>
    <mergeCell ref="S36:T36"/>
    <mergeCell ref="S37:T37"/>
    <mergeCell ref="U37:W37"/>
    <mergeCell ref="X37:Z37"/>
    <mergeCell ref="B44:H44"/>
    <mergeCell ref="U36:Z36"/>
  </mergeCells>
  <conditionalFormatting sqref="B28:B29">
    <cfRule type="cellIs" dxfId="17" priority="8" operator="lessThan">
      <formula>0.3</formula>
    </cfRule>
  </conditionalFormatting>
  <conditionalFormatting sqref="B47:B48">
    <cfRule type="cellIs" dxfId="16" priority="22" operator="lessThan">
      <formula>0.3</formula>
    </cfRule>
  </conditionalFormatting>
  <conditionalFormatting sqref="B62:B65">
    <cfRule type="cellIs" dxfId="15" priority="5" operator="lessThan">
      <formula>0.3</formula>
    </cfRule>
  </conditionalFormatting>
  <conditionalFormatting sqref="B81:B82">
    <cfRule type="cellIs" dxfId="14" priority="3" operator="lessThan">
      <formula>0.3</formula>
    </cfRule>
  </conditionalFormatting>
  <conditionalFormatting sqref="D28:D43">
    <cfRule type="cellIs" dxfId="13" priority="9" operator="lessThan">
      <formula>0.3</formula>
    </cfRule>
  </conditionalFormatting>
  <conditionalFormatting sqref="D47:D58">
    <cfRule type="cellIs" dxfId="12" priority="23" operator="lessThan">
      <formula>0.3</formula>
    </cfRule>
  </conditionalFormatting>
  <conditionalFormatting sqref="D62:D77">
    <cfRule type="cellIs" dxfId="11" priority="6" operator="lessThan">
      <formula>0.3</formula>
    </cfRule>
  </conditionalFormatting>
  <conditionalFormatting sqref="D81:D92">
    <cfRule type="cellIs" dxfId="10" priority="2" operator="lessThan">
      <formula>0.3</formula>
    </cfRule>
  </conditionalFormatting>
  <conditionalFormatting sqref="G5">
    <cfRule type="cellIs" dxfId="9" priority="7" operator="lessThan">
      <formula>0.3</formula>
    </cfRule>
  </conditionalFormatting>
  <conditionalFormatting sqref="G28:G39">
    <cfRule type="cellIs" dxfId="8" priority="14" operator="lessThan">
      <formula>0.3</formula>
    </cfRule>
  </conditionalFormatting>
  <conditionalFormatting sqref="G47:G55">
    <cfRule type="cellIs" dxfId="7" priority="26" operator="lessThan">
      <formula>0.3</formula>
    </cfRule>
  </conditionalFormatting>
  <conditionalFormatting sqref="G62:G77">
    <cfRule type="cellIs" dxfId="6" priority="4" operator="lessThan">
      <formula>0.3</formula>
    </cfRule>
  </conditionalFormatting>
  <conditionalFormatting sqref="G81:G90">
    <cfRule type="cellIs" dxfId="5" priority="1" operator="lessThan">
      <formula>0.3</formula>
    </cfRule>
  </conditionalFormatting>
  <pageMargins left="0.7" right="0.7" top="0.75" bottom="0.75" header="0" footer="0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999"/>
  <sheetViews>
    <sheetView workbookViewId="0">
      <selection activeCell="I80" sqref="I80"/>
    </sheetView>
  </sheetViews>
  <sheetFormatPr defaultColWidth="14.44140625" defaultRowHeight="15" customHeight="1"/>
  <cols>
    <col min="1" max="3" width="8.6640625" customWidth="1"/>
    <col min="4" max="4" width="10.109375" customWidth="1"/>
    <col min="5" max="5" width="8.6640625" customWidth="1"/>
    <col min="6" max="6" width="18.109375" customWidth="1"/>
    <col min="7" max="7" width="8.6640625" customWidth="1"/>
    <col min="8" max="8" width="10.6640625" customWidth="1"/>
    <col min="9" max="9" width="8.6640625" customWidth="1"/>
    <col min="10" max="10" width="10.5546875" customWidth="1"/>
    <col min="11" max="11" width="8.6640625" customWidth="1"/>
    <col min="12" max="12" width="18.88671875" customWidth="1"/>
    <col min="13" max="13" width="11.33203125" customWidth="1"/>
    <col min="14" max="14" width="8.6640625" customWidth="1"/>
    <col min="15" max="15" width="17.6640625" customWidth="1"/>
    <col min="16" max="16" width="11.44140625" customWidth="1"/>
    <col min="17" max="17" width="12.88671875" customWidth="1"/>
    <col min="18" max="26" width="8.6640625" customWidth="1"/>
  </cols>
  <sheetData>
    <row r="1" spans="1:17" ht="14.25" customHeight="1">
      <c r="A1" s="46" t="s">
        <v>334</v>
      </c>
      <c r="J1" s="46" t="s">
        <v>335</v>
      </c>
    </row>
    <row r="2" spans="1:17" ht="14.25" customHeight="1">
      <c r="A2" s="585" t="s">
        <v>336</v>
      </c>
      <c r="B2" s="563"/>
      <c r="C2" s="559" t="s">
        <v>337</v>
      </c>
      <c r="D2" s="553"/>
      <c r="E2" s="553"/>
      <c r="F2" s="553"/>
      <c r="G2" s="553"/>
      <c r="H2" s="554"/>
      <c r="J2" s="586">
        <v>230621</v>
      </c>
      <c r="K2" s="563"/>
      <c r="L2" s="559" t="s">
        <v>338</v>
      </c>
      <c r="M2" s="553"/>
      <c r="N2" s="553"/>
      <c r="O2" s="553"/>
      <c r="P2" s="553"/>
      <c r="Q2" s="554"/>
    </row>
    <row r="3" spans="1:17" ht="14.25" customHeight="1">
      <c r="A3" s="558" t="s">
        <v>165</v>
      </c>
      <c r="B3" s="563"/>
      <c r="C3" s="558" t="s">
        <v>166</v>
      </c>
      <c r="D3" s="553"/>
      <c r="E3" s="554"/>
      <c r="F3" s="558" t="s">
        <v>167</v>
      </c>
      <c r="G3" s="553"/>
      <c r="H3" s="554"/>
      <c r="J3" s="555" t="s">
        <v>165</v>
      </c>
      <c r="K3" s="557"/>
      <c r="L3" s="555" t="s">
        <v>166</v>
      </c>
      <c r="M3" s="556"/>
      <c r="N3" s="561"/>
      <c r="O3" s="587" t="s">
        <v>167</v>
      </c>
      <c r="P3" s="556"/>
      <c r="Q3" s="561"/>
    </row>
    <row r="4" spans="1:17" ht="14.25" customHeight="1">
      <c r="A4" s="50" t="s">
        <v>1</v>
      </c>
      <c r="B4" s="51" t="s">
        <v>202</v>
      </c>
      <c r="C4" s="53" t="s">
        <v>1</v>
      </c>
      <c r="D4" s="54" t="s">
        <v>176</v>
      </c>
      <c r="E4" s="54" t="s">
        <v>171</v>
      </c>
      <c r="F4" s="55" t="s">
        <v>1</v>
      </c>
      <c r="G4" s="56" t="s">
        <v>178</v>
      </c>
      <c r="H4" s="140" t="s">
        <v>174</v>
      </c>
      <c r="J4" s="58" t="s">
        <v>1</v>
      </c>
      <c r="K4" s="154" t="s">
        <v>339</v>
      </c>
      <c r="L4" s="161" t="s">
        <v>1</v>
      </c>
      <c r="M4" s="162" t="s">
        <v>176</v>
      </c>
      <c r="N4" s="163" t="s">
        <v>171</v>
      </c>
      <c r="O4" s="164" t="s">
        <v>1</v>
      </c>
      <c r="P4" s="165" t="s">
        <v>178</v>
      </c>
      <c r="Q4" s="118" t="s">
        <v>174</v>
      </c>
    </row>
    <row r="5" spans="1:17" ht="14.25" customHeight="1">
      <c r="A5" s="58" t="s">
        <v>190</v>
      </c>
      <c r="B5" s="166">
        <v>2.5000000000000001E-3</v>
      </c>
      <c r="C5" s="85" t="s">
        <v>69</v>
      </c>
      <c r="D5" s="167">
        <v>2.3999999999999998E-3</v>
      </c>
      <c r="E5" s="168"/>
      <c r="F5" s="58" t="s">
        <v>181</v>
      </c>
      <c r="G5" s="167">
        <v>9.4E-2</v>
      </c>
      <c r="H5" s="118">
        <f>G5/0.1</f>
        <v>0.94</v>
      </c>
      <c r="J5" s="65" t="s">
        <v>190</v>
      </c>
      <c r="K5" s="159">
        <v>9.9000000000000008E-3</v>
      </c>
      <c r="L5" s="65" t="s">
        <v>180</v>
      </c>
      <c r="M5" s="70">
        <v>2.9000000000000001E-2</v>
      </c>
      <c r="N5" s="88"/>
      <c r="O5" s="89" t="s">
        <v>181</v>
      </c>
      <c r="P5" s="70">
        <v>0.42680000000000001</v>
      </c>
      <c r="Q5" s="68">
        <f>P5/0.4</f>
        <v>1.0669999999999999</v>
      </c>
    </row>
    <row r="6" spans="1:17" ht="14.25" customHeight="1">
      <c r="A6" s="65" t="s">
        <v>205</v>
      </c>
      <c r="B6" s="169">
        <v>1.2999999999999999E-3</v>
      </c>
      <c r="C6" s="89" t="s">
        <v>340</v>
      </c>
      <c r="D6" s="25">
        <v>2.7000000000000001E-3</v>
      </c>
      <c r="E6" s="26">
        <f>ABS(D6-D5)/((D6+D5)/2)*100</f>
        <v>11.764705882352953</v>
      </c>
      <c r="F6" s="65" t="s">
        <v>69</v>
      </c>
      <c r="G6" s="25">
        <v>2.3999999999999998E-3</v>
      </c>
      <c r="H6" s="170"/>
      <c r="J6" s="65"/>
      <c r="K6" s="115"/>
      <c r="L6" s="65" t="s">
        <v>182</v>
      </c>
      <c r="M6" s="70">
        <v>2.8000000000000001E-2</v>
      </c>
      <c r="N6" s="116">
        <f>ABS(M6-M5)/((M6+M5)/2)*100</f>
        <v>3.5087719298245648</v>
      </c>
      <c r="O6" s="89" t="s">
        <v>180</v>
      </c>
      <c r="P6" s="70">
        <v>2.9000000000000001E-2</v>
      </c>
      <c r="Q6" s="68"/>
    </row>
    <row r="7" spans="1:17" ht="14.25" customHeight="1">
      <c r="A7" s="90"/>
      <c r="B7" s="171"/>
      <c r="C7" s="89" t="s">
        <v>341</v>
      </c>
      <c r="D7" s="25">
        <v>9.4700000000000006E-2</v>
      </c>
      <c r="E7" s="172"/>
      <c r="F7" s="65" t="s">
        <v>341</v>
      </c>
      <c r="G7" s="25">
        <v>9.4700000000000006E-2</v>
      </c>
      <c r="H7" s="170">
        <f t="shared" ref="H7:H8" si="0">(G7)/0.1</f>
        <v>0.94700000000000006</v>
      </c>
      <c r="J7" s="65"/>
      <c r="K7" s="115"/>
      <c r="L7" s="65" t="s">
        <v>183</v>
      </c>
      <c r="M7" s="70">
        <v>0.39219999999999999</v>
      </c>
      <c r="N7" s="88"/>
      <c r="O7" s="89" t="s">
        <v>183</v>
      </c>
      <c r="P7" s="70">
        <v>0.39219999999999999</v>
      </c>
      <c r="Q7" s="68">
        <f>(P7-P6)/0.4</f>
        <v>0.90799999999999992</v>
      </c>
    </row>
    <row r="8" spans="1:17" ht="14.25" customHeight="1">
      <c r="A8" s="90"/>
      <c r="B8" s="171"/>
      <c r="C8" s="89" t="s">
        <v>342</v>
      </c>
      <c r="D8" s="25">
        <v>0.1018</v>
      </c>
      <c r="E8" s="26">
        <f>ABS(D8-D7)/((D8+D7)/2)*100</f>
        <v>7.2264631043256946</v>
      </c>
      <c r="F8" s="65" t="s">
        <v>342</v>
      </c>
      <c r="G8" s="25">
        <v>0.1018</v>
      </c>
      <c r="H8" s="170">
        <f t="shared" si="0"/>
        <v>1.018</v>
      </c>
      <c r="J8" s="65"/>
      <c r="K8" s="115"/>
      <c r="L8" s="65" t="s">
        <v>184</v>
      </c>
      <c r="M8" s="70">
        <v>0.4022</v>
      </c>
      <c r="N8" s="116">
        <f>ABS(M8-M7)/((M8+M7)/2)*100</f>
        <v>2.517623363544816</v>
      </c>
      <c r="O8" s="89" t="s">
        <v>184</v>
      </c>
      <c r="P8" s="70">
        <v>0.4022</v>
      </c>
      <c r="Q8" s="68">
        <f>(P8-P6)/0.4</f>
        <v>0.93299999999999994</v>
      </c>
    </row>
    <row r="9" spans="1:17" ht="14.25" customHeight="1">
      <c r="A9" s="90"/>
      <c r="B9" s="171"/>
      <c r="C9" s="89" t="s">
        <v>85</v>
      </c>
      <c r="D9" s="25">
        <v>1.8E-3</v>
      </c>
      <c r="E9" s="172"/>
      <c r="F9" s="65" t="s">
        <v>85</v>
      </c>
      <c r="G9" s="25">
        <v>1.8E-3</v>
      </c>
      <c r="H9" s="170"/>
      <c r="J9" s="65"/>
      <c r="K9" s="115"/>
      <c r="L9" s="65" t="s">
        <v>343</v>
      </c>
      <c r="M9" s="70">
        <v>1.2452000000000001</v>
      </c>
      <c r="N9" s="88"/>
      <c r="O9" s="89" t="s">
        <v>343</v>
      </c>
      <c r="P9" s="70">
        <v>1.2452000000000001</v>
      </c>
      <c r="Q9" s="68"/>
    </row>
    <row r="10" spans="1:17" ht="14.25" customHeight="1">
      <c r="A10" s="90"/>
      <c r="B10" s="103"/>
      <c r="C10" s="89" t="s">
        <v>344</v>
      </c>
      <c r="D10" s="25">
        <v>2E-3</v>
      </c>
      <c r="E10" s="26">
        <f>ABS(D10-D9)/((D10+D9)/2)*100</f>
        <v>10.526315789473689</v>
      </c>
      <c r="F10" s="65" t="s">
        <v>345</v>
      </c>
      <c r="G10" s="25">
        <v>9.9500000000000005E-2</v>
      </c>
      <c r="H10" s="170">
        <f t="shared" ref="H10:H12" si="1">(G10)/0.1</f>
        <v>0.995</v>
      </c>
      <c r="J10" s="65"/>
      <c r="K10" s="159"/>
      <c r="L10" s="65" t="s">
        <v>346</v>
      </c>
      <c r="M10" s="70">
        <v>1.2765</v>
      </c>
      <c r="N10" s="116">
        <f>ABS(M10-M9)/((M10+M9)/2)*100</f>
        <v>2.4824523139152066</v>
      </c>
      <c r="O10" s="89" t="s">
        <v>347</v>
      </c>
      <c r="P10" s="70">
        <v>1.6311</v>
      </c>
      <c r="Q10" s="68">
        <f>(P10-P9)/0.4</f>
        <v>0.96474999999999977</v>
      </c>
    </row>
    <row r="11" spans="1:17" ht="14.25" customHeight="1">
      <c r="A11" s="90"/>
      <c r="B11" s="103"/>
      <c r="C11" s="89" t="s">
        <v>345</v>
      </c>
      <c r="D11" s="25">
        <v>9.9500000000000005E-2</v>
      </c>
      <c r="E11" s="172"/>
      <c r="F11" s="65" t="s">
        <v>348</v>
      </c>
      <c r="G11" s="25">
        <v>0.1026</v>
      </c>
      <c r="H11" s="170">
        <f t="shared" si="1"/>
        <v>1.0259999999999998</v>
      </c>
      <c r="J11" s="65"/>
      <c r="K11" s="159"/>
      <c r="L11" s="65" t="s">
        <v>347</v>
      </c>
      <c r="M11" s="70">
        <v>1.6311</v>
      </c>
      <c r="N11" s="88"/>
      <c r="O11" s="89" t="s">
        <v>349</v>
      </c>
      <c r="P11" s="70">
        <v>1.6154999999999999</v>
      </c>
      <c r="Q11" s="68">
        <f>(P10-P9)/0.4</f>
        <v>0.96474999999999977</v>
      </c>
    </row>
    <row r="12" spans="1:17" ht="14.25" customHeight="1">
      <c r="A12" s="90"/>
      <c r="B12" s="103"/>
      <c r="C12" s="89" t="s">
        <v>348</v>
      </c>
      <c r="D12" s="25">
        <v>0.1026</v>
      </c>
      <c r="E12" s="26">
        <f>ABS(D12-D11)/((D12+D11)/2)*100</f>
        <v>3.0677882236516494</v>
      </c>
      <c r="F12" s="65" t="s">
        <v>262</v>
      </c>
      <c r="G12" s="25">
        <v>9.6100000000000005E-2</v>
      </c>
      <c r="H12" s="170">
        <f t="shared" si="1"/>
        <v>0.96099999999999997</v>
      </c>
      <c r="J12" s="71"/>
      <c r="K12" s="173"/>
      <c r="L12" s="71" t="s">
        <v>349</v>
      </c>
      <c r="M12" s="72">
        <v>1.6154999999999999</v>
      </c>
      <c r="N12" s="122">
        <f>ABS(M12-M11)/((M12+M11)/2)*100</f>
        <v>0.96100535945296983</v>
      </c>
      <c r="O12" s="111"/>
      <c r="P12" s="72"/>
      <c r="Q12" s="77"/>
    </row>
    <row r="13" spans="1:17" ht="15.75" customHeight="1">
      <c r="A13" s="90"/>
      <c r="B13" s="103"/>
      <c r="C13" s="89" t="s">
        <v>96</v>
      </c>
      <c r="D13" s="25">
        <v>4.4999999999999997E-3</v>
      </c>
      <c r="E13" s="172"/>
      <c r="F13" s="65" t="s">
        <v>96</v>
      </c>
      <c r="G13" s="25">
        <v>4.4999999999999997E-3</v>
      </c>
      <c r="H13" s="170"/>
      <c r="J13" s="586">
        <v>230714</v>
      </c>
      <c r="K13" s="563"/>
      <c r="L13" s="559" t="s">
        <v>338</v>
      </c>
      <c r="M13" s="553"/>
      <c r="N13" s="553"/>
      <c r="O13" s="553"/>
      <c r="P13" s="553"/>
      <c r="Q13" s="554"/>
    </row>
    <row r="14" spans="1:17" ht="14.25" customHeight="1">
      <c r="A14" s="90"/>
      <c r="B14" s="103"/>
      <c r="C14" s="89" t="s">
        <v>350</v>
      </c>
      <c r="D14" s="25">
        <v>3.7000000000000002E-3</v>
      </c>
      <c r="E14" s="26">
        <f>ABS(D14-D13)/((D14+D13)/2)*100</f>
        <v>19.512195121951208</v>
      </c>
      <c r="F14" s="65" t="s">
        <v>351</v>
      </c>
      <c r="G14" s="25">
        <v>9.7699999999999995E-2</v>
      </c>
      <c r="H14" s="170">
        <f t="shared" ref="H14:H15" si="2">(G14)/0.1</f>
        <v>0.97699999999999987</v>
      </c>
      <c r="J14" s="555" t="s">
        <v>165</v>
      </c>
      <c r="K14" s="557"/>
      <c r="L14" s="555" t="s">
        <v>166</v>
      </c>
      <c r="M14" s="556"/>
      <c r="N14" s="561"/>
      <c r="O14" s="555" t="s">
        <v>167</v>
      </c>
      <c r="P14" s="556"/>
      <c r="Q14" s="561"/>
    </row>
    <row r="15" spans="1:17" ht="14.25" customHeight="1">
      <c r="A15" s="90"/>
      <c r="B15" s="103"/>
      <c r="C15" s="89" t="s">
        <v>351</v>
      </c>
      <c r="D15" s="25">
        <v>9.7699999999999995E-2</v>
      </c>
      <c r="E15" s="172"/>
      <c r="F15" s="65" t="s">
        <v>352</v>
      </c>
      <c r="G15" s="25">
        <v>0.1014</v>
      </c>
      <c r="H15" s="170">
        <f t="shared" si="2"/>
        <v>1.014</v>
      </c>
      <c r="J15" s="58" t="s">
        <v>1</v>
      </c>
      <c r="K15" s="61" t="s">
        <v>339</v>
      </c>
      <c r="L15" s="162" t="s">
        <v>1</v>
      </c>
      <c r="M15" s="162" t="s">
        <v>176</v>
      </c>
      <c r="N15" s="162" t="s">
        <v>171</v>
      </c>
      <c r="O15" s="162" t="s">
        <v>1</v>
      </c>
      <c r="P15" s="165" t="s">
        <v>178</v>
      </c>
      <c r="Q15" s="118" t="s">
        <v>174</v>
      </c>
    </row>
    <row r="16" spans="1:17" ht="14.25" customHeight="1">
      <c r="A16" s="96"/>
      <c r="B16" s="105"/>
      <c r="C16" s="111" t="s">
        <v>352</v>
      </c>
      <c r="D16" s="174">
        <v>0.1014</v>
      </c>
      <c r="E16" s="175">
        <f>ABS(D16-D15)/((D16+D15)/2)*100</f>
        <v>3.7167252636865991</v>
      </c>
      <c r="F16" s="96"/>
      <c r="G16" s="176"/>
      <c r="H16" s="177"/>
      <c r="J16" s="65" t="s">
        <v>296</v>
      </c>
      <c r="K16" s="70">
        <v>-2.3E-3</v>
      </c>
      <c r="L16" s="70" t="s">
        <v>73</v>
      </c>
      <c r="M16" s="70">
        <v>8.9999999999999993E-3</v>
      </c>
      <c r="N16" s="70"/>
      <c r="O16" s="70" t="s">
        <v>190</v>
      </c>
      <c r="P16" s="70">
        <v>1.6400000000000001E-2</v>
      </c>
      <c r="Q16" s="68"/>
    </row>
    <row r="17" spans="1:17" ht="14.25" customHeight="1">
      <c r="A17" s="585" t="s">
        <v>353</v>
      </c>
      <c r="B17" s="563"/>
      <c r="C17" s="559" t="s">
        <v>337</v>
      </c>
      <c r="D17" s="553"/>
      <c r="E17" s="553"/>
      <c r="F17" s="553"/>
      <c r="G17" s="553"/>
      <c r="H17" s="554"/>
      <c r="J17" s="65"/>
      <c r="K17" s="69"/>
      <c r="L17" s="70" t="s">
        <v>354</v>
      </c>
      <c r="M17" s="70">
        <v>1.38E-2</v>
      </c>
      <c r="N17" s="66">
        <f>ABS(M17-M16)/((M17+M16)/2)*100</f>
        <v>42.10526315789474</v>
      </c>
      <c r="O17" s="70" t="s">
        <v>181</v>
      </c>
      <c r="P17" s="70">
        <v>0.1236</v>
      </c>
      <c r="Q17" s="68">
        <f>(P17-P16)/0.1</f>
        <v>1.0720000000000001</v>
      </c>
    </row>
    <row r="18" spans="1:17" ht="14.25" customHeight="1">
      <c r="A18" s="558" t="s">
        <v>165</v>
      </c>
      <c r="B18" s="563"/>
      <c r="C18" s="558" t="s">
        <v>166</v>
      </c>
      <c r="D18" s="553"/>
      <c r="E18" s="554"/>
      <c r="F18" s="558" t="s">
        <v>167</v>
      </c>
      <c r="G18" s="553"/>
      <c r="H18" s="554"/>
      <c r="J18" s="65"/>
      <c r="K18" s="69"/>
      <c r="L18" s="70" t="s">
        <v>355</v>
      </c>
      <c r="M18" s="70">
        <v>9.64E-2</v>
      </c>
      <c r="N18" s="70"/>
      <c r="O18" s="70" t="s">
        <v>73</v>
      </c>
      <c r="P18" s="70">
        <v>8.9999999999999993E-3</v>
      </c>
      <c r="Q18" s="68"/>
    </row>
    <row r="19" spans="1:17" ht="14.25" customHeight="1">
      <c r="A19" s="50" t="s">
        <v>1</v>
      </c>
      <c r="B19" s="51" t="s">
        <v>202</v>
      </c>
      <c r="C19" s="53" t="s">
        <v>1</v>
      </c>
      <c r="D19" s="54" t="s">
        <v>176</v>
      </c>
      <c r="E19" s="54" t="s">
        <v>171</v>
      </c>
      <c r="F19" s="55" t="s">
        <v>1</v>
      </c>
      <c r="G19" s="56" t="s">
        <v>178</v>
      </c>
      <c r="H19" s="140" t="s">
        <v>174</v>
      </c>
      <c r="J19" s="65"/>
      <c r="K19" s="69"/>
      <c r="L19" s="70" t="s">
        <v>356</v>
      </c>
      <c r="M19" s="70">
        <v>0.15579999999999999</v>
      </c>
      <c r="N19" s="66">
        <f>ABS(M19-M18)/((M19+M18)/2)*100</f>
        <v>47.105471847739885</v>
      </c>
      <c r="O19" s="70" t="s">
        <v>355</v>
      </c>
      <c r="P19" s="70">
        <v>9.64E-2</v>
      </c>
      <c r="Q19" s="68">
        <f>(P19)/0.1</f>
        <v>0.96399999999999997</v>
      </c>
    </row>
    <row r="20" spans="1:17" ht="14.25" customHeight="1">
      <c r="A20" s="58" t="s">
        <v>190</v>
      </c>
      <c r="B20" s="114">
        <v>-1E-3</v>
      </c>
      <c r="C20" s="58" t="s">
        <v>357</v>
      </c>
      <c r="D20" s="167">
        <v>1.8200000000000001E-2</v>
      </c>
      <c r="E20" s="163"/>
      <c r="F20" s="58" t="s">
        <v>204</v>
      </c>
      <c r="G20" s="167">
        <v>0.1026</v>
      </c>
      <c r="H20" s="118">
        <f t="shared" ref="H20:H22" si="3">G20/0.1</f>
        <v>1.0259999999999998</v>
      </c>
      <c r="J20" s="65"/>
      <c r="K20" s="69"/>
      <c r="L20" s="70"/>
      <c r="M20" s="70"/>
      <c r="N20" s="70"/>
      <c r="O20" s="70" t="s">
        <v>356</v>
      </c>
      <c r="P20" s="70">
        <v>0.15579999999999999</v>
      </c>
      <c r="Q20" s="178">
        <f>(P20-P18)/0.1</f>
        <v>1.4679999999999997</v>
      </c>
    </row>
    <row r="21" spans="1:17" ht="14.25" customHeight="1">
      <c r="A21" s="58" t="s">
        <v>179</v>
      </c>
      <c r="B21" s="114">
        <v>-8.9999999999999998E-4</v>
      </c>
      <c r="C21" s="94" t="s">
        <v>358</v>
      </c>
      <c r="D21" s="35">
        <v>1.7500000000000002E-2</v>
      </c>
      <c r="E21" s="179">
        <f>ABS(D21-D20)/((D21+D20)/2)*100</f>
        <v>3.9215686274509753</v>
      </c>
      <c r="F21" s="94" t="s">
        <v>262</v>
      </c>
      <c r="G21" s="35">
        <v>0.1008</v>
      </c>
      <c r="H21" s="180">
        <f t="shared" si="3"/>
        <v>1.008</v>
      </c>
      <c r="J21" s="586" t="s">
        <v>359</v>
      </c>
      <c r="K21" s="563"/>
      <c r="L21" s="559" t="s">
        <v>338</v>
      </c>
      <c r="M21" s="553"/>
      <c r="N21" s="553"/>
      <c r="O21" s="553"/>
      <c r="P21" s="553"/>
      <c r="Q21" s="554"/>
    </row>
    <row r="22" spans="1:17" ht="14.25" customHeight="1">
      <c r="A22" s="65" t="s">
        <v>205</v>
      </c>
      <c r="B22" s="115">
        <v>-1.2999999999999999E-3</v>
      </c>
      <c r="C22" s="65" t="s">
        <v>360</v>
      </c>
      <c r="D22" s="25">
        <v>0.11890000000000001</v>
      </c>
      <c r="E22" s="181"/>
      <c r="F22" s="65" t="s">
        <v>361</v>
      </c>
      <c r="G22" s="25">
        <v>9.9400000000000002E-2</v>
      </c>
      <c r="H22" s="170">
        <f t="shared" si="3"/>
        <v>0.99399999999999999</v>
      </c>
      <c r="J22" s="555" t="s">
        <v>165</v>
      </c>
      <c r="K22" s="557"/>
      <c r="L22" s="555" t="s">
        <v>166</v>
      </c>
      <c r="M22" s="556"/>
      <c r="N22" s="561"/>
      <c r="O22" s="587" t="s">
        <v>167</v>
      </c>
      <c r="P22" s="556"/>
      <c r="Q22" s="561"/>
    </row>
    <row r="23" spans="1:17" ht="14.25" customHeight="1">
      <c r="A23" s="65" t="s">
        <v>209</v>
      </c>
      <c r="B23" s="115">
        <v>-1.4E-3</v>
      </c>
      <c r="C23" s="65" t="s">
        <v>362</v>
      </c>
      <c r="D23" s="25">
        <v>0.1132</v>
      </c>
      <c r="E23" s="182">
        <f>ABS(D23-D22)/((D23+D22)/2)*100</f>
        <v>4.9116760017234045</v>
      </c>
      <c r="F23" s="65" t="s">
        <v>357</v>
      </c>
      <c r="G23" s="25">
        <v>1.8200000000000001E-2</v>
      </c>
      <c r="H23" s="170"/>
      <c r="J23" s="58" t="s">
        <v>1</v>
      </c>
      <c r="K23" s="154" t="s">
        <v>339</v>
      </c>
      <c r="L23" s="161" t="s">
        <v>1</v>
      </c>
      <c r="M23" s="162" t="s">
        <v>176</v>
      </c>
      <c r="N23" s="163" t="s">
        <v>171</v>
      </c>
      <c r="O23" s="164" t="s">
        <v>1</v>
      </c>
      <c r="P23" s="165" t="s">
        <v>178</v>
      </c>
      <c r="Q23" s="118" t="s">
        <v>174</v>
      </c>
    </row>
    <row r="24" spans="1:17" ht="15" customHeight="1">
      <c r="A24" s="65"/>
      <c r="B24" s="115"/>
      <c r="C24" s="65" t="s">
        <v>363</v>
      </c>
      <c r="D24" s="25">
        <v>8.4400000000000003E-2</v>
      </c>
      <c r="E24" s="181"/>
      <c r="F24" s="65" t="s">
        <v>360</v>
      </c>
      <c r="G24" s="25">
        <v>0.11890000000000001</v>
      </c>
      <c r="H24" s="170">
        <f>(G24-G23)/0.1</f>
        <v>1.0070000000000001</v>
      </c>
      <c r="J24" s="65" t="s">
        <v>190</v>
      </c>
      <c r="K24" s="159">
        <v>3.5999999999999999E-3</v>
      </c>
      <c r="L24" s="65" t="s">
        <v>86</v>
      </c>
      <c r="M24" s="70">
        <v>1.0821000000000001</v>
      </c>
      <c r="N24" s="88"/>
      <c r="O24" s="89" t="s">
        <v>181</v>
      </c>
      <c r="P24" s="70">
        <v>0.3921</v>
      </c>
      <c r="Q24" s="68">
        <f>P24/0.4</f>
        <v>0.98024999999999995</v>
      </c>
    </row>
    <row r="25" spans="1:17" ht="14.25" customHeight="1">
      <c r="A25" s="65"/>
      <c r="B25" s="159"/>
      <c r="C25" s="65" t="s">
        <v>364</v>
      </c>
      <c r="D25" s="25">
        <v>8.6699999999999999E-2</v>
      </c>
      <c r="E25" s="182">
        <f>ABS(D25-D24)/((D25+D24)/2)*100</f>
        <v>2.688486265341901</v>
      </c>
      <c r="F25" s="65" t="s">
        <v>362</v>
      </c>
      <c r="G25" s="25">
        <v>0.1132</v>
      </c>
      <c r="H25" s="170">
        <f>(G25-G23)/0.1</f>
        <v>0.95</v>
      </c>
      <c r="J25" s="90"/>
      <c r="K25" s="117"/>
      <c r="L25" s="65" t="s">
        <v>251</v>
      </c>
      <c r="M25" s="70">
        <v>1.0647</v>
      </c>
      <c r="N25" s="116">
        <f>ABS(M25-M24)/((M25+M24)/2)*100</f>
        <v>1.6210173281162741</v>
      </c>
      <c r="O25" s="89" t="s">
        <v>86</v>
      </c>
      <c r="P25" s="70">
        <v>1.0821000000000001</v>
      </c>
      <c r="Q25" s="68"/>
    </row>
    <row r="26" spans="1:17" ht="14.25" customHeight="1">
      <c r="A26" s="65"/>
      <c r="B26" s="159"/>
      <c r="C26" s="65" t="s">
        <v>365</v>
      </c>
      <c r="D26" s="25">
        <v>0.1799</v>
      </c>
      <c r="E26" s="181"/>
      <c r="F26" s="65" t="s">
        <v>363</v>
      </c>
      <c r="G26" s="25">
        <v>8.4400000000000003E-2</v>
      </c>
      <c r="H26" s="170"/>
      <c r="J26" s="90"/>
      <c r="K26" s="117"/>
      <c r="L26" s="65" t="s">
        <v>252</v>
      </c>
      <c r="M26" s="70">
        <v>1.3777999999999999</v>
      </c>
      <c r="N26" s="88"/>
      <c r="O26" s="89" t="s">
        <v>252</v>
      </c>
      <c r="P26" s="70">
        <v>1.3777999999999999</v>
      </c>
      <c r="Q26" s="93">
        <f>(P26-P25)/0.4</f>
        <v>0.73924999999999963</v>
      </c>
    </row>
    <row r="27" spans="1:17" ht="14.25" customHeight="1">
      <c r="A27" s="65"/>
      <c r="B27" s="159"/>
      <c r="C27" s="65" t="s">
        <v>366</v>
      </c>
      <c r="D27" s="25">
        <v>0.18149999999999999</v>
      </c>
      <c r="E27" s="182">
        <f>ABS(D27-D26)/((D27+D26)/2)*100</f>
        <v>0.88544548976203108</v>
      </c>
      <c r="F27" s="65" t="s">
        <v>365</v>
      </c>
      <c r="G27" s="25">
        <v>0.1799</v>
      </c>
      <c r="H27" s="170">
        <f>(G27-G26)/0.1</f>
        <v>0.95499999999999996</v>
      </c>
      <c r="J27" s="90"/>
      <c r="K27" s="117"/>
      <c r="L27" s="65" t="s">
        <v>253</v>
      </c>
      <c r="M27" s="70">
        <v>1.3593</v>
      </c>
      <c r="N27" s="116">
        <f>ABS(M27-M26)/((M27+M26)/2)*100</f>
        <v>1.3517956961747808</v>
      </c>
      <c r="O27" s="89" t="s">
        <v>253</v>
      </c>
      <c r="P27" s="70">
        <v>1.3593</v>
      </c>
      <c r="Q27" s="93">
        <f>(P27-P25)/0.4</f>
        <v>0.69299999999999973</v>
      </c>
    </row>
    <row r="28" spans="1:17" ht="14.25" customHeight="1">
      <c r="A28" s="65"/>
      <c r="B28" s="159"/>
      <c r="C28" s="65" t="s">
        <v>119</v>
      </c>
      <c r="D28" s="25">
        <v>-8.0000000000000004E-4</v>
      </c>
      <c r="E28" s="181"/>
      <c r="F28" s="65" t="s">
        <v>366</v>
      </c>
      <c r="G28" s="25">
        <v>0.18149999999999999</v>
      </c>
      <c r="H28" s="170">
        <f>(G28-G26)/0.1</f>
        <v>0.97099999999999986</v>
      </c>
      <c r="J28" s="90"/>
      <c r="K28" s="117"/>
      <c r="L28" s="65" t="s">
        <v>98</v>
      </c>
      <c r="M28" s="70">
        <v>9.9900000000000003E-2</v>
      </c>
      <c r="N28" s="88"/>
      <c r="O28" s="89" t="s">
        <v>367</v>
      </c>
      <c r="P28" s="70">
        <v>0.38319999999999999</v>
      </c>
      <c r="Q28" s="93"/>
    </row>
    <row r="29" spans="1:17" ht="14.25" customHeight="1">
      <c r="A29" s="65"/>
      <c r="B29" s="159"/>
      <c r="C29" s="65" t="s">
        <v>368</v>
      </c>
      <c r="D29" s="25">
        <v>-5.0000000000000001E-4</v>
      </c>
      <c r="E29" s="182">
        <f>ABS(D29-D28)/((D29+D28)/2)*100</f>
        <v>-46.15384615384616</v>
      </c>
      <c r="F29" s="65" t="s">
        <v>119</v>
      </c>
      <c r="G29" s="25">
        <v>-8.0000000000000004E-4</v>
      </c>
      <c r="H29" s="170"/>
      <c r="J29" s="90"/>
      <c r="K29" s="120"/>
      <c r="L29" s="65" t="s">
        <v>369</v>
      </c>
      <c r="M29" s="70">
        <v>9.8400000000000001E-2</v>
      </c>
      <c r="N29" s="116">
        <f>ABS(M29-M28)/((M29+M28)/2)*100</f>
        <v>1.5128593040847214</v>
      </c>
      <c r="O29" s="89" t="s">
        <v>370</v>
      </c>
      <c r="P29" s="70">
        <v>0.73260000000000003</v>
      </c>
      <c r="Q29" s="93">
        <f>(P29-P28)/0.4</f>
        <v>0.87350000000000005</v>
      </c>
    </row>
    <row r="30" spans="1:17" ht="14.25" customHeight="1">
      <c r="A30" s="65"/>
      <c r="B30" s="159"/>
      <c r="C30" s="65" t="s">
        <v>371</v>
      </c>
      <c r="D30" s="25">
        <v>9.9900000000000003E-2</v>
      </c>
      <c r="E30" s="181"/>
      <c r="F30" s="65" t="s">
        <v>371</v>
      </c>
      <c r="G30" s="25">
        <v>9.9900000000000003E-2</v>
      </c>
      <c r="H30" s="170">
        <f>(G30-G29)/0.1</f>
        <v>1.0069999999999999</v>
      </c>
      <c r="J30" s="90"/>
      <c r="K30" s="120"/>
      <c r="L30" s="65" t="s">
        <v>372</v>
      </c>
      <c r="M30" s="70">
        <v>0.42730000000000001</v>
      </c>
      <c r="N30" s="88"/>
      <c r="O30" s="89" t="s">
        <v>98</v>
      </c>
      <c r="P30" s="70">
        <v>9.9900000000000003E-2</v>
      </c>
      <c r="Q30" s="93"/>
    </row>
    <row r="31" spans="1:17" ht="14.25" customHeight="1">
      <c r="A31" s="65"/>
      <c r="B31" s="159"/>
      <c r="C31" s="65" t="s">
        <v>373</v>
      </c>
      <c r="D31" s="25">
        <v>9.8500000000000004E-2</v>
      </c>
      <c r="E31" s="182">
        <f>ABS(D31-D30)/((D31+D30)/2)*100</f>
        <v>1.4112903225806435</v>
      </c>
      <c r="F31" s="65" t="s">
        <v>373</v>
      </c>
      <c r="G31" s="25">
        <v>9.8500000000000004E-2</v>
      </c>
      <c r="H31" s="170">
        <f>(G31-G29)/0.1</f>
        <v>0.99299999999999999</v>
      </c>
      <c r="J31" s="90"/>
      <c r="K31" s="120"/>
      <c r="L31" s="65" t="s">
        <v>374</v>
      </c>
      <c r="M31" s="70">
        <v>0.43469999999999998</v>
      </c>
      <c r="N31" s="116">
        <f>ABS(M31-M30)/((M31+M30)/2)*100</f>
        <v>1.7169373549883904</v>
      </c>
      <c r="O31" s="89" t="s">
        <v>372</v>
      </c>
      <c r="P31" s="70">
        <v>0.42730000000000001</v>
      </c>
      <c r="Q31" s="93">
        <f>(P31-P30)/0.4</f>
        <v>0.81850000000000001</v>
      </c>
    </row>
    <row r="32" spans="1:17" ht="14.25" customHeight="1">
      <c r="A32" s="65"/>
      <c r="B32" s="159"/>
      <c r="C32" s="65" t="s">
        <v>127</v>
      </c>
      <c r="D32" s="25">
        <v>8.9999999999999998E-4</v>
      </c>
      <c r="E32" s="181"/>
      <c r="F32" s="65" t="s">
        <v>127</v>
      </c>
      <c r="G32" s="25">
        <v>8.9999999999999998E-4</v>
      </c>
      <c r="H32" s="170"/>
      <c r="J32" s="96"/>
      <c r="K32" s="127"/>
      <c r="L32" s="96"/>
      <c r="M32" s="104"/>
      <c r="N32" s="105"/>
      <c r="O32" s="111" t="s">
        <v>374</v>
      </c>
      <c r="P32" s="72">
        <v>0.43469999999999998</v>
      </c>
      <c r="Q32" s="183">
        <f>(P32-P30)/0.4</f>
        <v>0.83699999999999997</v>
      </c>
    </row>
    <row r="33" spans="1:17" ht="14.25" customHeight="1">
      <c r="A33" s="65"/>
      <c r="B33" s="159"/>
      <c r="C33" s="65" t="s">
        <v>375</v>
      </c>
      <c r="D33" s="25">
        <v>0</v>
      </c>
      <c r="E33" s="182">
        <f>ABS(D33-D32)/((D33+D32)/2)*100</f>
        <v>200</v>
      </c>
      <c r="F33" s="65" t="s">
        <v>376</v>
      </c>
      <c r="G33" s="25">
        <v>9.8599999999999993E-2</v>
      </c>
      <c r="H33" s="170">
        <f>(G33-G32)/0.1</f>
        <v>0.97699999999999987</v>
      </c>
      <c r="J33" s="586" t="s">
        <v>377</v>
      </c>
      <c r="K33" s="563"/>
      <c r="L33" s="559" t="s">
        <v>338</v>
      </c>
      <c r="M33" s="553"/>
      <c r="N33" s="553"/>
      <c r="O33" s="553"/>
      <c r="P33" s="553"/>
      <c r="Q33" s="554"/>
    </row>
    <row r="34" spans="1:17" ht="14.25" customHeight="1">
      <c r="A34" s="65"/>
      <c r="B34" s="159"/>
      <c r="C34" s="65" t="s">
        <v>376</v>
      </c>
      <c r="D34" s="25">
        <v>9.8599999999999993E-2</v>
      </c>
      <c r="E34" s="181"/>
      <c r="F34" s="65" t="s">
        <v>378</v>
      </c>
      <c r="G34" s="25">
        <v>9.98E-2</v>
      </c>
      <c r="H34" s="170">
        <f>(G34-G32)/0.1</f>
        <v>0.98899999999999999</v>
      </c>
      <c r="J34" s="555" t="s">
        <v>165</v>
      </c>
      <c r="K34" s="557"/>
      <c r="L34" s="555" t="s">
        <v>166</v>
      </c>
      <c r="M34" s="556"/>
      <c r="N34" s="561"/>
      <c r="O34" s="587" t="s">
        <v>167</v>
      </c>
      <c r="P34" s="556"/>
      <c r="Q34" s="561"/>
    </row>
    <row r="35" spans="1:17" ht="15.75" customHeight="1">
      <c r="A35" s="71"/>
      <c r="B35" s="173"/>
      <c r="C35" s="65" t="s">
        <v>378</v>
      </c>
      <c r="D35" s="25">
        <v>9.98E-2</v>
      </c>
      <c r="E35" s="182">
        <f>ABS(D35-D34)/((D35+D34)/2)*100</f>
        <v>1.2096774193548454</v>
      </c>
      <c r="F35" s="65" t="s">
        <v>129</v>
      </c>
      <c r="G35" s="70">
        <v>2E-3</v>
      </c>
      <c r="H35" s="170"/>
      <c r="J35" s="58" t="s">
        <v>1</v>
      </c>
      <c r="K35" s="154" t="s">
        <v>339</v>
      </c>
      <c r="L35" s="161" t="s">
        <v>1</v>
      </c>
      <c r="M35" s="162" t="s">
        <v>176</v>
      </c>
      <c r="N35" s="163" t="s">
        <v>171</v>
      </c>
      <c r="O35" s="164" t="s">
        <v>1</v>
      </c>
      <c r="P35" s="165" t="s">
        <v>178</v>
      </c>
      <c r="Q35" s="118" t="s">
        <v>174</v>
      </c>
    </row>
    <row r="36" spans="1:17" ht="14.25" customHeight="1">
      <c r="A36" s="46"/>
      <c r="B36" s="46"/>
      <c r="C36" s="65" t="s">
        <v>129</v>
      </c>
      <c r="D36" s="70">
        <v>2E-3</v>
      </c>
      <c r="E36" s="181"/>
      <c r="F36" s="65" t="s">
        <v>270</v>
      </c>
      <c r="G36" s="70">
        <v>9.9400000000000002E-2</v>
      </c>
      <c r="H36" s="170">
        <f>(G36-G35)/0.1</f>
        <v>0.97399999999999998</v>
      </c>
      <c r="J36" s="65" t="s">
        <v>205</v>
      </c>
      <c r="K36" s="159">
        <v>6.3E-3</v>
      </c>
      <c r="L36" s="65" t="s">
        <v>379</v>
      </c>
      <c r="M36" s="70">
        <v>3.3099999999999997E-2</v>
      </c>
      <c r="N36" s="88"/>
      <c r="O36" s="89" t="s">
        <v>262</v>
      </c>
      <c r="P36" s="70">
        <v>0.41770000000000002</v>
      </c>
      <c r="Q36" s="68">
        <f>P36/0.4</f>
        <v>1.0442499999999999</v>
      </c>
    </row>
    <row r="37" spans="1:17" ht="14.25" customHeight="1">
      <c r="A37" s="46"/>
      <c r="B37" s="46"/>
      <c r="C37" s="65" t="s">
        <v>274</v>
      </c>
      <c r="D37" s="70">
        <v>6.9999999999999999E-4</v>
      </c>
      <c r="E37" s="182">
        <f>ABS(D37-D36)/((D37+D36)/2)*100</f>
        <v>96.296296296296291</v>
      </c>
      <c r="F37" s="65" t="s">
        <v>272</v>
      </c>
      <c r="G37" s="70">
        <v>0.1047</v>
      </c>
      <c r="H37" s="170">
        <f>(G37-G35)/0.1</f>
        <v>1.0269999999999999</v>
      </c>
      <c r="J37" s="90"/>
      <c r="K37" s="117"/>
      <c r="L37" s="65" t="s">
        <v>380</v>
      </c>
      <c r="M37" s="70">
        <v>3.2199999999999999E-2</v>
      </c>
      <c r="N37" s="116">
        <f>ABS(M37-M36)/((M37+M36)/2)*100</f>
        <v>2.7565084226646186</v>
      </c>
      <c r="O37" s="89" t="s">
        <v>379</v>
      </c>
      <c r="P37" s="70">
        <v>3.3099999999999997E-2</v>
      </c>
      <c r="Q37" s="68"/>
    </row>
    <row r="38" spans="1:17" ht="14.25" customHeight="1">
      <c r="A38" s="46"/>
      <c r="B38" s="46"/>
      <c r="C38" s="65" t="s">
        <v>270</v>
      </c>
      <c r="D38" s="70">
        <v>9.9400000000000002E-2</v>
      </c>
      <c r="E38" s="181"/>
      <c r="F38" s="65"/>
      <c r="G38" s="70"/>
      <c r="H38" s="88"/>
      <c r="J38" s="90"/>
      <c r="K38" s="117"/>
      <c r="L38" s="65" t="s">
        <v>381</v>
      </c>
      <c r="M38" s="70">
        <v>0.43959999999999999</v>
      </c>
      <c r="N38" s="88"/>
      <c r="O38" s="89" t="s">
        <v>381</v>
      </c>
      <c r="P38" s="70">
        <v>0.43959999999999999</v>
      </c>
      <c r="Q38" s="68">
        <f>(P38-P37)/0.4</f>
        <v>1.0162499999999999</v>
      </c>
    </row>
    <row r="39" spans="1:17" ht="14.25" customHeight="1" thickBot="1">
      <c r="A39" s="46"/>
      <c r="B39" s="46"/>
      <c r="C39" s="71" t="s">
        <v>272</v>
      </c>
      <c r="D39" s="72">
        <v>0.1047</v>
      </c>
      <c r="E39" s="184">
        <f>ABS(D39-D38)/((D39+D38)/2)*100</f>
        <v>5.193532582067613</v>
      </c>
      <c r="F39" s="71"/>
      <c r="G39" s="72"/>
      <c r="H39" s="75"/>
      <c r="J39" s="90"/>
      <c r="K39" s="117"/>
      <c r="L39" s="65" t="s">
        <v>382</v>
      </c>
      <c r="M39" s="70">
        <v>0.4456</v>
      </c>
      <c r="N39" s="116">
        <f>ABS(M39-M38)/((M39+M38)/2)*100</f>
        <v>1.3556258472661558</v>
      </c>
      <c r="O39" s="89" t="s">
        <v>382</v>
      </c>
      <c r="P39" s="70">
        <v>0.4456</v>
      </c>
      <c r="Q39" s="68">
        <f>(P39-P37)/0.4</f>
        <v>1.0312499999999998</v>
      </c>
    </row>
    <row r="40" spans="1:17" ht="14.25" customHeight="1" thickBot="1">
      <c r="A40" s="585" t="s">
        <v>523</v>
      </c>
      <c r="B40" s="598"/>
      <c r="C40" s="599" t="s">
        <v>337</v>
      </c>
      <c r="D40" s="600"/>
      <c r="E40" s="600"/>
      <c r="F40" s="600"/>
      <c r="G40" s="600"/>
      <c r="H40" s="601"/>
      <c r="J40" s="90"/>
      <c r="K40" s="117"/>
      <c r="L40" s="65" t="s">
        <v>108</v>
      </c>
      <c r="M40" s="70">
        <v>1.9699999999999999E-2</v>
      </c>
      <c r="N40" s="88"/>
      <c r="O40" s="89" t="s">
        <v>108</v>
      </c>
      <c r="P40" s="70">
        <v>1.9699999999999999E-2</v>
      </c>
      <c r="Q40" s="68"/>
    </row>
    <row r="41" spans="1:17" ht="14.25" customHeight="1" thickBot="1">
      <c r="A41" s="558" t="s">
        <v>165</v>
      </c>
      <c r="B41" s="600"/>
      <c r="C41" s="558" t="s">
        <v>166</v>
      </c>
      <c r="D41" s="600"/>
      <c r="E41" s="601"/>
      <c r="F41" s="558" t="s">
        <v>167</v>
      </c>
      <c r="G41" s="600"/>
      <c r="H41" s="601"/>
      <c r="J41" s="90"/>
      <c r="K41" s="120"/>
      <c r="L41" s="65" t="s">
        <v>383</v>
      </c>
      <c r="M41" s="70">
        <v>1.84E-2</v>
      </c>
      <c r="N41" s="116">
        <f>ABS(M41-M40)/((M41+M40)/2)*100</f>
        <v>6.8241469816272922</v>
      </c>
      <c r="O41" s="89" t="s">
        <v>384</v>
      </c>
      <c r="P41" s="70">
        <v>0.38040000000000002</v>
      </c>
      <c r="Q41" s="68">
        <f>(P41-P40)/0.4</f>
        <v>0.90175000000000005</v>
      </c>
    </row>
    <row r="42" spans="1:17" ht="14.25" customHeight="1" thickBot="1">
      <c r="A42" s="50" t="s">
        <v>1</v>
      </c>
      <c r="B42" s="51" t="s">
        <v>202</v>
      </c>
      <c r="C42" s="53" t="s">
        <v>1</v>
      </c>
      <c r="D42" s="54" t="s">
        <v>176</v>
      </c>
      <c r="E42" s="54" t="s">
        <v>171</v>
      </c>
      <c r="F42" s="55" t="s">
        <v>1</v>
      </c>
      <c r="G42" s="56" t="s">
        <v>178</v>
      </c>
      <c r="H42" s="140" t="s">
        <v>174</v>
      </c>
      <c r="J42" s="90"/>
      <c r="K42" s="120"/>
      <c r="L42" s="65" t="s">
        <v>384</v>
      </c>
      <c r="M42" s="70">
        <v>0.38040000000000002</v>
      </c>
      <c r="N42" s="88"/>
      <c r="O42" s="89" t="s">
        <v>385</v>
      </c>
      <c r="P42" s="70">
        <v>0.38790000000000002</v>
      </c>
      <c r="Q42" s="68">
        <f>(P42-P40)/0.4</f>
        <v>0.92049999999999998</v>
      </c>
    </row>
    <row r="43" spans="1:17" ht="14.25" customHeight="1" thickBot="1">
      <c r="A43" s="372" t="s">
        <v>179</v>
      </c>
      <c r="B43" s="373">
        <v>1.6000000000000001E-3</v>
      </c>
      <c r="C43" s="374" t="s">
        <v>159</v>
      </c>
      <c r="D43" s="375">
        <v>1.3100000000000001E-2</v>
      </c>
      <c r="E43" s="376"/>
      <c r="F43" s="377" t="s">
        <v>387</v>
      </c>
      <c r="G43" s="378">
        <v>9.2399999999999996E-2</v>
      </c>
      <c r="H43" s="379">
        <f>G43/0.1</f>
        <v>0.92399999999999993</v>
      </c>
      <c r="J43" s="96"/>
      <c r="K43" s="127"/>
      <c r="L43" s="71" t="s">
        <v>385</v>
      </c>
      <c r="M43" s="72">
        <v>0.38790000000000002</v>
      </c>
      <c r="N43" s="122">
        <f>ABS(M43-M42)/((M43+M42)/2)*100</f>
        <v>1.9523623584537309</v>
      </c>
      <c r="O43" s="128"/>
      <c r="P43" s="104"/>
      <c r="Q43" s="113"/>
    </row>
    <row r="44" spans="1:17" ht="14.25" customHeight="1" thickBot="1">
      <c r="A44" s="380" t="s">
        <v>205</v>
      </c>
      <c r="B44" s="381">
        <v>1.2999999999999999E-3</v>
      </c>
      <c r="C44" s="382" t="s">
        <v>389</v>
      </c>
      <c r="D44" s="383">
        <v>1.1900000000000001E-2</v>
      </c>
      <c r="E44" s="384">
        <f>ABS(D44-D43)/((D44+D43)/2)*100</f>
        <v>9.5999999999999979</v>
      </c>
      <c r="F44" s="385" t="s">
        <v>262</v>
      </c>
      <c r="G44" s="386">
        <v>9.0800000000000006E-2</v>
      </c>
      <c r="H44" s="387">
        <f>G44/0.1</f>
        <v>0.90800000000000003</v>
      </c>
    </row>
    <row r="45" spans="1:17" ht="14.25" customHeight="1" thickBot="1">
      <c r="A45" s="380"/>
      <c r="B45" s="381"/>
      <c r="C45" s="382" t="s">
        <v>524</v>
      </c>
      <c r="D45" s="383">
        <v>0.10009999999999999</v>
      </c>
      <c r="E45" s="388"/>
      <c r="F45" s="389" t="s">
        <v>159</v>
      </c>
      <c r="G45" s="390">
        <v>1.3100000000000001E-2</v>
      </c>
      <c r="H45" s="391"/>
      <c r="J45" s="588">
        <v>45158</v>
      </c>
      <c r="K45" s="554"/>
      <c r="L45" s="589" t="s">
        <v>338</v>
      </c>
      <c r="M45" s="553"/>
      <c r="N45" s="553"/>
      <c r="O45" s="553"/>
      <c r="P45" s="553"/>
      <c r="Q45" s="554"/>
    </row>
    <row r="46" spans="1:17" ht="15.75" customHeight="1" thickBot="1">
      <c r="A46" s="380"/>
      <c r="B46" s="381"/>
      <c r="C46" s="382" t="s">
        <v>525</v>
      </c>
      <c r="D46" s="383">
        <v>9.6100000000000005E-2</v>
      </c>
      <c r="E46" s="384">
        <f>ABS(D46-D45)/((D46+D45)/2)*100</f>
        <v>4.0774719673802142</v>
      </c>
      <c r="F46" s="389" t="s">
        <v>524</v>
      </c>
      <c r="G46" s="390">
        <v>0.10009999999999999</v>
      </c>
      <c r="H46" s="391">
        <f>(G46-G45)/0.1</f>
        <v>0.86999999999999988</v>
      </c>
      <c r="J46" s="590" t="s">
        <v>165</v>
      </c>
      <c r="K46" s="591"/>
      <c r="L46" s="592" t="s">
        <v>166</v>
      </c>
      <c r="M46" s="593"/>
      <c r="N46" s="591"/>
      <c r="O46" s="592" t="s">
        <v>167</v>
      </c>
      <c r="P46" s="593"/>
      <c r="Q46" s="591"/>
    </row>
    <row r="47" spans="1:17" ht="14.25" customHeight="1">
      <c r="A47" s="380"/>
      <c r="B47" s="381"/>
      <c r="C47" s="382" t="s">
        <v>476</v>
      </c>
      <c r="D47" s="383">
        <v>3.3E-3</v>
      </c>
      <c r="E47" s="388"/>
      <c r="F47" s="389" t="s">
        <v>525</v>
      </c>
      <c r="G47" s="390">
        <v>9.6100000000000005E-2</v>
      </c>
      <c r="H47" s="392">
        <f>(G47-G45)/0.1</f>
        <v>0.83</v>
      </c>
      <c r="J47" s="155" t="s">
        <v>1</v>
      </c>
      <c r="K47" s="185" t="s">
        <v>339</v>
      </c>
      <c r="L47" s="186" t="s">
        <v>1</v>
      </c>
      <c r="M47" s="186" t="s">
        <v>176</v>
      </c>
      <c r="N47" s="187" t="s">
        <v>171</v>
      </c>
      <c r="O47" s="186" t="s">
        <v>1</v>
      </c>
      <c r="P47" s="188" t="s">
        <v>178</v>
      </c>
      <c r="Q47" s="189" t="s">
        <v>174</v>
      </c>
    </row>
    <row r="48" spans="1:17" ht="14.25" customHeight="1">
      <c r="A48" s="380"/>
      <c r="B48" s="381"/>
      <c r="C48" s="382" t="s">
        <v>389</v>
      </c>
      <c r="D48" s="383">
        <v>1.6000000000000001E-3</v>
      </c>
      <c r="E48" s="393">
        <f>ABS(D48-D47)/((D48+D47)/2)*100</f>
        <v>69.387755102040813</v>
      </c>
      <c r="F48" s="389" t="s">
        <v>476</v>
      </c>
      <c r="G48" s="390">
        <v>3.3E-3</v>
      </c>
      <c r="H48" s="391"/>
      <c r="J48" s="155" t="s">
        <v>179</v>
      </c>
      <c r="K48" s="190">
        <v>-1.1999999999999999E-3</v>
      </c>
      <c r="L48" s="191" t="s">
        <v>386</v>
      </c>
      <c r="M48" s="192">
        <v>5.7000000000000002E-3</v>
      </c>
      <c r="N48" s="185"/>
      <c r="O48" s="191" t="s">
        <v>387</v>
      </c>
      <c r="P48" s="192">
        <v>8.7300000000000003E-2</v>
      </c>
      <c r="Q48" s="193">
        <f>P48/0.1003</f>
        <v>0.87038883349950147</v>
      </c>
    </row>
    <row r="49" spans="1:17" ht="14.25" customHeight="1">
      <c r="A49" s="380"/>
      <c r="B49" s="381"/>
      <c r="C49" s="382" t="s">
        <v>526</v>
      </c>
      <c r="D49" s="383">
        <v>9.6699999999999994E-2</v>
      </c>
      <c r="E49" s="388"/>
      <c r="F49" s="389" t="s">
        <v>526</v>
      </c>
      <c r="G49" s="390">
        <v>9.6699999999999994E-2</v>
      </c>
      <c r="H49" s="391">
        <f t="shared" ref="H49" si="4">(G49-G48)/0.1</f>
        <v>0.93399999999999994</v>
      </c>
      <c r="J49" s="155" t="s">
        <v>388</v>
      </c>
      <c r="K49" s="190">
        <v>5.9999999999999995E-4</v>
      </c>
      <c r="L49" s="191" t="s">
        <v>389</v>
      </c>
      <c r="M49" s="192">
        <v>9.4000000000000004E-3</v>
      </c>
      <c r="N49" s="194">
        <f>ABS(M49-M48)/((M49+M48)/2)*100</f>
        <v>49.006622516556291</v>
      </c>
      <c r="O49" s="191" t="s">
        <v>390</v>
      </c>
      <c r="P49" s="192">
        <v>0.1003</v>
      </c>
      <c r="Q49" s="193">
        <f>P49/0.0994</f>
        <v>1.0090543259557343</v>
      </c>
    </row>
    <row r="50" spans="1:17" ht="14.25" customHeight="1">
      <c r="A50" s="380"/>
      <c r="B50" s="381"/>
      <c r="C50" s="382" t="s">
        <v>527</v>
      </c>
      <c r="D50" s="383">
        <v>9.2100000000000001E-2</v>
      </c>
      <c r="E50" s="384">
        <f>ABS(D50-D49)/((D50+D49)/2)*100</f>
        <v>4.8728813559321962</v>
      </c>
      <c r="F50" s="389" t="s">
        <v>527</v>
      </c>
      <c r="G50" s="390">
        <v>9.2100000000000001E-2</v>
      </c>
      <c r="H50" s="391">
        <f t="shared" ref="H50" si="5">(G50-G48)/0.1</f>
        <v>0.88800000000000001</v>
      </c>
      <c r="J50" s="155" t="s">
        <v>190</v>
      </c>
      <c r="K50" s="190">
        <v>2.3999999999999998E-3</v>
      </c>
      <c r="L50" s="191" t="s">
        <v>391</v>
      </c>
      <c r="M50" s="192">
        <v>9.6600000000000005E-2</v>
      </c>
      <c r="N50" s="185"/>
      <c r="O50" s="191" t="s">
        <v>386</v>
      </c>
      <c r="P50" s="192">
        <v>5.7000000000000002E-3</v>
      </c>
      <c r="Q50" s="185"/>
    </row>
    <row r="51" spans="1:17" ht="14.25" customHeight="1">
      <c r="A51" s="380"/>
      <c r="B51" s="394"/>
      <c r="C51" s="382" t="s">
        <v>487</v>
      </c>
      <c r="D51" s="383">
        <v>5.4999999999999997E-3</v>
      </c>
      <c r="E51" s="388"/>
      <c r="F51" s="389" t="s">
        <v>487</v>
      </c>
      <c r="G51" s="390">
        <v>5.4999999999999997E-3</v>
      </c>
      <c r="H51" s="391"/>
      <c r="J51" s="195"/>
      <c r="K51" s="185"/>
      <c r="L51" s="191" t="s">
        <v>392</v>
      </c>
      <c r="M51" s="192">
        <v>0.1041</v>
      </c>
      <c r="N51" s="194">
        <f>ABS(M51-M50)/((M51+M50)/2)*100</f>
        <v>7.4738415545590371</v>
      </c>
      <c r="O51" s="191" t="s">
        <v>391</v>
      </c>
      <c r="P51" s="192">
        <v>9.6600000000000005E-2</v>
      </c>
      <c r="Q51" s="193">
        <f>(P51-P50)/0.0986</f>
        <v>0.92190669371196765</v>
      </c>
    </row>
    <row r="52" spans="1:17" ht="14.25" customHeight="1">
      <c r="A52" s="389"/>
      <c r="B52" s="395"/>
      <c r="C52" s="382" t="s">
        <v>389</v>
      </c>
      <c r="D52" s="383">
        <v>5.4999999999999997E-3</v>
      </c>
      <c r="E52" s="384">
        <f t="shared" ref="E52" si="6">ABS(D52-D51)/((D52+D51)/2)*100</f>
        <v>0</v>
      </c>
      <c r="F52" s="389" t="s">
        <v>528</v>
      </c>
      <c r="G52" s="390">
        <v>0.1008</v>
      </c>
      <c r="H52" s="391">
        <f t="shared" ref="H52" si="7">(G52-G51)/0.1</f>
        <v>0.95299999999999996</v>
      </c>
      <c r="J52" s="195"/>
      <c r="K52" s="185"/>
      <c r="L52" s="191" t="s">
        <v>393</v>
      </c>
      <c r="M52" s="192">
        <v>1.14E-2</v>
      </c>
      <c r="N52" s="185"/>
      <c r="O52" s="191" t="s">
        <v>392</v>
      </c>
      <c r="P52" s="192">
        <v>0.1041</v>
      </c>
      <c r="Q52" s="193">
        <f>(P52-P50)/0.0986</f>
        <v>0.99797160243407712</v>
      </c>
    </row>
    <row r="53" spans="1:17" ht="14.25" customHeight="1">
      <c r="A53" s="389"/>
      <c r="B53" s="395"/>
      <c r="C53" s="382" t="s">
        <v>528</v>
      </c>
      <c r="D53" s="383">
        <v>0.1008</v>
      </c>
      <c r="E53" s="388"/>
      <c r="F53" s="389" t="s">
        <v>529</v>
      </c>
      <c r="G53" s="390">
        <v>0.1007</v>
      </c>
      <c r="H53" s="391">
        <f t="shared" ref="H53" si="8">(G53-G51)/0.1</f>
        <v>0.95199999999999985</v>
      </c>
      <c r="J53" s="195"/>
      <c r="K53" s="185"/>
      <c r="L53" s="191" t="s">
        <v>389</v>
      </c>
      <c r="M53" s="192">
        <v>1.1299999999999999E-2</v>
      </c>
      <c r="N53" s="194">
        <f>ABS(M53-M52)/((M53+M52)/2)*100</f>
        <v>0.88105726872247692</v>
      </c>
      <c r="O53" s="191" t="s">
        <v>393</v>
      </c>
      <c r="P53" s="192">
        <v>1.14E-2</v>
      </c>
      <c r="Q53" s="185"/>
    </row>
    <row r="54" spans="1:17" ht="14.25" customHeight="1">
      <c r="A54" s="389"/>
      <c r="B54" s="395"/>
      <c r="C54" s="382" t="s">
        <v>529</v>
      </c>
      <c r="D54" s="383">
        <v>0.1007</v>
      </c>
      <c r="E54" s="384">
        <f t="shared" ref="E54" si="9">ABS(D54-D53)/((D54+D53)/2)*100</f>
        <v>9.9255583126553706E-2</v>
      </c>
      <c r="F54" s="385" t="s">
        <v>530</v>
      </c>
      <c r="G54" s="386">
        <v>1.1299999999999999E-2</v>
      </c>
      <c r="H54" s="391"/>
      <c r="J54" s="195"/>
      <c r="K54" s="185"/>
      <c r="L54" s="191" t="s">
        <v>394</v>
      </c>
      <c r="M54" s="192">
        <v>8.6499999999999994E-2</v>
      </c>
      <c r="N54" s="185"/>
      <c r="O54" s="191" t="s">
        <v>394</v>
      </c>
      <c r="P54" s="192">
        <v>8.6499999999999994E-2</v>
      </c>
      <c r="Q54" s="193">
        <f>(P54-P53)/0.0992</f>
        <v>0.75705645161290325</v>
      </c>
    </row>
    <row r="55" spans="1:17" ht="14.25" customHeight="1" thickBot="1">
      <c r="A55" s="267"/>
      <c r="B55" s="338"/>
      <c r="C55" s="382" t="s">
        <v>531</v>
      </c>
      <c r="D55" s="383">
        <v>8.6599999999999996E-2</v>
      </c>
      <c r="E55" s="388"/>
      <c r="F55" s="385"/>
      <c r="G55" s="386"/>
      <c r="H55" s="396"/>
      <c r="J55" s="195"/>
      <c r="K55" s="185"/>
      <c r="L55" s="191" t="s">
        <v>395</v>
      </c>
      <c r="M55" s="192">
        <v>9.2399999999999996E-2</v>
      </c>
      <c r="N55" s="194">
        <f>ABS(M55-M54)/((M55+M54)/2)*100</f>
        <v>6.5958636109558437</v>
      </c>
      <c r="O55" s="191" t="s">
        <v>395</v>
      </c>
      <c r="P55" s="192">
        <v>9.2399999999999996E-2</v>
      </c>
      <c r="Q55" s="193">
        <f>(P55-P53)/0.0992</f>
        <v>0.81653225806451601</v>
      </c>
    </row>
    <row r="56" spans="1:17" ht="14.25" customHeight="1" thickBot="1">
      <c r="A56" s="585" t="s">
        <v>532</v>
      </c>
      <c r="B56" s="598"/>
      <c r="C56" s="599" t="s">
        <v>337</v>
      </c>
      <c r="D56" s="600"/>
      <c r="E56" s="600"/>
      <c r="F56" s="600"/>
      <c r="G56" s="600"/>
      <c r="H56" s="601"/>
      <c r="J56" s="195"/>
      <c r="K56" s="185"/>
      <c r="L56" s="191" t="s">
        <v>125</v>
      </c>
      <c r="M56" s="192">
        <v>1.84E-2</v>
      </c>
      <c r="N56" s="185"/>
      <c r="O56" s="191" t="s">
        <v>125</v>
      </c>
      <c r="P56" s="192">
        <v>1.84E-2</v>
      </c>
      <c r="Q56" s="185"/>
    </row>
    <row r="57" spans="1:17" ht="14.25" customHeight="1" thickBot="1">
      <c r="A57" s="558" t="s">
        <v>165</v>
      </c>
      <c r="B57" s="600"/>
      <c r="C57" s="558" t="s">
        <v>166</v>
      </c>
      <c r="D57" s="600"/>
      <c r="E57" s="601"/>
      <c r="F57" s="558" t="s">
        <v>167</v>
      </c>
      <c r="G57" s="600"/>
      <c r="H57" s="601"/>
      <c r="J57" s="195"/>
      <c r="K57" s="185"/>
      <c r="L57" s="191" t="s">
        <v>389</v>
      </c>
      <c r="M57" s="192">
        <v>1.7600000000000001E-2</v>
      </c>
      <c r="N57" s="194">
        <f>ABS(M57-M56)/((M57+M56)/2)*100</f>
        <v>4.4444444444444366</v>
      </c>
      <c r="O57" s="191" t="s">
        <v>263</v>
      </c>
      <c r="P57" s="192">
        <v>7.9699999999999993E-2</v>
      </c>
      <c r="Q57" s="193">
        <f>(P57-P56)/0.0991</f>
        <v>0.61856710393541869</v>
      </c>
    </row>
    <row r="58" spans="1:17" ht="14.25" customHeight="1" thickBot="1">
      <c r="A58" s="50" t="s">
        <v>1</v>
      </c>
      <c r="B58" s="51" t="s">
        <v>202</v>
      </c>
      <c r="C58" s="53" t="s">
        <v>1</v>
      </c>
      <c r="D58" s="54" t="s">
        <v>176</v>
      </c>
      <c r="E58" s="54" t="s">
        <v>171</v>
      </c>
      <c r="F58" s="55" t="s">
        <v>1</v>
      </c>
      <c r="G58" s="56" t="s">
        <v>178</v>
      </c>
      <c r="H58" s="140" t="s">
        <v>174</v>
      </c>
      <c r="J58" s="195"/>
      <c r="K58" s="185"/>
      <c r="L58" s="191" t="s">
        <v>263</v>
      </c>
      <c r="M58" s="192">
        <v>7.9699999999999993E-2</v>
      </c>
      <c r="N58" s="185"/>
      <c r="O58" s="191" t="s">
        <v>265</v>
      </c>
      <c r="P58" s="192">
        <v>7.8399999999999997E-2</v>
      </c>
      <c r="Q58" s="193">
        <f>(P58-P56)/0.0991</f>
        <v>0.60544904137235123</v>
      </c>
    </row>
    <row r="59" spans="1:17" ht="14.25" customHeight="1">
      <c r="A59" s="397" t="s">
        <v>179</v>
      </c>
      <c r="B59" s="398">
        <v>3.2000000000000002E-3</v>
      </c>
      <c r="C59" s="374" t="s">
        <v>533</v>
      </c>
      <c r="D59" s="375">
        <v>7.9000000000000008E-3</v>
      </c>
      <c r="E59" s="376"/>
      <c r="F59" s="377" t="s">
        <v>387</v>
      </c>
      <c r="G59" s="378">
        <v>9.6299999999999997E-2</v>
      </c>
      <c r="H59" s="379">
        <f>G59/0.1</f>
        <v>0.96299999999999997</v>
      </c>
      <c r="J59" s="195"/>
      <c r="K59" s="185"/>
      <c r="L59" s="191" t="s">
        <v>265</v>
      </c>
      <c r="M59" s="192">
        <v>7.8399999999999997E-2</v>
      </c>
      <c r="N59" s="194">
        <f>ABS(M59-M58)/((M59+M58)/2)*100</f>
        <v>1.6445287792536314</v>
      </c>
      <c r="O59" s="191" t="s">
        <v>396</v>
      </c>
      <c r="P59" s="192">
        <v>1.01E-2</v>
      </c>
      <c r="Q59" s="185"/>
    </row>
    <row r="60" spans="1:17" ht="14.25" customHeight="1">
      <c r="A60" s="399"/>
      <c r="B60" s="400"/>
      <c r="C60" s="382" t="s">
        <v>389</v>
      </c>
      <c r="D60" s="383">
        <v>7.4000000000000003E-3</v>
      </c>
      <c r="E60" s="384">
        <f>ABS(D60-D59)/((D60+D59)/2)*100</f>
        <v>6.5359477124183067</v>
      </c>
      <c r="F60" s="385"/>
      <c r="G60" s="386"/>
      <c r="H60" s="387">
        <f>G60/0.1</f>
        <v>0</v>
      </c>
      <c r="J60" s="196"/>
      <c r="K60" s="185"/>
      <c r="L60" s="191" t="s">
        <v>396</v>
      </c>
      <c r="M60" s="192">
        <v>1.01E-2</v>
      </c>
      <c r="N60" s="185"/>
      <c r="O60" s="191" t="s">
        <v>397</v>
      </c>
      <c r="P60" s="192">
        <v>9.6699999999999994E-2</v>
      </c>
      <c r="Q60" s="193">
        <f>(P60-P59)/0.0994</f>
        <v>0.8712273641851106</v>
      </c>
    </row>
    <row r="61" spans="1:17" ht="14.25" customHeight="1">
      <c r="A61" s="399"/>
      <c r="B61" s="400"/>
      <c r="C61" s="382" t="s">
        <v>534</v>
      </c>
      <c r="D61" s="383">
        <v>9.4799999999999995E-2</v>
      </c>
      <c r="E61" s="388"/>
      <c r="F61" s="389" t="s">
        <v>533</v>
      </c>
      <c r="G61" s="390">
        <v>7.9000000000000008E-3</v>
      </c>
      <c r="H61" s="391"/>
      <c r="J61" s="196"/>
      <c r="K61" s="185"/>
      <c r="L61" s="191" t="s">
        <v>389</v>
      </c>
      <c r="M61" s="192">
        <v>6.7000000000000002E-3</v>
      </c>
      <c r="N61" s="194">
        <f>ABS(M61-M60)/((M61+M60)/2)*100</f>
        <v>40.476190476190474</v>
      </c>
      <c r="O61" s="191" t="s">
        <v>398</v>
      </c>
      <c r="P61" s="192">
        <v>0.10059999999999999</v>
      </c>
      <c r="Q61" s="193">
        <f>(P61-P59)/0.0994</f>
        <v>0.91046277665995967</v>
      </c>
    </row>
    <row r="62" spans="1:17" ht="14.25" customHeight="1">
      <c r="A62" s="399"/>
      <c r="B62" s="400"/>
      <c r="C62" s="382" t="s">
        <v>535</v>
      </c>
      <c r="D62" s="383">
        <v>9.6500000000000002E-2</v>
      </c>
      <c r="E62" s="384">
        <f>ABS(D62-D61)/((D62+D61)/2)*100</f>
        <v>1.7773131207527517</v>
      </c>
      <c r="F62" s="389" t="s">
        <v>534</v>
      </c>
      <c r="G62" s="390">
        <v>9.4799999999999995E-2</v>
      </c>
      <c r="H62" s="391">
        <f>(G62-G61)/0.1</f>
        <v>0.86899999999999988</v>
      </c>
      <c r="J62" s="195"/>
      <c r="K62" s="185"/>
      <c r="L62" s="191" t="s">
        <v>397</v>
      </c>
      <c r="M62" s="192">
        <v>9.6699999999999994E-2</v>
      </c>
      <c r="N62" s="185"/>
      <c r="O62" s="191" t="s">
        <v>399</v>
      </c>
      <c r="P62" s="192">
        <v>4.4000000000000003E-3</v>
      </c>
      <c r="Q62" s="185"/>
    </row>
    <row r="63" spans="1:17" ht="14.25" customHeight="1" thickBot="1">
      <c r="A63" s="399"/>
      <c r="B63" s="400"/>
      <c r="C63" s="382"/>
      <c r="D63" s="383"/>
      <c r="E63" s="388"/>
      <c r="F63" s="389" t="s">
        <v>535</v>
      </c>
      <c r="G63" s="390">
        <v>9.6500000000000002E-2</v>
      </c>
      <c r="H63" s="391">
        <f>(G63-G61)/0.1</f>
        <v>0.8859999999999999</v>
      </c>
      <c r="J63" s="195"/>
      <c r="K63" s="185"/>
      <c r="L63" s="191" t="s">
        <v>398</v>
      </c>
      <c r="M63" s="192">
        <v>0.10059999999999999</v>
      </c>
      <c r="N63" s="194">
        <f>ABS(M63-M62)/((M63+M62)/2)*100</f>
        <v>3.9533705017739491</v>
      </c>
      <c r="O63" s="191" t="s">
        <v>400</v>
      </c>
      <c r="P63" s="192">
        <v>8.8099999999999998E-2</v>
      </c>
      <c r="Q63" s="193">
        <f>(P63-P62)/0.1</f>
        <v>0.83699999999999997</v>
      </c>
    </row>
    <row r="64" spans="1:17" ht="14.25" customHeight="1" thickBot="1">
      <c r="A64" s="585" t="s">
        <v>598</v>
      </c>
      <c r="B64" s="598"/>
      <c r="C64" s="599" t="s">
        <v>337</v>
      </c>
      <c r="D64" s="600"/>
      <c r="E64" s="600"/>
      <c r="F64" s="600"/>
      <c r="G64" s="600"/>
      <c r="H64" s="601"/>
      <c r="J64" s="195"/>
      <c r="K64" s="185"/>
      <c r="L64" s="191" t="s">
        <v>399</v>
      </c>
      <c r="M64" s="192">
        <v>4.4000000000000003E-3</v>
      </c>
      <c r="N64" s="185"/>
      <c r="O64" s="191" t="s">
        <v>401</v>
      </c>
      <c r="P64" s="192">
        <v>9.3200000000000005E-2</v>
      </c>
      <c r="Q64" s="193">
        <f>(P64-P62)/0.1</f>
        <v>0.88800000000000001</v>
      </c>
    </row>
    <row r="65" spans="1:17" ht="14.25" customHeight="1" thickBot="1">
      <c r="A65" s="558" t="s">
        <v>165</v>
      </c>
      <c r="B65" s="600"/>
      <c r="C65" s="558" t="s">
        <v>166</v>
      </c>
      <c r="D65" s="600"/>
      <c r="E65" s="601"/>
      <c r="F65" s="558" t="s">
        <v>167</v>
      </c>
      <c r="G65" s="600"/>
      <c r="H65" s="601"/>
      <c r="J65" s="195"/>
      <c r="K65" s="185"/>
      <c r="L65" s="191" t="s">
        <v>389</v>
      </c>
      <c r="M65" s="192">
        <v>4.4000000000000003E-3</v>
      </c>
      <c r="N65" s="194">
        <f>ABS(M65-M64)/((M65+M64)/2)*100</f>
        <v>0</v>
      </c>
      <c r="O65" s="191"/>
      <c r="P65" s="191"/>
      <c r="Q65" s="185"/>
    </row>
    <row r="66" spans="1:17" ht="14.25" customHeight="1">
      <c r="A66" s="50" t="s">
        <v>1</v>
      </c>
      <c r="B66" s="51" t="s">
        <v>202</v>
      </c>
      <c r="C66" s="53" t="s">
        <v>1</v>
      </c>
      <c r="D66" s="54" t="s">
        <v>176</v>
      </c>
      <c r="E66" s="54" t="s">
        <v>171</v>
      </c>
      <c r="F66" s="55" t="s">
        <v>1</v>
      </c>
      <c r="G66" s="56" t="s">
        <v>178</v>
      </c>
      <c r="H66" s="140" t="s">
        <v>174</v>
      </c>
      <c r="J66" s="195"/>
      <c r="K66" s="185"/>
      <c r="L66" s="191" t="s">
        <v>400</v>
      </c>
      <c r="M66" s="192">
        <v>8.8099999999999998E-2</v>
      </c>
      <c r="N66" s="185"/>
      <c r="O66" s="191"/>
      <c r="P66" s="191"/>
      <c r="Q66" s="185"/>
    </row>
    <row r="67" spans="1:17" ht="14.25" customHeight="1" thickBot="1">
      <c r="A67" s="268" t="s">
        <v>599</v>
      </c>
      <c r="B67" s="268">
        <v>2E-3</v>
      </c>
      <c r="C67" s="419" t="s">
        <v>543</v>
      </c>
      <c r="D67" s="383">
        <v>4.36E-2</v>
      </c>
      <c r="E67" s="280"/>
      <c r="F67" s="268" t="s">
        <v>387</v>
      </c>
      <c r="G67" s="268">
        <v>9.1800000000000007E-2</v>
      </c>
      <c r="H67" s="420">
        <f>G67/0.1</f>
        <v>0.91800000000000004</v>
      </c>
      <c r="J67" s="197"/>
      <c r="K67" s="198"/>
      <c r="L67" s="199" t="s">
        <v>401</v>
      </c>
      <c r="M67" s="200">
        <v>9.3200000000000005E-2</v>
      </c>
      <c r="N67" s="201">
        <f>ABS(M67-M66)/((M67+M66)/2)*100</f>
        <v>5.6260341974627766</v>
      </c>
      <c r="O67" s="199"/>
      <c r="P67" s="199"/>
      <c r="Q67" s="198"/>
    </row>
    <row r="68" spans="1:17" ht="14.25" customHeight="1" thickBot="1">
      <c r="A68" s="419" t="s">
        <v>205</v>
      </c>
      <c r="B68" s="421">
        <v>-2.9999999999999997E-4</v>
      </c>
      <c r="C68" s="419" t="s">
        <v>600</v>
      </c>
      <c r="D68" s="383">
        <v>4.3400000000000001E-2</v>
      </c>
      <c r="E68" s="422">
        <f>ABS(D68-D67)/((D68+D67)/2)*100</f>
        <v>0.45977011494252595</v>
      </c>
      <c r="F68" s="268" t="s">
        <v>262</v>
      </c>
      <c r="G68" s="268">
        <v>9.4600000000000004E-2</v>
      </c>
      <c r="H68" s="420">
        <f>G68/0.1</f>
        <v>0.94599999999999995</v>
      </c>
    </row>
    <row r="69" spans="1:17" ht="14.25" customHeight="1" thickBot="1">
      <c r="A69" s="419"/>
      <c r="B69" s="421"/>
      <c r="C69" s="419" t="s">
        <v>601</v>
      </c>
      <c r="D69" s="383">
        <v>0.13139999999999999</v>
      </c>
      <c r="E69" s="423"/>
      <c r="F69" s="419" t="s">
        <v>543</v>
      </c>
      <c r="G69" s="383">
        <v>4.36E-2</v>
      </c>
      <c r="H69" s="424"/>
      <c r="J69" s="588">
        <v>45164</v>
      </c>
      <c r="K69" s="554"/>
      <c r="L69" s="589" t="s">
        <v>338</v>
      </c>
      <c r="M69" s="553"/>
      <c r="N69" s="553"/>
      <c r="O69" s="553"/>
      <c r="P69" s="553"/>
      <c r="Q69" s="554"/>
    </row>
    <row r="70" spans="1:17" ht="14.25" customHeight="1" thickBot="1">
      <c r="A70" s="419"/>
      <c r="B70" s="421"/>
      <c r="C70" s="419" t="s">
        <v>602</v>
      </c>
      <c r="D70" s="383">
        <v>0.13450000000000001</v>
      </c>
      <c r="E70" s="422">
        <f>ABS(D70-D69)/((D70+D69)/2)*100</f>
        <v>2.3317036479879798</v>
      </c>
      <c r="F70" s="419" t="s">
        <v>601</v>
      </c>
      <c r="G70" s="383">
        <v>0.13139999999999999</v>
      </c>
      <c r="H70" s="424">
        <f>(G70-G69)/0.1</f>
        <v>0.87799999999999989</v>
      </c>
      <c r="J70" s="596" t="s">
        <v>165</v>
      </c>
      <c r="K70" s="597"/>
      <c r="L70" s="592" t="s">
        <v>166</v>
      </c>
      <c r="M70" s="593"/>
      <c r="N70" s="591"/>
      <c r="O70" s="592" t="s">
        <v>167</v>
      </c>
      <c r="P70" s="593"/>
      <c r="Q70" s="591"/>
    </row>
    <row r="71" spans="1:17" ht="14.25" customHeight="1">
      <c r="A71" s="419"/>
      <c r="B71" s="421"/>
      <c r="C71" s="419" t="s">
        <v>549</v>
      </c>
      <c r="D71" s="383">
        <v>0.01</v>
      </c>
      <c r="E71" s="423"/>
      <c r="F71" s="419" t="s">
        <v>602</v>
      </c>
      <c r="G71" s="383">
        <v>0.13450000000000001</v>
      </c>
      <c r="H71" s="424">
        <f>(G71-G69)/0.1</f>
        <v>0.90900000000000003</v>
      </c>
      <c r="J71" s="58" t="s">
        <v>1</v>
      </c>
      <c r="K71" s="202" t="s">
        <v>339</v>
      </c>
      <c r="L71" s="161" t="s">
        <v>1</v>
      </c>
      <c r="M71" s="164" t="s">
        <v>176</v>
      </c>
      <c r="N71" s="203" t="s">
        <v>171</v>
      </c>
      <c r="O71" s="161" t="s">
        <v>1</v>
      </c>
      <c r="P71" s="204" t="s">
        <v>178</v>
      </c>
      <c r="Q71" s="205" t="s">
        <v>174</v>
      </c>
    </row>
    <row r="72" spans="1:17" ht="14.25" customHeight="1">
      <c r="A72" s="419"/>
      <c r="B72" s="419"/>
      <c r="C72" s="419" t="s">
        <v>603</v>
      </c>
      <c r="D72" s="383">
        <v>8.3999999999999995E-3</v>
      </c>
      <c r="E72" s="422">
        <f>ABS(D72-D71)/((D72+D71)/2)*100</f>
        <v>17.391304347826093</v>
      </c>
      <c r="F72" s="419" t="s">
        <v>549</v>
      </c>
      <c r="G72" s="383">
        <v>0.01</v>
      </c>
      <c r="H72" s="425"/>
      <c r="J72" s="206" t="s">
        <v>179</v>
      </c>
      <c r="K72" s="207">
        <v>2.2000000000000001E-3</v>
      </c>
      <c r="L72" s="65" t="s">
        <v>402</v>
      </c>
      <c r="M72" s="208">
        <v>8.6E-3</v>
      </c>
      <c r="N72" s="209"/>
      <c r="O72" s="65" t="s">
        <v>387</v>
      </c>
      <c r="P72" s="208">
        <v>0.10059999999999999</v>
      </c>
      <c r="Q72" s="193">
        <f>P72/0.0997</f>
        <v>1.0090270812437312</v>
      </c>
    </row>
    <row r="73" spans="1:17" ht="14.25" customHeight="1">
      <c r="A73" s="419"/>
      <c r="B73" s="419"/>
      <c r="C73" s="419" t="s">
        <v>604</v>
      </c>
      <c r="D73" s="383">
        <v>0.1055</v>
      </c>
      <c r="E73" s="423"/>
      <c r="F73" s="419" t="s">
        <v>604</v>
      </c>
      <c r="G73" s="383">
        <v>0.1055</v>
      </c>
      <c r="H73" s="425">
        <f>(G73-G72)/0.1</f>
        <v>0.95499999999999996</v>
      </c>
      <c r="J73" s="210" t="s">
        <v>205</v>
      </c>
      <c r="K73" s="211">
        <v>0.01</v>
      </c>
      <c r="L73" s="155" t="s">
        <v>389</v>
      </c>
      <c r="M73" s="192">
        <v>1.38E-2</v>
      </c>
      <c r="N73" s="190">
        <v>46.43</v>
      </c>
      <c r="O73" s="155" t="s">
        <v>262</v>
      </c>
      <c r="P73" s="192">
        <v>0.11940000000000001</v>
      </c>
      <c r="Q73" s="193">
        <f>P73/0.1095</f>
        <v>1.0904109589041096</v>
      </c>
    </row>
    <row r="74" spans="1:17" ht="14.25" customHeight="1">
      <c r="A74" s="419"/>
      <c r="B74" s="419"/>
      <c r="C74" s="419" t="s">
        <v>605</v>
      </c>
      <c r="D74" s="383">
        <v>0.1042</v>
      </c>
      <c r="E74" s="422">
        <f>ABS(D74-D73)/((D74+D73)/2)*100</f>
        <v>1.2398664759179738</v>
      </c>
      <c r="F74" s="419" t="s">
        <v>605</v>
      </c>
      <c r="G74" s="383">
        <v>0.1042</v>
      </c>
      <c r="H74" s="425">
        <f>(G74-G72)/0.1</f>
        <v>0.94200000000000006</v>
      </c>
      <c r="J74" s="212"/>
      <c r="K74" s="213"/>
      <c r="L74" s="155" t="s">
        <v>403</v>
      </c>
      <c r="M74" s="192">
        <v>9.64E-2</v>
      </c>
      <c r="N74" s="185"/>
      <c r="O74" s="155" t="s">
        <v>402</v>
      </c>
      <c r="P74" s="192">
        <v>8.6E-3</v>
      </c>
      <c r="Q74" s="185"/>
    </row>
    <row r="75" spans="1:17" ht="14.25" customHeight="1">
      <c r="A75" s="268"/>
      <c r="B75" s="268"/>
      <c r="C75" s="268" t="s">
        <v>559</v>
      </c>
      <c r="D75" s="426">
        <v>7.1999999999999998E-3</v>
      </c>
      <c r="E75" s="423"/>
      <c r="F75" s="268" t="s">
        <v>559</v>
      </c>
      <c r="G75" s="426">
        <v>7.1999999999999998E-3</v>
      </c>
      <c r="H75" s="425"/>
      <c r="J75" s="214"/>
      <c r="K75" s="215"/>
      <c r="L75" s="155" t="s">
        <v>404</v>
      </c>
      <c r="M75" s="192">
        <v>9.7500000000000003E-2</v>
      </c>
      <c r="N75" s="190">
        <v>1.1299999999999999</v>
      </c>
      <c r="O75" s="155" t="s">
        <v>403</v>
      </c>
      <c r="P75" s="192">
        <v>9.64E-2</v>
      </c>
      <c r="Q75" s="193">
        <f>(P75-P74)/0.0986</f>
        <v>0.89046653144016241</v>
      </c>
    </row>
    <row r="76" spans="1:17" ht="14.25" customHeight="1">
      <c r="A76" s="268"/>
      <c r="B76" s="268"/>
      <c r="C76" s="268" t="s">
        <v>606</v>
      </c>
      <c r="D76" s="426">
        <v>5.4999999999999997E-3</v>
      </c>
      <c r="E76" s="422"/>
      <c r="F76" s="268" t="s">
        <v>607</v>
      </c>
      <c r="G76" s="426">
        <v>9.8400000000000001E-2</v>
      </c>
      <c r="H76" s="425">
        <f>(G76-G75)/0.1</f>
        <v>0.91200000000000003</v>
      </c>
      <c r="J76" s="214"/>
      <c r="K76" s="215"/>
      <c r="L76" s="155" t="s">
        <v>405</v>
      </c>
      <c r="M76" s="192">
        <v>8.5000000000000006E-3</v>
      </c>
      <c r="N76" s="185"/>
      <c r="O76" s="155" t="s">
        <v>404</v>
      </c>
      <c r="P76" s="192">
        <v>9.7500000000000003E-2</v>
      </c>
      <c r="Q76" s="193">
        <f>(P76-P74)/0.0986</f>
        <v>0.90162271805273841</v>
      </c>
    </row>
    <row r="77" spans="1:17" ht="14.25" customHeight="1">
      <c r="A77" s="268"/>
      <c r="B77" s="268"/>
      <c r="C77" s="268" t="s">
        <v>607</v>
      </c>
      <c r="D77" s="426">
        <v>9.8400000000000001E-2</v>
      </c>
      <c r="E77" s="423"/>
      <c r="F77" s="268" t="s">
        <v>608</v>
      </c>
      <c r="G77" s="426">
        <v>0.10009999999999999</v>
      </c>
      <c r="H77" s="425">
        <f>(G77-G75)/0.1</f>
        <v>0.92899999999999994</v>
      </c>
      <c r="J77" s="214"/>
      <c r="K77" s="215"/>
      <c r="L77" s="155" t="s">
        <v>389</v>
      </c>
      <c r="M77" s="192">
        <v>1.04E-2</v>
      </c>
      <c r="N77" s="190">
        <v>20.11</v>
      </c>
      <c r="O77" s="155" t="s">
        <v>405</v>
      </c>
      <c r="P77" s="192">
        <v>8.5000000000000006E-3</v>
      </c>
      <c r="Q77" s="185"/>
    </row>
    <row r="78" spans="1:17" ht="14.25" customHeight="1">
      <c r="A78" s="268"/>
      <c r="B78" s="268"/>
      <c r="C78" s="268" t="s">
        <v>608</v>
      </c>
      <c r="D78" s="426">
        <v>0.10009999999999999</v>
      </c>
      <c r="E78" s="422"/>
      <c r="F78" s="267"/>
      <c r="G78" s="268"/>
      <c r="H78" s="338"/>
      <c r="J78" s="212"/>
      <c r="K78" s="213"/>
      <c r="L78" s="155" t="s">
        <v>406</v>
      </c>
      <c r="M78" s="192">
        <v>9.35E-2</v>
      </c>
      <c r="N78" s="185"/>
      <c r="O78" s="155" t="s">
        <v>406</v>
      </c>
      <c r="P78" s="192">
        <v>9.35E-2</v>
      </c>
      <c r="Q78" s="193">
        <f>(P78-P77)/0.0984</f>
        <v>0.86382113821138207</v>
      </c>
    </row>
    <row r="79" spans="1:17" ht="14.25" customHeight="1">
      <c r="J79" s="214"/>
      <c r="K79" s="215"/>
      <c r="L79" s="155" t="s">
        <v>407</v>
      </c>
      <c r="M79" s="192">
        <v>9.4100000000000003E-2</v>
      </c>
      <c r="N79" s="190">
        <v>0.64</v>
      </c>
      <c r="O79" s="155" t="s">
        <v>407</v>
      </c>
      <c r="P79" s="192">
        <v>9.4100000000000003E-2</v>
      </c>
      <c r="Q79" s="193">
        <f>(P79-P77)/0.0984</f>
        <v>0.86991869918699194</v>
      </c>
    </row>
    <row r="80" spans="1:17" ht="14.25" customHeight="1">
      <c r="J80" s="212"/>
      <c r="K80" s="213"/>
      <c r="L80" s="155" t="s">
        <v>408</v>
      </c>
      <c r="M80" s="192">
        <v>1.1299999999999999E-2</v>
      </c>
      <c r="N80" s="185"/>
      <c r="O80" s="155" t="s">
        <v>408</v>
      </c>
      <c r="P80" s="192">
        <v>1.1299999999999999E-2</v>
      </c>
      <c r="Q80" s="216"/>
    </row>
    <row r="81" spans="10:17" ht="14.25" customHeight="1">
      <c r="J81" s="214"/>
      <c r="K81" s="215"/>
      <c r="L81" s="155" t="s">
        <v>389</v>
      </c>
      <c r="M81" s="192">
        <v>1.5900000000000001E-2</v>
      </c>
      <c r="N81" s="190">
        <v>33.82</v>
      </c>
      <c r="O81" s="155" t="s">
        <v>409</v>
      </c>
      <c r="P81" s="192">
        <v>9.2200000000000004E-2</v>
      </c>
      <c r="Q81" s="193">
        <f>(P81-P80)/0.0982</f>
        <v>0.8238289205702648</v>
      </c>
    </row>
    <row r="82" spans="10:17" ht="14.25" customHeight="1">
      <c r="J82" s="214"/>
      <c r="K82" s="215"/>
      <c r="L82" s="155" t="s">
        <v>409</v>
      </c>
      <c r="M82" s="192">
        <v>9.2200000000000004E-2</v>
      </c>
      <c r="N82" s="185"/>
      <c r="O82" s="155" t="s">
        <v>410</v>
      </c>
      <c r="P82" s="192">
        <v>9.4200000000000006E-2</v>
      </c>
      <c r="Q82" s="193">
        <f>(P82-P80)/0.0982</f>
        <v>0.84419551934826886</v>
      </c>
    </row>
    <row r="83" spans="10:17" ht="14.25" customHeight="1">
      <c r="J83" s="217"/>
      <c r="K83" s="218"/>
      <c r="L83" s="219" t="s">
        <v>410</v>
      </c>
      <c r="M83" s="200">
        <v>9.4200000000000006E-2</v>
      </c>
      <c r="N83" s="220">
        <v>2.15</v>
      </c>
      <c r="O83" s="219"/>
      <c r="P83" s="199"/>
      <c r="Q83" s="198"/>
    </row>
    <row r="84" spans="10:17" ht="14.25" customHeight="1"/>
    <row r="85" spans="10:17" ht="14.25" customHeight="1">
      <c r="J85" s="588">
        <v>45179</v>
      </c>
      <c r="K85" s="554"/>
      <c r="L85" s="589" t="s">
        <v>338</v>
      </c>
      <c r="M85" s="553"/>
      <c r="N85" s="553"/>
      <c r="O85" s="553"/>
      <c r="P85" s="553"/>
      <c r="Q85" s="554"/>
    </row>
    <row r="86" spans="10:17" ht="14.25" customHeight="1">
      <c r="J86" s="594" t="s">
        <v>165</v>
      </c>
      <c r="K86" s="595"/>
      <c r="L86" s="592" t="s">
        <v>166</v>
      </c>
      <c r="M86" s="593"/>
      <c r="N86" s="591"/>
      <c r="O86" s="592" t="s">
        <v>167</v>
      </c>
      <c r="P86" s="593"/>
      <c r="Q86" s="591"/>
    </row>
    <row r="87" spans="10:17" ht="14.25" customHeight="1">
      <c r="J87" s="58" t="s">
        <v>1</v>
      </c>
      <c r="K87" s="202" t="s">
        <v>339</v>
      </c>
      <c r="L87" s="161" t="s">
        <v>1</v>
      </c>
      <c r="M87" s="164" t="s">
        <v>176</v>
      </c>
      <c r="N87" s="203" t="s">
        <v>171</v>
      </c>
      <c r="O87" s="161" t="s">
        <v>1</v>
      </c>
      <c r="P87" s="204" t="s">
        <v>178</v>
      </c>
      <c r="Q87" s="205" t="s">
        <v>174</v>
      </c>
    </row>
    <row r="88" spans="10:17" ht="14.25" customHeight="1">
      <c r="J88" s="206" t="s">
        <v>179</v>
      </c>
      <c r="K88" s="207">
        <v>3.5000000000000001E-3</v>
      </c>
      <c r="L88" s="65" t="s">
        <v>155</v>
      </c>
      <c r="M88" s="208">
        <v>1.34E-2</v>
      </c>
      <c r="N88" s="209"/>
      <c r="O88" s="65" t="s">
        <v>387</v>
      </c>
      <c r="P88" s="208">
        <v>0.10589999999999999</v>
      </c>
      <c r="Q88" s="221">
        <v>1.0589999999999999</v>
      </c>
    </row>
    <row r="89" spans="10:17" ht="14.25" customHeight="1">
      <c r="J89" s="210" t="s">
        <v>205</v>
      </c>
      <c r="K89" s="222">
        <v>2.0999999999999999E-3</v>
      </c>
      <c r="L89" s="155" t="s">
        <v>389</v>
      </c>
      <c r="M89" s="192">
        <v>2.0400000000000001E-2</v>
      </c>
      <c r="N89" s="190">
        <v>41.42</v>
      </c>
      <c r="O89" s="155" t="s">
        <v>262</v>
      </c>
      <c r="P89" s="192">
        <v>9.7799999999999998E-2</v>
      </c>
      <c r="Q89" s="193">
        <v>0.98</v>
      </c>
    </row>
    <row r="90" spans="10:17" ht="14.25" customHeight="1">
      <c r="J90" s="212"/>
      <c r="K90" s="223"/>
      <c r="L90" s="155" t="s">
        <v>411</v>
      </c>
      <c r="M90" s="224">
        <v>0.10100000000000001</v>
      </c>
      <c r="N90" s="185"/>
      <c r="O90" s="155" t="s">
        <v>155</v>
      </c>
      <c r="P90" s="192">
        <v>1.34E-2</v>
      </c>
      <c r="Q90" s="185"/>
    </row>
    <row r="91" spans="10:17" ht="14.25" customHeight="1">
      <c r="J91" s="225"/>
      <c r="K91" s="226"/>
      <c r="L91" s="155" t="s">
        <v>412</v>
      </c>
      <c r="M91" s="224">
        <v>9.4E-2</v>
      </c>
      <c r="N91" s="190">
        <v>7.18</v>
      </c>
      <c r="O91" s="155" t="s">
        <v>411</v>
      </c>
      <c r="P91" s="224">
        <v>0.10100000000000001</v>
      </c>
      <c r="Q91" s="193">
        <v>0.87250000000000005</v>
      </c>
    </row>
    <row r="92" spans="10:17" ht="14.25" customHeight="1">
      <c r="J92" s="225"/>
      <c r="K92" s="226"/>
      <c r="L92" s="155" t="s">
        <v>413</v>
      </c>
      <c r="M92" s="192">
        <v>1.03E-2</v>
      </c>
      <c r="N92" s="185"/>
      <c r="O92" s="155" t="s">
        <v>412</v>
      </c>
      <c r="P92" s="224">
        <v>9.4E-2</v>
      </c>
      <c r="Q92" s="193">
        <v>0.80279999999999996</v>
      </c>
    </row>
    <row r="93" spans="10:17" ht="14.25" customHeight="1">
      <c r="J93" s="225"/>
      <c r="K93" s="226"/>
      <c r="L93" s="155" t="s">
        <v>389</v>
      </c>
      <c r="M93" s="192">
        <v>9.4999999999999998E-3</v>
      </c>
      <c r="N93" s="190">
        <v>8.08</v>
      </c>
      <c r="O93" s="155" t="s">
        <v>413</v>
      </c>
      <c r="P93" s="192">
        <v>1.03E-2</v>
      </c>
      <c r="Q93" s="185"/>
    </row>
    <row r="94" spans="10:17" ht="14.25" customHeight="1">
      <c r="J94" s="212"/>
      <c r="K94" s="223"/>
      <c r="L94" s="155" t="s">
        <v>414</v>
      </c>
      <c r="M94" s="192">
        <v>9.7799999999999998E-2</v>
      </c>
      <c r="N94" s="185"/>
      <c r="O94" s="155" t="s">
        <v>414</v>
      </c>
      <c r="P94" s="192">
        <v>9.7799999999999998E-2</v>
      </c>
      <c r="Q94" s="193">
        <v>0.87760000000000005</v>
      </c>
    </row>
    <row r="95" spans="10:17" ht="14.25" customHeight="1">
      <c r="J95" s="227"/>
      <c r="K95" s="228"/>
      <c r="L95" s="219" t="s">
        <v>415</v>
      </c>
      <c r="M95" s="200">
        <v>9.8799999999999999E-2</v>
      </c>
      <c r="N95" s="220">
        <v>1.02</v>
      </c>
      <c r="O95" s="219" t="s">
        <v>415</v>
      </c>
      <c r="P95" s="200">
        <v>9.8799999999999999E-2</v>
      </c>
      <c r="Q95" s="229">
        <v>0.88770000000000004</v>
      </c>
    </row>
    <row r="96" spans="10:17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60">
    <mergeCell ref="A64:B64"/>
    <mergeCell ref="C64:H64"/>
    <mergeCell ref="A65:B65"/>
    <mergeCell ref="C65:E65"/>
    <mergeCell ref="F65:H65"/>
    <mergeCell ref="A56:B56"/>
    <mergeCell ref="C56:H56"/>
    <mergeCell ref="A57:B57"/>
    <mergeCell ref="C57:E57"/>
    <mergeCell ref="F57:H57"/>
    <mergeCell ref="A40:B40"/>
    <mergeCell ref="C40:H40"/>
    <mergeCell ref="A41:B41"/>
    <mergeCell ref="C41:E41"/>
    <mergeCell ref="F41:H41"/>
    <mergeCell ref="J86:K86"/>
    <mergeCell ref="L86:N86"/>
    <mergeCell ref="O86:Q86"/>
    <mergeCell ref="L69:Q69"/>
    <mergeCell ref="J85:K85"/>
    <mergeCell ref="L85:Q85"/>
    <mergeCell ref="J69:K69"/>
    <mergeCell ref="J70:K70"/>
    <mergeCell ref="L70:N70"/>
    <mergeCell ref="O70:Q70"/>
    <mergeCell ref="J45:K45"/>
    <mergeCell ref="L45:Q45"/>
    <mergeCell ref="J46:K46"/>
    <mergeCell ref="L46:N46"/>
    <mergeCell ref="O46:Q46"/>
    <mergeCell ref="J33:K33"/>
    <mergeCell ref="L33:Q33"/>
    <mergeCell ref="L34:N34"/>
    <mergeCell ref="O34:Q34"/>
    <mergeCell ref="J34:K34"/>
    <mergeCell ref="J21:K21"/>
    <mergeCell ref="L21:Q21"/>
    <mergeCell ref="J22:K22"/>
    <mergeCell ref="L22:N22"/>
    <mergeCell ref="O22:Q22"/>
    <mergeCell ref="A17:B17"/>
    <mergeCell ref="C17:H17"/>
    <mergeCell ref="A18:B18"/>
    <mergeCell ref="C18:E18"/>
    <mergeCell ref="F18:H18"/>
    <mergeCell ref="J13:K13"/>
    <mergeCell ref="L13:Q13"/>
    <mergeCell ref="J14:K14"/>
    <mergeCell ref="L14:N14"/>
    <mergeCell ref="O14:Q14"/>
    <mergeCell ref="A2:B2"/>
    <mergeCell ref="C2:H2"/>
    <mergeCell ref="J2:K2"/>
    <mergeCell ref="L2:Q2"/>
    <mergeCell ref="A3:B3"/>
    <mergeCell ref="C3:E3"/>
    <mergeCell ref="F3:H3"/>
    <mergeCell ref="O3:Q3"/>
    <mergeCell ref="J3:K3"/>
    <mergeCell ref="L3:N3"/>
  </mergeCells>
  <conditionalFormatting sqref="B5:B16">
    <cfRule type="cellIs" dxfId="4" priority="4" operator="greaterThan">
      <formula>5</formula>
    </cfRule>
  </conditionalFormatting>
  <conditionalFormatting sqref="B20:B35">
    <cfRule type="cellIs" dxfId="3" priority="5" operator="greaterThan">
      <formula>5</formula>
    </cfRule>
  </conditionalFormatting>
  <conditionalFormatting sqref="B43:B55">
    <cfRule type="cellIs" dxfId="2" priority="3" operator="greaterThan">
      <formula>5</formula>
    </cfRule>
  </conditionalFormatting>
  <conditionalFormatting sqref="B59:B63">
    <cfRule type="cellIs" dxfId="1" priority="2" operator="greaterThan">
      <formula>5</formula>
    </cfRule>
  </conditionalFormatting>
  <conditionalFormatting sqref="B67:B78">
    <cfRule type="cellIs" dxfId="0" priority="1" operator="greaterThan">
      <formula>5</formula>
    </cfRule>
  </conditionalFormatting>
  <pageMargins left="0.7" right="0.7" top="0.75" bottom="0.75" header="0" footer="0"/>
  <pageSetup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00"/>
  <sheetViews>
    <sheetView topLeftCell="A57" workbookViewId="0">
      <selection activeCell="J73" sqref="J73"/>
    </sheetView>
  </sheetViews>
  <sheetFormatPr defaultColWidth="14.44140625" defaultRowHeight="15" customHeight="1"/>
  <cols>
    <col min="1" max="26" width="8.6640625" customWidth="1"/>
  </cols>
  <sheetData>
    <row r="1" spans="1:17" ht="14.25" customHeight="1"/>
    <row r="2" spans="1:17" ht="14.25" customHeight="1">
      <c r="A2" s="230">
        <v>230608</v>
      </c>
      <c r="B2" s="602" t="s">
        <v>416</v>
      </c>
      <c r="C2" s="553"/>
      <c r="D2" s="553"/>
      <c r="E2" s="553"/>
      <c r="F2" s="553"/>
      <c r="G2" s="553"/>
      <c r="H2" s="554"/>
      <c r="J2" s="231">
        <v>230623</v>
      </c>
      <c r="K2" s="603" t="s">
        <v>417</v>
      </c>
      <c r="L2" s="553"/>
      <c r="M2" s="553"/>
      <c r="N2" s="553"/>
      <c r="O2" s="553"/>
      <c r="P2" s="553"/>
      <c r="Q2" s="554"/>
    </row>
    <row r="3" spans="1:17" ht="14.25" customHeight="1">
      <c r="A3" s="604" t="s">
        <v>165</v>
      </c>
      <c r="B3" s="557"/>
      <c r="C3" s="604" t="s">
        <v>166</v>
      </c>
      <c r="D3" s="556"/>
      <c r="E3" s="561"/>
      <c r="F3" s="604" t="s">
        <v>167</v>
      </c>
      <c r="G3" s="556"/>
      <c r="H3" s="561"/>
      <c r="J3" s="605" t="s">
        <v>165</v>
      </c>
      <c r="K3" s="557"/>
      <c r="L3" s="605" t="s">
        <v>166</v>
      </c>
      <c r="M3" s="556"/>
      <c r="N3" s="561"/>
      <c r="O3" s="605" t="s">
        <v>167</v>
      </c>
      <c r="P3" s="556"/>
      <c r="Q3" s="561"/>
    </row>
    <row r="4" spans="1:17" ht="14.25" customHeight="1">
      <c r="A4" s="50" t="s">
        <v>1</v>
      </c>
      <c r="B4" s="109" t="s">
        <v>291</v>
      </c>
      <c r="C4" s="55" t="s">
        <v>1</v>
      </c>
      <c r="D4" s="80" t="s">
        <v>176</v>
      </c>
      <c r="E4" s="57" t="s">
        <v>171</v>
      </c>
      <c r="F4" s="53" t="s">
        <v>1</v>
      </c>
      <c r="G4" s="56" t="s">
        <v>178</v>
      </c>
      <c r="H4" s="140" t="s">
        <v>174</v>
      </c>
      <c r="J4" s="50" t="s">
        <v>1</v>
      </c>
      <c r="K4" s="109" t="s">
        <v>291</v>
      </c>
      <c r="L4" s="55" t="s">
        <v>1</v>
      </c>
      <c r="M4" s="80" t="s">
        <v>176</v>
      </c>
      <c r="N4" s="57" t="s">
        <v>171</v>
      </c>
      <c r="O4" s="53" t="s">
        <v>1</v>
      </c>
      <c r="P4" s="56" t="s">
        <v>178</v>
      </c>
      <c r="Q4" s="140" t="s">
        <v>174</v>
      </c>
    </row>
    <row r="5" spans="1:17" ht="14.25" customHeight="1">
      <c r="A5" s="58" t="s">
        <v>418</v>
      </c>
      <c r="B5" s="232">
        <v>0</v>
      </c>
      <c r="C5" s="58" t="s">
        <v>419</v>
      </c>
      <c r="D5" s="59">
        <v>24.890899999999998</v>
      </c>
      <c r="E5" s="233"/>
      <c r="F5" s="85" t="s">
        <v>419</v>
      </c>
      <c r="G5" s="59">
        <v>24.890899999999998</v>
      </c>
      <c r="H5" s="63">
        <f t="shared" ref="H5:H6" si="0">(G5)/25</f>
        <v>0.99563599999999997</v>
      </c>
      <c r="J5" s="58" t="s">
        <v>190</v>
      </c>
      <c r="K5" s="232">
        <v>0</v>
      </c>
      <c r="L5" s="58" t="s">
        <v>420</v>
      </c>
      <c r="M5" s="59">
        <v>25.3873</v>
      </c>
      <c r="N5" s="233"/>
      <c r="O5" s="85" t="s">
        <v>420</v>
      </c>
      <c r="P5" s="59">
        <v>25.3873</v>
      </c>
      <c r="Q5" s="63">
        <f t="shared" ref="Q5:Q6" si="1">(P5)/25</f>
        <v>1.0154920000000001</v>
      </c>
    </row>
    <row r="6" spans="1:17" ht="14.25" customHeight="1">
      <c r="A6" s="90"/>
      <c r="B6" s="120"/>
      <c r="C6" s="65" t="s">
        <v>421</v>
      </c>
      <c r="D6" s="66">
        <v>24.884699999999999</v>
      </c>
      <c r="E6" s="68">
        <f>ABS(D6-D5)/AVERAGE(D5:D6)</f>
        <v>2.491180417714608E-4</v>
      </c>
      <c r="F6" s="89" t="s">
        <v>421</v>
      </c>
      <c r="G6" s="66">
        <v>24.884699999999999</v>
      </c>
      <c r="H6" s="68">
        <f t="shared" si="0"/>
        <v>0.99538799999999994</v>
      </c>
      <c r="J6" s="90"/>
      <c r="K6" s="120"/>
      <c r="L6" s="65" t="s">
        <v>422</v>
      </c>
      <c r="M6" s="66">
        <v>25.712800000000001</v>
      </c>
      <c r="N6" s="68">
        <f>ABS(M6-M5)/AVERAGE(M5:M6)</f>
        <v>1.2739701096475415E-2</v>
      </c>
      <c r="O6" s="89" t="s">
        <v>422</v>
      </c>
      <c r="P6" s="66">
        <v>25.712800000000001</v>
      </c>
      <c r="Q6" s="68">
        <f t="shared" si="1"/>
        <v>1.0285120000000001</v>
      </c>
    </row>
    <row r="7" spans="1:17" ht="14.25" customHeight="1">
      <c r="A7" s="90"/>
      <c r="B7" s="120"/>
      <c r="C7" s="65" t="s">
        <v>423</v>
      </c>
      <c r="D7" s="70">
        <v>10.884399999999999</v>
      </c>
      <c r="E7" s="108"/>
      <c r="F7" s="234"/>
      <c r="G7" s="98"/>
      <c r="H7" s="108"/>
      <c r="J7" s="90"/>
      <c r="K7" s="120"/>
      <c r="L7" s="65" t="s">
        <v>424</v>
      </c>
      <c r="M7" s="70">
        <v>6.3804999999999996</v>
      </c>
      <c r="N7" s="108"/>
      <c r="O7" s="234"/>
      <c r="P7" s="98"/>
      <c r="Q7" s="108"/>
    </row>
    <row r="8" spans="1:17" ht="14.25" customHeight="1">
      <c r="A8" s="90"/>
      <c r="B8" s="120"/>
      <c r="C8" s="65" t="s">
        <v>425</v>
      </c>
      <c r="D8" s="70">
        <v>10.710599999999999</v>
      </c>
      <c r="E8" s="68">
        <f>ABS(D8-D7)/AVERAGE(D7:D8)</f>
        <v>1.6096318592266724E-2</v>
      </c>
      <c r="F8" s="234"/>
      <c r="G8" s="98"/>
      <c r="H8" s="108"/>
      <c r="J8" s="90"/>
      <c r="K8" s="120"/>
      <c r="L8" s="65" t="s">
        <v>426</v>
      </c>
      <c r="M8" s="70">
        <v>6.4256000000000002</v>
      </c>
      <c r="N8" s="68">
        <f>ABS(M8-M7)/AVERAGE(M7:M8)</f>
        <v>7.0435183232991439E-3</v>
      </c>
      <c r="O8" s="234"/>
      <c r="P8" s="98"/>
      <c r="Q8" s="108"/>
    </row>
    <row r="9" spans="1:17" ht="14.25" customHeight="1">
      <c r="A9" s="90"/>
      <c r="B9" s="235"/>
      <c r="C9" s="65" t="s">
        <v>53</v>
      </c>
      <c r="D9" s="70">
        <v>28.815200000000001</v>
      </c>
      <c r="E9" s="108"/>
      <c r="F9" s="234"/>
      <c r="G9" s="98"/>
      <c r="H9" s="108"/>
      <c r="J9" s="90"/>
      <c r="K9" s="235"/>
      <c r="L9" s="65" t="s">
        <v>85</v>
      </c>
      <c r="M9" s="70">
        <v>9.0991</v>
      </c>
      <c r="N9" s="108"/>
      <c r="O9" s="234"/>
      <c r="P9" s="98"/>
      <c r="Q9" s="108"/>
    </row>
    <row r="10" spans="1:17" ht="14.25" customHeight="1">
      <c r="A10" s="96"/>
      <c r="B10" s="236"/>
      <c r="C10" s="71" t="s">
        <v>427</v>
      </c>
      <c r="D10" s="72">
        <v>28.720800000000001</v>
      </c>
      <c r="E10" s="77">
        <f>ABS(D10-D9)/AVERAGE(D9:D10)</f>
        <v>3.281423804226928E-3</v>
      </c>
      <c r="F10" s="128"/>
      <c r="G10" s="104"/>
      <c r="H10" s="113"/>
      <c r="J10" s="96"/>
      <c r="K10" s="236"/>
      <c r="L10" s="71" t="s">
        <v>344</v>
      </c>
      <c r="M10" s="72">
        <v>8.7116000000000007</v>
      </c>
      <c r="N10" s="77">
        <f>ABS(M10-M9)/AVERAGE(M9:M10)</f>
        <v>4.3513169050065331E-2</v>
      </c>
      <c r="O10" s="128"/>
      <c r="P10" s="104"/>
      <c r="Q10" s="113"/>
    </row>
    <row r="11" spans="1:17" ht="14.25" customHeight="1"/>
    <row r="12" spans="1:17" ht="14.25" customHeight="1"/>
    <row r="13" spans="1:17" ht="14.25" customHeight="1" thickBot="1"/>
    <row r="14" spans="1:17" ht="14.25" customHeight="1" thickBot="1">
      <c r="A14" s="313" t="s">
        <v>494</v>
      </c>
      <c r="B14" s="314"/>
      <c r="C14" s="314" t="s">
        <v>416</v>
      </c>
      <c r="D14" s="314"/>
      <c r="E14" s="315"/>
      <c r="F14" s="315"/>
      <c r="J14" s="290" t="s">
        <v>490</v>
      </c>
      <c r="K14" s="291"/>
      <c r="L14" s="291"/>
      <c r="M14" s="291" t="s">
        <v>417</v>
      </c>
      <c r="N14" s="291"/>
      <c r="O14" s="292"/>
    </row>
    <row r="15" spans="1:17" ht="14.25" customHeight="1" thickBot="1">
      <c r="A15" s="316" t="s">
        <v>165</v>
      </c>
      <c r="B15" s="317"/>
      <c r="C15" s="316" t="s">
        <v>491</v>
      </c>
      <c r="D15" s="317"/>
      <c r="E15" s="318"/>
      <c r="F15" s="318"/>
      <c r="J15" s="293" t="s">
        <v>165</v>
      </c>
      <c r="K15" s="294"/>
      <c r="L15" s="293" t="s">
        <v>491</v>
      </c>
      <c r="M15" s="294"/>
      <c r="N15" s="294"/>
      <c r="O15" s="295"/>
    </row>
    <row r="16" spans="1:17" ht="14.25" customHeight="1" thickBot="1">
      <c r="A16" s="256" t="s">
        <v>1</v>
      </c>
      <c r="B16" s="257" t="s">
        <v>200</v>
      </c>
      <c r="C16" s="319" t="s">
        <v>1</v>
      </c>
      <c r="D16" s="261" t="s">
        <v>178</v>
      </c>
      <c r="E16" s="296" t="s">
        <v>171</v>
      </c>
      <c r="F16" s="262" t="s">
        <v>174</v>
      </c>
      <c r="J16" s="256" t="s">
        <v>1</v>
      </c>
      <c r="K16" s="257" t="s">
        <v>200</v>
      </c>
      <c r="L16" s="258" t="s">
        <v>1</v>
      </c>
      <c r="M16" s="261" t="s">
        <v>178</v>
      </c>
      <c r="N16" s="296" t="s">
        <v>492</v>
      </c>
      <c r="O16" s="262" t="s">
        <v>174</v>
      </c>
    </row>
    <row r="17" spans="1:15" ht="14.25" customHeight="1" thickBot="1">
      <c r="A17" s="263" t="s">
        <v>495</v>
      </c>
      <c r="B17" s="268">
        <v>0.02</v>
      </c>
      <c r="C17" s="298" t="s">
        <v>496</v>
      </c>
      <c r="D17" s="268">
        <v>24.738499999999998</v>
      </c>
      <c r="E17" s="299">
        <f>(D17-D18)/((D17+D18)/2)</f>
        <v>-1.0270970232685398E-2</v>
      </c>
      <c r="F17" s="266">
        <f>(D17)/25</f>
        <v>0.98953999999999998</v>
      </c>
      <c r="J17" s="263" t="s">
        <v>493</v>
      </c>
      <c r="K17" s="297">
        <v>2.5999999999999999E-3</v>
      </c>
      <c r="L17" s="298" t="s">
        <v>420</v>
      </c>
      <c r="M17">
        <v>24.126200000000001</v>
      </c>
      <c r="N17" s="299">
        <f>(M17-M18)/((M17+M18)/2)</f>
        <v>-1.6704069972954445E-2</v>
      </c>
      <c r="O17" s="266">
        <f>(M17)/25</f>
        <v>0.96504800000000002</v>
      </c>
    </row>
    <row r="18" spans="1:15" ht="14.25" customHeight="1">
      <c r="A18" s="300"/>
      <c r="B18" s="320"/>
      <c r="C18" s="302" t="s">
        <v>497</v>
      </c>
      <c r="D18" s="268">
        <v>24.9939</v>
      </c>
      <c r="E18" s="299">
        <f>(D18-D19)/((D18+D19)/2)</f>
        <v>2</v>
      </c>
      <c r="F18" s="270">
        <f>(D18)/25</f>
        <v>0.99975599999999998</v>
      </c>
      <c r="J18" s="300"/>
      <c r="K18" s="301"/>
      <c r="L18" s="302" t="s">
        <v>422</v>
      </c>
      <c r="M18">
        <v>24.532599999999999</v>
      </c>
      <c r="N18" s="299">
        <f>(M18-M19)/((M18+M19)/2)</f>
        <v>2</v>
      </c>
      <c r="O18" s="270">
        <f>(M18)/25</f>
        <v>0.98130399999999995</v>
      </c>
    </row>
    <row r="19" spans="1:15" ht="14.25" customHeight="1">
      <c r="A19" s="300"/>
      <c r="B19" s="320"/>
      <c r="C19" s="303"/>
      <c r="D19" s="304"/>
      <c r="E19" s="301"/>
      <c r="F19" s="305"/>
      <c r="J19" s="300"/>
      <c r="K19" s="301"/>
      <c r="L19" s="303"/>
      <c r="M19" s="304"/>
      <c r="N19" s="301"/>
      <c r="O19" s="305"/>
    </row>
    <row r="20" spans="1:15" ht="14.25" customHeight="1" thickBot="1">
      <c r="A20" s="306"/>
      <c r="B20" s="321"/>
      <c r="C20" s="308"/>
      <c r="D20" s="309"/>
      <c r="E20" s="307"/>
      <c r="F20" s="310"/>
      <c r="J20" s="306"/>
      <c r="K20" s="307"/>
      <c r="L20" s="308"/>
      <c r="M20" s="309"/>
      <c r="N20" s="307"/>
      <c r="O20" s="310"/>
    </row>
    <row r="21" spans="1:15" ht="14.25" customHeight="1" thickBot="1"/>
    <row r="22" spans="1:15" ht="14.25" customHeight="1" thickBot="1">
      <c r="A22" s="313">
        <v>230619</v>
      </c>
      <c r="B22" s="314" t="s">
        <v>416</v>
      </c>
      <c r="C22" s="314"/>
      <c r="D22" s="314"/>
      <c r="E22" s="315"/>
      <c r="F22" s="315"/>
      <c r="J22" s="290">
        <v>230619</v>
      </c>
      <c r="K22" s="291"/>
      <c r="L22" s="291"/>
      <c r="M22" s="291" t="s">
        <v>417</v>
      </c>
      <c r="N22" s="291"/>
      <c r="O22" s="292"/>
    </row>
    <row r="23" spans="1:15" ht="14.25" customHeight="1" thickBot="1">
      <c r="A23" s="482" t="s">
        <v>165</v>
      </c>
      <c r="B23" s="483"/>
      <c r="C23" s="482" t="s">
        <v>491</v>
      </c>
      <c r="D23" s="483"/>
      <c r="E23" s="484"/>
      <c r="F23" s="484"/>
      <c r="J23" s="293" t="s">
        <v>165</v>
      </c>
      <c r="K23" s="294"/>
      <c r="L23" s="293" t="s">
        <v>491</v>
      </c>
      <c r="M23" s="294"/>
      <c r="N23" s="294"/>
      <c r="O23" s="295"/>
    </row>
    <row r="24" spans="1:15" ht="14.25" customHeight="1" thickBot="1">
      <c r="A24" s="324" t="s">
        <v>1</v>
      </c>
      <c r="B24" s="325" t="s">
        <v>200</v>
      </c>
      <c r="C24" s="485" t="s">
        <v>1</v>
      </c>
      <c r="D24" s="486" t="s">
        <v>178</v>
      </c>
      <c r="E24" s="330" t="s">
        <v>171</v>
      </c>
      <c r="F24" s="487" t="s">
        <v>174</v>
      </c>
      <c r="J24" s="256" t="s">
        <v>1</v>
      </c>
      <c r="K24" s="257" t="s">
        <v>200</v>
      </c>
      <c r="L24" s="258" t="s">
        <v>1</v>
      </c>
      <c r="M24" s="261" t="s">
        <v>178</v>
      </c>
      <c r="N24" s="296" t="s">
        <v>492</v>
      </c>
      <c r="O24" s="262" t="s">
        <v>174</v>
      </c>
    </row>
    <row r="25" spans="1:15" ht="14.25" customHeight="1" thickBot="1">
      <c r="A25" s="488" t="s">
        <v>495</v>
      </c>
      <c r="B25" s="489">
        <v>5.0999999999999997E-2</v>
      </c>
      <c r="C25" s="263" t="s">
        <v>496</v>
      </c>
      <c r="D25" s="490">
        <v>25.479600000000001</v>
      </c>
      <c r="E25" s="491">
        <f>(D25-D26)/((D25+D26)/2)</f>
        <v>2.2571714906579603E-2</v>
      </c>
      <c r="F25" s="492">
        <f>(D25)/25</f>
        <v>1.0191840000000001</v>
      </c>
      <c r="J25" s="263" t="s">
        <v>493</v>
      </c>
      <c r="K25" s="268">
        <v>0</v>
      </c>
      <c r="L25" s="298" t="s">
        <v>420</v>
      </c>
      <c r="M25" s="354">
        <v>24.726600000000001</v>
      </c>
      <c r="N25" s="299">
        <f>(M25-M26)/((M25+M26)/2)</f>
        <v>-1.4290561363284954E-2</v>
      </c>
      <c r="O25" s="266">
        <f>(M25)/25</f>
        <v>0.98906400000000005</v>
      </c>
    </row>
    <row r="26" spans="1:15" ht="14.25" customHeight="1" thickBot="1">
      <c r="A26" s="493"/>
      <c r="B26" s="494"/>
      <c r="C26" s="343" t="s">
        <v>497</v>
      </c>
      <c r="D26" s="495">
        <v>24.910900000000002</v>
      </c>
      <c r="E26" s="496"/>
      <c r="F26" s="497">
        <f>(D26)/25</f>
        <v>0.9964360000000001</v>
      </c>
      <c r="J26" s="300"/>
      <c r="K26" s="301"/>
      <c r="L26" s="302" t="s">
        <v>422</v>
      </c>
      <c r="M26" s="363">
        <v>25.0825</v>
      </c>
      <c r="N26" s="299">
        <f>(M26-M27)/((M26+M27)/2)</f>
        <v>2</v>
      </c>
      <c r="O26" s="270">
        <f>(M26)/25</f>
        <v>1.0033000000000001</v>
      </c>
    </row>
    <row r="27" spans="1:15" ht="14.25" customHeight="1" thickBot="1">
      <c r="J27" s="300"/>
      <c r="K27" s="301"/>
      <c r="L27" s="303"/>
      <c r="M27" s="304"/>
      <c r="N27" s="301"/>
      <c r="O27" s="305"/>
    </row>
    <row r="28" spans="1:15" ht="14.25" customHeight="1" thickBot="1">
      <c r="A28" s="313">
        <v>231220</v>
      </c>
      <c r="B28" s="314" t="s">
        <v>416</v>
      </c>
      <c r="C28" s="314"/>
      <c r="D28" s="314"/>
      <c r="E28" s="315"/>
      <c r="F28" s="315"/>
    </row>
    <row r="29" spans="1:15" ht="14.25" customHeight="1" thickBot="1">
      <c r="A29" s="316" t="s">
        <v>165</v>
      </c>
      <c r="B29" s="317"/>
      <c r="C29" s="316" t="s">
        <v>491</v>
      </c>
      <c r="D29" s="317"/>
      <c r="E29" s="318"/>
      <c r="F29" s="318"/>
      <c r="J29" s="290">
        <v>230619</v>
      </c>
      <c r="K29" s="291"/>
      <c r="L29" s="291"/>
      <c r="M29" s="291" t="s">
        <v>417</v>
      </c>
      <c r="N29" s="291"/>
      <c r="O29" s="292"/>
    </row>
    <row r="30" spans="1:15" ht="14.25" customHeight="1" thickBot="1">
      <c r="A30" s="256" t="s">
        <v>1</v>
      </c>
      <c r="B30" s="257" t="s">
        <v>200</v>
      </c>
      <c r="C30" s="319" t="s">
        <v>1</v>
      </c>
      <c r="D30" s="261" t="s">
        <v>178</v>
      </c>
      <c r="E30" s="296" t="s">
        <v>171</v>
      </c>
      <c r="F30" s="262" t="s">
        <v>174</v>
      </c>
      <c r="J30" s="293" t="s">
        <v>165</v>
      </c>
      <c r="K30" s="294"/>
      <c r="L30" s="293" t="s">
        <v>491</v>
      </c>
      <c r="M30" s="294"/>
      <c r="N30" s="294"/>
      <c r="O30" s="295"/>
    </row>
    <row r="31" spans="1:15" ht="14.25" customHeight="1" thickBot="1">
      <c r="A31" s="263" t="s">
        <v>495</v>
      </c>
      <c r="B31" s="334">
        <v>0</v>
      </c>
      <c r="C31" s="298" t="s">
        <v>496</v>
      </c>
      <c r="D31">
        <v>24.6753</v>
      </c>
      <c r="E31" s="299">
        <f>(ABS(D31-D32)/AVERAGE(D31:D32))*100</f>
        <v>0.47894996618100882</v>
      </c>
      <c r="F31" s="266">
        <f>(D31)/25</f>
        <v>0.987012</v>
      </c>
      <c r="J31" s="256" t="s">
        <v>1</v>
      </c>
      <c r="K31" s="257" t="s">
        <v>200</v>
      </c>
      <c r="L31" s="258" t="s">
        <v>1</v>
      </c>
      <c r="M31" s="261" t="s">
        <v>178</v>
      </c>
      <c r="N31" s="296" t="s">
        <v>492</v>
      </c>
      <c r="O31" s="262" t="s">
        <v>174</v>
      </c>
    </row>
    <row r="32" spans="1:15" ht="14.25" customHeight="1" thickBot="1">
      <c r="A32" s="300"/>
      <c r="B32" s="320"/>
      <c r="C32" s="302" t="s">
        <v>497</v>
      </c>
      <c r="D32">
        <v>24.557400000000001</v>
      </c>
      <c r="E32" s="299"/>
      <c r="F32" s="270">
        <f>(D32)/25</f>
        <v>0.98229600000000006</v>
      </c>
      <c r="J32" s="263" t="s">
        <v>493</v>
      </c>
      <c r="K32" s="268">
        <v>0.51490000000000002</v>
      </c>
      <c r="L32" s="298" t="s">
        <v>420</v>
      </c>
      <c r="M32" s="354">
        <v>23.704799999999999</v>
      </c>
      <c r="N32" s="299">
        <f>(ABS(M32-M33)/AVERAGE(M32:M33))*100</f>
        <v>2.8588002187242059</v>
      </c>
      <c r="O32" s="266">
        <f>(M32)/25</f>
        <v>0.94819199999999992</v>
      </c>
    </row>
    <row r="33" spans="1:15" ht="14.25" customHeight="1" thickBot="1">
      <c r="J33" s="300"/>
      <c r="K33" s="301"/>
      <c r="L33" s="302" t="s">
        <v>422</v>
      </c>
      <c r="M33" s="363">
        <v>24.392299999999999</v>
      </c>
      <c r="N33" s="299"/>
      <c r="O33" s="270">
        <f>(M33)/25</f>
        <v>0.975692</v>
      </c>
    </row>
    <row r="34" spans="1:15" ht="14.25" customHeight="1" thickBot="1">
      <c r="A34" s="313">
        <v>240116</v>
      </c>
      <c r="B34" s="314" t="s">
        <v>416</v>
      </c>
      <c r="C34" s="314"/>
      <c r="D34" s="314"/>
      <c r="E34" s="315"/>
      <c r="F34" s="315"/>
    </row>
    <row r="35" spans="1:15" ht="14.25" customHeight="1" thickBot="1">
      <c r="A35" s="316" t="s">
        <v>165</v>
      </c>
      <c r="B35" s="317"/>
      <c r="C35" s="316" t="s">
        <v>491</v>
      </c>
      <c r="D35" s="317"/>
      <c r="E35" s="318"/>
      <c r="F35" s="318"/>
      <c r="J35" s="290">
        <v>231220</v>
      </c>
      <c r="K35" s="291"/>
      <c r="L35" s="291"/>
      <c r="M35" s="291" t="s">
        <v>417</v>
      </c>
      <c r="N35" s="291"/>
      <c r="O35" s="292"/>
    </row>
    <row r="36" spans="1:15" ht="14.25" customHeight="1" thickBot="1">
      <c r="A36" s="256" t="s">
        <v>1</v>
      </c>
      <c r="B36" s="257" t="s">
        <v>200</v>
      </c>
      <c r="C36" s="319" t="s">
        <v>1</v>
      </c>
      <c r="D36" s="261" t="s">
        <v>178</v>
      </c>
      <c r="E36" s="296" t="s">
        <v>171</v>
      </c>
      <c r="F36" s="262" t="s">
        <v>174</v>
      </c>
      <c r="J36" s="293" t="s">
        <v>165</v>
      </c>
      <c r="K36" s="294"/>
      <c r="L36" s="293" t="s">
        <v>491</v>
      </c>
      <c r="M36" s="294"/>
      <c r="N36" s="294"/>
      <c r="O36" s="295"/>
    </row>
    <row r="37" spans="1:15" ht="14.25" customHeight="1" thickBot="1">
      <c r="A37" s="263" t="s">
        <v>495</v>
      </c>
      <c r="B37" s="334">
        <v>0</v>
      </c>
      <c r="C37" s="298" t="s">
        <v>496</v>
      </c>
      <c r="D37">
        <v>23.974</v>
      </c>
      <c r="E37" s="501">
        <f xml:space="preserve"> (ABS(D38-D37) / AVERAGE(D37:D38))*100</f>
        <v>0.67469959655208289</v>
      </c>
      <c r="F37" s="266">
        <f>(D37)/25</f>
        <v>0.95896000000000003</v>
      </c>
      <c r="J37" s="324" t="s">
        <v>1</v>
      </c>
      <c r="K37" s="325" t="s">
        <v>200</v>
      </c>
      <c r="L37" s="326" t="s">
        <v>1</v>
      </c>
      <c r="M37" s="353" t="s">
        <v>178</v>
      </c>
      <c r="N37" s="486" t="s">
        <v>492</v>
      </c>
      <c r="O37" s="498" t="s">
        <v>174</v>
      </c>
    </row>
    <row r="38" spans="1:15" ht="14.25" customHeight="1">
      <c r="A38" s="300"/>
      <c r="B38" s="320"/>
      <c r="C38" s="302" t="s">
        <v>497</v>
      </c>
      <c r="D38">
        <v>24.136299999999999</v>
      </c>
      <c r="E38" s="299">
        <f>(D38-D39)/((D38+D39)/2)</f>
        <v>2</v>
      </c>
      <c r="F38" s="270">
        <f>(D38)/25</f>
        <v>0.96545199999999998</v>
      </c>
      <c r="J38" s="331" t="s">
        <v>493</v>
      </c>
      <c r="K38" s="499">
        <v>0.28050000000000003</v>
      </c>
      <c r="L38" s="500" t="s">
        <v>420</v>
      </c>
      <c r="M38" s="333">
        <v>24.0976</v>
      </c>
      <c r="N38" s="501">
        <f xml:space="preserve"> (ABS(M39-M38) / AVERAGE(M38:M39))*100</f>
        <v>1.5106461842593031</v>
      </c>
      <c r="O38" s="502">
        <f>(M38)/25</f>
        <v>0.96390399999999998</v>
      </c>
    </row>
    <row r="39" spans="1:15" ht="14.25" customHeight="1">
      <c r="A39" s="300"/>
      <c r="B39" s="320"/>
      <c r="C39" s="303"/>
      <c r="D39" s="304"/>
      <c r="E39" s="301"/>
      <c r="F39" s="305"/>
      <c r="J39" s="300"/>
      <c r="K39" s="301"/>
      <c r="L39" s="302" t="s">
        <v>422</v>
      </c>
      <c r="M39" s="268">
        <v>24.464400000000001</v>
      </c>
      <c r="N39" s="501">
        <f xml:space="preserve"> (ABS(M40-M39) / AVERAGE(M39:M40))*100</f>
        <v>100</v>
      </c>
      <c r="O39" s="270">
        <f>(M39)/25</f>
        <v>0.978576</v>
      </c>
    </row>
    <row r="40" spans="1:15" ht="14.25" customHeight="1" thickBot="1">
      <c r="A40" s="306"/>
      <c r="B40" s="321"/>
      <c r="C40" s="308"/>
      <c r="D40" s="309"/>
      <c r="E40" s="307"/>
      <c r="F40" s="310"/>
    </row>
    <row r="41" spans="1:15" ht="14.25" customHeight="1" thickBot="1">
      <c r="J41" s="290">
        <v>230227</v>
      </c>
      <c r="K41" s="291"/>
      <c r="L41" s="291"/>
      <c r="M41" s="291" t="s">
        <v>417</v>
      </c>
      <c r="N41" s="291"/>
      <c r="O41" s="292"/>
    </row>
    <row r="42" spans="1:15" ht="14.25" customHeight="1" thickBot="1">
      <c r="A42" s="313">
        <v>240305</v>
      </c>
      <c r="B42" s="314" t="s">
        <v>416</v>
      </c>
      <c r="C42" s="314"/>
      <c r="D42" s="314"/>
      <c r="E42" s="315"/>
      <c r="F42" s="315"/>
      <c r="J42" s="293" t="s">
        <v>165</v>
      </c>
      <c r="K42" s="294"/>
      <c r="L42" s="293" t="s">
        <v>491</v>
      </c>
      <c r="M42" s="294"/>
      <c r="N42" s="294"/>
      <c r="O42" s="295"/>
    </row>
    <row r="43" spans="1:15" ht="14.25" customHeight="1" thickBot="1">
      <c r="A43" s="316" t="s">
        <v>165</v>
      </c>
      <c r="B43" s="317"/>
      <c r="C43" s="316" t="s">
        <v>491</v>
      </c>
      <c r="D43" s="317"/>
      <c r="E43" s="318"/>
      <c r="F43" s="318"/>
      <c r="J43" s="256" t="s">
        <v>1</v>
      </c>
      <c r="K43" s="257" t="s">
        <v>200</v>
      </c>
      <c r="L43" s="258" t="s">
        <v>1</v>
      </c>
      <c r="M43" s="261" t="s">
        <v>178</v>
      </c>
      <c r="N43" s="296" t="s">
        <v>492</v>
      </c>
      <c r="O43" s="262" t="s">
        <v>174</v>
      </c>
    </row>
    <row r="44" spans="1:15" ht="14.25" customHeight="1" thickBot="1">
      <c r="A44" s="256" t="s">
        <v>1</v>
      </c>
      <c r="B44" s="257" t="s">
        <v>200</v>
      </c>
      <c r="C44" s="319" t="s">
        <v>1</v>
      </c>
      <c r="D44" s="261" t="s">
        <v>178</v>
      </c>
      <c r="E44" s="296" t="s">
        <v>171</v>
      </c>
      <c r="F44" s="262" t="s">
        <v>174</v>
      </c>
      <c r="J44" s="263" t="s">
        <v>493</v>
      </c>
      <c r="K44" s="268">
        <v>0.6522</v>
      </c>
      <c r="L44" s="298" t="s">
        <v>420</v>
      </c>
      <c r="M44" s="354">
        <v>26.5901</v>
      </c>
      <c r="N44" s="299">
        <f>(M44-M45)/((M44+M45)/2)</f>
        <v>4.4924334623422664E-2</v>
      </c>
      <c r="O44" s="266">
        <f>(M44)/25</f>
        <v>1.063604</v>
      </c>
    </row>
    <row r="45" spans="1:15" ht="14.25" customHeight="1" thickBot="1">
      <c r="A45" s="263" t="s">
        <v>495</v>
      </c>
      <c r="B45" s="334">
        <v>0</v>
      </c>
      <c r="C45" s="298" t="s">
        <v>496</v>
      </c>
      <c r="D45">
        <v>24.213699999999999</v>
      </c>
      <c r="E45" s="501">
        <f xml:space="preserve"> (ABS(D46-D45) / AVERAGE(D45:D46))*100</f>
        <v>0.6508114560928715</v>
      </c>
      <c r="F45" s="266">
        <f>(D45)/25</f>
        <v>0.96854799999999996</v>
      </c>
      <c r="J45" s="300"/>
      <c r="K45" s="301"/>
      <c r="L45" s="302" t="s">
        <v>422</v>
      </c>
      <c r="M45" s="363">
        <v>25.421800000000001</v>
      </c>
      <c r="N45" s="299">
        <f>(M45-M46)/((M45+M46)/2)</f>
        <v>2</v>
      </c>
      <c r="O45" s="270">
        <f>(M45)/25</f>
        <v>1.016872</v>
      </c>
    </row>
    <row r="46" spans="1:15" ht="14.25" customHeight="1">
      <c r="A46" s="300"/>
      <c r="B46" s="320"/>
      <c r="C46" s="302" t="s">
        <v>497</v>
      </c>
      <c r="D46">
        <v>24.3718</v>
      </c>
      <c r="E46" s="299"/>
      <c r="F46" s="270">
        <f>(D46)/25</f>
        <v>0.97487199999999996</v>
      </c>
      <c r="J46" s="300"/>
      <c r="K46" s="301"/>
      <c r="L46" s="303"/>
      <c r="M46" s="304"/>
      <c r="N46" s="301"/>
      <c r="O46" s="305"/>
    </row>
    <row r="47" spans="1:15" ht="14.25" customHeight="1" thickBot="1">
      <c r="A47" s="300"/>
      <c r="B47" s="320"/>
      <c r="C47" s="303"/>
      <c r="D47" s="304"/>
      <c r="E47" s="301"/>
      <c r="F47" s="305"/>
    </row>
    <row r="48" spans="1:15" ht="14.25" customHeight="1" thickBot="1">
      <c r="A48" s="306"/>
      <c r="B48" s="321"/>
      <c r="C48" s="308"/>
      <c r="D48" s="309"/>
      <c r="E48" s="307"/>
      <c r="F48" s="310"/>
      <c r="J48" s="290">
        <v>240227</v>
      </c>
      <c r="K48" s="291"/>
      <c r="L48" s="291"/>
      <c r="M48" s="291" t="s">
        <v>417</v>
      </c>
      <c r="N48" s="291"/>
      <c r="O48" s="292"/>
    </row>
    <row r="49" spans="1:15" ht="14.25" customHeight="1" thickBot="1">
      <c r="J49" s="293" t="s">
        <v>165</v>
      </c>
      <c r="K49" s="294"/>
      <c r="L49" s="293" t="s">
        <v>491</v>
      </c>
      <c r="M49" s="294"/>
      <c r="N49" s="294"/>
      <c r="O49" s="295"/>
    </row>
    <row r="50" spans="1:15" ht="14.25" customHeight="1" thickBot="1">
      <c r="A50" s="313">
        <v>240311</v>
      </c>
      <c r="B50" s="314" t="s">
        <v>416</v>
      </c>
      <c r="C50" s="314"/>
      <c r="D50" s="314"/>
      <c r="E50" s="315"/>
      <c r="F50" s="315"/>
      <c r="J50" s="256" t="s">
        <v>1</v>
      </c>
      <c r="K50" s="257" t="s">
        <v>200</v>
      </c>
      <c r="L50" s="258" t="s">
        <v>1</v>
      </c>
      <c r="M50" s="261" t="s">
        <v>178</v>
      </c>
      <c r="N50" s="296" t="s">
        <v>492</v>
      </c>
      <c r="O50" s="262" t="s">
        <v>174</v>
      </c>
    </row>
    <row r="51" spans="1:15" ht="14.25" customHeight="1" thickBot="1">
      <c r="A51" s="316" t="s">
        <v>165</v>
      </c>
      <c r="B51" s="317"/>
      <c r="C51" s="316" t="s">
        <v>491</v>
      </c>
      <c r="D51" s="317"/>
      <c r="E51" s="318"/>
      <c r="F51" s="318"/>
      <c r="J51" s="263" t="s">
        <v>493</v>
      </c>
      <c r="K51" s="268">
        <v>0.6522</v>
      </c>
      <c r="L51" s="298" t="s">
        <v>420</v>
      </c>
      <c r="M51" s="354">
        <v>26.5901</v>
      </c>
      <c r="N51" s="501">
        <f xml:space="preserve"> (ABS(M52-M51) / AVERAGE(M51:M52))*100</f>
        <v>4.4924334623422668</v>
      </c>
      <c r="O51" s="266">
        <f>(M51)/25</f>
        <v>1.063604</v>
      </c>
    </row>
    <row r="52" spans="1:15" ht="14.25" customHeight="1" thickBot="1">
      <c r="A52" s="256" t="s">
        <v>1</v>
      </c>
      <c r="B52" s="257" t="s">
        <v>200</v>
      </c>
      <c r="C52" s="319" t="s">
        <v>1</v>
      </c>
      <c r="D52" s="261" t="s">
        <v>178</v>
      </c>
      <c r="E52" s="296" t="s">
        <v>171</v>
      </c>
      <c r="F52" s="262" t="s">
        <v>174</v>
      </c>
      <c r="J52" s="300"/>
      <c r="K52" s="301"/>
      <c r="L52" s="302" t="s">
        <v>422</v>
      </c>
      <c r="M52" s="363">
        <v>25.421800000000001</v>
      </c>
      <c r="N52" s="299">
        <f>(M52-M53)/((M52+M53)/2)</f>
        <v>2</v>
      </c>
      <c r="O52" s="270">
        <f>(M52)/25</f>
        <v>1.016872</v>
      </c>
    </row>
    <row r="53" spans="1:15" ht="14.25" customHeight="1" thickBot="1">
      <c r="A53" s="263" t="s">
        <v>495</v>
      </c>
      <c r="B53">
        <v>5.1000000000000004E-3</v>
      </c>
      <c r="C53" s="298" t="s">
        <v>496</v>
      </c>
      <c r="D53">
        <v>24.4328</v>
      </c>
      <c r="E53" s="501">
        <f xml:space="preserve"> (ABS(D54-D53) / AVERAGE(D53:D54))*100</f>
        <v>0.29914914137657617</v>
      </c>
      <c r="F53" s="266">
        <f>(D53)/25</f>
        <v>0.97731199999999996</v>
      </c>
      <c r="J53" s="300"/>
      <c r="K53" s="301"/>
      <c r="L53" s="303"/>
      <c r="M53" s="304"/>
      <c r="N53" s="301"/>
      <c r="O53" s="305"/>
    </row>
    <row r="54" spans="1:15" ht="14.25" customHeight="1" thickBot="1">
      <c r="A54" s="300"/>
      <c r="B54" s="320"/>
      <c r="C54" s="302" t="s">
        <v>497</v>
      </c>
      <c r="D54">
        <v>24.506</v>
      </c>
      <c r="E54" s="299"/>
      <c r="F54" s="270">
        <f>(D54)/25</f>
        <v>0.98024</v>
      </c>
      <c r="J54" s="306"/>
      <c r="K54" s="307"/>
      <c r="L54" s="308"/>
      <c r="M54" s="309"/>
      <c r="N54" s="307"/>
      <c r="O54" s="310"/>
    </row>
    <row r="55" spans="1:15" ht="14.25" customHeight="1" thickBot="1">
      <c r="A55" s="300"/>
      <c r="B55" s="320"/>
      <c r="C55" s="303"/>
      <c r="D55" s="304"/>
      <c r="E55" s="301"/>
      <c r="F55" s="305"/>
    </row>
    <row r="56" spans="1:15" ht="14.25" customHeight="1" thickBot="1">
      <c r="A56" s="306"/>
      <c r="B56" s="321"/>
      <c r="C56" s="308"/>
      <c r="D56" s="309"/>
      <c r="E56" s="307"/>
      <c r="F56" s="310"/>
      <c r="J56" s="290">
        <v>240306</v>
      </c>
      <c r="K56" s="291"/>
      <c r="L56" s="291"/>
      <c r="M56" s="291" t="s">
        <v>417</v>
      </c>
      <c r="N56" s="291"/>
      <c r="O56" s="292"/>
    </row>
    <row r="57" spans="1:15" ht="14.25" customHeight="1" thickBot="1">
      <c r="J57" s="293" t="s">
        <v>165</v>
      </c>
      <c r="K57" s="294"/>
      <c r="L57" s="293" t="s">
        <v>491</v>
      </c>
      <c r="M57" s="294"/>
      <c r="N57" s="294"/>
      <c r="O57" s="295"/>
    </row>
    <row r="58" spans="1:15" ht="14.25" customHeight="1" thickBot="1">
      <c r="A58" s="313">
        <v>240318</v>
      </c>
      <c r="B58" s="314" t="s">
        <v>416</v>
      </c>
      <c r="C58" s="314"/>
      <c r="D58" s="314"/>
      <c r="E58" s="315"/>
      <c r="F58" s="315"/>
      <c r="J58" s="256" t="s">
        <v>1</v>
      </c>
      <c r="K58" s="257" t="s">
        <v>200</v>
      </c>
      <c r="L58" s="258" t="s">
        <v>1</v>
      </c>
      <c r="M58" s="261" t="s">
        <v>178</v>
      </c>
      <c r="N58" s="296" t="s">
        <v>492</v>
      </c>
      <c r="O58" s="262" t="s">
        <v>174</v>
      </c>
    </row>
    <row r="59" spans="1:15" ht="14.25" customHeight="1" thickBot="1">
      <c r="A59" s="316" t="s">
        <v>165</v>
      </c>
      <c r="B59" s="317"/>
      <c r="C59" s="316" t="s">
        <v>491</v>
      </c>
      <c r="D59" s="317"/>
      <c r="E59" s="318"/>
      <c r="F59" s="318"/>
      <c r="J59" s="263" t="s">
        <v>493</v>
      </c>
      <c r="K59" s="268">
        <v>0</v>
      </c>
      <c r="L59" s="298" t="s">
        <v>420</v>
      </c>
      <c r="M59" s="499">
        <v>22.575800000000001</v>
      </c>
      <c r="N59" s="501">
        <f xml:space="preserve"> (ABS(M60-M59) / AVERAGE(M59:M60))*100</f>
        <v>0.20396580468943709</v>
      </c>
      <c r="O59" s="266">
        <f>(M59)/25</f>
        <v>0.90303200000000006</v>
      </c>
    </row>
    <row r="60" spans="1:15" ht="14.25" customHeight="1" thickBot="1">
      <c r="A60" s="256" t="s">
        <v>1</v>
      </c>
      <c r="B60" s="257" t="s">
        <v>200</v>
      </c>
      <c r="C60" s="326" t="s">
        <v>1</v>
      </c>
      <c r="D60" s="353" t="s">
        <v>178</v>
      </c>
      <c r="E60" s="537" t="s">
        <v>171</v>
      </c>
      <c r="F60" s="538" t="s">
        <v>174</v>
      </c>
      <c r="J60" s="300"/>
      <c r="K60" s="301"/>
      <c r="L60" s="302" t="s">
        <v>422</v>
      </c>
      <c r="M60" s="499">
        <v>22.529800000000002</v>
      </c>
      <c r="N60" s="299">
        <f>(M60-M61)/((M60+M61)/2)</f>
        <v>2</v>
      </c>
      <c r="O60" s="270">
        <f>(M60)/25</f>
        <v>0.9011920000000001</v>
      </c>
    </row>
    <row r="61" spans="1:15" ht="14.25" customHeight="1">
      <c r="A61" s="263" t="s">
        <v>495</v>
      </c>
      <c r="B61" s="334">
        <v>0</v>
      </c>
      <c r="C61" s="263" t="s">
        <v>496</v>
      </c>
      <c r="D61" s="264">
        <v>24.0152</v>
      </c>
      <c r="E61" s="539">
        <f xml:space="preserve"> (ABS(D62-D61) / AVERAGE(D61:D62))*100</f>
        <v>1.8745639327174515</v>
      </c>
      <c r="F61" s="540">
        <f>(D61)/25</f>
        <v>0.96060800000000002</v>
      </c>
      <c r="J61" s="300"/>
      <c r="K61" s="301"/>
      <c r="L61" s="303"/>
      <c r="M61" s="304"/>
      <c r="N61" s="301"/>
      <c r="O61" s="305"/>
    </row>
    <row r="62" spans="1:15" ht="14.25" customHeight="1" thickBot="1">
      <c r="A62" s="300"/>
      <c r="B62" s="320"/>
      <c r="C62" s="343" t="s">
        <v>497</v>
      </c>
      <c r="D62" s="276">
        <v>23.569199999999999</v>
      </c>
      <c r="E62" s="346"/>
      <c r="F62" s="497">
        <f>(D62)/25</f>
        <v>0.94276799999999994</v>
      </c>
      <c r="J62" s="306"/>
      <c r="K62" s="307"/>
      <c r="L62" s="308"/>
      <c r="M62" s="309"/>
      <c r="N62" s="307"/>
      <c r="O62" s="310"/>
    </row>
    <row r="63" spans="1:15" ht="14.25" customHeight="1" thickBot="1">
      <c r="A63" s="300"/>
      <c r="B63" s="320"/>
      <c r="C63" s="541"/>
      <c r="D63" s="542"/>
      <c r="E63" s="543"/>
      <c r="F63" s="305"/>
    </row>
    <row r="64" spans="1:15" ht="14.25" customHeight="1" thickBot="1">
      <c r="A64" s="306"/>
      <c r="B64" s="321"/>
      <c r="C64" s="308"/>
      <c r="D64" s="309"/>
      <c r="E64" s="307"/>
      <c r="F64" s="310"/>
      <c r="J64" s="290">
        <v>240312</v>
      </c>
      <c r="K64" s="291"/>
      <c r="L64" s="291"/>
      <c r="M64" s="291" t="s">
        <v>417</v>
      </c>
      <c r="N64" s="291"/>
      <c r="O64" s="292"/>
    </row>
    <row r="65" spans="10:15" ht="14.25" customHeight="1" thickBot="1">
      <c r="J65" s="293" t="s">
        <v>165</v>
      </c>
      <c r="K65" s="294"/>
      <c r="L65" s="293" t="s">
        <v>491</v>
      </c>
      <c r="M65" s="294"/>
      <c r="N65" s="294"/>
      <c r="O65" s="295"/>
    </row>
    <row r="66" spans="10:15" ht="14.25" customHeight="1" thickBot="1">
      <c r="J66" s="256" t="s">
        <v>1</v>
      </c>
      <c r="K66" s="257" t="s">
        <v>200</v>
      </c>
      <c r="L66" s="258" t="s">
        <v>1</v>
      </c>
      <c r="M66" s="261" t="s">
        <v>178</v>
      </c>
      <c r="N66" s="296" t="s">
        <v>492</v>
      </c>
      <c r="O66" s="262" t="s">
        <v>174</v>
      </c>
    </row>
    <row r="67" spans="10:15" ht="14.25" customHeight="1" thickBot="1">
      <c r="J67" s="263" t="s">
        <v>493</v>
      </c>
      <c r="K67" s="499">
        <v>0</v>
      </c>
      <c r="L67" s="298" t="s">
        <v>420</v>
      </c>
      <c r="M67" s="536">
        <v>24.683399999999999</v>
      </c>
      <c r="N67" s="501">
        <f xml:space="preserve"> (ABS(M68-M67) / AVERAGE(M67:M68))*100</f>
        <v>0.82009226037928906</v>
      </c>
      <c r="O67" s="266">
        <f>(M67)/25</f>
        <v>0.98733599999999999</v>
      </c>
    </row>
    <row r="68" spans="10:15" ht="14.25" customHeight="1">
      <c r="J68" s="300"/>
      <c r="K68" s="301"/>
      <c r="L68" s="302" t="s">
        <v>422</v>
      </c>
      <c r="M68" s="499">
        <v>24.4818</v>
      </c>
      <c r="N68" s="299"/>
      <c r="O68" s="270">
        <f>(M68)/25</f>
        <v>0.97927200000000003</v>
      </c>
    </row>
    <row r="69" spans="10:15" ht="14.25" customHeight="1">
      <c r="J69" s="300"/>
      <c r="K69" s="301"/>
      <c r="L69" s="303"/>
      <c r="M69" s="304"/>
      <c r="N69" s="301"/>
      <c r="O69" s="305"/>
    </row>
    <row r="70" spans="10:15" ht="14.25" customHeight="1" thickBot="1">
      <c r="J70" s="306"/>
      <c r="K70" s="307"/>
      <c r="L70" s="308"/>
      <c r="M70" s="309"/>
      <c r="N70" s="307"/>
      <c r="O70" s="310"/>
    </row>
    <row r="71" spans="10:15" ht="14.25" customHeight="1" thickBot="1"/>
    <row r="72" spans="10:15" ht="14.25" customHeight="1" thickBot="1">
      <c r="J72" s="290">
        <v>240318</v>
      </c>
      <c r="K72" s="291"/>
      <c r="L72" s="291"/>
      <c r="M72" s="291" t="s">
        <v>417</v>
      </c>
      <c r="N72" s="291"/>
      <c r="O72" s="292"/>
    </row>
    <row r="73" spans="10:15" ht="14.25" customHeight="1" thickBot="1">
      <c r="J73" s="293" t="s">
        <v>165</v>
      </c>
      <c r="K73" s="294"/>
      <c r="L73" s="293" t="s">
        <v>491</v>
      </c>
      <c r="M73" s="294"/>
      <c r="N73" s="294"/>
      <c r="O73" s="295"/>
    </row>
    <row r="74" spans="10:15" ht="14.25" customHeight="1" thickBot="1">
      <c r="J74" s="256" t="s">
        <v>1</v>
      </c>
      <c r="K74" s="257" t="s">
        <v>200</v>
      </c>
      <c r="L74" s="326" t="s">
        <v>1</v>
      </c>
      <c r="M74" s="353" t="s">
        <v>178</v>
      </c>
      <c r="N74" s="486" t="s">
        <v>492</v>
      </c>
      <c r="O74" s="498" t="s">
        <v>174</v>
      </c>
    </row>
    <row r="75" spans="10:15" ht="14.25" customHeight="1" thickBot="1">
      <c r="J75" s="263" t="s">
        <v>493</v>
      </c>
      <c r="K75" s="268">
        <v>0</v>
      </c>
      <c r="L75" s="500" t="s">
        <v>420</v>
      </c>
      <c r="M75" s="333">
        <v>23.6511</v>
      </c>
      <c r="N75" s="501">
        <f xml:space="preserve"> (ABS(M76-M75) / AVERAGE(M75:M76))*100</f>
        <v>0.40297314004688517</v>
      </c>
      <c r="O75" s="502">
        <f>(M75)/25</f>
        <v>0.946044</v>
      </c>
    </row>
    <row r="76" spans="10:15" ht="14.25" customHeight="1">
      <c r="J76" s="300"/>
      <c r="K76" s="301"/>
      <c r="L76" s="302" t="s">
        <v>422</v>
      </c>
      <c r="M76" s="499">
        <v>23.746600000000001</v>
      </c>
      <c r="N76" s="299"/>
      <c r="O76" s="270">
        <f>(M76)/25</f>
        <v>0.94986400000000004</v>
      </c>
    </row>
    <row r="77" spans="10:15" ht="14.25" customHeight="1">
      <c r="J77" s="300"/>
      <c r="K77" s="301"/>
      <c r="L77" s="303"/>
      <c r="M77" s="304"/>
      <c r="N77" s="301"/>
      <c r="O77" s="305"/>
    </row>
    <row r="78" spans="10:15" ht="14.25" customHeight="1" thickBot="1">
      <c r="J78" s="306"/>
      <c r="K78" s="307"/>
      <c r="L78" s="308"/>
      <c r="M78" s="309"/>
      <c r="N78" s="307"/>
      <c r="O78" s="310"/>
    </row>
    <row r="79" spans="10:15" ht="14.25" customHeight="1"/>
    <row r="80" spans="10:15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B2:H2"/>
    <mergeCell ref="K2:Q2"/>
    <mergeCell ref="A3:B3"/>
    <mergeCell ref="C3:E3"/>
    <mergeCell ref="F3:H3"/>
    <mergeCell ref="J3:K3"/>
    <mergeCell ref="L3:N3"/>
    <mergeCell ref="O3:Q3"/>
  </mergeCells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00"/>
  <sheetViews>
    <sheetView workbookViewId="0"/>
  </sheetViews>
  <sheetFormatPr defaultColWidth="14.44140625" defaultRowHeight="15" customHeight="1"/>
  <cols>
    <col min="1" max="1" width="8.6640625" customWidth="1"/>
    <col min="2" max="2" width="21.5546875" customWidth="1"/>
    <col min="3" max="26" width="8.6640625" customWidth="1"/>
  </cols>
  <sheetData>
    <row r="1" spans="1:4" ht="14.25" customHeight="1"/>
    <row r="2" spans="1:4" ht="14.25" customHeight="1">
      <c r="A2" s="46" t="s">
        <v>428</v>
      </c>
    </row>
    <row r="3" spans="1:4" ht="14.25" customHeight="1">
      <c r="A3" s="46" t="s">
        <v>429</v>
      </c>
    </row>
    <row r="4" spans="1:4" ht="14.25" customHeight="1"/>
    <row r="5" spans="1:4" ht="14.25" customHeight="1">
      <c r="A5" s="606" t="s">
        <v>430</v>
      </c>
      <c r="B5" s="607"/>
      <c r="C5" s="608"/>
      <c r="D5" s="52"/>
    </row>
    <row r="6" spans="1:4" ht="14.25" customHeight="1">
      <c r="A6" s="237" t="s">
        <v>431</v>
      </c>
      <c r="B6" s="238" t="s">
        <v>432</v>
      </c>
      <c r="C6" s="239" t="s">
        <v>25</v>
      </c>
      <c r="D6" s="240" t="s">
        <v>433</v>
      </c>
    </row>
    <row r="7" spans="1:4" ht="14.25" customHeight="1">
      <c r="A7" s="241" t="s">
        <v>434</v>
      </c>
      <c r="B7" s="242" t="s">
        <v>435</v>
      </c>
      <c r="C7" s="66">
        <v>3.5</v>
      </c>
      <c r="D7" s="243" t="s">
        <v>436</v>
      </c>
    </row>
    <row r="8" spans="1:4" ht="14.25" customHeight="1">
      <c r="A8" s="241" t="s">
        <v>437</v>
      </c>
      <c r="B8" s="242" t="s">
        <v>438</v>
      </c>
      <c r="C8" s="69">
        <v>0.05</v>
      </c>
      <c r="D8" s="243" t="s">
        <v>200</v>
      </c>
    </row>
    <row r="9" spans="1:4" ht="14.25" customHeight="1">
      <c r="A9" s="241" t="s">
        <v>439</v>
      </c>
      <c r="B9" s="242" t="s">
        <v>440</v>
      </c>
      <c r="C9" s="69">
        <v>5.0000000000000001E-3</v>
      </c>
      <c r="D9" s="243" t="s">
        <v>200</v>
      </c>
    </row>
    <row r="10" spans="1:4" ht="14.25" customHeight="1">
      <c r="A10" s="241" t="s">
        <v>335</v>
      </c>
      <c r="B10" s="242" t="s">
        <v>441</v>
      </c>
      <c r="C10" s="69">
        <v>8.0000000000000002E-3</v>
      </c>
      <c r="D10" s="243" t="s">
        <v>200</v>
      </c>
    </row>
    <row r="11" spans="1:4" ht="14.25" customHeight="1">
      <c r="A11" s="244" t="s">
        <v>442</v>
      </c>
      <c r="B11" s="244" t="s">
        <v>443</v>
      </c>
      <c r="C11" s="69">
        <v>0.3</v>
      </c>
      <c r="D11" s="245" t="s">
        <v>200</v>
      </c>
    </row>
    <row r="12" spans="1:4" ht="14.25" customHeight="1">
      <c r="A12" s="242" t="s">
        <v>24</v>
      </c>
      <c r="B12" s="244"/>
      <c r="C12" s="66">
        <v>2.5</v>
      </c>
      <c r="D12" s="245" t="s">
        <v>200</v>
      </c>
    </row>
    <row r="13" spans="1:4" ht="14.25" customHeight="1">
      <c r="A13" s="246" t="s">
        <v>444</v>
      </c>
      <c r="B13" s="247" t="s">
        <v>445</v>
      </c>
      <c r="C13" s="248">
        <v>1</v>
      </c>
      <c r="D13" s="249" t="s">
        <v>436</v>
      </c>
    </row>
    <row r="14" spans="1:4" ht="14.25" customHeight="1"/>
    <row r="15" spans="1:4" ht="14.25" customHeight="1"/>
    <row r="16" spans="1:4" ht="14.25" customHeight="1">
      <c r="A16" s="250" t="s">
        <v>446</v>
      </c>
    </row>
    <row r="17" spans="1:1" ht="14.25" customHeight="1">
      <c r="A17" s="251" t="s">
        <v>447</v>
      </c>
    </row>
    <row r="18" spans="1:1" ht="14.25" customHeight="1">
      <c r="A18" s="252" t="s">
        <v>448</v>
      </c>
    </row>
    <row r="19" spans="1:1" ht="14.25" customHeight="1">
      <c r="A19" s="253" t="s">
        <v>449</v>
      </c>
    </row>
    <row r="20" spans="1:1" ht="14.25" customHeight="1">
      <c r="A20" s="254" t="s">
        <v>450</v>
      </c>
    </row>
    <row r="21" spans="1:1" ht="14.25" customHeight="1"/>
    <row r="22" spans="1:1" ht="14.25" customHeight="1"/>
    <row r="23" spans="1:1" ht="14.25" customHeight="1"/>
    <row r="24" spans="1:1" ht="14.25" customHeight="1"/>
    <row r="25" spans="1:1" ht="14.25" customHeight="1"/>
    <row r="26" spans="1:1" ht="14.25" customHeight="1"/>
    <row r="27" spans="1:1" ht="14.25" customHeight="1"/>
    <row r="28" spans="1:1" ht="14.25" customHeight="1"/>
    <row r="29" spans="1:1" ht="14.25" customHeight="1"/>
    <row r="30" spans="1:1" ht="14.25" customHeight="1"/>
    <row r="31" spans="1:1" ht="14.25" customHeight="1"/>
    <row r="32" spans="1: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5:C5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TPTN QC</vt:lpstr>
      <vt:lpstr>DSi SRP Cl- QC</vt:lpstr>
      <vt:lpstr>NOx and NH4 QC</vt:lpstr>
      <vt:lpstr>DIC DOC QC</vt:lpstr>
      <vt:lpstr>Method 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Rankin</dc:creator>
  <cp:lastModifiedBy>Kelsey Boeff</cp:lastModifiedBy>
  <dcterms:created xsi:type="dcterms:W3CDTF">2022-07-10T03:58:59Z</dcterms:created>
  <dcterms:modified xsi:type="dcterms:W3CDTF">2024-05-16T17:01:49Z</dcterms:modified>
</cp:coreProperties>
</file>