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  <Override PartName="/xl/commentsmeta3" ContentType="application/binary"/>
  <Override PartName="/xl/commentsmeta4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G:\Shared drives\SCWRS\Shared\ABC Shared Lab Folder\FINAL DATA BY PROJECT (2021-present)\Salty Lakes\"/>
    </mc:Choice>
  </mc:AlternateContent>
  <xr:revisionPtr revIDLastSave="0" documentId="13_ncr:1_{A2012FBD-43BB-4B16-B87B-8338D2A80897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Results" sheetId="1" r:id="rId1"/>
    <sheet name="TPTN QC" sheetId="2" r:id="rId2"/>
    <sheet name="DSi SRP Cl- QC" sheetId="3" r:id="rId3"/>
    <sheet name="NOx and NH3 QC" sheetId="4" r:id="rId4"/>
    <sheet name="DIC DOC QC" sheetId="5" r:id="rId5"/>
    <sheet name="Method note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j3POPoIfeg24fA1KfOxRl49kAeero6daFMlY33NP25w="/>
    </ext>
  </extLst>
</workbook>
</file>

<file path=xl/calcChain.xml><?xml version="1.0" encoding="utf-8"?>
<calcChain xmlns="http://schemas.openxmlformats.org/spreadsheetml/2006/main">
  <c r="L136" i="5" l="1"/>
  <c r="F136" i="5"/>
  <c r="L135" i="5"/>
  <c r="K135" i="5"/>
  <c r="F135" i="5"/>
  <c r="E135" i="5"/>
  <c r="F131" i="5"/>
  <c r="F130" i="5"/>
  <c r="E130" i="5"/>
  <c r="F129" i="5"/>
  <c r="F128" i="5"/>
  <c r="E128" i="5"/>
  <c r="L127" i="5"/>
  <c r="F127" i="5"/>
  <c r="L126" i="5"/>
  <c r="K126" i="5"/>
  <c r="F126" i="5"/>
  <c r="E126" i="5"/>
  <c r="L121" i="5"/>
  <c r="F121" i="5"/>
  <c r="L120" i="5"/>
  <c r="K120" i="5"/>
  <c r="F120" i="5"/>
  <c r="E120" i="5"/>
  <c r="L113" i="5"/>
  <c r="L112" i="5"/>
  <c r="K112" i="5"/>
  <c r="L106" i="5"/>
  <c r="F106" i="5"/>
  <c r="L105" i="5"/>
  <c r="K105" i="5"/>
  <c r="F105" i="5"/>
  <c r="E105" i="5"/>
  <c r="L99" i="5"/>
  <c r="F99" i="5"/>
  <c r="L98" i="5"/>
  <c r="K98" i="5"/>
  <c r="F98" i="5"/>
  <c r="E98" i="5"/>
  <c r="L92" i="5"/>
  <c r="F92" i="5"/>
  <c r="L91" i="5"/>
  <c r="K91" i="5"/>
  <c r="F91" i="5"/>
  <c r="E91" i="5"/>
  <c r="L85" i="5"/>
  <c r="F85" i="5"/>
  <c r="L84" i="5"/>
  <c r="K84" i="5"/>
  <c r="F84" i="5"/>
  <c r="E84" i="5"/>
  <c r="F77" i="5"/>
  <c r="F76" i="5"/>
  <c r="E76" i="5"/>
  <c r="L69" i="5"/>
  <c r="F69" i="5"/>
  <c r="L68" i="5"/>
  <c r="K68" i="5"/>
  <c r="F68" i="5"/>
  <c r="E68" i="5"/>
  <c r="F61" i="5"/>
  <c r="F60" i="5"/>
  <c r="E60" i="5"/>
  <c r="F54" i="5"/>
  <c r="M53" i="5"/>
  <c r="F53" i="5"/>
  <c r="E53" i="5"/>
  <c r="M52" i="5"/>
  <c r="L52" i="5"/>
  <c r="F47" i="5"/>
  <c r="M46" i="5"/>
  <c r="F46" i="5"/>
  <c r="E46" i="5"/>
  <c r="M45" i="5"/>
  <c r="L45" i="5"/>
  <c r="M40" i="5"/>
  <c r="F40" i="5"/>
  <c r="M39" i="5"/>
  <c r="L39" i="5"/>
  <c r="F39" i="5"/>
  <c r="E39" i="5"/>
  <c r="M33" i="5"/>
  <c r="F33" i="5"/>
  <c r="M32" i="5"/>
  <c r="L32" i="5"/>
  <c r="F32" i="5"/>
  <c r="E32" i="5"/>
  <c r="M26" i="5"/>
  <c r="F26" i="5"/>
  <c r="M25" i="5"/>
  <c r="L25" i="5"/>
  <c r="F25" i="5"/>
  <c r="E25" i="5"/>
  <c r="M19" i="5"/>
  <c r="F19" i="5"/>
  <c r="M18" i="5"/>
  <c r="L18" i="5"/>
  <c r="F18" i="5"/>
  <c r="E18" i="5"/>
  <c r="M12" i="5"/>
  <c r="F12" i="5"/>
  <c r="M11" i="5"/>
  <c r="L11" i="5"/>
  <c r="F11" i="5"/>
  <c r="E11" i="5"/>
  <c r="M5" i="5"/>
  <c r="F5" i="5"/>
  <c r="M4" i="5"/>
  <c r="L4" i="5"/>
  <c r="F4" i="5"/>
  <c r="E4" i="5"/>
  <c r="M199" i="4"/>
  <c r="P198" i="4"/>
  <c r="P197" i="4"/>
  <c r="M197" i="4"/>
  <c r="P196" i="4"/>
  <c r="P195" i="4"/>
  <c r="M195" i="4"/>
  <c r="P193" i="4"/>
  <c r="M193" i="4"/>
  <c r="P192" i="4"/>
  <c r="M191" i="4"/>
  <c r="P190" i="4"/>
  <c r="P189" i="4"/>
  <c r="M189" i="4"/>
  <c r="P187" i="4"/>
  <c r="M187" i="4"/>
  <c r="P186" i="4"/>
  <c r="M185" i="4"/>
  <c r="P184" i="4"/>
  <c r="M180" i="4"/>
  <c r="P179" i="4"/>
  <c r="P178" i="4"/>
  <c r="M178" i="4"/>
  <c r="P177" i="4"/>
  <c r="P176" i="4"/>
  <c r="M176" i="4"/>
  <c r="P174" i="4"/>
  <c r="M174" i="4"/>
  <c r="P173" i="4"/>
  <c r="M172" i="4"/>
  <c r="P171" i="4"/>
  <c r="P170" i="4"/>
  <c r="M170" i="4"/>
  <c r="P168" i="4"/>
  <c r="M168" i="4"/>
  <c r="P167" i="4"/>
  <c r="E167" i="4"/>
  <c r="M166" i="4"/>
  <c r="H166" i="4"/>
  <c r="P165" i="4"/>
  <c r="E165" i="4"/>
  <c r="H164" i="4"/>
  <c r="H163" i="4"/>
  <c r="E163" i="4"/>
  <c r="M161" i="4"/>
  <c r="H161" i="4"/>
  <c r="E161" i="4"/>
  <c r="P160" i="4"/>
  <c r="H160" i="4"/>
  <c r="P159" i="4"/>
  <c r="M159" i="4"/>
  <c r="E159" i="4"/>
  <c r="P158" i="4"/>
  <c r="H158" i="4"/>
  <c r="P157" i="4"/>
  <c r="M157" i="4"/>
  <c r="H157" i="4"/>
  <c r="E157" i="4"/>
  <c r="P155" i="4"/>
  <c r="M155" i="4"/>
  <c r="H155" i="4"/>
  <c r="E155" i="4"/>
  <c r="P154" i="4"/>
  <c r="H154" i="4"/>
  <c r="M153" i="4"/>
  <c r="E153" i="4"/>
  <c r="P152" i="4"/>
  <c r="H152" i="4"/>
  <c r="P151" i="4"/>
  <c r="M151" i="4"/>
  <c r="P149" i="4"/>
  <c r="M149" i="4"/>
  <c r="P148" i="4"/>
  <c r="H148" i="4"/>
  <c r="M147" i="4"/>
  <c r="E147" i="4"/>
  <c r="P146" i="4"/>
  <c r="H146" i="4"/>
  <c r="H145" i="4"/>
  <c r="E145" i="4"/>
  <c r="H143" i="4"/>
  <c r="E143" i="4"/>
  <c r="M142" i="4"/>
  <c r="H142" i="4"/>
  <c r="E141" i="4"/>
  <c r="M140" i="4"/>
  <c r="H140" i="4"/>
  <c r="P139" i="4"/>
  <c r="H139" i="4"/>
  <c r="E139" i="4"/>
  <c r="P138" i="4"/>
  <c r="M138" i="4"/>
  <c r="H137" i="4"/>
  <c r="E137" i="4"/>
  <c r="P136" i="4"/>
  <c r="M136" i="4"/>
  <c r="H136" i="4"/>
  <c r="P135" i="4"/>
  <c r="E135" i="4"/>
  <c r="M134" i="4"/>
  <c r="H134" i="4"/>
  <c r="P133" i="4"/>
  <c r="P132" i="4"/>
  <c r="M132" i="4"/>
  <c r="P130" i="4"/>
  <c r="M130" i="4"/>
  <c r="E130" i="4"/>
  <c r="P129" i="4"/>
  <c r="H129" i="4"/>
  <c r="M128" i="4"/>
  <c r="E128" i="4"/>
  <c r="P127" i="4"/>
  <c r="H127" i="4"/>
  <c r="H126" i="4"/>
  <c r="E126" i="4"/>
  <c r="H124" i="4"/>
  <c r="E124" i="4"/>
  <c r="P123" i="4"/>
  <c r="H123" i="4"/>
  <c r="M122" i="4"/>
  <c r="E122" i="4"/>
  <c r="P121" i="4"/>
  <c r="H121" i="4"/>
  <c r="P120" i="4"/>
  <c r="M120" i="4"/>
  <c r="H120" i="4"/>
  <c r="E120" i="4"/>
  <c r="P118" i="4"/>
  <c r="M118" i="4"/>
  <c r="H118" i="4"/>
  <c r="E118" i="4"/>
  <c r="P117" i="4"/>
  <c r="H117" i="4"/>
  <c r="M116" i="4"/>
  <c r="E116" i="4"/>
  <c r="P115" i="4"/>
  <c r="H115" i="4"/>
  <c r="M111" i="4"/>
  <c r="E111" i="4"/>
  <c r="H110" i="4"/>
  <c r="M109" i="4"/>
  <c r="E109" i="4"/>
  <c r="P108" i="4"/>
  <c r="H108" i="4"/>
  <c r="P107" i="4"/>
  <c r="M107" i="4"/>
  <c r="H107" i="4"/>
  <c r="E107" i="4"/>
  <c r="P105" i="4"/>
  <c r="M105" i="4"/>
  <c r="H105" i="4"/>
  <c r="E105" i="4"/>
  <c r="P104" i="4"/>
  <c r="H104" i="4"/>
  <c r="M103" i="4"/>
  <c r="E103" i="4"/>
  <c r="P102" i="4"/>
  <c r="H102" i="4"/>
  <c r="P101" i="4"/>
  <c r="M101" i="4"/>
  <c r="H101" i="4"/>
  <c r="E101" i="4"/>
  <c r="P99" i="4"/>
  <c r="M99" i="4"/>
  <c r="H99" i="4"/>
  <c r="E99" i="4"/>
  <c r="P98" i="4"/>
  <c r="H98" i="4"/>
  <c r="M97" i="4"/>
  <c r="E97" i="4"/>
  <c r="P96" i="4"/>
  <c r="H96" i="4"/>
  <c r="M92" i="4"/>
  <c r="E92" i="4"/>
  <c r="H91" i="4"/>
  <c r="M90" i="4"/>
  <c r="E90" i="4"/>
  <c r="P89" i="4"/>
  <c r="H89" i="4"/>
  <c r="P88" i="4"/>
  <c r="M88" i="4"/>
  <c r="H88" i="4"/>
  <c r="E88" i="4"/>
  <c r="P86" i="4"/>
  <c r="M86" i="4"/>
  <c r="H86" i="4"/>
  <c r="E86" i="4"/>
  <c r="P85" i="4"/>
  <c r="H85" i="4"/>
  <c r="M84" i="4"/>
  <c r="E84" i="4"/>
  <c r="P83" i="4"/>
  <c r="H83" i="4"/>
  <c r="P82" i="4"/>
  <c r="M82" i="4"/>
  <c r="H82" i="4"/>
  <c r="P80" i="4"/>
  <c r="M80" i="4"/>
  <c r="H80" i="4"/>
  <c r="E80" i="4"/>
  <c r="P79" i="4"/>
  <c r="H79" i="4"/>
  <c r="M78" i="4"/>
  <c r="E78" i="4"/>
  <c r="P77" i="4"/>
  <c r="H77" i="4"/>
  <c r="M73" i="4"/>
  <c r="E73" i="4"/>
  <c r="P72" i="4"/>
  <c r="H72" i="4"/>
  <c r="P71" i="4"/>
  <c r="M71" i="4"/>
  <c r="E71" i="4"/>
  <c r="P70" i="4"/>
  <c r="H70" i="4"/>
  <c r="P69" i="4"/>
  <c r="M69" i="4"/>
  <c r="H69" i="4"/>
  <c r="E69" i="4"/>
  <c r="P67" i="4"/>
  <c r="M67" i="4"/>
  <c r="H67" i="4"/>
  <c r="P66" i="4"/>
  <c r="H66" i="4"/>
  <c r="M65" i="4"/>
  <c r="E65" i="4"/>
  <c r="P64" i="4"/>
  <c r="H64" i="4"/>
  <c r="P63" i="4"/>
  <c r="M63" i="4"/>
  <c r="H63" i="4"/>
  <c r="E63" i="4"/>
  <c r="P61" i="4"/>
  <c r="M61" i="4"/>
  <c r="H61" i="4"/>
  <c r="E61" i="4"/>
  <c r="P60" i="4"/>
  <c r="H60" i="4"/>
  <c r="M59" i="4"/>
  <c r="E59" i="4"/>
  <c r="P58" i="4"/>
  <c r="H58" i="4"/>
  <c r="E54" i="4"/>
  <c r="M53" i="4"/>
  <c r="H53" i="4"/>
  <c r="H52" i="4"/>
  <c r="E52" i="4"/>
  <c r="M51" i="4"/>
  <c r="H51" i="4"/>
  <c r="P50" i="4"/>
  <c r="H50" i="4"/>
  <c r="E50" i="4"/>
  <c r="P49" i="4"/>
  <c r="M49" i="4"/>
  <c r="H48" i="4"/>
  <c r="E48" i="4"/>
  <c r="P47" i="4"/>
  <c r="M47" i="4"/>
  <c r="H47" i="4"/>
  <c r="P46" i="4"/>
  <c r="E46" i="4"/>
  <c r="M45" i="4"/>
  <c r="H45" i="4"/>
  <c r="P44" i="4"/>
  <c r="H44" i="4"/>
  <c r="E44" i="4"/>
  <c r="P43" i="4"/>
  <c r="M43" i="4"/>
  <c r="H42" i="4"/>
  <c r="E42" i="4"/>
  <c r="P41" i="4"/>
  <c r="M41" i="4"/>
  <c r="H41" i="4"/>
  <c r="P40" i="4"/>
  <c r="E40" i="4"/>
  <c r="M39" i="4"/>
  <c r="H39" i="4"/>
  <c r="P38" i="4"/>
  <c r="H35" i="4"/>
  <c r="P34" i="4"/>
  <c r="M34" i="4"/>
  <c r="E34" i="4"/>
  <c r="P33" i="4"/>
  <c r="M32" i="4"/>
  <c r="H32" i="4"/>
  <c r="E32" i="4"/>
  <c r="P31" i="4"/>
  <c r="H31" i="4"/>
  <c r="P30" i="4"/>
  <c r="M30" i="4"/>
  <c r="E30" i="4"/>
  <c r="H29" i="4"/>
  <c r="P28" i="4"/>
  <c r="M28" i="4"/>
  <c r="H28" i="4"/>
  <c r="E28" i="4"/>
  <c r="P27" i="4"/>
  <c r="M26" i="4"/>
  <c r="H26" i="4"/>
  <c r="E26" i="4"/>
  <c r="P25" i="4"/>
  <c r="H25" i="4"/>
  <c r="P24" i="4"/>
  <c r="M24" i="4"/>
  <c r="E24" i="4"/>
  <c r="H23" i="4"/>
  <c r="P22" i="4"/>
  <c r="M22" i="4"/>
  <c r="P21" i="4"/>
  <c r="M20" i="4"/>
  <c r="P19" i="4"/>
  <c r="E19" i="4"/>
  <c r="H17" i="4"/>
  <c r="E17" i="4"/>
  <c r="H16" i="4"/>
  <c r="M15" i="4"/>
  <c r="E15" i="4"/>
  <c r="P14" i="4"/>
  <c r="H14" i="4"/>
  <c r="P13" i="4"/>
  <c r="M13" i="4"/>
  <c r="H13" i="4"/>
  <c r="E13" i="4"/>
  <c r="P12" i="4"/>
  <c r="M11" i="4"/>
  <c r="H11" i="4"/>
  <c r="E11" i="4"/>
  <c r="P10" i="4"/>
  <c r="H10" i="4"/>
  <c r="P9" i="4"/>
  <c r="M9" i="4"/>
  <c r="E9" i="4"/>
  <c r="H8" i="4"/>
  <c r="P7" i="4"/>
  <c r="M7" i="4"/>
  <c r="H7" i="4"/>
  <c r="E7" i="4"/>
  <c r="P6" i="4"/>
  <c r="M5" i="4"/>
  <c r="H5" i="4"/>
  <c r="E5" i="4"/>
  <c r="P4" i="4"/>
  <c r="H4" i="4"/>
  <c r="R145" i="3"/>
  <c r="O145" i="3"/>
  <c r="R144" i="3"/>
  <c r="O143" i="3"/>
  <c r="R142" i="3"/>
  <c r="R141" i="3"/>
  <c r="O141" i="3"/>
  <c r="E140" i="3"/>
  <c r="R139" i="3"/>
  <c r="O139" i="3"/>
  <c r="H139" i="3"/>
  <c r="R138" i="3"/>
  <c r="H138" i="3"/>
  <c r="E138" i="3"/>
  <c r="O137" i="3"/>
  <c r="W136" i="3"/>
  <c r="R136" i="3"/>
  <c r="R135" i="3"/>
  <c r="O135" i="3"/>
  <c r="W134" i="3"/>
  <c r="R133" i="3"/>
  <c r="O133" i="3"/>
  <c r="E133" i="3"/>
  <c r="Z132" i="3"/>
  <c r="W132" i="3"/>
  <c r="R132" i="3"/>
  <c r="Z131" i="3"/>
  <c r="O131" i="3"/>
  <c r="H131" i="3"/>
  <c r="E131" i="3"/>
  <c r="W130" i="3"/>
  <c r="R130" i="3"/>
  <c r="H130" i="3"/>
  <c r="Z129" i="3"/>
  <c r="E129" i="3"/>
  <c r="Z128" i="3"/>
  <c r="W128" i="3"/>
  <c r="H128" i="3"/>
  <c r="H127" i="3"/>
  <c r="E127" i="3"/>
  <c r="Z126" i="3"/>
  <c r="W126" i="3"/>
  <c r="O126" i="3"/>
  <c r="Z125" i="3"/>
  <c r="R125" i="3"/>
  <c r="W124" i="3"/>
  <c r="R124" i="3"/>
  <c r="O124" i="3"/>
  <c r="Z123" i="3"/>
  <c r="Z122" i="3"/>
  <c r="W122" i="3"/>
  <c r="R122" i="3"/>
  <c r="O122" i="3"/>
  <c r="E122" i="3"/>
  <c r="R121" i="3"/>
  <c r="O120" i="3"/>
  <c r="H120" i="3"/>
  <c r="E120" i="3"/>
  <c r="R119" i="3"/>
  <c r="H119" i="3"/>
  <c r="E118" i="3"/>
  <c r="W117" i="3"/>
  <c r="H117" i="3"/>
  <c r="Z116" i="3"/>
  <c r="H116" i="3"/>
  <c r="E116" i="3"/>
  <c r="Z115" i="3"/>
  <c r="W115" i="3"/>
  <c r="O115" i="3"/>
  <c r="O113" i="3"/>
  <c r="R112" i="3"/>
  <c r="R111" i="3"/>
  <c r="O111" i="3"/>
  <c r="E111" i="3"/>
  <c r="W110" i="3"/>
  <c r="Z109" i="3"/>
  <c r="R109" i="3"/>
  <c r="O109" i="3"/>
  <c r="H109" i="3"/>
  <c r="E109" i="3"/>
  <c r="Z108" i="3"/>
  <c r="W108" i="3"/>
  <c r="R108" i="3"/>
  <c r="H108" i="3"/>
  <c r="O107" i="3"/>
  <c r="E107" i="3"/>
  <c r="R106" i="3"/>
  <c r="H106" i="3"/>
  <c r="R105" i="3"/>
  <c r="O105" i="3"/>
  <c r="H105" i="3"/>
  <c r="E105" i="3"/>
  <c r="K104" i="3"/>
  <c r="W103" i="3"/>
  <c r="R103" i="3"/>
  <c r="O103" i="3"/>
  <c r="R102" i="3"/>
  <c r="Z101" i="3"/>
  <c r="W101" i="3"/>
  <c r="O101" i="3"/>
  <c r="Z100" i="3"/>
  <c r="R100" i="3"/>
  <c r="E100" i="3"/>
  <c r="W99" i="3"/>
  <c r="R99" i="3"/>
  <c r="O99" i="3"/>
  <c r="Z98" i="3"/>
  <c r="E98" i="3"/>
  <c r="Z97" i="3"/>
  <c r="W97" i="3"/>
  <c r="R97" i="3"/>
  <c r="O97" i="3"/>
  <c r="H97" i="3"/>
  <c r="AC96" i="3"/>
  <c r="R96" i="3"/>
  <c r="H96" i="3"/>
  <c r="E96" i="3"/>
  <c r="H94" i="3"/>
  <c r="E94" i="3"/>
  <c r="H93" i="3"/>
  <c r="O92" i="3"/>
  <c r="E92" i="3"/>
  <c r="W91" i="3"/>
  <c r="H91" i="3"/>
  <c r="Z90" i="3"/>
  <c r="O90" i="3"/>
  <c r="H90" i="3"/>
  <c r="E90" i="3"/>
  <c r="Z89" i="3"/>
  <c r="W89" i="3"/>
  <c r="R89" i="3"/>
  <c r="R88" i="3"/>
  <c r="O88" i="3"/>
  <c r="R86" i="3"/>
  <c r="O86" i="3"/>
  <c r="R85" i="3"/>
  <c r="E85" i="3"/>
  <c r="W84" i="3"/>
  <c r="O84" i="3"/>
  <c r="R83" i="3"/>
  <c r="E83" i="3"/>
  <c r="W82" i="3"/>
  <c r="R82" i="3"/>
  <c r="O82" i="3"/>
  <c r="H82" i="3"/>
  <c r="Z81" i="3"/>
  <c r="H81" i="3"/>
  <c r="E81" i="3"/>
  <c r="Z80" i="3"/>
  <c r="W80" i="3"/>
  <c r="R80" i="3"/>
  <c r="O80" i="3"/>
  <c r="R79" i="3"/>
  <c r="H79" i="3"/>
  <c r="E79" i="3"/>
  <c r="Z78" i="3"/>
  <c r="W78" i="3"/>
  <c r="O78" i="3"/>
  <c r="H78" i="3"/>
  <c r="Z77" i="3"/>
  <c r="R77" i="3"/>
  <c r="E77" i="3"/>
  <c r="W76" i="3"/>
  <c r="R76" i="3"/>
  <c r="O76" i="3"/>
  <c r="H76" i="3"/>
  <c r="Z75" i="3"/>
  <c r="H75" i="3"/>
  <c r="E75" i="3"/>
  <c r="Z74" i="3"/>
  <c r="W74" i="3"/>
  <c r="R74" i="3"/>
  <c r="O74" i="3"/>
  <c r="R73" i="3"/>
  <c r="H70" i="3"/>
  <c r="W69" i="3"/>
  <c r="R69" i="3"/>
  <c r="O69" i="3"/>
  <c r="H69" i="3"/>
  <c r="Z68" i="3"/>
  <c r="R68" i="3"/>
  <c r="E68" i="3"/>
  <c r="Z67" i="3"/>
  <c r="W67" i="3"/>
  <c r="O67" i="3"/>
  <c r="H67" i="3"/>
  <c r="R66" i="3"/>
  <c r="H66" i="3"/>
  <c r="E66" i="3"/>
  <c r="R65" i="3"/>
  <c r="O65" i="3"/>
  <c r="R63" i="3"/>
  <c r="O63" i="3"/>
  <c r="W62" i="3"/>
  <c r="R62" i="3"/>
  <c r="O61" i="3"/>
  <c r="E61" i="3"/>
  <c r="W60" i="3"/>
  <c r="R60" i="3"/>
  <c r="Z59" i="3"/>
  <c r="R59" i="3"/>
  <c r="O59" i="3"/>
  <c r="E59" i="3"/>
  <c r="Z58" i="3"/>
  <c r="W58" i="3"/>
  <c r="H58" i="3"/>
  <c r="R57" i="3"/>
  <c r="O57" i="3"/>
  <c r="H57" i="3"/>
  <c r="E57" i="3"/>
  <c r="Z56" i="3"/>
  <c r="W56" i="3"/>
  <c r="R56" i="3"/>
  <c r="Z55" i="3"/>
  <c r="H55" i="3"/>
  <c r="E55" i="3"/>
  <c r="W54" i="3"/>
  <c r="H54" i="3"/>
  <c r="Z53" i="3"/>
  <c r="E53" i="3"/>
  <c r="Z52" i="3"/>
  <c r="W52" i="3"/>
  <c r="R52" i="3"/>
  <c r="H52" i="3"/>
  <c r="O51" i="3"/>
  <c r="H51" i="3"/>
  <c r="E51" i="3"/>
  <c r="R49" i="3"/>
  <c r="O49" i="3"/>
  <c r="R48" i="3"/>
  <c r="W47" i="3"/>
  <c r="O47" i="3"/>
  <c r="Z46" i="3"/>
  <c r="R46" i="3"/>
  <c r="E46" i="3"/>
  <c r="Z45" i="3"/>
  <c r="W45" i="3"/>
  <c r="R45" i="3"/>
  <c r="O45" i="3"/>
  <c r="E44" i="3"/>
  <c r="R43" i="3"/>
  <c r="O43" i="3"/>
  <c r="H43" i="3"/>
  <c r="R42" i="3"/>
  <c r="H42" i="3"/>
  <c r="E42" i="3"/>
  <c r="O41" i="3"/>
  <c r="W40" i="3"/>
  <c r="R40" i="3"/>
  <c r="H40" i="3"/>
  <c r="E40" i="3"/>
  <c r="R39" i="3"/>
  <c r="O39" i="3"/>
  <c r="H39" i="3"/>
  <c r="W38" i="3"/>
  <c r="E38" i="3"/>
  <c r="Z37" i="3"/>
  <c r="R37" i="3"/>
  <c r="O37" i="3"/>
  <c r="H37" i="3"/>
  <c r="Z36" i="3"/>
  <c r="W36" i="3"/>
  <c r="R36" i="3"/>
  <c r="H36" i="3"/>
  <c r="E36" i="3"/>
  <c r="Z34" i="3"/>
  <c r="W34" i="3"/>
  <c r="Z33" i="3"/>
  <c r="W32" i="3"/>
  <c r="Z31" i="3"/>
  <c r="O31" i="3"/>
  <c r="E31" i="3"/>
  <c r="Z30" i="3"/>
  <c r="W30" i="3"/>
  <c r="R30" i="3"/>
  <c r="R29" i="3"/>
  <c r="O29" i="3"/>
  <c r="E29" i="3"/>
  <c r="H28" i="3"/>
  <c r="R27" i="3"/>
  <c r="O27" i="3"/>
  <c r="H27" i="3"/>
  <c r="E27" i="3"/>
  <c r="R26" i="3"/>
  <c r="R25" i="3"/>
  <c r="O25" i="3"/>
  <c r="H25" i="3"/>
  <c r="E25" i="3"/>
  <c r="Z24" i="3"/>
  <c r="W24" i="3"/>
  <c r="H24" i="3"/>
  <c r="Z23" i="3"/>
  <c r="R23" i="3"/>
  <c r="O23" i="3"/>
  <c r="E23" i="3"/>
  <c r="W22" i="3"/>
  <c r="R22" i="3"/>
  <c r="H22" i="3"/>
  <c r="Z21" i="3"/>
  <c r="O21" i="3"/>
  <c r="H21" i="3"/>
  <c r="E21" i="3"/>
  <c r="Z20" i="3"/>
  <c r="W20" i="3"/>
  <c r="R20" i="3"/>
  <c r="Z19" i="3"/>
  <c r="R19" i="3"/>
  <c r="O19" i="3"/>
  <c r="R17" i="3"/>
  <c r="O17" i="3"/>
  <c r="R16" i="3"/>
  <c r="E16" i="3"/>
  <c r="W15" i="3"/>
  <c r="E14" i="3"/>
  <c r="W13" i="3"/>
  <c r="H13" i="3"/>
  <c r="Z12" i="3"/>
  <c r="H12" i="3"/>
  <c r="E12" i="3"/>
  <c r="Z11" i="3"/>
  <c r="W11" i="3"/>
  <c r="R11" i="3"/>
  <c r="O11" i="3"/>
  <c r="R10" i="3"/>
  <c r="H10" i="3"/>
  <c r="E10" i="3"/>
  <c r="Z9" i="3"/>
  <c r="W9" i="3"/>
  <c r="O9" i="3"/>
  <c r="H9" i="3"/>
  <c r="Z8" i="3"/>
  <c r="R8" i="3"/>
  <c r="E8" i="3"/>
  <c r="W7" i="3"/>
  <c r="R7" i="3"/>
  <c r="O7" i="3"/>
  <c r="H7" i="3"/>
  <c r="Z6" i="3"/>
  <c r="H6" i="3"/>
  <c r="E6" i="3"/>
  <c r="Z5" i="3"/>
  <c r="W5" i="3"/>
  <c r="R5" i="3"/>
  <c r="O5" i="3"/>
  <c r="R4" i="3"/>
  <c r="S142" i="2"/>
  <c r="P142" i="2"/>
  <c r="S141" i="2"/>
  <c r="S140" i="2"/>
  <c r="P140" i="2"/>
  <c r="F140" i="2"/>
  <c r="I139" i="2"/>
  <c r="S138" i="2"/>
  <c r="P138" i="2"/>
  <c r="I138" i="2"/>
  <c r="F138" i="2"/>
  <c r="S137" i="2"/>
  <c r="I137" i="2"/>
  <c r="P136" i="2"/>
  <c r="F136" i="2"/>
  <c r="S135" i="2"/>
  <c r="I135" i="2"/>
  <c r="S134" i="2"/>
  <c r="P134" i="2"/>
  <c r="I134" i="2"/>
  <c r="F134" i="2"/>
  <c r="S132" i="2"/>
  <c r="P132" i="2"/>
  <c r="I132" i="2"/>
  <c r="F132" i="2"/>
  <c r="S131" i="2"/>
  <c r="I131" i="2"/>
  <c r="P130" i="2"/>
  <c r="F130" i="2"/>
  <c r="S129" i="2"/>
  <c r="I129" i="2"/>
  <c r="P124" i="2"/>
  <c r="F124" i="2"/>
  <c r="S122" i="2"/>
  <c r="P122" i="2"/>
  <c r="I122" i="2"/>
  <c r="F122" i="2"/>
  <c r="S121" i="2"/>
  <c r="I121" i="2"/>
  <c r="S120" i="2"/>
  <c r="P120" i="2"/>
  <c r="I120" i="2"/>
  <c r="F120" i="2"/>
  <c r="S118" i="2"/>
  <c r="P118" i="2"/>
  <c r="I118" i="2"/>
  <c r="F118" i="2"/>
  <c r="S117" i="2"/>
  <c r="I117" i="2"/>
  <c r="P116" i="2"/>
  <c r="F116" i="2"/>
  <c r="S115" i="2"/>
  <c r="I115" i="2"/>
  <c r="S114" i="2"/>
  <c r="P114" i="2"/>
  <c r="I114" i="2"/>
  <c r="F114" i="2"/>
  <c r="S112" i="2"/>
  <c r="P112" i="2"/>
  <c r="I112" i="2"/>
  <c r="F112" i="2"/>
  <c r="S111" i="2"/>
  <c r="I111" i="2"/>
  <c r="P110" i="2"/>
  <c r="F110" i="2"/>
  <c r="S109" i="2"/>
  <c r="I109" i="2"/>
  <c r="P93" i="2"/>
  <c r="T91" i="2"/>
  <c r="P91" i="2"/>
  <c r="T90" i="2"/>
  <c r="F90" i="2"/>
  <c r="T89" i="2"/>
  <c r="P89" i="2"/>
  <c r="J88" i="2"/>
  <c r="F88" i="2"/>
  <c r="T87" i="2"/>
  <c r="P87" i="2"/>
  <c r="J87" i="2"/>
  <c r="T86" i="2"/>
  <c r="J86" i="2"/>
  <c r="F86" i="2"/>
  <c r="P85" i="2"/>
  <c r="T84" i="2"/>
  <c r="J84" i="2"/>
  <c r="F84" i="2"/>
  <c r="T83" i="2"/>
  <c r="P83" i="2"/>
  <c r="J83" i="2"/>
  <c r="F82" i="2"/>
  <c r="T81" i="2"/>
  <c r="P81" i="2"/>
  <c r="J81" i="2"/>
  <c r="T80" i="2"/>
  <c r="J80" i="2"/>
  <c r="F80" i="2"/>
  <c r="P79" i="2"/>
  <c r="T78" i="2"/>
  <c r="J78" i="2"/>
  <c r="F78" i="2"/>
  <c r="J77" i="2"/>
  <c r="F76" i="2"/>
  <c r="J75" i="2"/>
  <c r="P74" i="2"/>
  <c r="S72" i="2"/>
  <c r="P72" i="2"/>
  <c r="S71" i="2"/>
  <c r="S70" i="2"/>
  <c r="P70" i="2"/>
  <c r="F70" i="2"/>
  <c r="I69" i="2"/>
  <c r="S68" i="2"/>
  <c r="P68" i="2"/>
  <c r="I68" i="2"/>
  <c r="F68" i="2"/>
  <c r="S67" i="2"/>
  <c r="I67" i="2"/>
  <c r="P66" i="2"/>
  <c r="F66" i="2"/>
  <c r="S65" i="2"/>
  <c r="I65" i="2"/>
  <c r="S64" i="2"/>
  <c r="P64" i="2"/>
  <c r="I64" i="2"/>
  <c r="F64" i="2"/>
  <c r="S62" i="2"/>
  <c r="P62" i="2"/>
  <c r="I62" i="2"/>
  <c r="F62" i="2"/>
  <c r="S61" i="2"/>
  <c r="I61" i="2"/>
  <c r="P60" i="2"/>
  <c r="F60" i="2"/>
  <c r="S59" i="2"/>
  <c r="I59" i="2"/>
  <c r="F55" i="2"/>
  <c r="P53" i="2"/>
  <c r="F53" i="2"/>
  <c r="T52" i="2"/>
  <c r="J52" i="2"/>
  <c r="T51" i="2"/>
  <c r="P51" i="2"/>
  <c r="J51" i="2"/>
  <c r="F51" i="2"/>
  <c r="T49" i="2"/>
  <c r="P49" i="2"/>
  <c r="J49" i="2"/>
  <c r="F49" i="2"/>
  <c r="T48" i="2"/>
  <c r="J48" i="2"/>
  <c r="P47" i="2"/>
  <c r="F47" i="2"/>
  <c r="T46" i="2"/>
  <c r="J46" i="2"/>
  <c r="T45" i="2"/>
  <c r="P45" i="2"/>
  <c r="J45" i="2"/>
  <c r="F45" i="2"/>
  <c r="T43" i="2"/>
  <c r="P43" i="2"/>
  <c r="J43" i="2"/>
  <c r="F43" i="2"/>
  <c r="T42" i="2"/>
  <c r="J42" i="2"/>
  <c r="P41" i="2"/>
  <c r="F41" i="2"/>
  <c r="T40" i="2"/>
  <c r="J40" i="2"/>
  <c r="T35" i="2"/>
  <c r="P35" i="2"/>
  <c r="J35" i="2"/>
  <c r="F35" i="2"/>
  <c r="T34" i="2"/>
  <c r="J34" i="2"/>
  <c r="T33" i="2"/>
  <c r="P33" i="2"/>
  <c r="J33" i="2"/>
  <c r="F33" i="2"/>
  <c r="T31" i="2"/>
  <c r="P31" i="2"/>
  <c r="J31" i="2"/>
  <c r="F31" i="2"/>
  <c r="T30" i="2"/>
  <c r="J30" i="2"/>
  <c r="P29" i="2"/>
  <c r="F29" i="2"/>
  <c r="T28" i="2"/>
  <c r="J28" i="2"/>
  <c r="P23" i="2"/>
  <c r="E23" i="2"/>
  <c r="F23" i="2" s="1"/>
  <c r="T22" i="2"/>
  <c r="J22" i="2"/>
  <c r="E22" i="2"/>
  <c r="T21" i="2"/>
  <c r="P21" i="2"/>
  <c r="I21" i="2"/>
  <c r="J21" i="2" s="1"/>
  <c r="F21" i="2"/>
  <c r="E21" i="2"/>
  <c r="E20" i="2"/>
  <c r="T19" i="2"/>
  <c r="P19" i="2"/>
  <c r="J19" i="2"/>
  <c r="F19" i="2"/>
  <c r="T18" i="2"/>
  <c r="J18" i="2"/>
  <c r="P17" i="2"/>
  <c r="F17" i="2"/>
  <c r="T16" i="2"/>
  <c r="J16" i="2"/>
  <c r="T12" i="2"/>
  <c r="J12" i="2"/>
  <c r="P11" i="2"/>
  <c r="F11" i="2"/>
  <c r="T10" i="2"/>
  <c r="J10" i="2"/>
  <c r="T9" i="2"/>
  <c r="P9" i="2"/>
  <c r="J9" i="2"/>
  <c r="F9" i="2"/>
  <c r="T7" i="2"/>
  <c r="P7" i="2"/>
  <c r="J7" i="2"/>
  <c r="F7" i="2"/>
  <c r="T6" i="2"/>
  <c r="J6" i="2"/>
  <c r="P5" i="2"/>
  <c r="F5" i="2"/>
  <c r="T4" i="2"/>
  <c r="J4" i="2"/>
  <c r="J144" i="1"/>
  <c r="J142" i="1"/>
  <c r="J141" i="1"/>
  <c r="J140" i="1"/>
  <c r="J139" i="1"/>
  <c r="J138" i="1"/>
  <c r="O137" i="1"/>
  <c r="J136" i="1"/>
  <c r="J135" i="1"/>
  <c r="J134" i="1"/>
  <c r="J133" i="1"/>
  <c r="N128" i="1"/>
  <c r="N127" i="1"/>
  <c r="L59" i="1"/>
  <c r="L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1" authorId="0" shapeId="0" xr:uid="{00000000-0006-0000-0000-000015000000}">
      <text>
        <r>
          <rPr>
            <sz val="11"/>
            <color theme="1"/>
            <rFont val="Calibri"/>
            <scheme val="minor"/>
          </rPr>
          <t>======
ID#AAABRPJVWnc
tc={67095AB2-7EDA-445E-99B7-4F3FF666B4FB}    (2024-09-19 10:55:19)
[Threaded comment]
Your version of Excel allows you to read this threaded comment; however, any edits to it will get removed if the file is opened in a newer version of Excel. Learn more: https://go.microsoft.com/fwlink/?linkid=870924
Comment:
    20x dilution</t>
        </r>
      </text>
    </comment>
    <comment ref="I11" authorId="0" shapeId="0" xr:uid="{00000000-0006-0000-0000-000005000000}">
      <text>
        <r>
          <rPr>
            <sz val="11"/>
            <color theme="1"/>
            <rFont val="Calibri"/>
            <scheme val="minor"/>
          </rPr>
          <t>======
ID#AAABRPJVWok
tc={887FF44C-E134-4C1D-B81C-99255A5F3F42}    (2024-09-19 10:55:19)
[Threaded comment]
Your version of Excel allows you to read this threaded comment; however, any edits to it will get removed if the file is opened in a newer version of Excel. Learn more: https://go.microsoft.com/fwlink/?linkid=870924
Comment:
    2x dilution</t>
        </r>
      </text>
    </comment>
    <comment ref="H17" authorId="0" shapeId="0" xr:uid="{00000000-0006-0000-0000-00001D000000}">
      <text>
        <r>
          <rPr>
            <sz val="11"/>
            <color theme="1"/>
            <rFont val="Calibri"/>
            <scheme val="minor"/>
          </rPr>
          <t>======
ID#AAABRPJVWm0
tc={3043C00D-8C0F-411C-9585-21617B6DE400}    (2024-09-19 10:55:19)
[Threaded comment]
Your version of Excel allows you to read this threaded comment; however, any edits to it will get removed if the file is opened in a newer version of Excel. Learn more: https://go.microsoft.com/fwlink/?linkid=870924
Comment:
    20x dilution</t>
        </r>
      </text>
    </comment>
    <comment ref="G19" authorId="0" shapeId="0" xr:uid="{00000000-0006-0000-0000-000009000000}">
      <text>
        <r>
          <rPr>
            <sz val="11"/>
            <color theme="1"/>
            <rFont val="Calibri"/>
            <scheme val="minor"/>
          </rPr>
          <t>======
ID#AAABRPJVWoQ
tc={05835A33-C7A7-4031-88A9-D61ECF14F503}    (2024-09-19 10:55:19)
[Threaded comment]
Your version of Excel allows you to read this threaded comment; however, any edits to it will get removed if the file is opened in a newer version of Excel. Learn more: https://go.microsoft.com/fwlink/?linkid=870924
Comment:
    Diluted at instrument</t>
        </r>
      </text>
    </comment>
    <comment ref="H19" authorId="0" shapeId="0" xr:uid="{00000000-0006-0000-0000-00000F000000}">
      <text>
        <r>
          <rPr>
            <sz val="11"/>
            <color theme="1"/>
            <rFont val="Calibri"/>
            <scheme val="minor"/>
          </rPr>
          <t>======
ID#AAABRPJVWn0
tc={9C876C52-B3AD-4933-881C-63755D07625A}    (2024-09-19 10:55:19)
[Threaded comment]
Your version of Excel allows you to read this threaded comment; however, any edits to it will get removed if the file is opened in a newer version of Excel. Learn more: https://go.microsoft.com/fwlink/?linkid=870924
Comment:
    20x dilution</t>
        </r>
      </text>
    </comment>
    <comment ref="G23" authorId="0" shapeId="0" xr:uid="{00000000-0006-0000-0000-000008000000}">
      <text>
        <r>
          <rPr>
            <sz val="11"/>
            <color theme="1"/>
            <rFont val="Calibri"/>
            <scheme val="minor"/>
          </rPr>
          <t>======
ID#AAABRPJVWoU
tc={34CD53A1-CC53-4DA8-872F-DE9DBBF56A50}    (2024-09-19 10:55:19)
[Threaded comment]
Your version of Excel allows you to read this threaded comment; however, any edits to it will get removed if the file is opened in a newer version of Excel. Learn more: https://go.microsoft.com/fwlink/?linkid=870924
Comment:
    4X DILUTION, INSTRUMENT</t>
        </r>
      </text>
    </comment>
    <comment ref="N23" authorId="0" shapeId="0" xr:uid="{00000000-0006-0000-0000-00000D000000}">
      <text>
        <r>
          <rPr>
            <sz val="11"/>
            <color theme="1"/>
            <rFont val="Calibri"/>
            <scheme val="minor"/>
          </rPr>
          <t>======
ID#AAABRPJVWn8
tc={99CFD833-8904-4A41-BE48-6CCDE436471A}    (2024-09-19 10:55:19)
[Threaded comment]
Your version of Excel allows you to read this threaded comment; however, any edits to it will get removed if the file is opened in a newer version of Excel. Learn more: https://go.microsoft.com/fwlink/?linkid=870924
Comment:
    8x dil</t>
        </r>
      </text>
    </comment>
    <comment ref="J32" authorId="0" shapeId="0" xr:uid="{00000000-0006-0000-0000-00000B000000}">
      <text>
        <r>
          <rPr>
            <sz val="11"/>
            <color theme="1"/>
            <rFont val="Calibri"/>
            <scheme val="minor"/>
          </rPr>
          <t>======
ID#AAABRPJVWoI
tc={47CF5D86-D134-46E1-AC17-84B1715C1046}    (2024-09-19 10:55:19)
[Threaded comment]
Your version of Excel allows you to read this threaded comment; however, any edits to it will get removed if the file is opened in a newer version of Excel. Learn more: https://go.microsoft.com/fwlink/?linkid=870924
Comment:
    40x dilution
Reply:
    Reran on 5/27/24. Value was 18.664 with 40x dilution</t>
        </r>
      </text>
    </comment>
    <comment ref="L32" authorId="0" shapeId="0" xr:uid="{00000000-0006-0000-0000-000003000000}">
      <text>
        <r>
          <rPr>
            <sz val="11"/>
            <color theme="1"/>
            <rFont val="Calibri"/>
            <scheme val="minor"/>
          </rPr>
          <t>======
ID#AAABbzqRMLY
tc={C2A081DA-14AB-4E5E-B801-ED443941503E}    (2025-01-15 20:39:16)
[Threaded comment]
Your version of Excel allows you to read this threaded comment; however, any edits to it will get removed if the file is opened in a newer version of Excel. Learn more: https://go.microsoft.com/fwlink/?linkid=870924
Comment:
    2x dilution</t>
        </r>
      </text>
    </comment>
    <comment ref="N32" authorId="0" shapeId="0" xr:uid="{00000000-0006-0000-0000-00000E000000}">
      <text>
        <r>
          <rPr>
            <sz val="11"/>
            <color theme="1"/>
            <rFont val="Calibri"/>
            <scheme val="minor"/>
          </rPr>
          <t>======
ID#AAABRPJVWn4
tc={C616D617-1FAC-4737-9178-699A06D19170}    (2024-09-19 10:55:19)
[Threaded comment]
Your version of Excel allows you to read this threaded comment; however, any edits to it will get removed if the file is opened in a newer version of Excel. Learn more: https://go.microsoft.com/fwlink/?linkid=870924
Comment:
    8x dil</t>
        </r>
      </text>
    </comment>
    <comment ref="N33" authorId="0" shapeId="0" xr:uid="{00000000-0006-0000-0000-000014000000}">
      <text>
        <r>
          <rPr>
            <sz val="11"/>
            <color theme="1"/>
            <rFont val="Calibri"/>
            <scheme val="minor"/>
          </rPr>
          <t>======
ID#AAABRPJVWng
tc={DE67DAB5-E20A-4552-A25D-498A0F979735}    (2024-09-19 10:55:19)
[Threaded comment]
Your version of Excel allows you to read this threaded comment; however, any edits to it will get removed if the file is opened in a newer version of Excel. Learn more: https://go.microsoft.com/fwlink/?linkid=870924
Comment:
    8x dil</t>
        </r>
      </text>
    </comment>
    <comment ref="G46" authorId="0" shapeId="0" xr:uid="{00000000-0006-0000-0000-000010000000}">
      <text>
        <r>
          <rPr>
            <sz val="11"/>
            <color theme="1"/>
            <rFont val="Calibri"/>
            <scheme val="minor"/>
          </rPr>
          <t>======
ID#AAABRPJVWnw
tc={C1B1FEC3-BEE4-4C46-A716-7F5E23FB264A}    (2024-09-19 10:55:19)
[Threaded comment]
Your version of Excel allows you to read this threaded comment; however, any edits to it will get removed if the file is opened in a newer version of Excel. Learn more: https://go.microsoft.com/fwlink/?linkid=870924
Comment:
    Reran sample (5/8/24, 5/14/24), RPD=99.37%</t>
        </r>
      </text>
    </comment>
    <comment ref="G59" authorId="0" shapeId="0" xr:uid="{00000000-0006-0000-0000-000002000000}">
      <text>
        <r>
          <rPr>
            <sz val="11"/>
            <color theme="1"/>
            <rFont val="Calibri"/>
            <scheme val="minor"/>
          </rPr>
          <t>======
ID#AAABdqkPMWg
tc={086DCFFB-D766-45A6-BC13-8A098FAB031B}    (2025-02-11 14:08:46)
[Threaded comment]
Your version of Excel allows you to read this threaded comment; however, any edits to it will get removed if the file is opened in a newer version of Excel. Learn more: https://go.microsoft.com/fwlink/?linkid=870924
Comment:
    10X DIL</t>
        </r>
      </text>
    </comment>
    <comment ref="H59" authorId="0" shapeId="0" xr:uid="{00000000-0006-0000-0000-000001000000}">
      <text>
        <r>
          <rPr>
            <sz val="11"/>
            <color theme="1"/>
            <rFont val="Calibri"/>
            <scheme val="minor"/>
          </rPr>
          <t>======
ID#AAABdqkPMWo
tc={0C3B2138-3F92-4BAC-8ADD-959C2C17C654}    (2025-02-11 14:08:46)
[Threaded comment]
Your version of Excel allows you to read this threaded comment; however, any edits to it will get removed if the file is opened in a newer version of Excel. Learn more: https://go.microsoft.com/fwlink/?linkid=870924
Comment:
    20X DIL</t>
        </r>
      </text>
    </comment>
    <comment ref="L59" authorId="0" shapeId="0" xr:uid="{00000000-0006-0000-0000-000004000000}">
      <text>
        <r>
          <rPr>
            <sz val="11"/>
            <color theme="1"/>
            <rFont val="Calibri"/>
            <scheme val="minor"/>
          </rPr>
          <t>======
ID#AAABbzqRMLU
tc={EE7DF842-F5B8-4E5A-8512-507DCC8F5ED7}    (2025-01-15 20:39:16)
[Threaded comment]
Your version of Excel allows you to read this threaded comment; however, any edits to it will get removed if the file is opened in a newer version of Excel. Learn more: https://go.microsoft.com/fwlink/?linkid=870924
Comment:
    4x dil</t>
        </r>
      </text>
    </comment>
    <comment ref="N59" authorId="0" shapeId="0" xr:uid="{00000000-0006-0000-0000-000013000000}">
      <text>
        <r>
          <rPr>
            <sz val="11"/>
            <color theme="1"/>
            <rFont val="Calibri"/>
            <scheme val="minor"/>
          </rPr>
          <t>======
ID#AAABRPJVWnk
tc={1D778766-F927-49C1-A645-84084B4A0874}    (2024-09-19 10:55:19)
[Threaded comment]
Your version of Excel allows you to read this threaded comment; however, any edits to it will get removed if the file is opened in a newer version of Excel. Learn more: https://go.microsoft.com/fwlink/?linkid=870924
Comment:
    8x dil</t>
        </r>
      </text>
    </comment>
    <comment ref="N65" authorId="0" shapeId="0" xr:uid="{00000000-0006-0000-0000-00001A000000}">
      <text>
        <r>
          <rPr>
            <sz val="11"/>
            <color theme="1"/>
            <rFont val="Calibri"/>
            <scheme val="minor"/>
          </rPr>
          <t>======
ID#AAABRPJVWnA
tc={93BBF737-084E-4A73-9B17-541D207CE187}    (2024-09-19 10:55:19)
[Threaded comment]
Your version of Excel allows you to read this threaded comment; however, any edits to it will get removed if the file is opened in a newer version of Excel. Learn more: https://go.microsoft.com/fwlink/?linkid=870924
Comment:
    8x dil</t>
        </r>
      </text>
    </comment>
    <comment ref="O73" authorId="0" shapeId="0" xr:uid="{00000000-0006-0000-0000-000007000000}">
      <text>
        <r>
          <rPr>
            <sz val="11"/>
            <color theme="1"/>
            <rFont val="Calibri"/>
            <scheme val="minor"/>
          </rPr>
          <t>======
ID#AAABRPJVWoc
tc={1B9A8349-369D-4F1A-9D76-2518B60E6063}    (2024-09-19 10:55:19)
[Threaded comment]
Your version of Excel allows you to read this threaded comment; however, any edits to it will get removed if the file is opened in a newer version of Excel. Learn more: https://go.microsoft.com/fwlink/?linkid=870924
Comment:
    4x dil</t>
        </r>
      </text>
    </comment>
    <comment ref="O74" authorId="0" shapeId="0" xr:uid="{00000000-0006-0000-0000-00000A000000}">
      <text>
        <r>
          <rPr>
            <sz val="11"/>
            <color theme="1"/>
            <rFont val="Calibri"/>
            <scheme val="minor"/>
          </rPr>
          <t>======
ID#AAABRPJVWoM
tc={F583103D-EEE9-43B1-B88D-7F23046F5906}    (2024-09-19 10:55:19)
[Threaded comment]
Your version of Excel allows you to read this threaded comment; however, any edits to it will get removed if the file is opened in a newer version of Excel. Learn more: https://go.microsoft.com/fwlink/?linkid=870924
Comment:
    4x dil</t>
        </r>
      </text>
    </comment>
    <comment ref="N77" authorId="0" shapeId="0" xr:uid="{00000000-0006-0000-0000-000006000000}">
      <text>
        <r>
          <rPr>
            <sz val="11"/>
            <color theme="1"/>
            <rFont val="Calibri"/>
            <scheme val="minor"/>
          </rPr>
          <t>======
ID#AAABRPJVWog
tc={918A46BB-2C89-4837-B5A7-6DDFA9851111}    (2024-09-19 10:55:19)
[Threaded comment]
Your version of Excel allows you to read this threaded comment; however, any edits to it will get removed if the file is opened in a newer version of Excel. Learn more: https://go.microsoft.com/fwlink/?linkid=870924
Comment:
    8x dil</t>
        </r>
      </text>
    </comment>
    <comment ref="O77" authorId="0" shapeId="0" xr:uid="{00000000-0006-0000-0000-000018000000}">
      <text>
        <r>
          <rPr>
            <sz val="11"/>
            <color theme="1"/>
            <rFont val="Calibri"/>
            <scheme val="minor"/>
          </rPr>
          <t>======
ID#AAABRPJVWnI
tc={C03E56E7-E1C9-45FB-A4B8-8740CFAD3590}    (2024-09-19 10:55:19)
[Threaded comment]
Your version of Excel allows you to read this threaded comment; however, any edits to it will get removed if the file is opened in a newer version of Excel. Learn more: https://go.microsoft.com/fwlink/?linkid=870924
Comment:
    10x dil</t>
        </r>
      </text>
    </comment>
    <comment ref="N97" authorId="0" shapeId="0" xr:uid="{00000000-0006-0000-0000-000019000000}">
      <text>
        <r>
          <rPr>
            <sz val="11"/>
            <color theme="1"/>
            <rFont val="Calibri"/>
            <scheme val="minor"/>
          </rPr>
          <t>======
ID#AAABRPJVWnE
tc={D69DFDD1-E8E9-414F-8E0F-749FF6502C97}    (2024-09-19 10:55:19)
[Threaded comment]
Your version of Excel allows you to read this threaded comment; however, any edits to it will get removed if the file is opened in a newer version of Excel. Learn more: https://go.microsoft.com/fwlink/?linkid=870924
Comment:
    8x dil</t>
        </r>
      </text>
    </comment>
    <comment ref="O97" authorId="0" shapeId="0" xr:uid="{00000000-0006-0000-0000-00001C000000}">
      <text>
        <r>
          <rPr>
            <sz val="11"/>
            <color theme="1"/>
            <rFont val="Calibri"/>
            <scheme val="minor"/>
          </rPr>
          <t>======
ID#AAABRPJVWm4
tc={58BE243D-C598-439A-A800-8F1CFA5D88A5}    (2024-09-19 10:55:19)
[Threaded comment]
Your version of Excel allows you to read this threaded comment; however, any edits to it will get removed if the file is opened in a newer version of Excel. Learn more: https://go.microsoft.com/fwlink/?linkid=870924
Comment:
    10x dil</t>
        </r>
      </text>
    </comment>
    <comment ref="N110" authorId="0" shapeId="0" xr:uid="{00000000-0006-0000-0000-000012000000}">
      <text>
        <r>
          <rPr>
            <sz val="11"/>
            <color theme="1"/>
            <rFont val="Calibri"/>
            <scheme val="minor"/>
          </rPr>
          <t>======
ID#AAABRPJVWno
tc={51684159-4956-4337-9EEE-5983BF01BE18}    (2024-09-19 10:55:19)
[Threaded comment]
Your version of Excel allows you to read this threaded comment; however, any edits to it will get removed if the file is opened in a newer version of Excel. Learn more: https://go.microsoft.com/fwlink/?linkid=870924
Comment:
    8x dil</t>
        </r>
      </text>
    </comment>
    <comment ref="O110" authorId="0" shapeId="0" xr:uid="{00000000-0006-0000-0000-00000C000000}">
      <text>
        <r>
          <rPr>
            <sz val="11"/>
            <color theme="1"/>
            <rFont val="Calibri"/>
            <scheme val="minor"/>
          </rPr>
          <t>======
ID#AAABRPJVWoE
tc={93317637-AF64-4F1E-800C-84FC7AB58C28}    (2024-09-19 10:55:19)
[Threaded comment]
Your version of Excel allows you to read this threaded comment; however, any edits to it will get removed if the file is opened in a newer version of Excel. Learn more: https://go.microsoft.com/fwlink/?linkid=870924
Comment:
    10x dil</t>
        </r>
      </text>
    </comment>
    <comment ref="N118" authorId="0" shapeId="0" xr:uid="{00000000-0006-0000-0000-000011000000}">
      <text>
        <r>
          <rPr>
            <sz val="11"/>
            <color theme="1"/>
            <rFont val="Calibri"/>
            <scheme val="minor"/>
          </rPr>
          <t>======
ID#AAABRPJVWns
tc={4E87166D-0F7E-4790-A00D-8EBC65BDA369}    (2024-09-19 10:55:19)
[Threaded comment]
Your version of Excel allows you to read this threaded comment; however, any edits to it will get removed if the file is opened in a newer version of Excel. Learn more: https://go.microsoft.com/fwlink/?linkid=870924
Comment:
    8x dil</t>
        </r>
      </text>
    </comment>
    <comment ref="O118" authorId="0" shapeId="0" xr:uid="{00000000-0006-0000-0000-00001B000000}">
      <text>
        <r>
          <rPr>
            <sz val="11"/>
            <color theme="1"/>
            <rFont val="Calibri"/>
            <scheme val="minor"/>
          </rPr>
          <t>======
ID#AAABRPJVWm8
tc={450758B0-8DB5-42EA-BCD5-256F7B2354A3}    (2024-09-19 10:55:19)
[Threaded comment]
Your version of Excel allows you to read this threaded comment; however, any edits to it will get removed if the file is opened in a newer version of Excel. Learn more: https://go.microsoft.com/fwlink/?linkid=870924
Comment:
    10x dil</t>
        </r>
      </text>
    </comment>
    <comment ref="N127" authorId="0" shapeId="0" xr:uid="{00000000-0006-0000-0000-000017000000}">
      <text>
        <r>
          <rPr>
            <sz val="11"/>
            <color theme="1"/>
            <rFont val="Calibri"/>
            <scheme val="minor"/>
          </rPr>
          <t>======
ID#AAABRPJVWnM
tc={34AAD476-110C-486A-B8F7-60CD7EDD6286}    (2024-09-19 10:55:19)
[Threaded comment]
Your version of Excel allows you to read this threaded comment; however, any edits to it will get removed if the file is opened in a newer version of Excel. Learn more: https://go.microsoft.com/fwlink/?linkid=870924
Comment:
    4x dil</t>
        </r>
      </text>
    </comment>
    <comment ref="N128" authorId="0" shapeId="0" xr:uid="{00000000-0006-0000-0000-000016000000}">
      <text>
        <r>
          <rPr>
            <sz val="11"/>
            <color theme="1"/>
            <rFont val="Calibri"/>
            <scheme val="minor"/>
          </rPr>
          <t>======
ID#AAABRPJVWnQ
tc={F33924E9-5BA2-4222-9B8E-8FA8773B2598}    (2024-09-19 10:55:19)
[Threaded comment]
Your version of Excel allows you to read this threaded comment; however, any edits to it will get removed if the file is opened in a newer version of Excel. Learn more: https://go.microsoft.com/fwlink/?linkid=870924
Comment:
    4x dil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v5xvDVZZds+Y7d8KNiYYQKESMUg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21" authorId="0" shapeId="0" xr:uid="{00000000-0006-0000-0100-000001000000}">
      <text>
        <r>
          <rPr>
            <sz val="11"/>
            <color theme="1"/>
            <rFont val="Calibri"/>
            <scheme val="minor"/>
          </rPr>
          <t>======
ID#AAABRPJVWnY
tc={D45A9CD7-8F17-4215-9AB6-4E8C904606A1}    (2024-09-19 10:55:19)
[Threaded comment]
Your version of Excel allows you to read this threaded comment; however, any edits to it will get removed if the file is opened in a newer version of Excel. Learn more: https://go.microsoft.com/fwlink/?linkid=870924
Comment:
    Test of auto spike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v8d1VlygUv76KK2e7pCkKq1Mxuw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18" authorId="0" shapeId="0" xr:uid="{00000000-0006-0000-0200-000003000000}">
      <text>
        <r>
          <rPr>
            <sz val="11"/>
            <color theme="1"/>
            <rFont val="Calibri"/>
            <scheme val="minor"/>
          </rPr>
          <t>======
ID#AAABRPJVWnU
tc={A565A0B2-7AB1-4B30-A535-0174E363E7FC}    (2024-09-19 10:55:19)
[Threaded comment]
Your version of Excel allows you to read this threaded comment; however, any edits to it will get removed if the file is opened in a newer version of Excel. Learn more: https://go.microsoft.com/fwlink/?linkid=870924
Comment:
    This value is from frozen sample for a test. Which is why it doesn't match the sample.</t>
        </r>
      </text>
    </comment>
    <comment ref="E25" authorId="0" shapeId="0" xr:uid="{00000000-0006-0000-0200-000002000000}">
      <text>
        <r>
          <rPr>
            <sz val="11"/>
            <color theme="1"/>
            <rFont val="Calibri"/>
            <scheme val="minor"/>
          </rPr>
          <t>======
ID#AAABRPJVWoY
Ari Pouchak    (2024-09-19 10:55:19)
High RPD is likely due to low concentration/MDL</t>
        </r>
      </text>
    </comment>
    <comment ref="N121" authorId="0" shapeId="0" xr:uid="{00000000-0006-0000-0200-000001000000}">
      <text>
        <r>
          <rPr>
            <sz val="11"/>
            <color theme="1"/>
            <rFont val="Calibri"/>
            <scheme val="minor"/>
          </rPr>
          <t>======
ID#AAABdqkPMWc
tc={EA129234-268C-4AD0-9BC2-FC5EE98913A1}    (2025-01-10 18:54:00)
[Threaded comment]
Your version of Excel allows you to read this threaded comment; however, any edits to it will get removed if the file is opened in a newer version of Excel. Learn more: https://go.microsoft.com/fwlink/?linkid=870924
Comment:
    Needed to rerun and started to run out of sample so it was diluted before the instrument analyzed. But this could not be indicated on the run plan.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qLCRtrvvbg2wMHH5DozNzZ9iWLg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44" authorId="0" shapeId="0" xr:uid="{00000000-0006-0000-0300-000001000000}">
      <text>
        <r>
          <rPr>
            <sz val="11"/>
            <color theme="1"/>
            <rFont val="Calibri"/>
            <scheme val="minor"/>
          </rPr>
          <t>======
ID#AAABRPJVWoA
tc={B40A7E37-3918-46F2-B22E-30DAEF4DB4F7}    (2024-09-19 10:55:19)
[Threaded comment]
Your version of Excel allows you to read this threaded comment; however, any edits to it will get removed if the file is opened in a newer version of Excel. Learn more: https://go.microsoft.com/fwlink/?linkid=870924
Comment:
    Below detection limit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FxWq4RjJiZfVsScIqjG/6iFubdA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26" authorId="0" shapeId="0" xr:uid="{00000000-0006-0000-0400-000002000000}">
      <text>
        <r>
          <rPr>
            <sz val="11"/>
            <color theme="1"/>
            <rFont val="Calibri"/>
            <scheme val="minor"/>
          </rPr>
          <t>======
ID#AAABdqkPMWY
tc={016405DA-41D7-464B-B064-5573CAEAEABA}    (2025-02-11 14:08:46)
[Threaded comment]
Your version of Excel allows you to read this threaded comment; however, any edits to it will get removed if the file is opened in a newer version of Excel. Learn more: https://go.microsoft.com/fwlink/?linkid=870924
Comment:
    QC from 1/14/24</t>
        </r>
      </text>
    </comment>
    <comment ref="C128" authorId="0" shapeId="0" xr:uid="{00000000-0006-0000-0400-000001000000}">
      <text>
        <r>
          <rPr>
            <sz val="11"/>
            <color theme="1"/>
            <rFont val="Calibri"/>
            <scheme val="minor"/>
          </rPr>
          <t>======
ID#AAABdqkPMWk
tc={350150AE-62BD-4197-8D30-82F60A705212}    (2025-02-11 14:08:46)
[Threaded comment]
Your version of Excel allows you to read this threaded comment; however, any edits to it will get removed if the file is opened in a newer version of Excel. Learn more: https://go.microsoft.com/fwlink/?linkid=870924
Comment:
    QC from 1/15/24. First set originals, second set re-made fresh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QE1ERSge6VpEnhD5+gp1WGCk1rQ=="/>
    </ext>
  </extLst>
</comments>
</file>

<file path=xl/sharedStrings.xml><?xml version="1.0" encoding="utf-8"?>
<sst xmlns="http://schemas.openxmlformats.org/spreadsheetml/2006/main" count="3827" uniqueCount="906">
  <si>
    <t>Lab ID</t>
  </si>
  <si>
    <t>Sample ID</t>
  </si>
  <si>
    <t>Depth</t>
  </si>
  <si>
    <t>Collection Date</t>
  </si>
  <si>
    <t>Collection Time</t>
  </si>
  <si>
    <t>Chl-a (ug/L)</t>
  </si>
  <si>
    <t>SRP (ug P/L)</t>
  </si>
  <si>
    <t>Total Phosphorus (ug P/L)</t>
  </si>
  <si>
    <t>Total Nitrogen (mg N/L)</t>
  </si>
  <si>
    <t>NH3 (mg N/L)</t>
  </si>
  <si>
    <t>NO3 + NO2 (mg N/L)</t>
  </si>
  <si>
    <t>DIC (mg C/L)</t>
  </si>
  <si>
    <t>DOC (mg C/L)</t>
  </si>
  <si>
    <t>DSi (mg SiO2/L)</t>
  </si>
  <si>
    <t>Cl- (ug/L)</t>
  </si>
  <si>
    <t>Comments</t>
  </si>
  <si>
    <t>Column1</t>
  </si>
  <si>
    <t>SRP Run Date</t>
  </si>
  <si>
    <t>TP Run Date</t>
  </si>
  <si>
    <t>TN run date</t>
  </si>
  <si>
    <t xml:space="preserve">NH4 Run </t>
  </si>
  <si>
    <t>NO3 + NO2 Run</t>
  </si>
  <si>
    <t>DIC</t>
  </si>
  <si>
    <t>DOC</t>
  </si>
  <si>
    <t>DSi</t>
  </si>
  <si>
    <t>Cl-</t>
  </si>
  <si>
    <t>MDL</t>
  </si>
  <si>
    <t>1.00 ug/L</t>
  </si>
  <si>
    <t>3.00 ug/L</t>
  </si>
  <si>
    <t>3.50 ug/L</t>
  </si>
  <si>
    <t>0.050 mg/L</t>
  </si>
  <si>
    <t>0.010 mg/L</t>
  </si>
  <si>
    <t>0.005 mg/L</t>
  </si>
  <si>
    <t>3.00 mg/L</t>
  </si>
  <si>
    <t>0.300 mg/L</t>
  </si>
  <si>
    <t>2.5 mg/L</t>
  </si>
  <si>
    <t>Numerical values written in red are less than the analyte method detection limit</t>
  </si>
  <si>
    <t>SL014_13</t>
  </si>
  <si>
    <t xml:space="preserve">Snail </t>
  </si>
  <si>
    <t>Hypo</t>
  </si>
  <si>
    <t>x</t>
  </si>
  <si>
    <t>SL014_14</t>
  </si>
  <si>
    <t>Epi</t>
  </si>
  <si>
    <t>NR indicates samples not received</t>
  </si>
  <si>
    <t>SL014_22</t>
  </si>
  <si>
    <t xml:space="preserve">Tanners </t>
  </si>
  <si>
    <t>SL014_21</t>
  </si>
  <si>
    <t>SL014_24</t>
  </si>
  <si>
    <t xml:space="preserve">Phalen </t>
  </si>
  <si>
    <t>SL014_23</t>
  </si>
  <si>
    <t>SL014_03</t>
  </si>
  <si>
    <t>Henry</t>
  </si>
  <si>
    <t>SL014_04</t>
  </si>
  <si>
    <t>SL014_05</t>
  </si>
  <si>
    <t xml:space="preserve">Uhlenkolts </t>
  </si>
  <si>
    <t>SL014_06</t>
  </si>
  <si>
    <t>SL014_01</t>
  </si>
  <si>
    <t xml:space="preserve">Smith </t>
  </si>
  <si>
    <t>SL014_02</t>
  </si>
  <si>
    <t>NR</t>
  </si>
  <si>
    <t>SL015_07</t>
  </si>
  <si>
    <t xml:space="preserve">Minnetonka </t>
  </si>
  <si>
    <t>5/31/24 , 8/19/24</t>
  </si>
  <si>
    <t>SL015_08</t>
  </si>
  <si>
    <t>SL015_09</t>
  </si>
  <si>
    <t xml:space="preserve">Medicine </t>
  </si>
  <si>
    <t>SL015_10</t>
  </si>
  <si>
    <t>SL015_17</t>
  </si>
  <si>
    <t xml:space="preserve">Wabasso </t>
  </si>
  <si>
    <t>SL015_18</t>
  </si>
  <si>
    <t>SL015_19</t>
  </si>
  <si>
    <t xml:space="preserve">McCarrons </t>
  </si>
  <si>
    <t>SL015_20</t>
  </si>
  <si>
    <t>SL015_15</t>
  </si>
  <si>
    <t>Little Johanna</t>
  </si>
  <si>
    <t>SL015_16</t>
  </si>
  <si>
    <t>SL015_21</t>
  </si>
  <si>
    <t>Tanners</t>
  </si>
  <si>
    <t>SL015_22</t>
  </si>
  <si>
    <t>SL015_23</t>
  </si>
  <si>
    <t>Phalen</t>
  </si>
  <si>
    <t>SL015_24</t>
  </si>
  <si>
    <t>SL015_31</t>
  </si>
  <si>
    <t>DUP_Epi</t>
  </si>
  <si>
    <t>SL015_27</t>
  </si>
  <si>
    <t>Cedar</t>
  </si>
  <si>
    <t>SL015_28</t>
  </si>
  <si>
    <t>SL015_29</t>
  </si>
  <si>
    <t>Brownie</t>
  </si>
  <si>
    <t>SL015_30</t>
  </si>
  <si>
    <t>SL015_11</t>
  </si>
  <si>
    <t>Parkers</t>
  </si>
  <si>
    <t>SL015_12</t>
  </si>
  <si>
    <t>SL015_13</t>
  </si>
  <si>
    <t>Snail</t>
  </si>
  <si>
    <t>SL015_14</t>
  </si>
  <si>
    <t>SL015_25</t>
  </si>
  <si>
    <t>Bde Maka Ska</t>
  </si>
  <si>
    <t>SL015_26</t>
  </si>
  <si>
    <t>SL016_01</t>
  </si>
  <si>
    <t>Smith</t>
  </si>
  <si>
    <t>SL016_02</t>
  </si>
  <si>
    <t>SL016_03</t>
  </si>
  <si>
    <t>SL016_04</t>
  </si>
  <si>
    <t>SL016_05</t>
  </si>
  <si>
    <t>Uhlenkolts</t>
  </si>
  <si>
    <t>SL016_06</t>
  </si>
  <si>
    <t>SL016_31</t>
  </si>
  <si>
    <t>Henry (dup)</t>
  </si>
  <si>
    <t>SL016_13</t>
  </si>
  <si>
    <t>SL016_14</t>
  </si>
  <si>
    <t>SL016_17</t>
  </si>
  <si>
    <t>Wabasso</t>
  </si>
  <si>
    <t>SL016_18</t>
  </si>
  <si>
    <t>SL016_19</t>
  </si>
  <si>
    <t>McCarrons</t>
  </si>
  <si>
    <t>SL016_20</t>
  </si>
  <si>
    <t>SL016_21</t>
  </si>
  <si>
    <t>SL016_22</t>
  </si>
  <si>
    <t>SL016_23</t>
  </si>
  <si>
    <t>SL016_24</t>
  </si>
  <si>
    <t>SL016_11</t>
  </si>
  <si>
    <t>SL016_12</t>
  </si>
  <si>
    <t>SL016_15</t>
  </si>
  <si>
    <t>SL016_16</t>
  </si>
  <si>
    <t>SL016_25</t>
  </si>
  <si>
    <t>SL016_26</t>
  </si>
  <si>
    <t>SL016_27</t>
  </si>
  <si>
    <t>SL016_28</t>
  </si>
  <si>
    <t>SL016_29</t>
  </si>
  <si>
    <t>SL016_30</t>
  </si>
  <si>
    <t>SL016_07</t>
  </si>
  <si>
    <t>Minnetonka</t>
  </si>
  <si>
    <t>SL016_08</t>
  </si>
  <si>
    <t>SL016_09</t>
  </si>
  <si>
    <t>Medicine</t>
  </si>
  <si>
    <t>SL016_10</t>
  </si>
  <si>
    <t>SL017_01</t>
  </si>
  <si>
    <t>SL017_02</t>
  </si>
  <si>
    <t>SL017_03</t>
  </si>
  <si>
    <t>SL017_04</t>
  </si>
  <si>
    <t>SL017_05</t>
  </si>
  <si>
    <t>SL017_06</t>
  </si>
  <si>
    <t>SL017_29</t>
  </si>
  <si>
    <t>SL017_30</t>
  </si>
  <si>
    <t>SL017_13</t>
  </si>
  <si>
    <t>SL017_14</t>
  </si>
  <si>
    <t>SL017_17</t>
  </si>
  <si>
    <t>SL017_18</t>
  </si>
  <si>
    <t>SL017_19</t>
  </si>
  <si>
    <t>SL017_20</t>
  </si>
  <si>
    <t>SL017_21</t>
  </si>
  <si>
    <t>SL017_22</t>
  </si>
  <si>
    <t>SL017_23</t>
  </si>
  <si>
    <t>SL017_24</t>
  </si>
  <si>
    <t>SL017_31</t>
  </si>
  <si>
    <t>Dup McCarrons</t>
  </si>
  <si>
    <t>SL017_08</t>
  </si>
  <si>
    <t>SL017_07</t>
  </si>
  <si>
    <t>SL017_10</t>
  </si>
  <si>
    <t>SL017_09</t>
  </si>
  <si>
    <t>SL017_11</t>
  </si>
  <si>
    <t>SL017_12</t>
  </si>
  <si>
    <t>SL017_16</t>
  </si>
  <si>
    <t>SL017_15</t>
  </si>
  <si>
    <t>SL017_28</t>
  </si>
  <si>
    <t>SL017_27</t>
  </si>
  <si>
    <t>SL017_26</t>
  </si>
  <si>
    <t>SL017_25</t>
  </si>
  <si>
    <t>SL018_17</t>
  </si>
  <si>
    <t>Vial broke</t>
  </si>
  <si>
    <t>SL018_18</t>
  </si>
  <si>
    <t>SL018_19</t>
  </si>
  <si>
    <t>McCarron</t>
  </si>
  <si>
    <t>SL018_20</t>
  </si>
  <si>
    <t>SL018_23</t>
  </si>
  <si>
    <t>SL018_24</t>
  </si>
  <si>
    <t>SL018_13</t>
  </si>
  <si>
    <t>SL018_14</t>
  </si>
  <si>
    <t>SL018_15</t>
  </si>
  <si>
    <t>9/30/24, 10/7/24</t>
  </si>
  <si>
    <t>SL018_16</t>
  </si>
  <si>
    <t>SL018_21</t>
  </si>
  <si>
    <t>Missing</t>
  </si>
  <si>
    <t>Sample missing</t>
  </si>
  <si>
    <t>SL018_22</t>
  </si>
  <si>
    <t>SL018_25</t>
  </si>
  <si>
    <t>SL018_26</t>
  </si>
  <si>
    <t>SL018_27</t>
  </si>
  <si>
    <t>SL018_28</t>
  </si>
  <si>
    <t>SL018_29</t>
  </si>
  <si>
    <t>No vol. recorded</t>
  </si>
  <si>
    <t>SL018_30</t>
  </si>
  <si>
    <t>SL018_07</t>
  </si>
  <si>
    <t>SL018_08</t>
  </si>
  <si>
    <t>Minnetona</t>
  </si>
  <si>
    <t>SL018_09</t>
  </si>
  <si>
    <t>SL018_10</t>
  </si>
  <si>
    <t>SL018_11</t>
  </si>
  <si>
    <t>SL018_12</t>
  </si>
  <si>
    <t>SL018_31</t>
  </si>
  <si>
    <t>Parkers DUP</t>
  </si>
  <si>
    <t>SL018_01</t>
  </si>
  <si>
    <t>SL018_02</t>
  </si>
  <si>
    <t>SL018_03</t>
  </si>
  <si>
    <t>SL018_04</t>
  </si>
  <si>
    <t>SL018_05</t>
  </si>
  <si>
    <t>SL018_06</t>
  </si>
  <si>
    <t>SL019_25</t>
  </si>
  <si>
    <t>SL019_26</t>
  </si>
  <si>
    <t>SL019_27</t>
  </si>
  <si>
    <t>SL019_28</t>
  </si>
  <si>
    <t>SL019_29</t>
  </si>
  <si>
    <t>SL019_30</t>
  </si>
  <si>
    <t>SL019_13</t>
  </si>
  <si>
    <t>SL019_14</t>
  </si>
  <si>
    <t>SL019_15</t>
  </si>
  <si>
    <t>SL019_16</t>
  </si>
  <si>
    <t>SL019_21</t>
  </si>
  <si>
    <t>Sample bottle cracked, lost sample</t>
  </si>
  <si>
    <t>NA</t>
  </si>
  <si>
    <t>SL019_22</t>
  </si>
  <si>
    <t>SL019_17</t>
  </si>
  <si>
    <t>SL019_18</t>
  </si>
  <si>
    <t>SL019_19</t>
  </si>
  <si>
    <t>SL019_20</t>
  </si>
  <si>
    <t>SL019_23</t>
  </si>
  <si>
    <t>SL019_24</t>
  </si>
  <si>
    <t>SL019_01</t>
  </si>
  <si>
    <t>1011/24</t>
  </si>
  <si>
    <t>SL019_02</t>
  </si>
  <si>
    <t>SL019_03</t>
  </si>
  <si>
    <t>SL019_04</t>
  </si>
  <si>
    <t>SL019_05</t>
  </si>
  <si>
    <t>SL019_06</t>
  </si>
  <si>
    <t>SL019_07</t>
  </si>
  <si>
    <t>SL019_08</t>
  </si>
  <si>
    <t>SL019_31</t>
  </si>
  <si>
    <t>Minnetonka DUP</t>
  </si>
  <si>
    <t>SL019_09</t>
  </si>
  <si>
    <t>SL019_10</t>
  </si>
  <si>
    <t>SL019_11</t>
  </si>
  <si>
    <t>SL019_12</t>
  </si>
  <si>
    <t>SL020_27</t>
  </si>
  <si>
    <t>SL020_28</t>
  </si>
  <si>
    <t>SL020_29</t>
  </si>
  <si>
    <t>SL020_30</t>
  </si>
  <si>
    <t>SL020_26</t>
  </si>
  <si>
    <t>SL020_25</t>
  </si>
  <si>
    <t>SL020_13</t>
  </si>
  <si>
    <t>SL020_14</t>
  </si>
  <si>
    <t>SL020_15</t>
  </si>
  <si>
    <t>hypo</t>
  </si>
  <si>
    <t>SL020_16</t>
  </si>
  <si>
    <t>SL020_21</t>
  </si>
  <si>
    <t>SL020_22</t>
  </si>
  <si>
    <t>SL020_07</t>
  </si>
  <si>
    <t>SL020_08</t>
  </si>
  <si>
    <t>SL020_09</t>
  </si>
  <si>
    <t>SL020_10</t>
  </si>
  <si>
    <t>SL020_11</t>
  </si>
  <si>
    <t>SL020_12</t>
  </si>
  <si>
    <t>SL020_31</t>
  </si>
  <si>
    <t>SL020_17</t>
  </si>
  <si>
    <t>SL020_18</t>
  </si>
  <si>
    <t>SL020_19</t>
  </si>
  <si>
    <t>SL020_20</t>
  </si>
  <si>
    <t>SL020_23</t>
  </si>
  <si>
    <t>SL020_24</t>
  </si>
  <si>
    <t>SL020_01</t>
  </si>
  <si>
    <t>SL020_02</t>
  </si>
  <si>
    <t>SL020_03</t>
  </si>
  <si>
    <t>SL020_04</t>
  </si>
  <si>
    <t>SL020_05</t>
  </si>
  <si>
    <t>WIP 11/18/24</t>
  </si>
  <si>
    <t>SL020_06</t>
  </si>
  <si>
    <t>SL021_21</t>
  </si>
  <si>
    <t>SL021_22</t>
  </si>
  <si>
    <t>SL021_13</t>
  </si>
  <si>
    <t>SL021_14</t>
  </si>
  <si>
    <t>SL021_07</t>
  </si>
  <si>
    <t>SL021_08</t>
  </si>
  <si>
    <t>SL021_09</t>
  </si>
  <si>
    <t>SL021_10</t>
  </si>
  <si>
    <t>SL021_11</t>
  </si>
  <si>
    <t>SL021_12</t>
  </si>
  <si>
    <t>SL021_15</t>
  </si>
  <si>
    <t>SL021_16</t>
  </si>
  <si>
    <t>SL021_17</t>
  </si>
  <si>
    <t>SL021_18</t>
  </si>
  <si>
    <t>SL021_19</t>
  </si>
  <si>
    <t>SL021_20</t>
  </si>
  <si>
    <t>Dup Wabasso</t>
  </si>
  <si>
    <t>SL021_23</t>
  </si>
  <si>
    <t>SL021_24</t>
  </si>
  <si>
    <t>SL021_25</t>
  </si>
  <si>
    <t>SL021_26</t>
  </si>
  <si>
    <t>SL021_27</t>
  </si>
  <si>
    <t>SL021_28</t>
  </si>
  <si>
    <t>SL021_29</t>
  </si>
  <si>
    <t>SL021_30</t>
  </si>
  <si>
    <t>SL021_31</t>
  </si>
  <si>
    <t>SL022_11</t>
  </si>
  <si>
    <t>SL022_12</t>
  </si>
  <si>
    <t>SL022_21</t>
  </si>
  <si>
    <t>10 ish</t>
  </si>
  <si>
    <t>SL022_22</t>
  </si>
  <si>
    <t>SL023_15</t>
  </si>
  <si>
    <t>SL023_13</t>
  </si>
  <si>
    <t>SL023_21</t>
  </si>
  <si>
    <t>SL023_19</t>
  </si>
  <si>
    <t>SL023_23</t>
  </si>
  <si>
    <t>SL023_17</t>
  </si>
  <si>
    <t>TN Method QC</t>
  </si>
  <si>
    <t>TP Method QC</t>
  </si>
  <si>
    <t>Method Blanks</t>
  </si>
  <si>
    <t>Method Dups</t>
  </si>
  <si>
    <t>Matrix Spikes</t>
  </si>
  <si>
    <t>Initial Conc (for MDL calcs)</t>
  </si>
  <si>
    <t>Final Conc (mg/L)</t>
  </si>
  <si>
    <t>Final mg/L</t>
  </si>
  <si>
    <t>RPD</t>
  </si>
  <si>
    <t>Spike concentration (mg/L)</t>
  </si>
  <si>
    <t>actual mg/L</t>
  </si>
  <si>
    <t>% recovery</t>
  </si>
  <si>
    <t>Final Conc (ug/L)</t>
  </si>
  <si>
    <t>Final ug/L</t>
  </si>
  <si>
    <t>Spike concentration (ug/L)</t>
  </si>
  <si>
    <t>actual ug P/L</t>
  </si>
  <si>
    <t>LRB</t>
  </si>
  <si>
    <t>LFB combined</t>
  </si>
  <si>
    <t>LFB (combined)</t>
  </si>
  <si>
    <t>LRB 2</t>
  </si>
  <si>
    <t>DUP SL014_01</t>
  </si>
  <si>
    <t>SPK SL014_01</t>
  </si>
  <si>
    <t>SPK DUP SL014_01</t>
  </si>
  <si>
    <t>DUP SL014_22</t>
  </si>
  <si>
    <t>SPK SL014_22</t>
  </si>
  <si>
    <t>SPK DUP SL014_22</t>
  </si>
  <si>
    <t>SRS N-161</t>
  </si>
  <si>
    <t>SPK N-161</t>
  </si>
  <si>
    <t>SL010_04</t>
  </si>
  <si>
    <t>LFB</t>
  </si>
  <si>
    <t>SL011_17</t>
  </si>
  <si>
    <t>DUP SL010_04</t>
  </si>
  <si>
    <t>DUP SL011_17</t>
  </si>
  <si>
    <t>MS SL010_04</t>
  </si>
  <si>
    <t>MS SL011_17</t>
  </si>
  <si>
    <t>MSD SL010_04</t>
  </si>
  <si>
    <t>MSD SL011_17</t>
  </si>
  <si>
    <t>SL011_17 20X</t>
  </si>
  <si>
    <t>DUP 'SL011_17 20X</t>
  </si>
  <si>
    <t>MS SL011_17 20X</t>
  </si>
  <si>
    <t>DUPSL015_07</t>
  </si>
  <si>
    <t>MS SL015_07</t>
  </si>
  <si>
    <t>MSD SL011_17 20X</t>
  </si>
  <si>
    <t>MSD SL015_07</t>
  </si>
  <si>
    <t>DUP SL015_21</t>
  </si>
  <si>
    <t>MS SL015_21</t>
  </si>
  <si>
    <t>MSD SL015_21</t>
  </si>
  <si>
    <t>DUP SL015_12</t>
  </si>
  <si>
    <t>MS SL015_12</t>
  </si>
  <si>
    <t>MSD SL015_12</t>
  </si>
  <si>
    <t>LFB 2</t>
  </si>
  <si>
    <t>RR012_01</t>
  </si>
  <si>
    <t>DUP RR012_01</t>
  </si>
  <si>
    <t>MS RR012_01</t>
  </si>
  <si>
    <t>MSD RR12_01</t>
  </si>
  <si>
    <t>NPS041_01</t>
  </si>
  <si>
    <t>DUP 'NPS041_01</t>
  </si>
  <si>
    <t>MS 'NPS041_01</t>
  </si>
  <si>
    <t>MSD 'NPS041_01</t>
  </si>
  <si>
    <t>NPS041_11</t>
  </si>
  <si>
    <t>MS NPS041_11</t>
  </si>
  <si>
    <t>DUP NPS041_11</t>
  </si>
  <si>
    <t>MSD NPS041_11</t>
  </si>
  <si>
    <t>RL015_09</t>
  </si>
  <si>
    <t>MS RL015_09</t>
  </si>
  <si>
    <t>MSD RL015_09</t>
  </si>
  <si>
    <t>DUP RL15_09</t>
  </si>
  <si>
    <t xml:space="preserve">LRB </t>
  </si>
  <si>
    <t>DUP SL018_22</t>
  </si>
  <si>
    <t>DUP SL018_17</t>
  </si>
  <si>
    <t>MS SL018_22</t>
  </si>
  <si>
    <t>MS SL018_17</t>
  </si>
  <si>
    <t>MSD SL018_22</t>
  </si>
  <si>
    <t>MSD SL018_17</t>
  </si>
  <si>
    <t>DUP SL018_09</t>
  </si>
  <si>
    <t>MS SL018_09</t>
  </si>
  <si>
    <t>MSD SL018_09</t>
  </si>
  <si>
    <t>MS SL018_04</t>
  </si>
  <si>
    <t>DUP SL018_04</t>
  </si>
  <si>
    <t>MSD SL018_04</t>
  </si>
  <si>
    <t xml:space="preserve">LFB </t>
  </si>
  <si>
    <t>DUP SL019_02</t>
  </si>
  <si>
    <t>MS SL019_02</t>
  </si>
  <si>
    <t>MSD SL019_02</t>
  </si>
  <si>
    <t>DUP SL019_12</t>
  </si>
  <si>
    <t>MS SL019_12</t>
  </si>
  <si>
    <t>MSD SL019_12</t>
  </si>
  <si>
    <t>MS SL019_22</t>
  </si>
  <si>
    <t>DUP SL019_22</t>
  </si>
  <si>
    <t>MSD SL019_22</t>
  </si>
  <si>
    <t>DD018_03</t>
  </si>
  <si>
    <t>MS DD018_03</t>
  </si>
  <si>
    <t>MSD DD018_03</t>
  </si>
  <si>
    <t>DUP DD018_03</t>
  </si>
  <si>
    <t>RL019_11</t>
  </si>
  <si>
    <t>DUP RL019_11</t>
  </si>
  <si>
    <t>MS RL019_11</t>
  </si>
  <si>
    <t>MSD RL019_11</t>
  </si>
  <si>
    <t>DUP SL020_11</t>
  </si>
  <si>
    <t>MS SL020_11</t>
  </si>
  <si>
    <t>MSD SL020_11</t>
  </si>
  <si>
    <t>MS SL020_21</t>
  </si>
  <si>
    <t>DUP SL020_21</t>
  </si>
  <si>
    <t>MSD SL020_21</t>
  </si>
  <si>
    <t>DUP SL021_07</t>
  </si>
  <si>
    <t>MS SL021_07</t>
  </si>
  <si>
    <t>MSD SL021_07</t>
  </si>
  <si>
    <t>DUP SL021_17</t>
  </si>
  <si>
    <t>MS SL021_17</t>
  </si>
  <si>
    <t>MSD SL021_17</t>
  </si>
  <si>
    <t>MS SL021_31</t>
  </si>
  <si>
    <t>DUP SL021_31</t>
  </si>
  <si>
    <t>MSD SL021_31</t>
  </si>
  <si>
    <t>DD019_06</t>
  </si>
  <si>
    <t>MS DD019_06</t>
  </si>
  <si>
    <t>MSD DD019_06</t>
  </si>
  <si>
    <t>DUP DD019_06</t>
  </si>
  <si>
    <t>DD019_41</t>
  </si>
  <si>
    <t>LRB 1</t>
  </si>
  <si>
    <t>DUP DD019_41</t>
  </si>
  <si>
    <t>MS DD019_41</t>
  </si>
  <si>
    <t>MSD DD019_41</t>
  </si>
  <si>
    <t>DD020_06</t>
  </si>
  <si>
    <t>DUP DD020_06</t>
  </si>
  <si>
    <t>MS 'DD020_06</t>
  </si>
  <si>
    <t>MSD 'DD020_06</t>
  </si>
  <si>
    <t>MS SL022_22</t>
  </si>
  <si>
    <t xml:space="preserve">DUP SL022_22 </t>
  </si>
  <si>
    <t>MSD SL022_22</t>
  </si>
  <si>
    <t>Dissolved Silica (DSi)</t>
  </si>
  <si>
    <t>SL014</t>
  </si>
  <si>
    <t>Batch QC - SRP</t>
  </si>
  <si>
    <t>Batch QC - Chloride</t>
  </si>
  <si>
    <t>DSi 240423</t>
  </si>
  <si>
    <t>DSi Batch QC</t>
  </si>
  <si>
    <t>ug P/L</t>
  </si>
  <si>
    <t xml:space="preserve">mg/L </t>
  </si>
  <si>
    <t>mg//L</t>
  </si>
  <si>
    <t>LRB_0</t>
  </si>
  <si>
    <t>Dup SL014_13</t>
  </si>
  <si>
    <t>LRB_1</t>
  </si>
  <si>
    <t>DUP SL015_08</t>
  </si>
  <si>
    <t>MS SL015_08</t>
  </si>
  <si>
    <t>DUP SL015_07</t>
  </si>
  <si>
    <t>MS SL014_13</t>
  </si>
  <si>
    <t>MSD SL015_08</t>
  </si>
  <si>
    <t>LFB_0</t>
  </si>
  <si>
    <t>MSD SL014_13</t>
  </si>
  <si>
    <t>LFB_1</t>
  </si>
  <si>
    <t>MS SL015_14</t>
  </si>
  <si>
    <t>MS SL015_17</t>
  </si>
  <si>
    <t>DUP SL015_14</t>
  </si>
  <si>
    <t>MSD SL015_14</t>
  </si>
  <si>
    <t>DUP SL015_17</t>
  </si>
  <si>
    <t>MSD SL015_17</t>
  </si>
  <si>
    <t>MS SL015_18</t>
  </si>
  <si>
    <t>MS SL015_22</t>
  </si>
  <si>
    <t>MSD SL015_18</t>
  </si>
  <si>
    <t>MSD SL015_22</t>
  </si>
  <si>
    <t>SL015</t>
  </si>
  <si>
    <t>DUP SL015_18</t>
  </si>
  <si>
    <t>DUP SL015_22</t>
  </si>
  <si>
    <t>DSi 240521</t>
  </si>
  <si>
    <t>Dup SL015_27</t>
  </si>
  <si>
    <t>MS SL015_27</t>
  </si>
  <si>
    <t>MSD SL015_27</t>
  </si>
  <si>
    <t>LRB_2</t>
  </si>
  <si>
    <t>DUP SL016_10</t>
  </si>
  <si>
    <t>MS SL016_10</t>
  </si>
  <si>
    <t>MS SL014_01</t>
  </si>
  <si>
    <t>MSD SL016_10</t>
  </si>
  <si>
    <t>MSD SL014_01</t>
  </si>
  <si>
    <t>MS SL016_20</t>
  </si>
  <si>
    <t>DUP SL016_20</t>
  </si>
  <si>
    <t>MSD SL016_20</t>
  </si>
  <si>
    <t>DUP SL015_26</t>
  </si>
  <si>
    <t>MS SL015_26</t>
  </si>
  <si>
    <t>MSD SL015_26</t>
  </si>
  <si>
    <t>MS SL016_31</t>
  </si>
  <si>
    <t>LFB 3</t>
  </si>
  <si>
    <t>MSD SL016_31</t>
  </si>
  <si>
    <t>DUP SL016_31</t>
  </si>
  <si>
    <t>LRB1</t>
  </si>
  <si>
    <t>LRB2</t>
  </si>
  <si>
    <t>DUP SL016_08</t>
  </si>
  <si>
    <t>MS SL016_08</t>
  </si>
  <si>
    <t>MSD SL016_08</t>
  </si>
  <si>
    <t>DSi 240703</t>
  </si>
  <si>
    <t>SL016</t>
  </si>
  <si>
    <t xml:space="preserve"> DUP SL016_20</t>
  </si>
  <si>
    <t>DUP SL017_02</t>
  </si>
  <si>
    <t>MS SL017_02</t>
  </si>
  <si>
    <t>MS SL016_25</t>
  </si>
  <si>
    <t>MSD SL017_02</t>
  </si>
  <si>
    <t>DUP SL016_13</t>
  </si>
  <si>
    <t>MSD SL016_25</t>
  </si>
  <si>
    <t>MS SL016_13</t>
  </si>
  <si>
    <t>DUP SL016_25</t>
  </si>
  <si>
    <t>MS SL017_14</t>
  </si>
  <si>
    <t>MSD SL016_13</t>
  </si>
  <si>
    <t>DUP SL017_14</t>
  </si>
  <si>
    <t>MSD SL017_14</t>
  </si>
  <si>
    <t>DUP SL016_24</t>
  </si>
  <si>
    <t>MS SL017_21</t>
  </si>
  <si>
    <t>MS SL016_24</t>
  </si>
  <si>
    <t>MSD SL017_21</t>
  </si>
  <si>
    <t>MSD SL016_24</t>
  </si>
  <si>
    <t>DUP SL017_21</t>
  </si>
  <si>
    <t>DUP SL016_11</t>
  </si>
  <si>
    <t>MS SL016_11</t>
  </si>
  <si>
    <t>MSD SL016_11</t>
  </si>
  <si>
    <t>DSi 240723</t>
  </si>
  <si>
    <t>MS SL016_07</t>
  </si>
  <si>
    <t>DUP SL016_07</t>
  </si>
  <si>
    <t>MSD SL016_07</t>
  </si>
  <si>
    <t>DUP SL018_02</t>
  </si>
  <si>
    <t>MS SL018_02</t>
  </si>
  <si>
    <t>MSD SL018_02</t>
  </si>
  <si>
    <t>SL017</t>
  </si>
  <si>
    <t>MS SL018_11</t>
  </si>
  <si>
    <t>DUP SL018_11</t>
  </si>
  <si>
    <t>MSD SL018_11</t>
  </si>
  <si>
    <t>MS SL018_28</t>
  </si>
  <si>
    <t>DUP SL017_13</t>
  </si>
  <si>
    <t>MSD SL018_28</t>
  </si>
  <si>
    <t>LRB 3</t>
  </si>
  <si>
    <t>MS SL017_13</t>
  </si>
  <si>
    <t>MS SL017_28</t>
  </si>
  <si>
    <t>DUP SL018_28</t>
  </si>
  <si>
    <t>MSD SL017_13</t>
  </si>
  <si>
    <t>MS SL017_28_Dup</t>
  </si>
  <si>
    <t>DUP SL017_28</t>
  </si>
  <si>
    <t>DUP SL017_08</t>
  </si>
  <si>
    <t>DSi 240319</t>
  </si>
  <si>
    <t>MS SL017_08</t>
  </si>
  <si>
    <t>MSD SL017_08</t>
  </si>
  <si>
    <t>DUP SL017_03</t>
  </si>
  <si>
    <t>MS SL017_03</t>
  </si>
  <si>
    <t>DUP SL014_23</t>
  </si>
  <si>
    <t>MS SL014_23</t>
  </si>
  <si>
    <t>MSD SL017_03</t>
  </si>
  <si>
    <t>MSD  SL014_23</t>
  </si>
  <si>
    <t>MSD  SL014_01</t>
  </si>
  <si>
    <t>SL018</t>
  </si>
  <si>
    <t>DSi 221107</t>
  </si>
  <si>
    <t>DUP SL018_07</t>
  </si>
  <si>
    <t>DUP SL020_05</t>
  </si>
  <si>
    <t>MS SL020_05</t>
  </si>
  <si>
    <t>DUP SL019_03</t>
  </si>
  <si>
    <t>MS SL019_03</t>
  </si>
  <si>
    <t>MS SL018_07</t>
  </si>
  <si>
    <t>MSD SL020_05</t>
  </si>
  <si>
    <t>MSD SL019_03</t>
  </si>
  <si>
    <t>MSD SL018_07</t>
  </si>
  <si>
    <t>MS SL020_14</t>
  </si>
  <si>
    <t>DUP SL020_14</t>
  </si>
  <si>
    <t>MSD SL020_14</t>
  </si>
  <si>
    <t>MS SL020_22</t>
  </si>
  <si>
    <t>MSD SL020_22</t>
  </si>
  <si>
    <t>DUP SL018_13</t>
  </si>
  <si>
    <t>MS SL018_13</t>
  </si>
  <si>
    <t>DUP SL020_22</t>
  </si>
  <si>
    <t>MSD SL018_13</t>
  </si>
  <si>
    <t>DUP SL021_13</t>
  </si>
  <si>
    <t>MS SL021_13</t>
  </si>
  <si>
    <t>DUP SL020_08</t>
  </si>
  <si>
    <t>MS SL020_08</t>
  </si>
  <si>
    <t>MSD SL021_13</t>
  </si>
  <si>
    <t>MSD SL020_08</t>
  </si>
  <si>
    <t>MS SL020_17</t>
  </si>
  <si>
    <t>SL019</t>
  </si>
  <si>
    <t>DUP SL020_17</t>
  </si>
  <si>
    <t>MSD SL020_17</t>
  </si>
  <si>
    <t>MS SL020_31</t>
  </si>
  <si>
    <t>MSD SL020_31</t>
  </si>
  <si>
    <t>DUP SL019_01</t>
  </si>
  <si>
    <t>DUP SL020_31</t>
  </si>
  <si>
    <t>MS SL019_01</t>
  </si>
  <si>
    <t>MSD SL019_01</t>
  </si>
  <si>
    <t>SL019-17</t>
  </si>
  <si>
    <t>MS SL021_22</t>
  </si>
  <si>
    <t>DUP SL019_17</t>
  </si>
  <si>
    <t>DUP SL021_22</t>
  </si>
  <si>
    <t>MSD SL021_22</t>
  </si>
  <si>
    <t>Fortified Method Blank</t>
  </si>
  <si>
    <t>MS SL019_17</t>
  </si>
  <si>
    <t>MSD SL019_17</t>
  </si>
  <si>
    <t>RL019_01</t>
  </si>
  <si>
    <t>DUP RL019_01</t>
  </si>
  <si>
    <t>MS RL019_01</t>
  </si>
  <si>
    <t>DUP SL019_07</t>
  </si>
  <si>
    <t>MS SL019_07</t>
  </si>
  <si>
    <t>MSD RL019_01</t>
  </si>
  <si>
    <t>MSD SL019_07</t>
  </si>
  <si>
    <t>SL019-25</t>
  </si>
  <si>
    <t>MS SL020_04</t>
  </si>
  <si>
    <t>MS SL019-25</t>
  </si>
  <si>
    <t>DUP SL021_12</t>
  </si>
  <si>
    <t>MS SL021_12</t>
  </si>
  <si>
    <t>DUP SL020_04</t>
  </si>
  <si>
    <t>MSD SL020_04</t>
  </si>
  <si>
    <t>DUP SL019-25</t>
  </si>
  <si>
    <t>MSD SL019-25</t>
  </si>
  <si>
    <t>MSD SL021_12</t>
  </si>
  <si>
    <t>MS SL019_13</t>
  </si>
  <si>
    <t>DSi 241025</t>
  </si>
  <si>
    <t>MSD SL019_13</t>
  </si>
  <si>
    <t>DUP SL019_13</t>
  </si>
  <si>
    <t>DD020_15</t>
  </si>
  <si>
    <t>DUP DD020_15</t>
  </si>
  <si>
    <t>MS DD020_15</t>
  </si>
  <si>
    <t>MSD DD020_15</t>
  </si>
  <si>
    <t>1OA</t>
  </si>
  <si>
    <t>DUP 1OA</t>
  </si>
  <si>
    <t>MS 1OA</t>
  </si>
  <si>
    <t>MSD 1OA</t>
  </si>
  <si>
    <t>SL023-21</t>
  </si>
  <si>
    <t>DUP SL023-21</t>
  </si>
  <si>
    <t>MS SL023-21</t>
  </si>
  <si>
    <t>MSD SL023-21</t>
  </si>
  <si>
    <t>MS SL019_08</t>
  </si>
  <si>
    <t>MSD SL019_08</t>
  </si>
  <si>
    <t>MS SL021_30</t>
  </si>
  <si>
    <t>1GA</t>
  </si>
  <si>
    <t>DUP SL019_08</t>
  </si>
  <si>
    <t>DUP SL021_30</t>
  </si>
  <si>
    <t>MSD SL021_30</t>
  </si>
  <si>
    <t>DUP 1GA</t>
  </si>
  <si>
    <t>MS SL019_28</t>
  </si>
  <si>
    <t>MS 1GA</t>
  </si>
  <si>
    <t>MSD SL019_28</t>
  </si>
  <si>
    <t>MSD 1GA</t>
  </si>
  <si>
    <t xml:space="preserve">1PA </t>
  </si>
  <si>
    <t>DUP SL019_28</t>
  </si>
  <si>
    <t>DUP 1PA</t>
  </si>
  <si>
    <t>MS 1PA</t>
  </si>
  <si>
    <t>MSD 1PA</t>
  </si>
  <si>
    <t>2GA</t>
  </si>
  <si>
    <t>DUP SL022_21</t>
  </si>
  <si>
    <t>MS SL022_21</t>
  </si>
  <si>
    <t>MS 2GA</t>
  </si>
  <si>
    <t>MSD SL022_21</t>
  </si>
  <si>
    <t>DUP 2GA</t>
  </si>
  <si>
    <t>MSD 2GA</t>
  </si>
  <si>
    <t>2PA</t>
  </si>
  <si>
    <t>MS 2PA</t>
  </si>
  <si>
    <t>MSD 2PA</t>
  </si>
  <si>
    <t>DUP 2PA</t>
  </si>
  <si>
    <t>SL023-13</t>
  </si>
  <si>
    <t>MS SL023-13</t>
  </si>
  <si>
    <t>MSD SL023-13</t>
  </si>
  <si>
    <t>DUP SL023-13</t>
  </si>
  <si>
    <t>5/9/2024</t>
  </si>
  <si>
    <t>Batch QC - NOx</t>
  </si>
  <si>
    <t>Batch QC - NH3</t>
  </si>
  <si>
    <t>mg N/L</t>
  </si>
  <si>
    <t>MS SL015_7</t>
  </si>
  <si>
    <t>MS SL015_30</t>
  </si>
  <si>
    <t>DUP SL015_30</t>
  </si>
  <si>
    <t>MSD SL015_30</t>
  </si>
  <si>
    <t>MS SL016_04</t>
  </si>
  <si>
    <t>DUP SL016_04</t>
  </si>
  <si>
    <t>MSD SL016_04</t>
  </si>
  <si>
    <t>240228</t>
  </si>
  <si>
    <t>DUP SL017_01</t>
  </si>
  <si>
    <t>MS SL017_01</t>
  </si>
  <si>
    <t>MSD SL017_01</t>
  </si>
  <si>
    <t>DUP SL017_17</t>
  </si>
  <si>
    <t>MS SL017_17</t>
  </si>
  <si>
    <t>MSD SL017_17</t>
  </si>
  <si>
    <t>MSD SL014_23</t>
  </si>
  <si>
    <t>RR001_01</t>
  </si>
  <si>
    <t>DUP RR001_01</t>
  </si>
  <si>
    <t>MS RR001_01</t>
  </si>
  <si>
    <t>DUP SL017_07</t>
  </si>
  <si>
    <t>MSD RR001_01</t>
  </si>
  <si>
    <t>MS SL017_07</t>
  </si>
  <si>
    <t>MSD SL017_07</t>
  </si>
  <si>
    <t>DD016_06</t>
  </si>
  <si>
    <t>DUP DD016_06</t>
  </si>
  <si>
    <t>MS DD016_06</t>
  </si>
  <si>
    <t>MSD DD016_06</t>
  </si>
  <si>
    <t>240702</t>
  </si>
  <si>
    <t>NPS039_01</t>
  </si>
  <si>
    <t>DUP NPS039_01</t>
  </si>
  <si>
    <t>MS NPS039_01</t>
  </si>
  <si>
    <t>MSD NPS039_01</t>
  </si>
  <si>
    <t>NPS039_11</t>
  </si>
  <si>
    <t>DUP NPS039_11</t>
  </si>
  <si>
    <t>MS NPS039_11</t>
  </si>
  <si>
    <t>MSD NPS039_11</t>
  </si>
  <si>
    <t>NPS040_04</t>
  </si>
  <si>
    <t>MS NPS040_04</t>
  </si>
  <si>
    <t>DUP NPS040_04</t>
  </si>
  <si>
    <t>MSD NPS040_04</t>
  </si>
  <si>
    <t>MSD SL017_28</t>
  </si>
  <si>
    <t>240926</t>
  </si>
  <si>
    <t>NPS046_01</t>
  </si>
  <si>
    <t>DUP NPS046_01</t>
  </si>
  <si>
    <t>DUP NPS041_01</t>
  </si>
  <si>
    <t>MS NPS046_01</t>
  </si>
  <si>
    <t>MS NPS041_01</t>
  </si>
  <si>
    <t>MSD NPS046_01</t>
  </si>
  <si>
    <t>MSD NPS041_01</t>
  </si>
  <si>
    <t>NPS047_11</t>
  </si>
  <si>
    <t>DUP NPS047_11</t>
  </si>
  <si>
    <t>MS NPS047_11</t>
  </si>
  <si>
    <t>MSD NPS047_11</t>
  </si>
  <si>
    <t>RR012_13</t>
  </si>
  <si>
    <t>MS RR012_13</t>
  </si>
  <si>
    <t>DUP RR012_13</t>
  </si>
  <si>
    <t>MSD RR012_13</t>
  </si>
  <si>
    <t>DD017_10</t>
  </si>
  <si>
    <t>MS DD017_10</t>
  </si>
  <si>
    <t>MSD DD017_10</t>
  </si>
  <si>
    <t>DUP DD017_10</t>
  </si>
  <si>
    <t>240925</t>
  </si>
  <si>
    <t>NPS044_01</t>
  </si>
  <si>
    <t>DUP NPS044_01</t>
  </si>
  <si>
    <t>MS NPS044_01</t>
  </si>
  <si>
    <t>MSD NPS044_01</t>
  </si>
  <si>
    <t>NPS045_01</t>
  </si>
  <si>
    <t>DUP NPS045_01</t>
  </si>
  <si>
    <t>MS NPS045_01</t>
  </si>
  <si>
    <t>MSD NPS045_01</t>
  </si>
  <si>
    <t>RR016_03</t>
  </si>
  <si>
    <t>NPS046_10</t>
  </si>
  <si>
    <t>MS RR016_03</t>
  </si>
  <si>
    <t>MS NPS046_10</t>
  </si>
  <si>
    <t>DUP RR016_03</t>
  </si>
  <si>
    <t>MSD RR016_03</t>
  </si>
  <si>
    <t>DUP NPS046_10</t>
  </si>
  <si>
    <t>MSD NPS046_10</t>
  </si>
  <si>
    <t>NPS048_01</t>
  </si>
  <si>
    <t>MS NPS048_01</t>
  </si>
  <si>
    <t>MS SL019_25</t>
  </si>
  <si>
    <t>MSD NPS048_01</t>
  </si>
  <si>
    <t>MSD SL019_25</t>
  </si>
  <si>
    <t>DUP NPS048_01</t>
  </si>
  <si>
    <t>DUP SL019_25</t>
  </si>
  <si>
    <t>241018</t>
  </si>
  <si>
    <t>NPS053_01</t>
  </si>
  <si>
    <t>DUP NPS053_01</t>
  </si>
  <si>
    <t>D SL019_01</t>
  </si>
  <si>
    <t>MS NPS053_01</t>
  </si>
  <si>
    <t>MSD NPS053_01</t>
  </si>
  <si>
    <t>NPS054_01</t>
  </si>
  <si>
    <t>RL018_01</t>
  </si>
  <si>
    <t>DUP NPS054_01</t>
  </si>
  <si>
    <t>MS NPS054_01</t>
  </si>
  <si>
    <t>D RL018_01</t>
  </si>
  <si>
    <t>MS RL018_01</t>
  </si>
  <si>
    <t>MSD NPS054_01</t>
  </si>
  <si>
    <t>MSD RL018_01</t>
  </si>
  <si>
    <t>DD018_01</t>
  </si>
  <si>
    <t>NPS052_01</t>
  </si>
  <si>
    <t>MS DD018_01</t>
  </si>
  <si>
    <t>MS NPS052_01</t>
  </si>
  <si>
    <t>DUP DD018_01</t>
  </si>
  <si>
    <t>MSD DD018_01</t>
  </si>
  <si>
    <t>D NPS052_01</t>
  </si>
  <si>
    <t>MSD NPS052_01</t>
  </si>
  <si>
    <t>MS SL020_07</t>
  </si>
  <si>
    <t>MSD SL020_07</t>
  </si>
  <si>
    <t>DUP SL020_07</t>
  </si>
  <si>
    <t>D NPS053_01</t>
  </si>
  <si>
    <t>241122</t>
  </si>
  <si>
    <t>DD019_01</t>
  </si>
  <si>
    <t>D DD019_01</t>
  </si>
  <si>
    <t>MS DD019_01</t>
  </si>
  <si>
    <t>MSD DD019_01</t>
  </si>
  <si>
    <t>DD019_11</t>
  </si>
  <si>
    <t>D DD019_11</t>
  </si>
  <si>
    <t>MS DD019_11</t>
  </si>
  <si>
    <t>DUP SL018_01</t>
  </si>
  <si>
    <t>MS SL018_01</t>
  </si>
  <si>
    <t>MSD DD019_11</t>
  </si>
  <si>
    <t>MSD SL018_01</t>
  </si>
  <si>
    <t>D SL021_22</t>
  </si>
  <si>
    <t>241125</t>
  </si>
  <si>
    <t>NPS043_01</t>
  </si>
  <si>
    <t>DUP NPS043_01</t>
  </si>
  <si>
    <t>MS NPS043_01</t>
  </si>
  <si>
    <t>MSD NPS043_01</t>
  </si>
  <si>
    <t>DD020_01</t>
  </si>
  <si>
    <t>DD017__01</t>
  </si>
  <si>
    <t>D DD020_01</t>
  </si>
  <si>
    <t>MS DD017__01</t>
  </si>
  <si>
    <t>MS DD020_01</t>
  </si>
  <si>
    <t>DUP DD017__01</t>
  </si>
  <si>
    <t>MSD DD017__01</t>
  </si>
  <si>
    <t>MSD DD020_01</t>
  </si>
  <si>
    <t>RR014_01</t>
  </si>
  <si>
    <t>MS RR014_01</t>
  </si>
  <si>
    <t>D SL021_18</t>
  </si>
  <si>
    <t>MS SL021_18</t>
  </si>
  <si>
    <t>MSD RR014_01</t>
  </si>
  <si>
    <t>MSD SL021_18</t>
  </si>
  <si>
    <t>DUP RR014_01</t>
  </si>
  <si>
    <t>MS SL021_25</t>
  </si>
  <si>
    <t>D SL021_25</t>
  </si>
  <si>
    <t>MSD SL021_25</t>
  </si>
  <si>
    <t>D SL020_01</t>
  </si>
  <si>
    <t>MS SL020_01</t>
  </si>
  <si>
    <t>MSD SL020_01</t>
  </si>
  <si>
    <t>D SL020_11</t>
  </si>
  <si>
    <t>DD019_21</t>
  </si>
  <si>
    <t>D DD019_21</t>
  </si>
  <si>
    <t>MS DD019_21</t>
  </si>
  <si>
    <t>MS SL020_20</t>
  </si>
  <si>
    <t>MSD DD019_21</t>
  </si>
  <si>
    <t>D SL020_20</t>
  </si>
  <si>
    <t>MSD SL020_20</t>
  </si>
  <si>
    <t>DD019_31</t>
  </si>
  <si>
    <t>D DD019_31</t>
  </si>
  <si>
    <t>MS DD019_31</t>
  </si>
  <si>
    <t>MSD DD019_31</t>
  </si>
  <si>
    <t>DD019_42</t>
  </si>
  <si>
    <t>D SL021_07</t>
  </si>
  <si>
    <t>MS DD019_42</t>
  </si>
  <si>
    <t>D DD019_42</t>
  </si>
  <si>
    <t>MSD DD019_42</t>
  </si>
  <si>
    <t>MS SL022_11</t>
  </si>
  <si>
    <t>MSD SL022_11</t>
  </si>
  <si>
    <t>D SL022_11</t>
  </si>
  <si>
    <t>DD019_16</t>
  </si>
  <si>
    <t>DUP DD019_16</t>
  </si>
  <si>
    <t>MS DD019_16</t>
  </si>
  <si>
    <t>MSD DD019_16</t>
  </si>
  <si>
    <t>DD019_26</t>
  </si>
  <si>
    <t>DUP DD019_26</t>
  </si>
  <si>
    <t>MS DD019_26</t>
  </si>
  <si>
    <t>MSD DD019_26</t>
  </si>
  <si>
    <t>DD019_36</t>
  </si>
  <si>
    <t>MS DD019_36</t>
  </si>
  <si>
    <t>DUP DD019_36</t>
  </si>
  <si>
    <t>MSD DD019_36</t>
  </si>
  <si>
    <t>D SL021_17</t>
  </si>
  <si>
    <t>MS SL021_27</t>
  </si>
  <si>
    <t>MSD SL021_27</t>
  </si>
  <si>
    <t>D SL021_27</t>
  </si>
  <si>
    <t>DD020_11</t>
  </si>
  <si>
    <t>MS DD020_11</t>
  </si>
  <si>
    <t>MSD DD020_11</t>
  </si>
  <si>
    <t>D DD020_11</t>
  </si>
  <si>
    <t>DOC Batch QC</t>
  </si>
  <si>
    <t>DIC Batch QC</t>
  </si>
  <si>
    <t xml:space="preserve">Matrix Spikes and Duplicates </t>
  </si>
  <si>
    <t>mg/L</t>
  </si>
  <si>
    <t xml:space="preserve">RPD </t>
  </si>
  <si>
    <t>LRB DOC</t>
  </si>
  <si>
    <t>LCS DOC</t>
  </si>
  <si>
    <t>LRB DIC</t>
  </si>
  <si>
    <t>LCS DIC</t>
  </si>
  <si>
    <t>LCSD DOC</t>
  </si>
  <si>
    <t>LCSD DIC</t>
  </si>
  <si>
    <t>Date: 20241007</t>
  </si>
  <si>
    <t>Date: 20241009</t>
  </si>
  <si>
    <t>Date: 240923</t>
  </si>
  <si>
    <t>Date: 240925</t>
  </si>
  <si>
    <t>Date: 240930</t>
  </si>
  <si>
    <t>Date: 241002</t>
  </si>
  <si>
    <t>Date: 241001</t>
  </si>
  <si>
    <t>Date: 241003</t>
  </si>
  <si>
    <t>Date: 240924</t>
  </si>
  <si>
    <t>Date: 240926</t>
  </si>
  <si>
    <t>Date:</t>
  </si>
  <si>
    <t xml:space="preserve">LRB DIC </t>
  </si>
  <si>
    <t>Date: 241209</t>
  </si>
  <si>
    <t>All DSi samples analyzed on SmartChem 170</t>
  </si>
  <si>
    <t>All Cl- samples analyzed on SmartChem 170</t>
  </si>
  <si>
    <t>Instrument MDLs</t>
  </si>
  <si>
    <t>Analyte</t>
  </si>
  <si>
    <t>Reference Method</t>
  </si>
  <si>
    <t>Units</t>
  </si>
  <si>
    <t>TP</t>
  </si>
  <si>
    <t>4500-P J/4500-P F</t>
  </si>
  <si>
    <t>ug/L</t>
  </si>
  <si>
    <t>TN</t>
  </si>
  <si>
    <t>4500-P J/4500-NO3- F</t>
  </si>
  <si>
    <t>NO-x</t>
  </si>
  <si>
    <t>4500-NO3- F/I</t>
  </si>
  <si>
    <t>NH4</t>
  </si>
  <si>
    <t>4500-NH3 H</t>
  </si>
  <si>
    <t xml:space="preserve">DSi </t>
  </si>
  <si>
    <t>4500-Si-F</t>
  </si>
  <si>
    <t>Chl-a</t>
  </si>
  <si>
    <t>EPA 445.0, Revision 1.2</t>
  </si>
  <si>
    <t>QC Flag defintions</t>
  </si>
  <si>
    <t>Spike recovery or duplicate RPD are outside of method limits</t>
  </si>
  <si>
    <t>The RPD is greater than the method acceptance criteria. At least one of the values used to calculate the RPD is less than PQL.</t>
  </si>
  <si>
    <t>The matrix spike recovery is outside the method acceptance limits, but could not be accurately calculated due to a high concentration of analyte in the sample.</t>
  </si>
  <si>
    <t>The RPD is greater than the method acceptance criteria. The QC sample was non-homogeneous.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</si>
</sst>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00"/>
    <numFmt numFmtId="165" formatCode="0.0000"/>
    <numFmt numFmtId="166" formatCode="0.0"/>
  </numFmts>
  <fonts count="16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</font>
    <font>
      <sz val="11"/>
      <color rgb="FFC00000"/>
      <name val="Calibri"/>
      <family val="2"/>
    </font>
    <font>
      <sz val="11"/>
      <color rgb="FF7F7F7F"/>
      <name val="Calibri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FFC00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sz val="11"/>
      <color rgb="FF0070C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  <fill>
      <patternFill patternType="solid">
        <fgColor rgb="FF8EAADB"/>
        <bgColor rgb="FF8EAADB"/>
      </patternFill>
    </fill>
    <fill>
      <patternFill patternType="solid">
        <fgColor rgb="FFF494E9"/>
        <bgColor rgb="FFF494E9"/>
      </patternFill>
    </fill>
    <fill>
      <patternFill patternType="solid">
        <fgColor rgb="FFA8D08D"/>
        <bgColor rgb="FFA8D08D"/>
      </patternFill>
    </fill>
    <fill>
      <patternFill patternType="solid">
        <fgColor rgb="FFF3D9EE"/>
        <bgColor rgb="FFF3D9EE"/>
      </patternFill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E5E5E5"/>
        <bgColor rgb="FFE5E5E5"/>
      </patternFill>
    </fill>
    <fill>
      <patternFill patternType="solid">
        <fgColor rgb="FFBFBFBF"/>
        <bgColor rgb="FFBFBFBF"/>
      </patternFill>
    </fill>
    <fill>
      <patternFill patternType="solid">
        <fgColor rgb="FFECECEC"/>
        <bgColor rgb="FFECECEC"/>
      </patternFill>
    </fill>
    <fill>
      <patternFill patternType="solid">
        <fgColor rgb="FFF4B083"/>
        <bgColor rgb="FFF4B083"/>
      </patternFill>
    </fill>
    <fill>
      <patternFill patternType="solid">
        <fgColor rgb="FFC55A11"/>
        <bgColor rgb="FFC55A11"/>
      </patternFill>
    </fill>
    <fill>
      <patternFill patternType="solid">
        <fgColor rgb="FFF7CAAC"/>
        <bgColor rgb="FFF7CAAC"/>
      </patternFill>
    </fill>
    <fill>
      <patternFill patternType="solid">
        <fgColor rgb="FF7F7F7F"/>
        <bgColor rgb="FF7F7F7F"/>
      </patternFill>
    </fill>
  </fills>
  <borders count="7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01">
    <xf numFmtId="0" fontId="0" fillId="0" borderId="0" xfId="0"/>
    <xf numFmtId="1" fontId="1" fillId="0" borderId="0" xfId="0" applyNumberFormat="1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" fontId="3" fillId="2" borderId="5" xfId="0" applyNumberFormat="1" applyFont="1" applyFill="1" applyBorder="1" applyAlignment="1">
      <alignment horizontal="center"/>
    </xf>
    <xf numFmtId="2" fontId="3" fillId="2" borderId="6" xfId="0" applyNumberFormat="1" applyFont="1" applyFill="1" applyBorder="1" applyAlignment="1">
      <alignment horizontal="center"/>
    </xf>
    <xf numFmtId="164" fontId="3" fillId="2" borderId="6" xfId="0" applyNumberFormat="1" applyFont="1" applyFill="1" applyBorder="1" applyAlignment="1">
      <alignment horizontal="center"/>
    </xf>
    <xf numFmtId="165" fontId="3" fillId="2" borderId="6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4" fillId="2" borderId="6" xfId="0" applyNumberFormat="1" applyFont="1" applyFill="1" applyBorder="1" applyAlignment="1">
      <alignment horizontal="center"/>
    </xf>
    <xf numFmtId="14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5" fillId="0" borderId="0" xfId="0" applyFont="1"/>
    <xf numFmtId="0" fontId="3" fillId="0" borderId="0" xfId="0" applyFont="1"/>
    <xf numFmtId="14" fontId="3" fillId="0" borderId="0" xfId="0" applyNumberFormat="1" applyFont="1"/>
    <xf numFmtId="2" fontId="3" fillId="0" borderId="0" xfId="0" applyNumberFormat="1" applyFont="1" applyAlignment="1">
      <alignment horizontal="center"/>
    </xf>
    <xf numFmtId="164" fontId="3" fillId="0" borderId="0" xfId="0" applyNumberFormat="1" applyFont="1"/>
    <xf numFmtId="2" fontId="3" fillId="3" borderId="8" xfId="0" applyNumberFormat="1" applyFont="1" applyFill="1" applyBorder="1" applyAlignment="1">
      <alignment horizontal="center"/>
    </xf>
    <xf numFmtId="0" fontId="3" fillId="3" borderId="8" xfId="0" applyFont="1" applyFill="1" applyBorder="1"/>
    <xf numFmtId="0" fontId="3" fillId="4" borderId="8" xfId="0" applyFont="1" applyFill="1" applyBorder="1"/>
    <xf numFmtId="2" fontId="3" fillId="0" borderId="0" xfId="0" applyNumberFormat="1" applyFont="1"/>
    <xf numFmtId="0" fontId="3" fillId="0" borderId="6" xfId="0" applyFont="1" applyBorder="1"/>
    <xf numFmtId="20" fontId="3" fillId="0" borderId="0" xfId="0" applyNumberFormat="1" applyFont="1"/>
    <xf numFmtId="14" fontId="6" fillId="0" borderId="0" xfId="0" applyNumberFormat="1" applyFont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" fillId="5" borderId="9" xfId="0" applyFont="1" applyFill="1" applyBorder="1" applyAlignment="1">
      <alignment vertical="center"/>
    </xf>
    <xf numFmtId="0" fontId="1" fillId="4" borderId="13" xfId="0" applyFont="1" applyFill="1" applyBorder="1"/>
    <xf numFmtId="0" fontId="1" fillId="4" borderId="14" xfId="0" applyFont="1" applyFill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2" fontId="6" fillId="0" borderId="19" xfId="0" applyNumberFormat="1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/>
    </xf>
    <xf numFmtId="0" fontId="3" fillId="0" borderId="23" xfId="0" applyFont="1" applyBorder="1"/>
    <xf numFmtId="164" fontId="3" fillId="0" borderId="24" xfId="0" applyNumberFormat="1" applyFont="1" applyBorder="1"/>
    <xf numFmtId="0" fontId="3" fillId="0" borderId="24" xfId="0" applyFont="1" applyBorder="1" applyAlignment="1">
      <alignment horizontal="left"/>
    </xf>
    <xf numFmtId="0" fontId="3" fillId="0" borderId="24" xfId="0" applyFont="1" applyBorder="1"/>
    <xf numFmtId="2" fontId="3" fillId="0" borderId="24" xfId="0" applyNumberFormat="1" applyFont="1" applyBorder="1"/>
    <xf numFmtId="10" fontId="3" fillId="0" borderId="25" xfId="0" applyNumberFormat="1" applyFont="1" applyBorder="1"/>
    <xf numFmtId="0" fontId="3" fillId="0" borderId="26" xfId="0" applyFont="1" applyBorder="1"/>
    <xf numFmtId="164" fontId="3" fillId="0" borderId="6" xfId="0" applyNumberFormat="1" applyFont="1" applyBorder="1"/>
    <xf numFmtId="0" fontId="3" fillId="0" borderId="6" xfId="0" applyFont="1" applyBorder="1" applyAlignment="1">
      <alignment horizontal="left"/>
    </xf>
    <xf numFmtId="2" fontId="3" fillId="0" borderId="6" xfId="0" applyNumberFormat="1" applyFont="1" applyBorder="1"/>
    <xf numFmtId="10" fontId="3" fillId="0" borderId="27" xfId="0" applyNumberFormat="1" applyFont="1" applyBorder="1"/>
    <xf numFmtId="0" fontId="3" fillId="0" borderId="28" xfId="0" applyFont="1" applyBorder="1"/>
    <xf numFmtId="0" fontId="3" fillId="0" borderId="29" xfId="0" applyFont="1" applyBorder="1"/>
    <xf numFmtId="166" fontId="3" fillId="0" borderId="28" xfId="0" applyNumberFormat="1" applyFont="1" applyBorder="1"/>
    <xf numFmtId="2" fontId="3" fillId="0" borderId="28" xfId="0" applyNumberFormat="1" applyFont="1" applyBorder="1"/>
    <xf numFmtId="10" fontId="3" fillId="0" borderId="30" xfId="0" applyNumberFormat="1" applyFont="1" applyBorder="1"/>
    <xf numFmtId="9" fontId="3" fillId="0" borderId="30" xfId="0" applyNumberFormat="1" applyFont="1" applyBorder="1"/>
    <xf numFmtId="0" fontId="3" fillId="0" borderId="30" xfId="0" applyFont="1" applyBorder="1"/>
    <xf numFmtId="166" fontId="3" fillId="0" borderId="6" xfId="0" applyNumberFormat="1" applyFont="1" applyBorder="1"/>
    <xf numFmtId="2" fontId="3" fillId="0" borderId="4" xfId="0" applyNumberFormat="1" applyFont="1" applyBorder="1"/>
    <xf numFmtId="164" fontId="3" fillId="0" borderId="4" xfId="0" applyNumberFormat="1" applyFont="1" applyBorder="1"/>
    <xf numFmtId="10" fontId="3" fillId="0" borderId="0" xfId="0" applyNumberFormat="1" applyFont="1"/>
    <xf numFmtId="0" fontId="3" fillId="0" borderId="27" xfId="0" applyFont="1" applyBorder="1"/>
    <xf numFmtId="2" fontId="3" fillId="0" borderId="31" xfId="0" applyNumberFormat="1" applyFont="1" applyBorder="1"/>
    <xf numFmtId="0" fontId="3" fillId="0" borderId="4" xfId="0" applyFont="1" applyBorder="1"/>
    <xf numFmtId="0" fontId="3" fillId="0" borderId="22" xfId="0" applyFont="1" applyBorder="1"/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2" fontId="3" fillId="0" borderId="34" xfId="0" applyNumberFormat="1" applyFont="1" applyBorder="1"/>
    <xf numFmtId="0" fontId="3" fillId="0" borderId="35" xfId="0" applyFont="1" applyBorder="1"/>
    <xf numFmtId="2" fontId="3" fillId="0" borderId="36" xfId="0" applyNumberFormat="1" applyFont="1" applyBorder="1"/>
    <xf numFmtId="164" fontId="3" fillId="0" borderId="34" xfId="0" applyNumberFormat="1" applyFont="1" applyBorder="1"/>
    <xf numFmtId="0" fontId="3" fillId="0" borderId="23" xfId="0" applyFont="1" applyBorder="1" applyAlignment="1">
      <alignment horizontal="left"/>
    </xf>
    <xf numFmtId="0" fontId="3" fillId="0" borderId="25" xfId="0" applyFont="1" applyBorder="1"/>
    <xf numFmtId="0" fontId="3" fillId="0" borderId="37" xfId="0" applyFont="1" applyBorder="1"/>
    <xf numFmtId="164" fontId="3" fillId="0" borderId="36" xfId="0" applyNumberFormat="1" applyFont="1" applyBorder="1"/>
    <xf numFmtId="0" fontId="3" fillId="0" borderId="26" xfId="0" applyFont="1" applyBorder="1" applyAlignment="1">
      <alignment horizontal="left"/>
    </xf>
    <xf numFmtId="2" fontId="3" fillId="0" borderId="27" xfId="0" applyNumberFormat="1" applyFont="1" applyBorder="1"/>
    <xf numFmtId="0" fontId="3" fillId="0" borderId="38" xfId="0" applyFont="1" applyBorder="1" applyAlignment="1">
      <alignment horizontal="left"/>
    </xf>
    <xf numFmtId="0" fontId="3" fillId="0" borderId="38" xfId="0" applyFont="1" applyBorder="1"/>
    <xf numFmtId="0" fontId="3" fillId="0" borderId="36" xfId="0" applyFont="1" applyBorder="1"/>
    <xf numFmtId="0" fontId="3" fillId="0" borderId="39" xfId="0" applyFont="1" applyBorder="1"/>
    <xf numFmtId="0" fontId="3" fillId="0" borderId="40" xfId="0" applyFont="1" applyBorder="1"/>
    <xf numFmtId="0" fontId="3" fillId="0" borderId="32" xfId="0" applyFont="1" applyBorder="1"/>
    <xf numFmtId="0" fontId="3" fillId="0" borderId="41" xfId="0" applyFont="1" applyBorder="1" applyAlignment="1">
      <alignment horizontal="center"/>
    </xf>
    <xf numFmtId="2" fontId="6" fillId="0" borderId="1" xfId="0" applyNumberFormat="1" applyFont="1" applyBorder="1" applyAlignment="1">
      <alignment horizontal="center" vertical="center" shrinkToFit="1"/>
    </xf>
    <xf numFmtId="0" fontId="3" fillId="0" borderId="42" xfId="0" applyFont="1" applyBorder="1" applyAlignment="1">
      <alignment horizontal="center"/>
    </xf>
    <xf numFmtId="164" fontId="3" fillId="0" borderId="35" xfId="0" applyNumberFormat="1" applyFont="1" applyBorder="1"/>
    <xf numFmtId="0" fontId="3" fillId="0" borderId="0" xfId="0" applyFont="1" applyAlignment="1">
      <alignment horizontal="left"/>
    </xf>
    <xf numFmtId="0" fontId="1" fillId="7" borderId="9" xfId="0" applyFont="1" applyFill="1" applyBorder="1" applyAlignment="1">
      <alignment vertical="center"/>
    </xf>
    <xf numFmtId="0" fontId="3" fillId="0" borderId="41" xfId="0" applyFont="1" applyBorder="1"/>
    <xf numFmtId="0" fontId="3" fillId="0" borderId="42" xfId="0" applyFont="1" applyBorder="1"/>
    <xf numFmtId="0" fontId="3" fillId="0" borderId="2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10" fontId="3" fillId="0" borderId="20" xfId="0" applyNumberFormat="1" applyFont="1" applyBorder="1" applyAlignment="1">
      <alignment horizontal="center"/>
    </xf>
    <xf numFmtId="2" fontId="3" fillId="0" borderId="35" xfId="0" applyNumberFormat="1" applyFont="1" applyBorder="1"/>
    <xf numFmtId="10" fontId="3" fillId="0" borderId="35" xfId="0" applyNumberFormat="1" applyFont="1" applyBorder="1"/>
    <xf numFmtId="10" fontId="3" fillId="0" borderId="34" xfId="0" applyNumberFormat="1" applyFont="1" applyBorder="1"/>
    <xf numFmtId="10" fontId="3" fillId="0" borderId="6" xfId="0" applyNumberFormat="1" applyFont="1" applyBorder="1"/>
    <xf numFmtId="9" fontId="3" fillId="0" borderId="27" xfId="0" applyNumberFormat="1" applyFont="1" applyBorder="1"/>
    <xf numFmtId="10" fontId="3" fillId="0" borderId="36" xfId="0" applyNumberFormat="1" applyFont="1" applyBorder="1"/>
    <xf numFmtId="0" fontId="3" fillId="10" borderId="26" xfId="0" applyFont="1" applyFill="1" applyBorder="1"/>
    <xf numFmtId="0" fontId="3" fillId="10" borderId="7" xfId="0" applyFont="1" applyFill="1" applyBorder="1"/>
    <xf numFmtId="164" fontId="3" fillId="10" borderId="7" xfId="0" applyNumberFormat="1" applyFont="1" applyFill="1" applyBorder="1"/>
    <xf numFmtId="9" fontId="8" fillId="0" borderId="27" xfId="0" applyNumberFormat="1" applyFont="1" applyBorder="1"/>
    <xf numFmtId="0" fontId="3" fillId="10" borderId="27" xfId="0" applyFont="1" applyFill="1" applyBorder="1"/>
    <xf numFmtId="0" fontId="3" fillId="10" borderId="5" xfId="0" applyFont="1" applyFill="1" applyBorder="1"/>
    <xf numFmtId="0" fontId="3" fillId="10" borderId="6" xfId="0" applyFont="1" applyFill="1" applyBorder="1"/>
    <xf numFmtId="10" fontId="3" fillId="10" borderId="27" xfId="0" applyNumberFormat="1" applyFont="1" applyFill="1" applyBorder="1"/>
    <xf numFmtId="9" fontId="3" fillId="10" borderId="27" xfId="0" applyNumberFormat="1" applyFont="1" applyFill="1" applyBorder="1"/>
    <xf numFmtId="0" fontId="3" fillId="10" borderId="29" xfId="0" applyFont="1" applyFill="1" applyBorder="1"/>
    <xf numFmtId="0" fontId="3" fillId="10" borderId="30" xfId="0" applyFont="1" applyFill="1" applyBorder="1" applyAlignment="1">
      <alignment horizontal="center"/>
    </xf>
    <xf numFmtId="10" fontId="3" fillId="0" borderId="39" xfId="0" applyNumberFormat="1" applyFont="1" applyBorder="1"/>
    <xf numFmtId="0" fontId="3" fillId="10" borderId="28" xfId="0" applyFont="1" applyFill="1" applyBorder="1"/>
    <xf numFmtId="10" fontId="3" fillId="10" borderId="30" xfId="0" applyNumberFormat="1" applyFont="1" applyFill="1" applyBorder="1"/>
    <xf numFmtId="10" fontId="3" fillId="0" borderId="24" xfId="0" applyNumberFormat="1" applyFont="1" applyBorder="1"/>
    <xf numFmtId="0" fontId="3" fillId="11" borderId="26" xfId="0" applyFont="1" applyFill="1" applyBorder="1"/>
    <xf numFmtId="0" fontId="3" fillId="11" borderId="6" xfId="0" applyFont="1" applyFill="1" applyBorder="1"/>
    <xf numFmtId="0" fontId="3" fillId="12" borderId="26" xfId="0" applyFont="1" applyFill="1" applyBorder="1"/>
    <xf numFmtId="164" fontId="3" fillId="12" borderId="6" xfId="0" applyNumberFormat="1" applyFont="1" applyFill="1" applyBorder="1"/>
    <xf numFmtId="0" fontId="3" fillId="12" borderId="6" xfId="0" applyFont="1" applyFill="1" applyBorder="1"/>
    <xf numFmtId="10" fontId="8" fillId="0" borderId="6" xfId="0" applyNumberFormat="1" applyFont="1" applyBorder="1"/>
    <xf numFmtId="10" fontId="3" fillId="11" borderId="27" xfId="0" applyNumberFormat="1" applyFont="1" applyFill="1" applyBorder="1"/>
    <xf numFmtId="0" fontId="3" fillId="0" borderId="3" xfId="0" applyFont="1" applyBorder="1"/>
    <xf numFmtId="2" fontId="3" fillId="0" borderId="3" xfId="0" applyNumberFormat="1" applyFont="1" applyBorder="1"/>
    <xf numFmtId="10" fontId="3" fillId="0" borderId="3" xfId="0" applyNumberFormat="1" applyFont="1" applyBorder="1"/>
    <xf numFmtId="0" fontId="3" fillId="11" borderId="29" xfId="0" applyFont="1" applyFill="1" applyBorder="1"/>
    <xf numFmtId="0" fontId="3" fillId="11" borderId="28" xfId="0" applyFont="1" applyFill="1" applyBorder="1" applyAlignment="1">
      <alignment horizontal="center"/>
    </xf>
    <xf numFmtId="10" fontId="3" fillId="0" borderId="28" xfId="0" applyNumberFormat="1" applyFont="1" applyBorder="1"/>
    <xf numFmtId="0" fontId="3" fillId="11" borderId="28" xfId="0" applyFont="1" applyFill="1" applyBorder="1"/>
    <xf numFmtId="10" fontId="3" fillId="11" borderId="30" xfId="0" applyNumberFormat="1" applyFont="1" applyFill="1" applyBorder="1"/>
    <xf numFmtId="164" fontId="3" fillId="10" borderId="6" xfId="0" applyNumberFormat="1" applyFont="1" applyFill="1" applyBorder="1"/>
    <xf numFmtId="10" fontId="8" fillId="0" borderId="27" xfId="0" applyNumberFormat="1" applyFont="1" applyBorder="1"/>
    <xf numFmtId="10" fontId="3" fillId="0" borderId="22" xfId="0" applyNumberFormat="1" applyFont="1" applyBorder="1" applyAlignment="1">
      <alignment horizontal="center"/>
    </xf>
    <xf numFmtId="0" fontId="3" fillId="0" borderId="34" xfId="0" applyFont="1" applyBorder="1"/>
    <xf numFmtId="0" fontId="9" fillId="10" borderId="6" xfId="0" applyFont="1" applyFill="1" applyBorder="1"/>
    <xf numFmtId="10" fontId="9" fillId="10" borderId="27" xfId="0" applyNumberFormat="1" applyFont="1" applyFill="1" applyBorder="1"/>
    <xf numFmtId="0" fontId="3" fillId="0" borderId="24" xfId="0" applyFont="1" applyBorder="1" applyAlignment="1">
      <alignment horizontal="center"/>
    </xf>
    <xf numFmtId="2" fontId="6" fillId="0" borderId="24" xfId="0" applyNumberFormat="1" applyFont="1" applyBorder="1" applyAlignment="1">
      <alignment horizontal="center" vertical="center" shrinkToFit="1"/>
    </xf>
    <xf numFmtId="0" fontId="3" fillId="0" borderId="25" xfId="0" applyFont="1" applyBorder="1" applyAlignment="1">
      <alignment horizontal="center"/>
    </xf>
    <xf numFmtId="0" fontId="1" fillId="5" borderId="9" xfId="0" applyFont="1" applyFill="1" applyBorder="1" applyAlignment="1">
      <alignment horizontal="center" vertical="center"/>
    </xf>
    <xf numFmtId="0" fontId="1" fillId="5" borderId="47" xfId="0" applyFont="1" applyFill="1" applyBorder="1" applyAlignment="1">
      <alignment horizontal="center" vertical="center"/>
    </xf>
    <xf numFmtId="0" fontId="3" fillId="0" borderId="46" xfId="0" applyFont="1" applyBorder="1"/>
    <xf numFmtId="0" fontId="3" fillId="0" borderId="48" xfId="0" applyFont="1" applyBorder="1"/>
    <xf numFmtId="0" fontId="3" fillId="0" borderId="49" xfId="0" applyFont="1" applyBorder="1"/>
    <xf numFmtId="0" fontId="3" fillId="0" borderId="50" xfId="0" applyFont="1" applyBorder="1"/>
    <xf numFmtId="0" fontId="3" fillId="0" borderId="51" xfId="0" applyFont="1" applyBorder="1"/>
    <xf numFmtId="10" fontId="3" fillId="0" borderId="50" xfId="0" applyNumberFormat="1" applyFont="1" applyBorder="1"/>
    <xf numFmtId="0" fontId="3" fillId="10" borderId="28" xfId="0" applyFont="1" applyFill="1" applyBorder="1" applyAlignment="1">
      <alignment horizontal="center"/>
    </xf>
    <xf numFmtId="0" fontId="3" fillId="0" borderId="52" xfId="0" applyFont="1" applyBorder="1"/>
    <xf numFmtId="0" fontId="3" fillId="0" borderId="53" xfId="0" applyFont="1" applyBorder="1"/>
    <xf numFmtId="0" fontId="3" fillId="0" borderId="54" xfId="0" applyFont="1" applyBorder="1"/>
    <xf numFmtId="2" fontId="3" fillId="0" borderId="19" xfId="0" applyNumberFormat="1" applyFont="1" applyBorder="1"/>
    <xf numFmtId="10" fontId="3" fillId="0" borderId="22" xfId="0" applyNumberFormat="1" applyFont="1" applyBorder="1"/>
    <xf numFmtId="0" fontId="1" fillId="5" borderId="47" xfId="0" applyFont="1" applyFill="1" applyBorder="1" applyAlignment="1">
      <alignment vertical="center"/>
    </xf>
    <xf numFmtId="0" fontId="1" fillId="5" borderId="55" xfId="0" applyFont="1" applyFill="1" applyBorder="1" applyAlignment="1">
      <alignment vertical="center"/>
    </xf>
    <xf numFmtId="0" fontId="1" fillId="4" borderId="47" xfId="0" applyFont="1" applyFill="1" applyBorder="1"/>
    <xf numFmtId="0" fontId="1" fillId="4" borderId="55" xfId="0" applyFont="1" applyFill="1" applyBorder="1"/>
    <xf numFmtId="2" fontId="3" fillId="0" borderId="38" xfId="0" applyNumberFormat="1" applyFont="1" applyBorder="1"/>
    <xf numFmtId="0" fontId="3" fillId="0" borderId="61" xfId="0" applyFont="1" applyBorder="1"/>
    <xf numFmtId="0" fontId="3" fillId="0" borderId="62" xfId="0" applyFont="1" applyBorder="1"/>
    <xf numFmtId="10" fontId="3" fillId="0" borderId="62" xfId="0" applyNumberFormat="1" applyFont="1" applyBorder="1"/>
    <xf numFmtId="0" fontId="3" fillId="13" borderId="6" xfId="0" applyFont="1" applyFill="1" applyBorder="1"/>
    <xf numFmtId="10" fontId="3" fillId="13" borderId="27" xfId="0" applyNumberFormat="1" applyFont="1" applyFill="1" applyBorder="1"/>
    <xf numFmtId="0" fontId="3" fillId="13" borderId="28" xfId="0" applyFont="1" applyFill="1" applyBorder="1"/>
    <xf numFmtId="10" fontId="3" fillId="13" borderId="30" xfId="0" applyNumberFormat="1" applyFont="1" applyFill="1" applyBorder="1"/>
    <xf numFmtId="0" fontId="1" fillId="7" borderId="41" xfId="0" applyFont="1" applyFill="1" applyBorder="1" applyAlignment="1">
      <alignment vertical="center"/>
    </xf>
    <xf numFmtId="0" fontId="3" fillId="0" borderId="35" xfId="0" applyFont="1" applyBorder="1" applyAlignment="1">
      <alignment horizontal="center"/>
    </xf>
    <xf numFmtId="2" fontId="6" fillId="0" borderId="35" xfId="0" applyNumberFormat="1" applyFont="1" applyBorder="1" applyAlignment="1">
      <alignment horizontal="center" vertical="center" shrinkToFit="1"/>
    </xf>
    <xf numFmtId="10" fontId="3" fillId="0" borderId="35" xfId="0" applyNumberFormat="1" applyFont="1" applyBorder="1" applyAlignment="1">
      <alignment horizontal="center"/>
    </xf>
    <xf numFmtId="10" fontId="3" fillId="0" borderId="50" xfId="0" applyNumberFormat="1" applyFont="1" applyBorder="1" applyAlignment="1">
      <alignment horizontal="center"/>
    </xf>
    <xf numFmtId="0" fontId="3" fillId="10" borderId="63" xfId="0" applyFont="1" applyFill="1" applyBorder="1"/>
    <xf numFmtId="2" fontId="3" fillId="0" borderId="30" xfId="0" applyNumberFormat="1" applyFont="1" applyBorder="1"/>
    <xf numFmtId="0" fontId="3" fillId="10" borderId="64" xfId="0" applyFont="1" applyFill="1" applyBorder="1"/>
    <xf numFmtId="9" fontId="3" fillId="10" borderId="30" xfId="0" applyNumberFormat="1" applyFont="1" applyFill="1" applyBorder="1"/>
    <xf numFmtId="0" fontId="3" fillId="0" borderId="65" xfId="0" applyFont="1" applyBorder="1"/>
    <xf numFmtId="0" fontId="3" fillId="0" borderId="66" xfId="0" applyFont="1" applyBorder="1"/>
    <xf numFmtId="0" fontId="3" fillId="0" borderId="67" xfId="0" applyFont="1" applyBorder="1"/>
    <xf numFmtId="10" fontId="3" fillId="10" borderId="6" xfId="0" applyNumberFormat="1" applyFont="1" applyFill="1" applyBorder="1"/>
    <xf numFmtId="10" fontId="3" fillId="10" borderId="28" xfId="0" applyNumberFormat="1" applyFont="1" applyFill="1" applyBorder="1"/>
    <xf numFmtId="0" fontId="3" fillId="10" borderId="30" xfId="0" applyFont="1" applyFill="1" applyBorder="1"/>
    <xf numFmtId="0" fontId="3" fillId="0" borderId="68" xfId="0" applyFont="1" applyBorder="1"/>
    <xf numFmtId="0" fontId="8" fillId="10" borderId="6" xfId="0" applyFont="1" applyFill="1" applyBorder="1"/>
    <xf numFmtId="10" fontId="8" fillId="10" borderId="27" xfId="0" applyNumberFormat="1" applyFont="1" applyFill="1" applyBorder="1"/>
    <xf numFmtId="0" fontId="1" fillId="7" borderId="9" xfId="0" applyFont="1" applyFill="1" applyBorder="1" applyAlignment="1">
      <alignment horizontal="left" vertical="center"/>
    </xf>
    <xf numFmtId="10" fontId="3" fillId="0" borderId="25" xfId="0" applyNumberFormat="1" applyFont="1" applyBorder="1" applyAlignment="1">
      <alignment horizontal="center"/>
    </xf>
    <xf numFmtId="164" fontId="3" fillId="0" borderId="25" xfId="0" applyNumberFormat="1" applyFont="1" applyBorder="1"/>
    <xf numFmtId="164" fontId="3" fillId="0" borderId="24" xfId="0" applyNumberFormat="1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164" fontId="3" fillId="0" borderId="27" xfId="0" applyNumberFormat="1" applyFont="1" applyBorder="1"/>
    <xf numFmtId="164" fontId="3" fillId="0" borderId="6" xfId="0" applyNumberFormat="1" applyFont="1" applyBorder="1" applyAlignment="1">
      <alignment horizontal="center"/>
    </xf>
    <xf numFmtId="2" fontId="3" fillId="0" borderId="36" xfId="0" applyNumberFormat="1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10" fontId="3" fillId="0" borderId="27" xfId="0" applyNumberFormat="1" applyFont="1" applyBorder="1" applyAlignment="1">
      <alignment horizontal="center"/>
    </xf>
    <xf numFmtId="164" fontId="3" fillId="0" borderId="28" xfId="0" applyNumberFormat="1" applyFont="1" applyBorder="1" applyAlignment="1">
      <alignment horizontal="center"/>
    </xf>
    <xf numFmtId="2" fontId="3" fillId="0" borderId="39" xfId="0" applyNumberFormat="1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10" fontId="3" fillId="0" borderId="30" xfId="0" applyNumberFormat="1" applyFont="1" applyBorder="1" applyAlignment="1">
      <alignment horizontal="center"/>
    </xf>
    <xf numFmtId="165" fontId="3" fillId="0" borderId="27" xfId="0" applyNumberFormat="1" applyFont="1" applyBorder="1"/>
    <xf numFmtId="0" fontId="3" fillId="0" borderId="1" xfId="0" applyFont="1" applyBorder="1" applyAlignment="1">
      <alignment horizontal="center"/>
    </xf>
    <xf numFmtId="10" fontId="3" fillId="0" borderId="42" xfId="0" applyNumberFormat="1" applyFont="1" applyBorder="1" applyAlignment="1">
      <alignment horizontal="center"/>
    </xf>
    <xf numFmtId="0" fontId="3" fillId="0" borderId="21" xfId="0" applyFont="1" applyBorder="1"/>
    <xf numFmtId="2" fontId="3" fillId="0" borderId="27" xfId="0" applyNumberFormat="1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2" fontId="3" fillId="0" borderId="30" xfId="0" applyNumberFormat="1" applyFont="1" applyBorder="1" applyAlignment="1">
      <alignment horizontal="center"/>
    </xf>
    <xf numFmtId="2" fontId="3" fillId="0" borderId="39" xfId="0" applyNumberFormat="1" applyFont="1" applyBorder="1"/>
    <xf numFmtId="0" fontId="1" fillId="14" borderId="9" xfId="0" applyFont="1" applyFill="1" applyBorder="1" applyAlignment="1">
      <alignment horizontal="left" vertical="center"/>
    </xf>
    <xf numFmtId="0" fontId="1" fillId="14" borderId="47" xfId="0" applyFont="1" applyFill="1" applyBorder="1" applyAlignment="1">
      <alignment horizontal="center" vertical="center"/>
    </xf>
    <xf numFmtId="0" fontId="1" fillId="14" borderId="55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left" vertical="center"/>
    </xf>
    <xf numFmtId="0" fontId="1" fillId="15" borderId="47" xfId="0" applyFont="1" applyFill="1" applyBorder="1" applyAlignment="1">
      <alignment horizontal="center" vertical="center"/>
    </xf>
    <xf numFmtId="0" fontId="1" fillId="15" borderId="55" xfId="0" applyFont="1" applyFill="1" applyBorder="1" applyAlignment="1">
      <alignment horizontal="center" vertical="center"/>
    </xf>
    <xf numFmtId="0" fontId="1" fillId="16" borderId="13" xfId="0" applyFont="1" applyFill="1" applyBorder="1" applyAlignment="1">
      <alignment horizontal="left"/>
    </xf>
    <xf numFmtId="0" fontId="1" fillId="16" borderId="14" xfId="0" applyFont="1" applyFill="1" applyBorder="1" applyAlignment="1">
      <alignment horizontal="center"/>
    </xf>
    <xf numFmtId="0" fontId="1" fillId="16" borderId="69" xfId="0" applyFont="1" applyFill="1" applyBorder="1" applyAlignment="1">
      <alignment horizontal="center"/>
    </xf>
    <xf numFmtId="0" fontId="1" fillId="14" borderId="13" xfId="0" applyFont="1" applyFill="1" applyBorder="1" applyAlignment="1">
      <alignment horizontal="left"/>
    </xf>
    <xf numFmtId="0" fontId="1" fillId="14" borderId="14" xfId="0" applyFont="1" applyFill="1" applyBorder="1" applyAlignment="1">
      <alignment horizontal="center"/>
    </xf>
    <xf numFmtId="0" fontId="1" fillId="14" borderId="69" xfId="0" applyFont="1" applyFill="1" applyBorder="1" applyAlignment="1">
      <alignment horizontal="center"/>
    </xf>
    <xf numFmtId="2" fontId="6" fillId="0" borderId="22" xfId="0" applyNumberFormat="1" applyFont="1" applyBorder="1" applyAlignment="1">
      <alignment horizontal="center" vertical="center" shrinkToFit="1"/>
    </xf>
    <xf numFmtId="2" fontId="3" fillId="0" borderId="6" xfId="0" applyNumberFormat="1" applyFont="1" applyBorder="1" applyAlignment="1">
      <alignment horizontal="center"/>
    </xf>
    <xf numFmtId="2" fontId="3" fillId="0" borderId="49" xfId="0" applyNumberFormat="1" applyFont="1" applyBorder="1"/>
    <xf numFmtId="0" fontId="3" fillId="17" borderId="26" xfId="0" applyFont="1" applyFill="1" applyBorder="1"/>
    <xf numFmtId="0" fontId="3" fillId="17" borderId="7" xfId="0" applyFont="1" applyFill="1" applyBorder="1"/>
    <xf numFmtId="0" fontId="3" fillId="17" borderId="27" xfId="0" applyFont="1" applyFill="1" applyBorder="1"/>
    <xf numFmtId="0" fontId="3" fillId="17" borderId="5" xfId="0" applyFont="1" applyFill="1" applyBorder="1"/>
    <xf numFmtId="0" fontId="3" fillId="17" borderId="6" xfId="0" applyFont="1" applyFill="1" applyBorder="1"/>
    <xf numFmtId="10" fontId="3" fillId="17" borderId="27" xfId="0" applyNumberFormat="1" applyFont="1" applyFill="1" applyBorder="1"/>
    <xf numFmtId="0" fontId="3" fillId="17" borderId="29" xfId="0" applyFont="1" applyFill="1" applyBorder="1"/>
    <xf numFmtId="0" fontId="3" fillId="17" borderId="63" xfId="0" applyFont="1" applyFill="1" applyBorder="1"/>
    <xf numFmtId="0" fontId="3" fillId="17" borderId="64" xfId="0" applyFont="1" applyFill="1" applyBorder="1"/>
    <xf numFmtId="0" fontId="3" fillId="17" borderId="28" xfId="0" applyFont="1" applyFill="1" applyBorder="1"/>
    <xf numFmtId="10" fontId="3" fillId="17" borderId="30" xfId="0" applyNumberFormat="1" applyFont="1" applyFill="1" applyBorder="1"/>
    <xf numFmtId="0" fontId="3" fillId="17" borderId="30" xfId="0" applyFont="1" applyFill="1" applyBorder="1"/>
    <xf numFmtId="2" fontId="3" fillId="3" borderId="6" xfId="0" applyNumberFormat="1" applyFont="1" applyFill="1" applyBorder="1" applyAlignment="1">
      <alignment horizontal="center"/>
    </xf>
    <xf numFmtId="2" fontId="3" fillId="0" borderId="70" xfId="0" applyNumberFormat="1" applyFont="1" applyBorder="1"/>
    <xf numFmtId="2" fontId="3" fillId="0" borderId="71" xfId="0" applyNumberFormat="1" applyFont="1" applyBorder="1"/>
    <xf numFmtId="0" fontId="3" fillId="17" borderId="72" xfId="0" applyFont="1" applyFill="1" applyBorder="1"/>
    <xf numFmtId="0" fontId="3" fillId="17" borderId="73" xfId="0" applyFont="1" applyFill="1" applyBorder="1"/>
    <xf numFmtId="0" fontId="3" fillId="3" borderId="74" xfId="0" applyFont="1" applyFill="1" applyBorder="1"/>
    <xf numFmtId="0" fontId="3" fillId="0" borderId="31" xfId="0" applyFont="1" applyBorder="1"/>
    <xf numFmtId="0" fontId="1" fillId="14" borderId="14" xfId="0" applyFont="1" applyFill="1" applyBorder="1" applyAlignment="1">
      <alignment horizontal="left"/>
    </xf>
    <xf numFmtId="0" fontId="10" fillId="0" borderId="23" xfId="0" applyFont="1" applyBorder="1"/>
    <xf numFmtId="0" fontId="10" fillId="0" borderId="37" xfId="0" applyFont="1" applyBorder="1"/>
    <xf numFmtId="0" fontId="10" fillId="0" borderId="24" xfId="0" applyFont="1" applyBorder="1"/>
    <xf numFmtId="0" fontId="10" fillId="0" borderId="25" xfId="0" applyFont="1" applyBorder="1"/>
    <xf numFmtId="0" fontId="6" fillId="0" borderId="26" xfId="0" applyFont="1" applyBorder="1"/>
    <xf numFmtId="0" fontId="6" fillId="0" borderId="38" xfId="0" applyFont="1" applyBorder="1"/>
    <xf numFmtId="0" fontId="6" fillId="0" borderId="27" xfId="0" applyFont="1" applyBorder="1"/>
    <xf numFmtId="0" fontId="6" fillId="0" borderId="6" xfId="0" applyFont="1" applyBorder="1"/>
    <xf numFmtId="0" fontId="6" fillId="0" borderId="75" xfId="0" applyFont="1" applyBorder="1"/>
    <xf numFmtId="0" fontId="6" fillId="0" borderId="76" xfId="0" applyFont="1" applyBorder="1"/>
    <xf numFmtId="0" fontId="11" fillId="0" borderId="66" xfId="0" applyFont="1" applyBorder="1"/>
    <xf numFmtId="2" fontId="3" fillId="0" borderId="77" xfId="0" applyNumberFormat="1" applyFont="1" applyBorder="1"/>
    <xf numFmtId="0" fontId="6" fillId="0" borderId="30" xfId="0" applyFont="1" applyBorder="1"/>
    <xf numFmtId="0" fontId="6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" fillId="5" borderId="10" xfId="0" applyFont="1" applyFill="1" applyBorder="1" applyAlignment="1">
      <alignment horizontal="center" vertical="center"/>
    </xf>
    <xf numFmtId="0" fontId="7" fillId="0" borderId="11" xfId="0" applyFont="1" applyBorder="1"/>
    <xf numFmtId="0" fontId="7" fillId="0" borderId="12" xfId="0" applyFont="1" applyBorder="1"/>
    <xf numFmtId="0" fontId="1" fillId="4" borderId="15" xfId="0" applyFont="1" applyFill="1" applyBorder="1" applyAlignment="1">
      <alignment horizontal="center"/>
    </xf>
    <xf numFmtId="0" fontId="7" fillId="0" borderId="16" xfId="0" applyFont="1" applyBorder="1"/>
    <xf numFmtId="0" fontId="7" fillId="0" borderId="17" xfId="0" applyFont="1" applyBorder="1"/>
    <xf numFmtId="0" fontId="1" fillId="4" borderId="10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/>
    </xf>
    <xf numFmtId="0" fontId="1" fillId="4" borderId="44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left" vertical="center"/>
    </xf>
    <xf numFmtId="0" fontId="7" fillId="0" borderId="43" xfId="0" applyFont="1" applyBorder="1"/>
    <xf numFmtId="0" fontId="1" fillId="6" borderId="44" xfId="0" applyFont="1" applyFill="1" applyBorder="1" applyAlignment="1">
      <alignment horizontal="center" vertical="center"/>
    </xf>
    <xf numFmtId="0" fontId="1" fillId="7" borderId="44" xfId="0" applyFont="1" applyFill="1" applyBorder="1" applyAlignment="1">
      <alignment horizontal="center" vertical="center"/>
    </xf>
    <xf numFmtId="0" fontId="1" fillId="9" borderId="15" xfId="0" applyFont="1" applyFill="1" applyBorder="1" applyAlignment="1">
      <alignment horizontal="center"/>
    </xf>
    <xf numFmtId="0" fontId="7" fillId="0" borderId="45" xfId="0" applyFont="1" applyBorder="1"/>
    <xf numFmtId="0" fontId="1" fillId="8" borderId="15" xfId="0" applyFont="1" applyFill="1" applyBorder="1" applyAlignment="1">
      <alignment horizontal="center"/>
    </xf>
    <xf numFmtId="0" fontId="1" fillId="5" borderId="44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left" vertical="center"/>
    </xf>
    <xf numFmtId="0" fontId="1" fillId="6" borderId="58" xfId="0" applyFont="1" applyFill="1" applyBorder="1" applyAlignment="1">
      <alignment horizontal="center" vertical="center"/>
    </xf>
    <xf numFmtId="0" fontId="7" fillId="0" borderId="59" xfId="0" applyFont="1" applyBorder="1"/>
    <xf numFmtId="0" fontId="7" fillId="0" borderId="60" xfId="0" applyFont="1" applyBorder="1"/>
    <xf numFmtId="0" fontId="3" fillId="0" borderId="10" xfId="0" applyFont="1" applyBorder="1" applyAlignment="1">
      <alignment horizontal="center"/>
    </xf>
    <xf numFmtId="0" fontId="1" fillId="5" borderId="56" xfId="0" applyFont="1" applyFill="1" applyBorder="1" applyAlignment="1">
      <alignment horizontal="left" vertical="center"/>
    </xf>
    <xf numFmtId="0" fontId="7" fillId="0" borderId="57" xfId="0" applyFont="1" applyBorder="1"/>
    <xf numFmtId="14" fontId="1" fillId="5" borderId="10" xfId="0" applyNumberFormat="1" applyFont="1" applyFill="1" applyBorder="1" applyAlignment="1">
      <alignment horizontal="left" vertical="center"/>
    </xf>
    <xf numFmtId="0" fontId="1" fillId="8" borderId="44" xfId="0" applyFont="1" applyFill="1" applyBorder="1" applyAlignment="1">
      <alignment horizontal="center"/>
    </xf>
    <xf numFmtId="0" fontId="1" fillId="7" borderId="46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/>
    </xf>
    <xf numFmtId="0" fontId="7" fillId="0" borderId="2" xfId="0" applyFont="1" applyBorder="1"/>
    <xf numFmtId="0" fontId="1" fillId="9" borderId="46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left" vertical="center"/>
    </xf>
    <xf numFmtId="49" fontId="1" fillId="5" borderId="10" xfId="0" applyNumberFormat="1" applyFont="1" applyFill="1" applyBorder="1" applyAlignment="1">
      <alignment horizontal="left" vertical="center"/>
    </xf>
    <xf numFmtId="14" fontId="3" fillId="5" borderId="10" xfId="0" applyNumberFormat="1" applyFont="1" applyFill="1" applyBorder="1" applyAlignment="1">
      <alignment horizontal="left" vertical="center"/>
    </xf>
    <xf numFmtId="0" fontId="10" fillId="0" borderId="53" xfId="0" applyFont="1" applyBorder="1" applyAlignment="1">
      <alignment horizontal="left"/>
    </xf>
    <xf numFmtId="0" fontId="7" fillId="0" borderId="33" xfId="0" applyFont="1" applyBorder="1"/>
    <xf numFmtId="0" fontId="7" fillId="0" borderId="21" xfId="0" applyFont="1" applyBorder="1"/>
  </cellXfs>
  <cellStyles count="1">
    <cellStyle name="Normal" xfId="0" builtinId="0"/>
  </cellStyles>
  <dxfs count="2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Results-style" pivot="0" count="3" xr9:uid="{00000000-0011-0000-FFFF-FFFF00000000}">
      <tableStyleElement type="headerRow" dxfId="21"/>
      <tableStyleElement type="firstRowStripe" dxfId="20"/>
      <tableStyleElement type="secondRowStripe" dxfId="1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
<Relationships xmlns="http://schemas.openxmlformats.org/package/2006/relationships"><Relationship Id="rId1" Type="http://customschemas.google.com/relationships/workbookmetadata" Target="commentsmeta4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Q229">
  <tableColumns count="17">
    <tableColumn id="1" xr3:uid="{00000000-0010-0000-0000-000001000000}" name="Lab ID"/>
    <tableColumn id="2" xr3:uid="{00000000-0010-0000-0000-000002000000}" name="Sample ID"/>
    <tableColumn id="3" xr3:uid="{00000000-0010-0000-0000-000003000000}" name="Depth"/>
    <tableColumn id="4" xr3:uid="{00000000-0010-0000-0000-000004000000}" name="Collection Date"/>
    <tableColumn id="5" xr3:uid="{00000000-0010-0000-0000-000005000000}" name="Collection Time"/>
    <tableColumn id="6" xr3:uid="{00000000-0010-0000-0000-000006000000}" name="Chl-a (ug/L)"/>
    <tableColumn id="7" xr3:uid="{00000000-0010-0000-0000-000007000000}" name="SRP (ug P/L)"/>
    <tableColumn id="8" xr3:uid="{00000000-0010-0000-0000-000008000000}" name="Total Phosphorus (ug P/L)"/>
    <tableColumn id="9" xr3:uid="{00000000-0010-0000-0000-000009000000}" name="Total Nitrogen (mg N/L)"/>
    <tableColumn id="10" xr3:uid="{00000000-0010-0000-0000-00000A000000}" name="NH3 (mg N/L)"/>
    <tableColumn id="11" xr3:uid="{00000000-0010-0000-0000-00000B000000}" name="NO3 + NO2 (mg N/L)"/>
    <tableColumn id="12" xr3:uid="{00000000-0010-0000-0000-00000C000000}" name="DIC (mg C/L)"/>
    <tableColumn id="13" xr3:uid="{00000000-0010-0000-0000-00000D000000}" name="DOC (mg C/L)"/>
    <tableColumn id="14" xr3:uid="{00000000-0010-0000-0000-00000E000000}" name="DSi (mg SiO2/L)"/>
    <tableColumn id="15" xr3:uid="{00000000-0010-0000-0000-00000F000000}" name="Cl- (ug/L)"/>
    <tableColumn id="16" xr3:uid="{00000000-0010-0000-0000-000010000000}" name="Comments"/>
    <tableColumn id="17" xr3:uid="{00000000-0010-0000-0000-000011000000}" name="Column1"/>
  </tableColumns>
  <tableStyleInfo name="Result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xSplit="4" ySplit="1" topLeftCell="E121" activePane="bottomRight" state="frozen"/>
      <selection pane="topRight" activeCell="E1" sqref="E1"/>
      <selection pane="bottomLeft" activeCell="A2" sqref="A2"/>
      <selection pane="bottomRight" activeCell="E218" sqref="E218"/>
    </sheetView>
  </sheetViews>
  <sheetFormatPr defaultColWidth="14.453125" defaultRowHeight="15" customHeight="1" x14ac:dyDescent="0.35"/>
  <cols>
    <col min="1" max="1" width="11.453125" customWidth="1"/>
    <col min="2" max="2" width="14.81640625" customWidth="1"/>
    <col min="3" max="3" width="6.7265625" customWidth="1"/>
    <col min="4" max="4" width="11.7265625" customWidth="1"/>
    <col min="5" max="5" width="9.54296875" customWidth="1"/>
    <col min="6" max="6" width="8.7265625" customWidth="1"/>
    <col min="7" max="7" width="15.54296875" customWidth="1"/>
    <col min="8" max="8" width="14" customWidth="1"/>
    <col min="9" max="19" width="16.453125" customWidth="1"/>
    <col min="20" max="20" width="19" customWidth="1"/>
    <col min="21" max="21" width="12.26953125" customWidth="1"/>
    <col min="22" max="22" width="10.81640625" customWidth="1"/>
    <col min="23" max="23" width="11.26953125" customWidth="1"/>
    <col min="24" max="24" width="11.54296875" customWidth="1"/>
    <col min="25" max="25" width="10.7265625" customWidth="1"/>
    <col min="26" max="26" width="20.81640625" customWidth="1"/>
  </cols>
  <sheetData>
    <row r="1" spans="1:26" ht="27.75" customHeight="1" x14ac:dyDescent="0.3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5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5" t="s">
        <v>11</v>
      </c>
      <c r="M1" s="5" t="s">
        <v>12</v>
      </c>
      <c r="N1" s="6" t="s">
        <v>13</v>
      </c>
      <c r="O1" s="6" t="s">
        <v>14</v>
      </c>
      <c r="P1" s="6" t="s">
        <v>15</v>
      </c>
      <c r="Q1" s="7" t="s">
        <v>16</v>
      </c>
      <c r="R1" s="8" t="s">
        <v>17</v>
      </c>
      <c r="S1" s="8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9" t="s">
        <v>24</v>
      </c>
      <c r="Z1" s="9" t="s">
        <v>25</v>
      </c>
    </row>
    <row r="2" spans="1:26" ht="16.5" customHeight="1" x14ac:dyDescent="0.35">
      <c r="A2" s="10" t="s">
        <v>26</v>
      </c>
      <c r="B2" s="10"/>
      <c r="C2" s="10"/>
      <c r="D2" s="10"/>
      <c r="E2" s="10"/>
      <c r="F2" s="11" t="s">
        <v>27</v>
      </c>
      <c r="G2" s="11" t="s">
        <v>28</v>
      </c>
      <c r="H2" s="11" t="s">
        <v>29</v>
      </c>
      <c r="I2" s="11" t="s">
        <v>30</v>
      </c>
      <c r="J2" s="12" t="s">
        <v>31</v>
      </c>
      <c r="K2" s="13" t="s">
        <v>32</v>
      </c>
      <c r="L2" s="14" t="s">
        <v>33</v>
      </c>
      <c r="M2" s="11" t="s">
        <v>33</v>
      </c>
      <c r="N2" s="11" t="s">
        <v>34</v>
      </c>
      <c r="O2" s="11" t="s">
        <v>35</v>
      </c>
      <c r="P2" s="15" t="s">
        <v>36</v>
      </c>
      <c r="Q2" s="7"/>
      <c r="R2" s="16"/>
      <c r="S2" s="16"/>
      <c r="T2" s="4"/>
      <c r="U2" s="4"/>
      <c r="V2" s="4"/>
      <c r="W2" s="4"/>
      <c r="X2" s="17"/>
      <c r="Y2" s="18"/>
      <c r="Z2" s="18"/>
    </row>
    <row r="3" spans="1:26" ht="14.25" customHeight="1" x14ac:dyDescent="0.35">
      <c r="A3" s="19" t="s">
        <v>37</v>
      </c>
      <c r="B3" s="20" t="s">
        <v>38</v>
      </c>
      <c r="C3" s="20" t="s">
        <v>39</v>
      </c>
      <c r="D3" s="21">
        <v>45335</v>
      </c>
      <c r="E3" s="19">
        <v>1000</v>
      </c>
      <c r="F3" s="20" t="s">
        <v>40</v>
      </c>
      <c r="G3" s="22">
        <v>5.0422000000000002</v>
      </c>
      <c r="H3" s="19">
        <v>18.988299999999999</v>
      </c>
      <c r="I3" s="19">
        <v>0.75449999999999995</v>
      </c>
      <c r="J3" s="19">
        <v>3.3500000000000002E-2</v>
      </c>
      <c r="K3" s="19">
        <v>7.6E-3</v>
      </c>
      <c r="L3" s="19">
        <v>23.564599999999999</v>
      </c>
      <c r="M3" s="19">
        <v>7.5168999999999997</v>
      </c>
      <c r="N3" s="19">
        <v>0.1211</v>
      </c>
      <c r="O3" s="19">
        <v>118.75</v>
      </c>
      <c r="P3" s="19"/>
      <c r="Q3" s="19"/>
      <c r="R3" s="21">
        <v>45335</v>
      </c>
      <c r="S3" s="21">
        <v>45364</v>
      </c>
      <c r="T3" s="21">
        <v>45366</v>
      </c>
      <c r="U3" s="21">
        <v>45349</v>
      </c>
      <c r="V3" s="21">
        <v>45350</v>
      </c>
      <c r="W3" s="21">
        <v>45398</v>
      </c>
      <c r="X3" s="21">
        <v>45399</v>
      </c>
      <c r="Y3" s="21">
        <v>45370</v>
      </c>
      <c r="Z3" s="21">
        <v>45372</v>
      </c>
    </row>
    <row r="4" spans="1:26" ht="14.25" customHeight="1" x14ac:dyDescent="0.35">
      <c r="A4" s="19" t="s">
        <v>41</v>
      </c>
      <c r="B4" s="20" t="s">
        <v>38</v>
      </c>
      <c r="C4" s="20" t="s">
        <v>42</v>
      </c>
      <c r="D4" s="21">
        <v>45335</v>
      </c>
      <c r="E4" s="19">
        <v>1000</v>
      </c>
      <c r="F4" s="19"/>
      <c r="G4" s="22">
        <v>9.2718000000000007</v>
      </c>
      <c r="H4" s="19">
        <v>29.775500000000001</v>
      </c>
      <c r="I4" s="19">
        <v>0.60780000000000001</v>
      </c>
      <c r="J4" s="19">
        <v>1.8100000000000002E-2</v>
      </c>
      <c r="K4" s="19">
        <v>1.01E-2</v>
      </c>
      <c r="L4" s="19">
        <v>19.700199999999999</v>
      </c>
      <c r="M4" s="19">
        <v>6.9118000000000004</v>
      </c>
      <c r="N4" s="19">
        <v>-2.3999999999999998E-3</v>
      </c>
      <c r="O4" s="19">
        <v>109.53</v>
      </c>
      <c r="P4" s="19"/>
      <c r="Q4" s="20" t="s">
        <v>43</v>
      </c>
      <c r="R4" s="21">
        <v>45335</v>
      </c>
      <c r="S4" s="21">
        <v>45364</v>
      </c>
      <c r="T4" s="21">
        <v>45366</v>
      </c>
      <c r="U4" s="21">
        <v>45349</v>
      </c>
      <c r="V4" s="21">
        <v>45350</v>
      </c>
      <c r="W4" s="21">
        <v>45398</v>
      </c>
      <c r="X4" s="21">
        <v>45399</v>
      </c>
      <c r="Y4" s="21">
        <v>45370</v>
      </c>
      <c r="Z4" s="21">
        <v>45372</v>
      </c>
    </row>
    <row r="5" spans="1:26" ht="14.25" customHeight="1" x14ac:dyDescent="0.35">
      <c r="A5" s="19" t="s">
        <v>44</v>
      </c>
      <c r="B5" s="20" t="s">
        <v>45</v>
      </c>
      <c r="C5" s="20" t="s">
        <v>42</v>
      </c>
      <c r="D5" s="21">
        <v>45336</v>
      </c>
      <c r="E5" s="19">
        <v>815</v>
      </c>
      <c r="F5" s="19"/>
      <c r="G5" s="22">
        <v>94.935500000000005</v>
      </c>
      <c r="H5" s="19">
        <v>41.180999999999997</v>
      </c>
      <c r="I5" s="19">
        <v>0.91200000000000003</v>
      </c>
      <c r="J5" s="19">
        <v>0.43580000000000002</v>
      </c>
      <c r="K5" s="19">
        <v>0.11600000000000001</v>
      </c>
      <c r="L5" s="19">
        <v>31.070499999999999</v>
      </c>
      <c r="M5" s="19">
        <v>6.4619999999999997</v>
      </c>
      <c r="N5" s="19">
        <v>0.66879999999999995</v>
      </c>
      <c r="O5" s="19">
        <v>203.75</v>
      </c>
      <c r="P5" s="19"/>
      <c r="Q5" s="19"/>
      <c r="R5" s="21">
        <v>45337</v>
      </c>
      <c r="S5" s="21">
        <v>45364</v>
      </c>
      <c r="T5" s="21">
        <v>45366</v>
      </c>
      <c r="U5" s="21">
        <v>45349</v>
      </c>
      <c r="V5" s="21">
        <v>45350</v>
      </c>
      <c r="W5" s="21">
        <v>45398</v>
      </c>
      <c r="X5" s="21">
        <v>45399</v>
      </c>
      <c r="Y5" s="21">
        <v>45370</v>
      </c>
      <c r="Z5" s="21">
        <v>45372</v>
      </c>
    </row>
    <row r="6" spans="1:26" ht="14.25" customHeight="1" x14ac:dyDescent="0.35">
      <c r="A6" s="19" t="s">
        <v>46</v>
      </c>
      <c r="B6" s="20" t="s">
        <v>45</v>
      </c>
      <c r="C6" s="20" t="s">
        <v>39</v>
      </c>
      <c r="D6" s="21">
        <v>45336</v>
      </c>
      <c r="E6" s="19">
        <v>815</v>
      </c>
      <c r="F6" s="20" t="s">
        <v>40</v>
      </c>
      <c r="G6" s="22">
        <v>19.3599</v>
      </c>
      <c r="H6" s="19">
        <v>136.0421</v>
      </c>
      <c r="I6" s="19">
        <v>1.2749999999999999</v>
      </c>
      <c r="J6" s="19">
        <v>0.16950000000000001</v>
      </c>
      <c r="K6" s="19">
        <v>0.1176</v>
      </c>
      <c r="L6" s="19">
        <v>38.408200000000001</v>
      </c>
      <c r="M6" s="19">
        <v>7.0461999999999998</v>
      </c>
      <c r="N6" s="19">
        <v>3.4186000000000001</v>
      </c>
      <c r="O6" s="19">
        <v>192.04</v>
      </c>
      <c r="P6" s="19"/>
      <c r="Q6" s="19"/>
      <c r="R6" s="21">
        <v>45337</v>
      </c>
      <c r="S6" s="21">
        <v>45364</v>
      </c>
      <c r="T6" s="21">
        <v>45366</v>
      </c>
      <c r="U6" s="21">
        <v>45349</v>
      </c>
      <c r="V6" s="21">
        <v>45350</v>
      </c>
      <c r="W6" s="21">
        <v>45398</v>
      </c>
      <c r="X6" s="21">
        <v>45399</v>
      </c>
      <c r="Y6" s="21">
        <v>45370</v>
      </c>
      <c r="Z6" s="21">
        <v>45372</v>
      </c>
    </row>
    <row r="7" spans="1:26" ht="14.25" customHeight="1" x14ac:dyDescent="0.35">
      <c r="A7" s="19" t="s">
        <v>47</v>
      </c>
      <c r="B7" s="20" t="s">
        <v>48</v>
      </c>
      <c r="C7" s="20" t="s">
        <v>42</v>
      </c>
      <c r="D7" s="21">
        <v>45336</v>
      </c>
      <c r="E7" s="19">
        <v>945</v>
      </c>
      <c r="F7" s="19"/>
      <c r="G7" s="22">
        <v>58.8504</v>
      </c>
      <c r="H7" s="19">
        <v>49.27</v>
      </c>
      <c r="I7" s="19">
        <v>0.77700000000000002</v>
      </c>
      <c r="J7" s="19">
        <v>0.28539999999999999</v>
      </c>
      <c r="K7" s="19">
        <v>5.91E-2</v>
      </c>
      <c r="L7" s="19">
        <v>28.0947</v>
      </c>
      <c r="M7" s="19">
        <v>5.7062999999999997</v>
      </c>
      <c r="N7" s="19">
        <v>0.24049999999999999</v>
      </c>
      <c r="O7" s="19">
        <v>200.85</v>
      </c>
      <c r="P7" s="19"/>
      <c r="Q7" s="19"/>
      <c r="R7" s="21">
        <v>45337</v>
      </c>
      <c r="S7" s="21">
        <v>45364</v>
      </c>
      <c r="T7" s="21">
        <v>45366</v>
      </c>
      <c r="U7" s="21">
        <v>45349</v>
      </c>
      <c r="V7" s="21">
        <v>45350</v>
      </c>
      <c r="W7" s="21">
        <v>45398</v>
      </c>
      <c r="X7" s="21">
        <v>45399</v>
      </c>
      <c r="Y7" s="21">
        <v>45370</v>
      </c>
      <c r="Z7" s="21">
        <v>45372</v>
      </c>
    </row>
    <row r="8" spans="1:26" ht="14.25" customHeight="1" x14ac:dyDescent="0.35">
      <c r="A8" s="19" t="s">
        <v>49</v>
      </c>
      <c r="B8" s="20" t="s">
        <v>48</v>
      </c>
      <c r="C8" s="20" t="s">
        <v>39</v>
      </c>
      <c r="D8" s="21">
        <v>45336</v>
      </c>
      <c r="E8" s="19">
        <v>945</v>
      </c>
      <c r="F8" s="20" t="s">
        <v>40</v>
      </c>
      <c r="G8" s="22">
        <v>26.0992</v>
      </c>
      <c r="H8" s="19">
        <v>78.012</v>
      </c>
      <c r="I8" s="23">
        <v>0.9</v>
      </c>
      <c r="J8" s="19">
        <v>0.1986</v>
      </c>
      <c r="K8" s="19">
        <v>5.21E-2</v>
      </c>
      <c r="L8" s="19">
        <v>30.436800000000002</v>
      </c>
      <c r="M8" s="19">
        <v>5.9607999999999999</v>
      </c>
      <c r="N8" s="19">
        <v>1.3977999999999999</v>
      </c>
      <c r="O8" s="19">
        <v>209.27</v>
      </c>
      <c r="P8" s="19"/>
      <c r="Q8" s="19"/>
      <c r="R8" s="21">
        <v>45337</v>
      </c>
      <c r="S8" s="21">
        <v>45364</v>
      </c>
      <c r="T8" s="21">
        <v>45366</v>
      </c>
      <c r="U8" s="21">
        <v>45349</v>
      </c>
      <c r="V8" s="21">
        <v>45350</v>
      </c>
      <c r="W8" s="21">
        <v>45398</v>
      </c>
      <c r="X8" s="21">
        <v>45399</v>
      </c>
      <c r="Y8" s="21">
        <v>45370</v>
      </c>
      <c r="Z8" s="21">
        <v>45372</v>
      </c>
    </row>
    <row r="9" spans="1:26" ht="14.25" customHeight="1" x14ac:dyDescent="0.35">
      <c r="A9" s="19" t="s">
        <v>50</v>
      </c>
      <c r="B9" s="20" t="s">
        <v>51</v>
      </c>
      <c r="C9" s="20" t="s">
        <v>39</v>
      </c>
      <c r="D9" s="21">
        <v>45343</v>
      </c>
      <c r="E9" s="19">
        <v>1315</v>
      </c>
      <c r="F9" s="20" t="s">
        <v>40</v>
      </c>
      <c r="G9" s="22">
        <v>19.256799999999998</v>
      </c>
      <c r="H9" s="19">
        <v>60.179299999999998</v>
      </c>
      <c r="I9" s="19">
        <v>2.8315999999999999</v>
      </c>
      <c r="J9" s="19">
        <v>1.3119000000000001</v>
      </c>
      <c r="K9" s="19">
        <v>0.1638</v>
      </c>
      <c r="L9" s="19">
        <v>45.9619</v>
      </c>
      <c r="M9" s="19">
        <v>7.9107000000000003</v>
      </c>
      <c r="N9" s="19">
        <v>8.7117000000000004</v>
      </c>
      <c r="O9" s="19">
        <v>451.14</v>
      </c>
      <c r="P9" s="19"/>
      <c r="Q9" s="19"/>
      <c r="R9" s="21">
        <v>45344</v>
      </c>
      <c r="S9" s="21">
        <v>45364</v>
      </c>
      <c r="T9" s="21">
        <v>45366</v>
      </c>
      <c r="U9" s="21">
        <v>45349</v>
      </c>
      <c r="V9" s="21">
        <v>45350</v>
      </c>
      <c r="W9" s="21">
        <v>45398</v>
      </c>
      <c r="X9" s="21">
        <v>45399</v>
      </c>
      <c r="Y9" s="21">
        <v>45370</v>
      </c>
      <c r="Z9" s="21">
        <v>45372</v>
      </c>
    </row>
    <row r="10" spans="1:26" ht="14.25" customHeight="1" x14ac:dyDescent="0.35">
      <c r="A10" s="19" t="s">
        <v>52</v>
      </c>
      <c r="B10" s="20" t="s">
        <v>51</v>
      </c>
      <c r="C10" s="20" t="s">
        <v>42</v>
      </c>
      <c r="D10" s="21">
        <v>45343</v>
      </c>
      <c r="E10" s="19">
        <v>1315</v>
      </c>
      <c r="F10" s="19"/>
      <c r="G10" s="22">
        <v>59.750500000000002</v>
      </c>
      <c r="H10" s="19">
        <v>75.526399999999995</v>
      </c>
      <c r="I10" s="19">
        <v>1.6575</v>
      </c>
      <c r="J10" s="19">
        <v>0.25380000000000003</v>
      </c>
      <c r="K10" s="19">
        <v>0.18559999999999999</v>
      </c>
      <c r="L10" s="19">
        <v>34.233800000000002</v>
      </c>
      <c r="M10" s="19">
        <v>8.3427000000000007</v>
      </c>
      <c r="N10" s="19">
        <v>3.8028</v>
      </c>
      <c r="O10" s="19">
        <v>453.32</v>
      </c>
      <c r="P10" s="19"/>
      <c r="Q10" s="19"/>
      <c r="R10" s="21">
        <v>45344</v>
      </c>
      <c r="S10" s="21">
        <v>45364</v>
      </c>
      <c r="T10" s="21">
        <v>45366</v>
      </c>
      <c r="U10" s="21">
        <v>45349</v>
      </c>
      <c r="V10" s="21">
        <v>45350</v>
      </c>
      <c r="W10" s="21">
        <v>45398</v>
      </c>
      <c r="X10" s="21">
        <v>45399</v>
      </c>
      <c r="Y10" s="21">
        <v>45370</v>
      </c>
      <c r="Z10" s="21">
        <v>45372</v>
      </c>
    </row>
    <row r="11" spans="1:26" ht="14.25" customHeight="1" x14ac:dyDescent="0.35">
      <c r="A11" s="19" t="s">
        <v>53</v>
      </c>
      <c r="B11" s="20" t="s">
        <v>54</v>
      </c>
      <c r="C11" s="20" t="s">
        <v>39</v>
      </c>
      <c r="D11" s="21">
        <v>45343</v>
      </c>
      <c r="E11" s="19">
        <v>950</v>
      </c>
      <c r="F11" s="20" t="s">
        <v>40</v>
      </c>
      <c r="G11" s="22">
        <v>551.05499999999995</v>
      </c>
      <c r="H11" s="19">
        <v>707.80399999999997</v>
      </c>
      <c r="I11" s="19">
        <v>5.8552</v>
      </c>
      <c r="J11" s="19">
        <v>2.9438</v>
      </c>
      <c r="K11" s="19">
        <v>0.2319</v>
      </c>
      <c r="L11" s="19">
        <v>47.429099999999998</v>
      </c>
      <c r="M11" s="19">
        <v>13.2743</v>
      </c>
      <c r="N11" s="19">
        <v>14.2837</v>
      </c>
      <c r="O11" s="19">
        <v>39.71</v>
      </c>
      <c r="P11" s="19"/>
      <c r="Q11" s="19"/>
      <c r="R11" s="21">
        <v>45344</v>
      </c>
      <c r="S11" s="21">
        <v>45364</v>
      </c>
      <c r="T11" s="21">
        <v>45366</v>
      </c>
      <c r="U11" s="21">
        <v>45349</v>
      </c>
      <c r="V11" s="21">
        <v>45350</v>
      </c>
      <c r="W11" s="21">
        <v>45398</v>
      </c>
      <c r="X11" s="21">
        <v>45399</v>
      </c>
      <c r="Y11" s="21">
        <v>45370</v>
      </c>
      <c r="Z11" s="21">
        <v>45372</v>
      </c>
    </row>
    <row r="12" spans="1:26" ht="14.25" customHeight="1" x14ac:dyDescent="0.35">
      <c r="A12" s="19" t="s">
        <v>55</v>
      </c>
      <c r="B12" s="20" t="s">
        <v>54</v>
      </c>
      <c r="C12" s="20" t="s">
        <v>42</v>
      </c>
      <c r="D12" s="21">
        <v>45343</v>
      </c>
      <c r="E12" s="19">
        <v>950</v>
      </c>
      <c r="F12" s="19"/>
      <c r="G12" s="22">
        <v>301.37450000000001</v>
      </c>
      <c r="H12" s="19">
        <v>515.9819</v>
      </c>
      <c r="I12" s="19">
        <v>4.0522999999999998</v>
      </c>
      <c r="J12" s="19">
        <v>1.0982000000000001</v>
      </c>
      <c r="K12" s="19">
        <v>0.25080000000000002</v>
      </c>
      <c r="L12" s="19">
        <v>32.836799999999997</v>
      </c>
      <c r="M12" s="19">
        <v>12.3362</v>
      </c>
      <c r="N12" s="19">
        <v>11.2074</v>
      </c>
      <c r="O12" s="19">
        <v>33.21</v>
      </c>
      <c r="P12" s="19"/>
      <c r="Q12" s="19"/>
      <c r="R12" s="21">
        <v>45344</v>
      </c>
      <c r="S12" s="21">
        <v>45364</v>
      </c>
      <c r="T12" s="21">
        <v>45366</v>
      </c>
      <c r="U12" s="21">
        <v>45349</v>
      </c>
      <c r="V12" s="21">
        <v>45350</v>
      </c>
      <c r="W12" s="21">
        <v>45398</v>
      </c>
      <c r="X12" s="21">
        <v>45399</v>
      </c>
      <c r="Y12" s="21">
        <v>45370</v>
      </c>
      <c r="Z12" s="21">
        <v>45372</v>
      </c>
    </row>
    <row r="13" spans="1:26" ht="14.25" customHeight="1" x14ac:dyDescent="0.35">
      <c r="A13" s="19" t="s">
        <v>56</v>
      </c>
      <c r="B13" s="20" t="s">
        <v>57</v>
      </c>
      <c r="C13" s="20" t="s">
        <v>39</v>
      </c>
      <c r="D13" s="21">
        <v>45343</v>
      </c>
      <c r="E13" s="19">
        <v>1520</v>
      </c>
      <c r="F13" s="20" t="s">
        <v>40</v>
      </c>
      <c r="G13" s="22">
        <v>12.116199999999999</v>
      </c>
      <c r="H13" s="19">
        <v>30.103899999999999</v>
      </c>
      <c r="I13" s="19">
        <v>0.90259999999999996</v>
      </c>
      <c r="J13" s="19">
        <v>2.2200000000000001E-2</v>
      </c>
      <c r="K13" s="19">
        <v>0.36809999999999998</v>
      </c>
      <c r="L13" s="19">
        <v>40.982599999999998</v>
      </c>
      <c r="M13" s="19">
        <v>5.8185000000000002</v>
      </c>
      <c r="N13" s="19">
        <v>25.514099999999999</v>
      </c>
      <c r="O13" s="19">
        <v>19.53</v>
      </c>
      <c r="P13" s="19"/>
      <c r="Q13" s="19"/>
      <c r="R13" s="21">
        <v>45344</v>
      </c>
      <c r="S13" s="21">
        <v>45364</v>
      </c>
      <c r="T13" s="21">
        <v>45366</v>
      </c>
      <c r="U13" s="21">
        <v>45349</v>
      </c>
      <c r="V13" s="21">
        <v>45350</v>
      </c>
      <c r="W13" s="21">
        <v>45398</v>
      </c>
      <c r="X13" s="21">
        <v>45399</v>
      </c>
      <c r="Y13" s="21">
        <v>45370</v>
      </c>
      <c r="Z13" s="21">
        <v>45372</v>
      </c>
    </row>
    <row r="14" spans="1:26" ht="14.25" customHeight="1" x14ac:dyDescent="0.35">
      <c r="A14" s="19" t="s">
        <v>58</v>
      </c>
      <c r="B14" s="20" t="s">
        <v>57</v>
      </c>
      <c r="C14" s="20" t="s">
        <v>42</v>
      </c>
      <c r="D14" s="21">
        <v>45343</v>
      </c>
      <c r="E14" s="19">
        <v>1520</v>
      </c>
      <c r="F14" s="19"/>
      <c r="G14" s="22" t="s">
        <v>59</v>
      </c>
      <c r="H14" s="19">
        <v>43.101199999999999</v>
      </c>
      <c r="I14" s="19">
        <v>0.68920000000000003</v>
      </c>
      <c r="J14" s="19">
        <v>5.6899999999999999E-2</v>
      </c>
      <c r="K14" s="19">
        <v>0.17519999999999999</v>
      </c>
      <c r="L14" s="19">
        <v>33.2485</v>
      </c>
      <c r="M14" s="19">
        <v>5.2079000000000004</v>
      </c>
      <c r="N14" s="19">
        <v>20.819400000000002</v>
      </c>
      <c r="O14" s="19">
        <v>17.09</v>
      </c>
      <c r="P14" s="19"/>
      <c r="Q14" s="19"/>
      <c r="R14" s="20" t="s">
        <v>59</v>
      </c>
      <c r="S14" s="21">
        <v>45364</v>
      </c>
      <c r="T14" s="21">
        <v>45366</v>
      </c>
      <c r="U14" s="21">
        <v>45349</v>
      </c>
      <c r="V14" s="21">
        <v>45350</v>
      </c>
      <c r="W14" s="21">
        <v>45398</v>
      </c>
      <c r="X14" s="21">
        <v>45399</v>
      </c>
      <c r="Y14" s="21">
        <v>45370</v>
      </c>
      <c r="Z14" s="21">
        <v>45372</v>
      </c>
    </row>
    <row r="15" spans="1:26" ht="14.25" customHeight="1" x14ac:dyDescent="0.35">
      <c r="A15" s="19" t="s">
        <v>60</v>
      </c>
      <c r="B15" s="20" t="s">
        <v>61</v>
      </c>
      <c r="C15" s="20" t="s">
        <v>39</v>
      </c>
      <c r="D15" s="21">
        <v>45393</v>
      </c>
      <c r="E15" s="19">
        <v>930</v>
      </c>
      <c r="F15" s="20"/>
      <c r="G15" s="22">
        <v>15.731199999999999</v>
      </c>
      <c r="H15" s="19">
        <v>22.567599999999999</v>
      </c>
      <c r="I15" s="19">
        <v>0.8538</v>
      </c>
      <c r="J15" s="19">
        <v>3.1300000000000001E-2</v>
      </c>
      <c r="K15" s="19">
        <v>-4.0000000000000001E-3</v>
      </c>
      <c r="L15" s="19">
        <v>28.8065</v>
      </c>
      <c r="M15" s="19">
        <v>8.6167999999999996</v>
      </c>
      <c r="N15" s="19">
        <v>0.49120000000000003</v>
      </c>
      <c r="O15" s="19">
        <v>51.83</v>
      </c>
      <c r="P15" s="19"/>
      <c r="Q15" s="19"/>
      <c r="R15" s="21">
        <v>45394</v>
      </c>
      <c r="S15" s="21">
        <v>45364</v>
      </c>
      <c r="T15" s="21">
        <v>45399</v>
      </c>
      <c r="U15" s="21">
        <v>45414</v>
      </c>
      <c r="V15" s="21">
        <v>45421</v>
      </c>
      <c r="W15" s="19" t="s">
        <v>62</v>
      </c>
      <c r="X15" s="21">
        <v>45509</v>
      </c>
      <c r="Y15" s="21">
        <v>45435</v>
      </c>
      <c r="Z15" s="21">
        <v>45406</v>
      </c>
    </row>
    <row r="16" spans="1:26" ht="14.25" customHeight="1" x14ac:dyDescent="0.35">
      <c r="A16" s="19" t="s">
        <v>63</v>
      </c>
      <c r="B16" s="20" t="s">
        <v>61</v>
      </c>
      <c r="C16" s="20" t="s">
        <v>42</v>
      </c>
      <c r="D16" s="21">
        <v>45393</v>
      </c>
      <c r="E16" s="19">
        <v>930</v>
      </c>
      <c r="F16" s="19">
        <v>1.1599999999999999</v>
      </c>
      <c r="G16" s="22">
        <v>23.128900000000002</v>
      </c>
      <c r="H16" s="19">
        <v>81.135800000000003</v>
      </c>
      <c r="I16" s="19">
        <v>0.64100000000000001</v>
      </c>
      <c r="J16" s="19">
        <v>1.23E-2</v>
      </c>
      <c r="K16" s="19">
        <v>-5.9999999999999995E-4</v>
      </c>
      <c r="L16" s="19">
        <v>28.0425</v>
      </c>
      <c r="M16" s="19">
        <v>8.6534999999999993</v>
      </c>
      <c r="N16" s="19">
        <v>0.49120000000000003</v>
      </c>
      <c r="O16" s="19">
        <v>52.34</v>
      </c>
      <c r="P16" s="19"/>
      <c r="Q16" s="19"/>
      <c r="R16" s="21">
        <v>45394</v>
      </c>
      <c r="S16" s="21">
        <v>45364</v>
      </c>
      <c r="T16" s="21">
        <v>45399</v>
      </c>
      <c r="U16" s="21">
        <v>45414</v>
      </c>
      <c r="V16" s="21">
        <v>45421</v>
      </c>
      <c r="W16" s="19" t="s">
        <v>62</v>
      </c>
      <c r="X16" s="21">
        <v>45509</v>
      </c>
      <c r="Y16" s="21">
        <v>45435</v>
      </c>
      <c r="Z16" s="21">
        <v>45406</v>
      </c>
    </row>
    <row r="17" spans="1:26" ht="14.25" customHeight="1" x14ac:dyDescent="0.35">
      <c r="A17" s="19" t="s">
        <v>64</v>
      </c>
      <c r="B17" s="20" t="s">
        <v>65</v>
      </c>
      <c r="C17" s="20" t="s">
        <v>39</v>
      </c>
      <c r="D17" s="21">
        <v>45393</v>
      </c>
      <c r="E17" s="19">
        <v>1330</v>
      </c>
      <c r="F17" s="20"/>
      <c r="G17" s="22">
        <v>171.47409999999999</v>
      </c>
      <c r="H17" s="19">
        <v>2922.54</v>
      </c>
      <c r="I17" s="19">
        <v>0.93969999999999998</v>
      </c>
      <c r="J17" s="19">
        <v>4.6899999999999997E-2</v>
      </c>
      <c r="K17" s="19">
        <v>8.5000000000000006E-3</v>
      </c>
      <c r="L17" s="19">
        <v>24.093900000000001</v>
      </c>
      <c r="M17" s="19">
        <v>12.6396</v>
      </c>
      <c r="N17" s="19">
        <v>3.0737000000000001</v>
      </c>
      <c r="O17" s="19">
        <v>169.36</v>
      </c>
      <c r="P17" s="19"/>
      <c r="Q17" s="19"/>
      <c r="R17" s="21">
        <v>45394</v>
      </c>
      <c r="S17" s="21">
        <v>45364</v>
      </c>
      <c r="T17" s="21">
        <v>45399</v>
      </c>
      <c r="U17" s="21">
        <v>45414</v>
      </c>
      <c r="V17" s="21">
        <v>45421</v>
      </c>
      <c r="W17" s="19" t="s">
        <v>62</v>
      </c>
      <c r="X17" s="21">
        <v>45509</v>
      </c>
      <c r="Y17" s="21">
        <v>45435</v>
      </c>
      <c r="Z17" s="21">
        <v>45406</v>
      </c>
    </row>
    <row r="18" spans="1:26" ht="14.25" customHeight="1" x14ac:dyDescent="0.35">
      <c r="A18" s="19" t="s">
        <v>66</v>
      </c>
      <c r="B18" s="20" t="s">
        <v>65</v>
      </c>
      <c r="C18" s="20" t="s">
        <v>42</v>
      </c>
      <c r="D18" s="21">
        <v>45393</v>
      </c>
      <c r="E18" s="19">
        <v>1330</v>
      </c>
      <c r="F18" s="19">
        <v>1.43</v>
      </c>
      <c r="G18" s="22">
        <v>15.6845</v>
      </c>
      <c r="H18" s="19">
        <v>151.22110000000001</v>
      </c>
      <c r="I18" s="19">
        <v>0.57830000000000004</v>
      </c>
      <c r="J18" s="19">
        <v>2.98E-2</v>
      </c>
      <c r="K18" s="19">
        <v>-5.4999999999999997E-3</v>
      </c>
      <c r="L18" s="19">
        <v>28.281400000000001</v>
      </c>
      <c r="M18" s="19">
        <v>10.641500000000001</v>
      </c>
      <c r="N18" s="19">
        <v>2.7042000000000002</v>
      </c>
      <c r="O18" s="19">
        <v>170.04</v>
      </c>
      <c r="P18" s="19"/>
      <c r="Q18" s="19"/>
      <c r="R18" s="21">
        <v>45394</v>
      </c>
      <c r="S18" s="21">
        <v>45364</v>
      </c>
      <c r="T18" s="21">
        <v>45399</v>
      </c>
      <c r="U18" s="21">
        <v>45414</v>
      </c>
      <c r="V18" s="21">
        <v>45421</v>
      </c>
      <c r="W18" s="21">
        <v>45512</v>
      </c>
      <c r="X18" s="21">
        <v>45525</v>
      </c>
      <c r="Y18" s="21">
        <v>45435</v>
      </c>
      <c r="Z18" s="21">
        <v>45406</v>
      </c>
    </row>
    <row r="19" spans="1:26" ht="14.25" customHeight="1" x14ac:dyDescent="0.35">
      <c r="A19" s="19" t="s">
        <v>67</v>
      </c>
      <c r="B19" s="20" t="s">
        <v>68</v>
      </c>
      <c r="C19" s="20" t="s">
        <v>39</v>
      </c>
      <c r="D19" s="21">
        <v>45394</v>
      </c>
      <c r="E19" s="19">
        <v>900</v>
      </c>
      <c r="F19" s="19">
        <v>16.39</v>
      </c>
      <c r="G19" s="22">
        <v>240.0472</v>
      </c>
      <c r="H19" s="19">
        <v>5227.3540000000003</v>
      </c>
      <c r="I19" s="19">
        <v>2.0038</v>
      </c>
      <c r="J19" s="19">
        <v>0.92069999999999996</v>
      </c>
      <c r="K19" s="19">
        <v>-8.0000000000000004E-4</v>
      </c>
      <c r="L19" s="19">
        <v>21.156300000000002</v>
      </c>
      <c r="M19" s="19">
        <v>10.037800000000001</v>
      </c>
      <c r="N19" s="19">
        <v>4.2035999999999998</v>
      </c>
      <c r="O19" s="19">
        <v>63.52</v>
      </c>
      <c r="P19" s="19"/>
      <c r="Q19" s="19"/>
      <c r="R19" s="21">
        <v>45394</v>
      </c>
      <c r="S19" s="21">
        <v>45364</v>
      </c>
      <c r="T19" s="21">
        <v>45399</v>
      </c>
      <c r="U19" s="21">
        <v>45414</v>
      </c>
      <c r="V19" s="21">
        <v>45421</v>
      </c>
      <c r="W19" s="19" t="s">
        <v>62</v>
      </c>
      <c r="X19" s="21">
        <v>45509</v>
      </c>
      <c r="Y19" s="21">
        <v>45435</v>
      </c>
      <c r="Z19" s="21">
        <v>45406</v>
      </c>
    </row>
    <row r="20" spans="1:26" ht="14.25" customHeight="1" x14ac:dyDescent="0.35">
      <c r="A20" s="19" t="s">
        <v>69</v>
      </c>
      <c r="B20" s="20" t="s">
        <v>68</v>
      </c>
      <c r="C20" s="20" t="s">
        <v>42</v>
      </c>
      <c r="D20" s="21">
        <v>45394</v>
      </c>
      <c r="E20" s="19">
        <v>900</v>
      </c>
      <c r="F20" s="19">
        <v>2.0499999999999998</v>
      </c>
      <c r="G20" s="22">
        <v>8.0546000000000006</v>
      </c>
      <c r="H20" s="19">
        <v>103.30329999999999</v>
      </c>
      <c r="I20" s="19">
        <v>1.0515000000000001</v>
      </c>
      <c r="J20" s="19">
        <v>2.0799999999999999E-2</v>
      </c>
      <c r="K20" s="19">
        <v>-1.2999999999999999E-3</v>
      </c>
      <c r="L20" s="19">
        <v>19.489100000000001</v>
      </c>
      <c r="M20" s="19">
        <v>9.4126999999999992</v>
      </c>
      <c r="N20" s="19">
        <v>0.2661</v>
      </c>
      <c r="O20" s="19">
        <v>61.83</v>
      </c>
      <c r="P20" s="19"/>
      <c r="Q20" s="19"/>
      <c r="R20" s="21">
        <v>45394</v>
      </c>
      <c r="S20" s="21">
        <v>45364</v>
      </c>
      <c r="T20" s="21">
        <v>45399</v>
      </c>
      <c r="U20" s="21">
        <v>45414</v>
      </c>
      <c r="V20" s="21">
        <v>45421</v>
      </c>
      <c r="W20" s="19" t="s">
        <v>62</v>
      </c>
      <c r="X20" s="21">
        <v>45509</v>
      </c>
      <c r="Y20" s="21">
        <v>45435</v>
      </c>
      <c r="Z20" s="21">
        <v>45406</v>
      </c>
    </row>
    <row r="21" spans="1:26" ht="14.25" customHeight="1" x14ac:dyDescent="0.35">
      <c r="A21" s="19" t="s">
        <v>70</v>
      </c>
      <c r="B21" s="20" t="s">
        <v>71</v>
      </c>
      <c r="C21" s="20" t="s">
        <v>39</v>
      </c>
      <c r="D21" s="21">
        <v>45394</v>
      </c>
      <c r="E21" s="19">
        <v>1130</v>
      </c>
      <c r="F21" s="19"/>
      <c r="G21" s="22">
        <v>9.6388999999999996</v>
      </c>
      <c r="H21" s="19">
        <v>209.60419999999999</v>
      </c>
      <c r="I21" s="19">
        <v>0.81589999999999996</v>
      </c>
      <c r="J21" s="19">
        <v>0.14530000000000001</v>
      </c>
      <c r="K21" s="19">
        <v>9.3700000000000006E-2</v>
      </c>
      <c r="L21" s="19">
        <v>34.923999999999999</v>
      </c>
      <c r="M21" s="19">
        <v>8.9595000000000002</v>
      </c>
      <c r="N21" s="19">
        <v>0.35949999999999999</v>
      </c>
      <c r="O21" s="19">
        <v>131.88</v>
      </c>
      <c r="P21" s="19"/>
      <c r="Q21" s="19"/>
      <c r="R21" s="21">
        <v>45394</v>
      </c>
      <c r="S21" s="21">
        <v>45364</v>
      </c>
      <c r="T21" s="21">
        <v>45399</v>
      </c>
      <c r="U21" s="21">
        <v>45414</v>
      </c>
      <c r="V21" s="21">
        <v>45421</v>
      </c>
      <c r="W21" s="21">
        <v>45512</v>
      </c>
      <c r="X21" s="21">
        <v>45525</v>
      </c>
      <c r="Y21" s="21">
        <v>45435</v>
      </c>
      <c r="Z21" s="21">
        <v>45406</v>
      </c>
    </row>
    <row r="22" spans="1:26" ht="14.25" customHeight="1" x14ac:dyDescent="0.35">
      <c r="A22" s="19" t="s">
        <v>72</v>
      </c>
      <c r="B22" s="20" t="s">
        <v>71</v>
      </c>
      <c r="C22" s="20" t="s">
        <v>42</v>
      </c>
      <c r="D22" s="21">
        <v>45394</v>
      </c>
      <c r="E22" s="19">
        <v>1130</v>
      </c>
      <c r="F22" s="19">
        <v>13.07</v>
      </c>
      <c r="G22" s="22">
        <v>15.582599999999999</v>
      </c>
      <c r="H22" s="19">
        <v>177.44390000000001</v>
      </c>
      <c r="I22" s="19">
        <v>0.89990000000000003</v>
      </c>
      <c r="J22" s="19">
        <v>4.0800000000000003E-2</v>
      </c>
      <c r="K22" s="19">
        <v>9.0700000000000003E-2</v>
      </c>
      <c r="L22" s="19">
        <v>35.235799999999998</v>
      </c>
      <c r="M22" s="19">
        <v>8.9143000000000008</v>
      </c>
      <c r="N22" s="19">
        <v>0.1089</v>
      </c>
      <c r="O22" s="19">
        <v>132.83000000000001</v>
      </c>
      <c r="P22" s="19"/>
      <c r="Q22" s="19"/>
      <c r="R22" s="21">
        <v>45394</v>
      </c>
      <c r="S22" s="21">
        <v>45364</v>
      </c>
      <c r="T22" s="21">
        <v>45399</v>
      </c>
      <c r="U22" s="21">
        <v>45414</v>
      </c>
      <c r="V22" s="21">
        <v>45421</v>
      </c>
      <c r="W22" s="21">
        <v>45512</v>
      </c>
      <c r="X22" s="21">
        <v>45525</v>
      </c>
      <c r="Y22" s="21">
        <v>45435</v>
      </c>
      <c r="Z22" s="21">
        <v>45406</v>
      </c>
    </row>
    <row r="23" spans="1:26" ht="14.25" customHeight="1" x14ac:dyDescent="0.35">
      <c r="A23" s="19" t="s">
        <v>73</v>
      </c>
      <c r="B23" s="19" t="s">
        <v>74</v>
      </c>
      <c r="C23" s="19" t="s">
        <v>39</v>
      </c>
      <c r="D23" s="21">
        <v>45397</v>
      </c>
      <c r="E23" s="19">
        <v>1400</v>
      </c>
      <c r="F23" s="19"/>
      <c r="G23" s="22">
        <v>1770.9691</v>
      </c>
      <c r="H23" s="19">
        <v>4978.6260000000002</v>
      </c>
      <c r="I23" s="19">
        <v>21.343999999999998</v>
      </c>
      <c r="J23" s="19">
        <v>0.80300000000000005</v>
      </c>
      <c r="K23" s="19">
        <v>-6.9999999999999999E-4</v>
      </c>
      <c r="L23" s="20">
        <v>63.4529</v>
      </c>
      <c r="M23" s="19">
        <v>12.3353</v>
      </c>
      <c r="N23" s="20">
        <v>17.827999999999999</v>
      </c>
      <c r="O23" s="19">
        <v>1196.8000000000002</v>
      </c>
      <c r="P23" s="19"/>
      <c r="Q23" s="19"/>
      <c r="R23" s="21">
        <v>45398</v>
      </c>
      <c r="S23" s="21">
        <v>45419</v>
      </c>
      <c r="T23" s="21">
        <v>45419</v>
      </c>
      <c r="U23" s="21">
        <v>45414</v>
      </c>
      <c r="V23" s="21">
        <v>45421</v>
      </c>
      <c r="W23" s="19" t="s">
        <v>62</v>
      </c>
      <c r="X23" s="21">
        <v>45509</v>
      </c>
      <c r="Y23" s="21">
        <v>45435</v>
      </c>
      <c r="Z23" s="21">
        <v>45406</v>
      </c>
    </row>
    <row r="24" spans="1:26" ht="14.25" customHeight="1" x14ac:dyDescent="0.35">
      <c r="A24" s="19" t="s">
        <v>75</v>
      </c>
      <c r="B24" s="19" t="s">
        <v>74</v>
      </c>
      <c r="C24" s="19" t="s">
        <v>42</v>
      </c>
      <c r="D24" s="21">
        <v>45397</v>
      </c>
      <c r="E24" s="19">
        <v>1400</v>
      </c>
      <c r="F24" s="19">
        <v>1.84</v>
      </c>
      <c r="G24" s="24">
        <v>30.194600000000001</v>
      </c>
      <c r="H24" s="19">
        <v>97.253600000000006</v>
      </c>
      <c r="I24" s="19">
        <v>0.78790000000000004</v>
      </c>
      <c r="J24" s="19">
        <v>0.13769999999999999</v>
      </c>
      <c r="K24" s="19">
        <v>4.4999999999999998E-2</v>
      </c>
      <c r="L24" s="19">
        <v>17.212199999999999</v>
      </c>
      <c r="M24" s="19">
        <v>6.5723000000000003</v>
      </c>
      <c r="N24" s="19">
        <v>0.96060000000000001</v>
      </c>
      <c r="O24" s="19">
        <v>356.70000000000005</v>
      </c>
      <c r="P24" s="19"/>
      <c r="Q24" s="19"/>
      <c r="R24" s="21">
        <v>45398</v>
      </c>
      <c r="S24" s="21">
        <v>45419</v>
      </c>
      <c r="T24" s="21">
        <v>45419</v>
      </c>
      <c r="U24" s="21">
        <v>45414</v>
      </c>
      <c r="V24" s="21">
        <v>45421</v>
      </c>
      <c r="W24" s="19" t="s">
        <v>62</v>
      </c>
      <c r="X24" s="21">
        <v>45509</v>
      </c>
      <c r="Y24" s="21">
        <v>45435</v>
      </c>
      <c r="Z24" s="21">
        <v>45406</v>
      </c>
    </row>
    <row r="25" spans="1:26" ht="14.25" customHeight="1" x14ac:dyDescent="0.35">
      <c r="A25" s="19" t="s">
        <v>76</v>
      </c>
      <c r="B25" s="19" t="s">
        <v>77</v>
      </c>
      <c r="C25" s="19" t="s">
        <v>39</v>
      </c>
      <c r="D25" s="21">
        <v>45397</v>
      </c>
      <c r="E25" s="19">
        <v>900</v>
      </c>
      <c r="F25" s="19"/>
      <c r="G25" s="22">
        <v>58.961799999999997</v>
      </c>
      <c r="H25" s="19">
        <v>166.72649999999999</v>
      </c>
      <c r="I25" s="19">
        <v>0.34599999999999997</v>
      </c>
      <c r="J25" s="19">
        <v>0.1847</v>
      </c>
      <c r="K25" s="19">
        <v>6.4000000000000003E-3</v>
      </c>
      <c r="L25" s="19">
        <v>31.936399999999999</v>
      </c>
      <c r="M25" s="19">
        <v>11.3126</v>
      </c>
      <c r="N25" s="19">
        <v>0.1004</v>
      </c>
      <c r="O25" s="19">
        <v>175.88</v>
      </c>
      <c r="P25" s="19"/>
      <c r="Q25" s="19"/>
      <c r="R25" s="21">
        <v>45398</v>
      </c>
      <c r="S25" s="21">
        <v>45419</v>
      </c>
      <c r="T25" s="21">
        <v>45419</v>
      </c>
      <c r="U25" s="21">
        <v>45414</v>
      </c>
      <c r="V25" s="21">
        <v>45421</v>
      </c>
      <c r="W25" s="21">
        <v>45512</v>
      </c>
      <c r="X25" s="21">
        <v>45525</v>
      </c>
      <c r="Y25" s="21">
        <v>45435</v>
      </c>
      <c r="Z25" s="21">
        <v>45406</v>
      </c>
    </row>
    <row r="26" spans="1:26" ht="14.25" customHeight="1" x14ac:dyDescent="0.35">
      <c r="A26" s="19" t="s">
        <v>78</v>
      </c>
      <c r="B26" s="19" t="s">
        <v>77</v>
      </c>
      <c r="C26" s="19" t="s">
        <v>42</v>
      </c>
      <c r="D26" s="21">
        <v>45397</v>
      </c>
      <c r="E26" s="19">
        <v>900</v>
      </c>
      <c r="F26" s="19">
        <v>2.37</v>
      </c>
      <c r="G26" s="22">
        <v>19.2805</v>
      </c>
      <c r="H26" s="19">
        <v>78.348200000000006</v>
      </c>
      <c r="I26" s="19">
        <v>0.46779999999999999</v>
      </c>
      <c r="J26" s="19">
        <v>5.9799999999999999E-2</v>
      </c>
      <c r="K26" s="19">
        <v>4.7999999999999996E-3</v>
      </c>
      <c r="L26" s="19">
        <v>32.2545</v>
      </c>
      <c r="M26" s="19">
        <v>11.5016</v>
      </c>
      <c r="N26" s="19">
        <v>0.19389999999999999</v>
      </c>
      <c r="O26" s="19">
        <v>171.36</v>
      </c>
      <c r="P26" s="19"/>
      <c r="Q26" s="19"/>
      <c r="R26" s="21">
        <v>45398</v>
      </c>
      <c r="S26" s="21">
        <v>45419</v>
      </c>
      <c r="T26" s="21">
        <v>45419</v>
      </c>
      <c r="U26" s="21">
        <v>45414</v>
      </c>
      <c r="V26" s="21">
        <v>45421</v>
      </c>
      <c r="W26" s="21">
        <v>45512</v>
      </c>
      <c r="X26" s="21">
        <v>45525</v>
      </c>
      <c r="Y26" s="21">
        <v>45435</v>
      </c>
      <c r="Z26" s="21">
        <v>45406</v>
      </c>
    </row>
    <row r="27" spans="1:26" ht="14.25" customHeight="1" x14ac:dyDescent="0.35">
      <c r="A27" s="19" t="s">
        <v>79</v>
      </c>
      <c r="B27" s="19" t="s">
        <v>80</v>
      </c>
      <c r="C27" s="19" t="s">
        <v>39</v>
      </c>
      <c r="D27" s="21">
        <v>45397</v>
      </c>
      <c r="E27" s="19">
        <v>1100</v>
      </c>
      <c r="F27" s="19"/>
      <c r="G27" s="22">
        <v>19.784700000000001</v>
      </c>
      <c r="H27" s="19">
        <v>53.363599999999998</v>
      </c>
      <c r="I27" s="19">
        <v>0.3468</v>
      </c>
      <c r="J27" s="19">
        <v>9.8299999999999998E-2</v>
      </c>
      <c r="K27" s="19">
        <v>-6.9999999999999999E-4</v>
      </c>
      <c r="L27" s="19">
        <v>28.2881</v>
      </c>
      <c r="M27" s="19">
        <v>10.833399999999999</v>
      </c>
      <c r="N27" s="19">
        <v>0.2661</v>
      </c>
      <c r="O27" s="19">
        <v>188.32</v>
      </c>
      <c r="P27" s="19"/>
      <c r="Q27" s="19"/>
      <c r="R27" s="21">
        <v>45398</v>
      </c>
      <c r="S27" s="21">
        <v>45419</v>
      </c>
      <c r="T27" s="21">
        <v>45419</v>
      </c>
      <c r="U27" s="21">
        <v>45414</v>
      </c>
      <c r="V27" s="21">
        <v>45421</v>
      </c>
      <c r="W27" s="21">
        <v>45512</v>
      </c>
      <c r="X27" s="21">
        <v>45525</v>
      </c>
      <c r="Y27" s="21">
        <v>45435</v>
      </c>
      <c r="Z27" s="21">
        <v>45406</v>
      </c>
    </row>
    <row r="28" spans="1:26" ht="14.25" customHeight="1" x14ac:dyDescent="0.35">
      <c r="A28" s="19" t="s">
        <v>81</v>
      </c>
      <c r="B28" s="19" t="s">
        <v>80</v>
      </c>
      <c r="C28" s="19" t="s">
        <v>42</v>
      </c>
      <c r="D28" s="21">
        <v>45397</v>
      </c>
      <c r="E28" s="19">
        <v>1100</v>
      </c>
      <c r="F28" s="19">
        <v>2.85</v>
      </c>
      <c r="G28" s="22">
        <v>17.238700000000001</v>
      </c>
      <c r="H28" s="19">
        <v>50.9711</v>
      </c>
      <c r="I28" s="19">
        <v>0.47789999999999999</v>
      </c>
      <c r="J28" s="19">
        <v>3.9899999999999998E-2</v>
      </c>
      <c r="K28" s="19">
        <v>-8.0000000000000004E-4</v>
      </c>
      <c r="L28" s="19">
        <v>28.326899999999998</v>
      </c>
      <c r="M28" s="19">
        <v>10.8687</v>
      </c>
      <c r="N28" s="19">
        <v>3.2500000000000001E-2</v>
      </c>
      <c r="O28" s="19">
        <v>190.23</v>
      </c>
      <c r="P28" s="19"/>
      <c r="Q28" s="19"/>
      <c r="R28" s="21">
        <v>45398</v>
      </c>
      <c r="S28" s="21">
        <v>45419</v>
      </c>
      <c r="T28" s="21">
        <v>45419</v>
      </c>
      <c r="U28" s="21">
        <v>45414</v>
      </c>
      <c r="V28" s="21">
        <v>45421</v>
      </c>
      <c r="W28" s="21">
        <v>45512</v>
      </c>
      <c r="X28" s="21">
        <v>45525</v>
      </c>
      <c r="Y28" s="21">
        <v>45435</v>
      </c>
      <c r="Z28" s="21">
        <v>45406</v>
      </c>
    </row>
    <row r="29" spans="1:26" ht="14.25" customHeight="1" x14ac:dyDescent="0.35">
      <c r="A29" s="19" t="s">
        <v>82</v>
      </c>
      <c r="B29" s="19" t="s">
        <v>74</v>
      </c>
      <c r="C29" s="19" t="s">
        <v>83</v>
      </c>
      <c r="D29" s="21">
        <v>45397</v>
      </c>
      <c r="E29" s="19">
        <v>1430</v>
      </c>
      <c r="F29" s="19">
        <v>1.81</v>
      </c>
      <c r="G29" s="22">
        <v>32.825699999999998</v>
      </c>
      <c r="H29" s="19">
        <v>91.768799999999999</v>
      </c>
      <c r="I29" s="19">
        <v>0.67069999999999996</v>
      </c>
      <c r="J29" s="19">
        <v>8.9300000000000004E-2</v>
      </c>
      <c r="K29" s="19">
        <v>5.8099999999999999E-2</v>
      </c>
      <c r="L29" s="19">
        <v>20.462599999999998</v>
      </c>
      <c r="M29" s="19">
        <v>8.5764999999999993</v>
      </c>
      <c r="N29" s="19">
        <v>2.8199999999999999E-2</v>
      </c>
      <c r="O29" s="19">
        <v>377.29999999999995</v>
      </c>
      <c r="P29" s="19"/>
      <c r="Q29" s="19"/>
      <c r="R29" s="21">
        <v>45398</v>
      </c>
      <c r="S29" s="21">
        <v>45419</v>
      </c>
      <c r="T29" s="21">
        <v>45419</v>
      </c>
      <c r="U29" s="21">
        <v>45414</v>
      </c>
      <c r="V29" s="21">
        <v>45421</v>
      </c>
      <c r="W29" s="21">
        <v>45537</v>
      </c>
      <c r="X29" s="21">
        <v>45525</v>
      </c>
      <c r="Y29" s="21">
        <v>45435</v>
      </c>
      <c r="Z29" s="21">
        <v>45406</v>
      </c>
    </row>
    <row r="30" spans="1:26" ht="14.25" customHeight="1" x14ac:dyDescent="0.35">
      <c r="A30" s="19" t="s">
        <v>84</v>
      </c>
      <c r="B30" s="19" t="s">
        <v>85</v>
      </c>
      <c r="C30" s="19" t="s">
        <v>39</v>
      </c>
      <c r="D30" s="21">
        <v>45401</v>
      </c>
      <c r="E30" s="19">
        <v>913</v>
      </c>
      <c r="F30" s="19"/>
      <c r="G30" s="22">
        <v>29.157699999999998</v>
      </c>
      <c r="H30" s="19">
        <v>58.580199999999998</v>
      </c>
      <c r="I30" s="19">
        <v>0.68859999999999999</v>
      </c>
      <c r="J30" s="19">
        <v>0.16259999999999999</v>
      </c>
      <c r="K30" s="19">
        <v>-8.0000000000000004E-4</v>
      </c>
      <c r="L30" s="19">
        <v>32.305300000000003</v>
      </c>
      <c r="M30" s="19">
        <v>10.7852</v>
      </c>
      <c r="N30" s="19">
        <v>1.294</v>
      </c>
      <c r="O30" s="19">
        <v>151.5</v>
      </c>
      <c r="P30" s="19"/>
      <c r="Q30" s="19"/>
      <c r="R30" s="21">
        <v>45404</v>
      </c>
      <c r="S30" s="21">
        <v>45419</v>
      </c>
      <c r="T30" s="21">
        <v>45419</v>
      </c>
      <c r="U30" s="21">
        <v>45414</v>
      </c>
      <c r="V30" s="21">
        <v>45421</v>
      </c>
      <c r="W30" s="21">
        <v>45512</v>
      </c>
      <c r="X30" s="21">
        <v>45525</v>
      </c>
      <c r="Y30" s="21">
        <v>45435</v>
      </c>
      <c r="Z30" s="21">
        <v>45406</v>
      </c>
    </row>
    <row r="31" spans="1:26" ht="14.25" customHeight="1" x14ac:dyDescent="0.35">
      <c r="A31" s="19" t="s">
        <v>86</v>
      </c>
      <c r="B31" s="19" t="s">
        <v>85</v>
      </c>
      <c r="C31" s="19" t="s">
        <v>42</v>
      </c>
      <c r="D31" s="21">
        <v>45401</v>
      </c>
      <c r="E31" s="19">
        <v>913</v>
      </c>
      <c r="F31" s="19">
        <v>7.84</v>
      </c>
      <c r="G31" s="22">
        <v>91.040700000000001</v>
      </c>
      <c r="H31" s="19">
        <v>142.58779999999999</v>
      </c>
      <c r="I31" s="19">
        <v>0.55530000000000002</v>
      </c>
      <c r="J31" s="19">
        <v>3.0599999999999999E-2</v>
      </c>
      <c r="K31" s="19">
        <v>-5.8999999999999999E-3</v>
      </c>
      <c r="L31" s="19">
        <v>31.8048</v>
      </c>
      <c r="M31" s="19">
        <v>10.835599999999999</v>
      </c>
      <c r="N31" s="19">
        <v>0.37230000000000002</v>
      </c>
      <c r="O31" s="19">
        <v>149.84</v>
      </c>
      <c r="P31" s="19"/>
      <c r="Q31" s="19"/>
      <c r="R31" s="21">
        <v>45404</v>
      </c>
      <c r="S31" s="21">
        <v>45419</v>
      </c>
      <c r="T31" s="21">
        <v>45419</v>
      </c>
      <c r="U31" s="21">
        <v>45414</v>
      </c>
      <c r="V31" s="21">
        <v>45421</v>
      </c>
      <c r="W31" s="21">
        <v>45512</v>
      </c>
      <c r="X31" s="21">
        <v>45525</v>
      </c>
      <c r="Y31" s="21">
        <v>45435</v>
      </c>
      <c r="Z31" s="21">
        <v>45406</v>
      </c>
    </row>
    <row r="32" spans="1:26" ht="14.25" customHeight="1" x14ac:dyDescent="0.35">
      <c r="A32" s="19" t="s">
        <v>87</v>
      </c>
      <c r="B32" s="19" t="s">
        <v>88</v>
      </c>
      <c r="C32" s="19" t="s">
        <v>39</v>
      </c>
      <c r="D32" s="21">
        <v>45401</v>
      </c>
      <c r="E32" s="19">
        <v>1240</v>
      </c>
      <c r="F32" s="19"/>
      <c r="G32" s="24">
        <v>150.94800000000001</v>
      </c>
      <c r="H32" s="19">
        <v>687.75930000000005</v>
      </c>
      <c r="I32" s="20">
        <v>18.2834</v>
      </c>
      <c r="J32" s="25">
        <v>19.228000000000002</v>
      </c>
      <c r="K32" s="19">
        <v>-1.6999999999999999E-3</v>
      </c>
      <c r="L32" s="19">
        <f>35.3965*2</f>
        <v>70.793000000000006</v>
      </c>
      <c r="M32" s="19">
        <v>11.0153</v>
      </c>
      <c r="N32" s="19">
        <v>2.7339000000000002</v>
      </c>
      <c r="O32" s="19">
        <v>1017.8</v>
      </c>
      <c r="P32" s="19"/>
      <c r="Q32" s="19"/>
      <c r="R32" s="21">
        <v>45404</v>
      </c>
      <c r="S32" s="21">
        <v>45419</v>
      </c>
      <c r="T32" s="21">
        <v>45419</v>
      </c>
      <c r="U32" s="21">
        <v>45414</v>
      </c>
      <c r="V32" s="21">
        <v>45421</v>
      </c>
      <c r="W32" s="21">
        <v>45512</v>
      </c>
      <c r="X32" s="21">
        <v>45525</v>
      </c>
      <c r="Y32" s="21">
        <v>45435</v>
      </c>
      <c r="Z32" s="21">
        <v>45406</v>
      </c>
    </row>
    <row r="33" spans="1:26" ht="14.25" customHeight="1" x14ac:dyDescent="0.35">
      <c r="A33" s="19" t="s">
        <v>89</v>
      </c>
      <c r="B33" s="19" t="s">
        <v>88</v>
      </c>
      <c r="C33" s="19" t="s">
        <v>42</v>
      </c>
      <c r="D33" s="21">
        <v>45401</v>
      </c>
      <c r="E33" s="19">
        <v>1240</v>
      </c>
      <c r="F33" s="19">
        <v>7.3</v>
      </c>
      <c r="G33" s="22">
        <v>13.7622</v>
      </c>
      <c r="H33" s="19">
        <v>55.423000000000002</v>
      </c>
      <c r="I33" s="19">
        <v>0.47599999999999998</v>
      </c>
      <c r="J33" s="19">
        <v>4.1000000000000002E-2</v>
      </c>
      <c r="K33" s="19">
        <v>6.4699999999999994E-2</v>
      </c>
      <c r="L33" s="19">
        <v>36.1158</v>
      </c>
      <c r="M33" s="19">
        <v>7.4156000000000004</v>
      </c>
      <c r="N33" s="19">
        <v>0.71630000000000005</v>
      </c>
      <c r="O33" s="19">
        <v>315</v>
      </c>
      <c r="P33" s="19"/>
      <c r="Q33" s="19"/>
      <c r="R33" s="21">
        <v>45404</v>
      </c>
      <c r="S33" s="21">
        <v>45419</v>
      </c>
      <c r="T33" s="21">
        <v>45419</v>
      </c>
      <c r="U33" s="21">
        <v>45414</v>
      </c>
      <c r="V33" s="21">
        <v>45421</v>
      </c>
      <c r="W33" s="21">
        <v>45512</v>
      </c>
      <c r="X33" s="21">
        <v>45525</v>
      </c>
      <c r="Y33" s="21">
        <v>45435</v>
      </c>
      <c r="Z33" s="21">
        <v>45406</v>
      </c>
    </row>
    <row r="34" spans="1:26" ht="14.25" customHeight="1" x14ac:dyDescent="0.35">
      <c r="A34" s="19" t="s">
        <v>90</v>
      </c>
      <c r="B34" s="19" t="s">
        <v>91</v>
      </c>
      <c r="C34" s="19" t="s">
        <v>39</v>
      </c>
      <c r="D34" s="21">
        <v>45404</v>
      </c>
      <c r="E34" s="19">
        <v>1130</v>
      </c>
      <c r="F34" s="19"/>
      <c r="G34" s="22">
        <v>18.108000000000001</v>
      </c>
      <c r="H34" s="19">
        <v>78.488699999999994</v>
      </c>
      <c r="I34" s="19">
        <v>0.49170000000000003</v>
      </c>
      <c r="J34" s="19">
        <v>8.6300000000000002E-2</v>
      </c>
      <c r="K34" s="19">
        <v>-5.9999999999999995E-4</v>
      </c>
      <c r="L34" s="19">
        <v>39.509700000000002</v>
      </c>
      <c r="M34" s="19">
        <v>6.8893000000000004</v>
      </c>
      <c r="N34" s="19">
        <v>1.8716999999999999</v>
      </c>
      <c r="O34" s="19">
        <v>208</v>
      </c>
      <c r="P34" s="19"/>
      <c r="Q34" s="19"/>
      <c r="R34" s="21">
        <v>45404</v>
      </c>
      <c r="S34" s="21">
        <v>45419</v>
      </c>
      <c r="T34" s="21">
        <v>45419</v>
      </c>
      <c r="U34" s="21">
        <v>45414</v>
      </c>
      <c r="V34" s="21">
        <v>45421</v>
      </c>
      <c r="W34" s="19" t="s">
        <v>62</v>
      </c>
      <c r="X34" s="21">
        <v>45509</v>
      </c>
      <c r="Y34" s="21">
        <v>45435</v>
      </c>
      <c r="Z34" s="21">
        <v>45406</v>
      </c>
    </row>
    <row r="35" spans="1:26" ht="14.25" customHeight="1" x14ac:dyDescent="0.35">
      <c r="A35" s="19" t="s">
        <v>92</v>
      </c>
      <c r="B35" s="19" t="s">
        <v>91</v>
      </c>
      <c r="C35" s="19" t="s">
        <v>42</v>
      </c>
      <c r="D35" s="21">
        <v>45404</v>
      </c>
      <c r="E35" s="19">
        <v>1130</v>
      </c>
      <c r="F35" s="19">
        <v>5</v>
      </c>
      <c r="G35" s="22">
        <v>6.4958999999999998</v>
      </c>
      <c r="H35" s="19">
        <v>60.274000000000001</v>
      </c>
      <c r="I35" s="19">
        <v>0.58009999999999995</v>
      </c>
      <c r="J35" s="19">
        <v>2.47E-2</v>
      </c>
      <c r="K35" s="19">
        <v>-5.3E-3</v>
      </c>
      <c r="L35" s="19">
        <v>35.825699999999998</v>
      </c>
      <c r="M35" s="19">
        <v>6.7355</v>
      </c>
      <c r="N35" s="19">
        <v>0.58040000000000003</v>
      </c>
      <c r="O35" s="19">
        <v>207.48</v>
      </c>
      <c r="P35" s="19"/>
      <c r="Q35" s="19"/>
      <c r="R35" s="21">
        <v>45404</v>
      </c>
      <c r="S35" s="21">
        <v>45419</v>
      </c>
      <c r="T35" s="21">
        <v>45419</v>
      </c>
      <c r="U35" s="21">
        <v>45414</v>
      </c>
      <c r="V35" s="21">
        <v>45421</v>
      </c>
      <c r="W35" s="19" t="s">
        <v>62</v>
      </c>
      <c r="X35" s="21">
        <v>45509</v>
      </c>
      <c r="Y35" s="21">
        <v>45435</v>
      </c>
      <c r="Z35" s="21">
        <v>45406</v>
      </c>
    </row>
    <row r="36" spans="1:26" ht="14.25" customHeight="1" x14ac:dyDescent="0.35">
      <c r="A36" s="19" t="s">
        <v>93</v>
      </c>
      <c r="B36" s="19" t="s">
        <v>94</v>
      </c>
      <c r="C36" s="19" t="s">
        <v>39</v>
      </c>
      <c r="D36" s="21">
        <v>45404</v>
      </c>
      <c r="E36" s="19">
        <v>700</v>
      </c>
      <c r="F36" s="19"/>
      <c r="G36" s="22">
        <v>19.7256</v>
      </c>
      <c r="H36" s="19">
        <v>60.472099999999998</v>
      </c>
      <c r="I36" s="19">
        <v>0.75570000000000004</v>
      </c>
      <c r="J36" s="19">
        <v>3.78E-2</v>
      </c>
      <c r="K36" s="19">
        <v>-1.1000000000000001E-3</v>
      </c>
      <c r="L36" s="19">
        <v>18.729199999999999</v>
      </c>
      <c r="M36" s="19">
        <v>8.8569999999999993</v>
      </c>
      <c r="N36" s="19">
        <v>7.4899999999999994E-2</v>
      </c>
      <c r="O36" s="19">
        <v>103.37</v>
      </c>
      <c r="P36" s="19"/>
      <c r="Q36" s="19"/>
      <c r="R36" s="21">
        <v>45404</v>
      </c>
      <c r="S36" s="21">
        <v>45419</v>
      </c>
      <c r="T36" s="21">
        <v>45419</v>
      </c>
      <c r="U36" s="21">
        <v>45414</v>
      </c>
      <c r="V36" s="21">
        <v>45421</v>
      </c>
      <c r="W36" s="19" t="s">
        <v>62</v>
      </c>
      <c r="X36" s="21">
        <v>45509</v>
      </c>
      <c r="Y36" s="21">
        <v>45435</v>
      </c>
      <c r="Z36" s="21">
        <v>45406</v>
      </c>
    </row>
    <row r="37" spans="1:26" ht="14.25" customHeight="1" x14ac:dyDescent="0.35">
      <c r="A37" s="19" t="s">
        <v>95</v>
      </c>
      <c r="B37" s="19" t="s">
        <v>94</v>
      </c>
      <c r="C37" s="19" t="s">
        <v>42</v>
      </c>
      <c r="D37" s="21">
        <v>45404</v>
      </c>
      <c r="E37" s="19">
        <v>700</v>
      </c>
      <c r="F37" s="19">
        <v>1.41</v>
      </c>
      <c r="G37" s="22">
        <v>5.7542999999999997</v>
      </c>
      <c r="H37" s="19">
        <v>24.9209</v>
      </c>
      <c r="I37" s="19">
        <v>0.59599999999999997</v>
      </c>
      <c r="J37" s="19">
        <v>3.8399999999999997E-2</v>
      </c>
      <c r="K37" s="19">
        <v>3.3700000000000001E-2</v>
      </c>
      <c r="L37" s="19">
        <v>18.9604</v>
      </c>
      <c r="M37" s="19">
        <v>9.1672999999999991</v>
      </c>
      <c r="N37" s="19">
        <v>4.9500000000000002E-2</v>
      </c>
      <c r="O37" s="19">
        <v>101.09</v>
      </c>
      <c r="P37" s="19"/>
      <c r="Q37" s="19"/>
      <c r="R37" s="21">
        <v>45404</v>
      </c>
      <c r="S37" s="21">
        <v>45419</v>
      </c>
      <c r="T37" s="21">
        <v>45419</v>
      </c>
      <c r="U37" s="21">
        <v>45414</v>
      </c>
      <c r="V37" s="21">
        <v>45421</v>
      </c>
      <c r="W37" s="19" t="s">
        <v>62</v>
      </c>
      <c r="X37" s="21">
        <v>45509</v>
      </c>
      <c r="Y37" s="21">
        <v>45435</v>
      </c>
      <c r="Z37" s="21">
        <v>45406</v>
      </c>
    </row>
    <row r="38" spans="1:26" ht="14.25" customHeight="1" x14ac:dyDescent="0.35">
      <c r="A38" s="19" t="s">
        <v>96</v>
      </c>
      <c r="B38" s="19" t="s">
        <v>97</v>
      </c>
      <c r="C38" s="19" t="s">
        <v>39</v>
      </c>
      <c r="D38" s="21">
        <v>45404</v>
      </c>
      <c r="E38" s="19">
        <v>900</v>
      </c>
      <c r="F38" s="19"/>
      <c r="G38" s="22">
        <v>10.446</v>
      </c>
      <c r="H38" s="19">
        <v>55.372900000000001</v>
      </c>
      <c r="I38" s="19">
        <v>0.58709999999999996</v>
      </c>
      <c r="J38" s="19">
        <v>4.41E-2</v>
      </c>
      <c r="K38" s="19">
        <v>3.8800000000000001E-2</v>
      </c>
      <c r="L38" s="19">
        <v>31.299499999999998</v>
      </c>
      <c r="M38" s="19">
        <v>8.6501999999999999</v>
      </c>
      <c r="N38" s="19">
        <v>5.3699999999999998E-2</v>
      </c>
      <c r="O38" s="19">
        <v>154.79</v>
      </c>
      <c r="P38" s="19"/>
      <c r="Q38" s="19"/>
      <c r="R38" s="21">
        <v>45404</v>
      </c>
      <c r="S38" s="21">
        <v>45419</v>
      </c>
      <c r="T38" s="21">
        <v>45419</v>
      </c>
      <c r="U38" s="21">
        <v>45414</v>
      </c>
      <c r="V38" s="21">
        <v>45421</v>
      </c>
      <c r="W38" s="21">
        <v>45512</v>
      </c>
      <c r="X38" s="21">
        <v>45525</v>
      </c>
      <c r="Y38" s="21">
        <v>45435</v>
      </c>
      <c r="Z38" s="21">
        <v>45406</v>
      </c>
    </row>
    <row r="39" spans="1:26" ht="14.25" customHeight="1" x14ac:dyDescent="0.35">
      <c r="A39" s="19" t="s">
        <v>98</v>
      </c>
      <c r="B39" s="19" t="s">
        <v>97</v>
      </c>
      <c r="C39" s="19" t="s">
        <v>42</v>
      </c>
      <c r="D39" s="21">
        <v>45404</v>
      </c>
      <c r="E39" s="19">
        <v>900</v>
      </c>
      <c r="F39" s="19">
        <v>3.91</v>
      </c>
      <c r="G39" s="22">
        <v>13.928000000000001</v>
      </c>
      <c r="H39" s="19">
        <v>119.14279999999999</v>
      </c>
      <c r="I39" s="19">
        <v>0.62790000000000001</v>
      </c>
      <c r="J39" s="26">
        <v>4.9200000000000001E-2</v>
      </c>
      <c r="K39" s="19">
        <v>3.09E-2</v>
      </c>
      <c r="L39" s="19">
        <v>31.478400000000001</v>
      </c>
      <c r="M39" s="19">
        <v>10.7852</v>
      </c>
      <c r="N39" s="19">
        <v>4.1000000000000002E-2</v>
      </c>
      <c r="O39" s="19">
        <v>156.56</v>
      </c>
      <c r="P39" s="19"/>
      <c r="Q39" s="19"/>
      <c r="R39" s="21">
        <v>45404</v>
      </c>
      <c r="S39" s="21">
        <v>45419</v>
      </c>
      <c r="T39" s="21">
        <v>45419</v>
      </c>
      <c r="U39" s="21">
        <v>45414</v>
      </c>
      <c r="V39" s="21">
        <v>45421</v>
      </c>
      <c r="W39" s="21">
        <v>45512</v>
      </c>
      <c r="X39" s="21">
        <v>45525</v>
      </c>
      <c r="Y39" s="21">
        <v>45435</v>
      </c>
      <c r="Z39" s="21">
        <v>45406</v>
      </c>
    </row>
    <row r="40" spans="1:26" ht="14.25" customHeight="1" x14ac:dyDescent="0.35">
      <c r="A40" s="19" t="s">
        <v>99</v>
      </c>
      <c r="B40" s="19" t="s">
        <v>100</v>
      </c>
      <c r="C40" s="19" t="s">
        <v>39</v>
      </c>
      <c r="D40" s="21">
        <v>45419</v>
      </c>
      <c r="E40" s="19">
        <v>1503</v>
      </c>
      <c r="F40" s="19"/>
      <c r="G40" s="22">
        <v>37.389899999999997</v>
      </c>
      <c r="H40" s="19">
        <v>124.604</v>
      </c>
      <c r="I40" s="20">
        <v>0.1862</v>
      </c>
      <c r="J40" s="19">
        <v>4.4699999999999997E-2</v>
      </c>
      <c r="K40" s="19">
        <v>-6.9999999999999999E-4</v>
      </c>
      <c r="L40" s="19">
        <v>38.452300000000001</v>
      </c>
      <c r="M40" s="19">
        <v>10.6044</v>
      </c>
      <c r="N40" s="19">
        <v>12.740399999999999</v>
      </c>
      <c r="O40" s="19">
        <v>17.010000000000002</v>
      </c>
      <c r="P40" s="19"/>
      <c r="Q40" s="19"/>
      <c r="R40" s="21">
        <v>45426</v>
      </c>
      <c r="S40" s="21">
        <v>45440</v>
      </c>
      <c r="T40" s="21">
        <v>45440</v>
      </c>
      <c r="U40" s="21">
        <v>45439</v>
      </c>
      <c r="V40" s="21">
        <v>45421</v>
      </c>
      <c r="W40" s="21">
        <v>45524</v>
      </c>
      <c r="X40" s="21">
        <v>45526</v>
      </c>
      <c r="Y40" s="21">
        <v>45433</v>
      </c>
      <c r="Z40" s="21">
        <v>45439</v>
      </c>
    </row>
    <row r="41" spans="1:26" ht="14.25" customHeight="1" x14ac:dyDescent="0.35">
      <c r="A41" s="19" t="s">
        <v>101</v>
      </c>
      <c r="B41" s="19" t="s">
        <v>100</v>
      </c>
      <c r="C41" s="19" t="s">
        <v>42</v>
      </c>
      <c r="D41" s="21">
        <v>45419</v>
      </c>
      <c r="E41" s="19">
        <v>1503</v>
      </c>
      <c r="F41" s="19">
        <v>7.24</v>
      </c>
      <c r="G41" s="22">
        <v>30.5792</v>
      </c>
      <c r="H41" s="19">
        <v>86.527699999999996</v>
      </c>
      <c r="I41" s="20">
        <v>0.15410000000000001</v>
      </c>
      <c r="J41" s="19">
        <v>2.8299999999999999E-2</v>
      </c>
      <c r="K41" s="19">
        <v>0.32979999999999998</v>
      </c>
      <c r="L41" s="19">
        <v>39.680799999999998</v>
      </c>
      <c r="M41" s="19">
        <v>10.8719</v>
      </c>
      <c r="N41" s="19">
        <v>12.6259</v>
      </c>
      <c r="O41" s="19">
        <v>16.95</v>
      </c>
      <c r="P41" s="19"/>
      <c r="Q41" s="19"/>
      <c r="R41" s="21">
        <v>45426</v>
      </c>
      <c r="S41" s="21">
        <v>45440</v>
      </c>
      <c r="T41" s="21">
        <v>45440</v>
      </c>
      <c r="U41" s="21">
        <v>45439</v>
      </c>
      <c r="V41" s="21">
        <v>45421</v>
      </c>
      <c r="W41" s="21">
        <v>45524</v>
      </c>
      <c r="X41" s="21">
        <v>45526</v>
      </c>
      <c r="Y41" s="21">
        <v>45433</v>
      </c>
      <c r="Z41" s="21">
        <v>45439</v>
      </c>
    </row>
    <row r="42" spans="1:26" ht="14.25" customHeight="1" x14ac:dyDescent="0.35">
      <c r="A42" s="19" t="s">
        <v>102</v>
      </c>
      <c r="B42" s="19" t="s">
        <v>51</v>
      </c>
      <c r="C42" s="19" t="s">
        <v>39</v>
      </c>
      <c r="D42" s="21">
        <v>45419</v>
      </c>
      <c r="E42" s="19">
        <v>1200</v>
      </c>
      <c r="F42" s="19"/>
      <c r="G42" s="22">
        <v>27.1477</v>
      </c>
      <c r="H42" s="19">
        <v>60.97</v>
      </c>
      <c r="I42" s="20">
        <v>0.16489999999999999</v>
      </c>
      <c r="J42" s="19">
        <v>0.4471</v>
      </c>
      <c r="K42" s="19">
        <v>0.30630000000000002</v>
      </c>
      <c r="L42" s="19">
        <v>45.7729</v>
      </c>
      <c r="M42" s="19">
        <v>12.020300000000001</v>
      </c>
      <c r="N42" s="19">
        <v>1.9165000000000001</v>
      </c>
      <c r="O42" s="19">
        <v>486.92</v>
      </c>
      <c r="P42" s="19"/>
      <c r="Q42" s="19"/>
      <c r="R42" s="21">
        <v>45426</v>
      </c>
      <c r="S42" s="21">
        <v>45440</v>
      </c>
      <c r="T42" s="21">
        <v>45440</v>
      </c>
      <c r="U42" s="21">
        <v>45439</v>
      </c>
      <c r="V42" s="21">
        <v>45421</v>
      </c>
      <c r="W42" s="21">
        <v>45524</v>
      </c>
      <c r="X42" s="21">
        <v>45526</v>
      </c>
      <c r="Y42" s="21">
        <v>45433</v>
      </c>
      <c r="Z42" s="21">
        <v>45439</v>
      </c>
    </row>
    <row r="43" spans="1:26" ht="14.25" customHeight="1" x14ac:dyDescent="0.35">
      <c r="A43" s="19" t="s">
        <v>103</v>
      </c>
      <c r="B43" s="19" t="s">
        <v>51</v>
      </c>
      <c r="C43" s="19" t="s">
        <v>42</v>
      </c>
      <c r="D43" s="21">
        <v>45419</v>
      </c>
      <c r="E43" s="19">
        <v>1200</v>
      </c>
      <c r="F43" s="19">
        <v>10.51</v>
      </c>
      <c r="G43" s="22">
        <v>16.5183</v>
      </c>
      <c r="H43" s="19">
        <v>50.752099999999999</v>
      </c>
      <c r="I43" s="20">
        <v>0.15460000000000002</v>
      </c>
      <c r="J43" s="19">
        <v>0.24970000000000001</v>
      </c>
      <c r="K43" s="19">
        <v>0.311</v>
      </c>
      <c r="L43" s="19">
        <v>43.256900000000002</v>
      </c>
      <c r="M43" s="19">
        <v>12.489599999999999</v>
      </c>
      <c r="N43" s="19">
        <v>0.97099999999999997</v>
      </c>
      <c r="O43" s="19">
        <v>465.68</v>
      </c>
      <c r="P43" s="19"/>
      <c r="Q43" s="19"/>
      <c r="R43" s="21">
        <v>45426</v>
      </c>
      <c r="S43" s="21">
        <v>45440</v>
      </c>
      <c r="T43" s="21">
        <v>45440</v>
      </c>
      <c r="U43" s="21">
        <v>45439</v>
      </c>
      <c r="V43" s="21">
        <v>45421</v>
      </c>
      <c r="W43" s="21">
        <v>45524</v>
      </c>
      <c r="X43" s="21">
        <v>45526</v>
      </c>
      <c r="Y43" s="21">
        <v>45433</v>
      </c>
      <c r="Z43" s="21">
        <v>45439</v>
      </c>
    </row>
    <row r="44" spans="1:26" ht="14.25" customHeight="1" x14ac:dyDescent="0.35">
      <c r="A44" s="19" t="s">
        <v>104</v>
      </c>
      <c r="B44" s="19" t="s">
        <v>105</v>
      </c>
      <c r="C44" s="19" t="s">
        <v>39</v>
      </c>
      <c r="D44" s="21">
        <v>45419</v>
      </c>
      <c r="E44" s="19">
        <v>915</v>
      </c>
      <c r="F44" s="19"/>
      <c r="G44" s="22">
        <v>226.79429999999999</v>
      </c>
      <c r="H44" s="19">
        <v>417.74919999999997</v>
      </c>
      <c r="I44" s="20">
        <v>0.1285</v>
      </c>
      <c r="J44" s="19">
        <v>6.4500000000000002E-2</v>
      </c>
      <c r="K44" s="19">
        <v>0.71120000000000005</v>
      </c>
      <c r="L44" s="19">
        <v>40.392000000000003</v>
      </c>
      <c r="M44" s="19">
        <v>20.284800000000001</v>
      </c>
      <c r="N44" s="19">
        <v>0.76329999999999998</v>
      </c>
      <c r="O44" s="19">
        <v>35.159999999999997</v>
      </c>
      <c r="P44" s="19"/>
      <c r="Q44" s="19"/>
      <c r="R44" s="21">
        <v>45426</v>
      </c>
      <c r="S44" s="21">
        <v>45440</v>
      </c>
      <c r="T44" s="21">
        <v>45440</v>
      </c>
      <c r="U44" s="21">
        <v>45439</v>
      </c>
      <c r="V44" s="21">
        <v>45421</v>
      </c>
      <c r="W44" s="21">
        <v>45524</v>
      </c>
      <c r="X44" s="21">
        <v>45526</v>
      </c>
      <c r="Y44" s="21">
        <v>45433</v>
      </c>
      <c r="Z44" s="21">
        <v>45439</v>
      </c>
    </row>
    <row r="45" spans="1:26" ht="14.25" customHeight="1" x14ac:dyDescent="0.35">
      <c r="A45" s="19" t="s">
        <v>106</v>
      </c>
      <c r="B45" s="19" t="s">
        <v>105</v>
      </c>
      <c r="C45" s="19" t="s">
        <v>42</v>
      </c>
      <c r="D45" s="21">
        <v>45419</v>
      </c>
      <c r="E45" s="19">
        <v>915</v>
      </c>
      <c r="F45" s="19">
        <v>71.569999999999993</v>
      </c>
      <c r="G45" s="22">
        <v>223.27719999999999</v>
      </c>
      <c r="H45" s="19">
        <v>464.94929999999999</v>
      </c>
      <c r="I45" s="20">
        <v>0.1386</v>
      </c>
      <c r="J45" s="19">
        <v>4.2900000000000001E-2</v>
      </c>
      <c r="K45" s="19">
        <v>0.64359999999999995</v>
      </c>
      <c r="L45" s="19">
        <v>39.799799999999998</v>
      </c>
      <c r="M45" s="19">
        <v>20.714099999999998</v>
      </c>
      <c r="N45" s="19">
        <v>0.30120000000000002</v>
      </c>
      <c r="O45" s="19">
        <v>35.08</v>
      </c>
      <c r="P45" s="19"/>
      <c r="Q45" s="19"/>
      <c r="R45" s="21">
        <v>45426</v>
      </c>
      <c r="S45" s="21">
        <v>45440</v>
      </c>
      <c r="T45" s="21">
        <v>45440</v>
      </c>
      <c r="U45" s="21">
        <v>45439</v>
      </c>
      <c r="V45" s="21">
        <v>45421</v>
      </c>
      <c r="W45" s="21">
        <v>45524</v>
      </c>
      <c r="X45" s="21">
        <v>45526</v>
      </c>
      <c r="Y45" s="21">
        <v>45433</v>
      </c>
      <c r="Z45" s="21">
        <v>45439</v>
      </c>
    </row>
    <row r="46" spans="1:26" ht="14.25" customHeight="1" x14ac:dyDescent="0.35">
      <c r="A46" s="19" t="s">
        <v>107</v>
      </c>
      <c r="B46" s="19" t="s">
        <v>108</v>
      </c>
      <c r="C46" s="19" t="s">
        <v>42</v>
      </c>
      <c r="D46" s="21">
        <v>45419</v>
      </c>
      <c r="E46" s="19">
        <v>1215</v>
      </c>
      <c r="F46" s="19">
        <v>6.46</v>
      </c>
      <c r="G46" s="22">
        <v>6.9291</v>
      </c>
      <c r="H46" s="19">
        <v>34.536799999999999</v>
      </c>
      <c r="I46" s="20">
        <v>0.17820000000000003</v>
      </c>
      <c r="J46" s="19">
        <v>0.2833</v>
      </c>
      <c r="K46" s="20">
        <v>0.41770000000000002</v>
      </c>
      <c r="L46" s="19">
        <v>42.258200000000002</v>
      </c>
      <c r="M46" s="19">
        <v>11.5952</v>
      </c>
      <c r="N46" s="19">
        <v>0.95409999999999995</v>
      </c>
      <c r="O46" s="19">
        <v>481.48</v>
      </c>
      <c r="P46" s="19"/>
      <c r="Q46" s="19"/>
      <c r="R46" s="21">
        <v>45426</v>
      </c>
      <c r="S46" s="21">
        <v>45440</v>
      </c>
      <c r="T46" s="21">
        <v>45440</v>
      </c>
      <c r="U46" s="21">
        <v>45439</v>
      </c>
      <c r="V46" s="21">
        <v>45421</v>
      </c>
      <c r="W46" s="21">
        <v>45530</v>
      </c>
      <c r="X46" s="21">
        <v>45532</v>
      </c>
      <c r="Y46" s="21">
        <v>45433</v>
      </c>
      <c r="Z46" s="21">
        <v>45439</v>
      </c>
    </row>
    <row r="47" spans="1:26" ht="14.25" customHeight="1" x14ac:dyDescent="0.35">
      <c r="A47" s="19" t="s">
        <v>109</v>
      </c>
      <c r="B47" s="19" t="s">
        <v>94</v>
      </c>
      <c r="C47" s="19" t="s">
        <v>39</v>
      </c>
      <c r="D47" s="21">
        <v>45425</v>
      </c>
      <c r="E47" s="19">
        <v>1615</v>
      </c>
      <c r="F47" s="19"/>
      <c r="G47" s="22">
        <v>9.3223000000000003</v>
      </c>
      <c r="H47" s="19">
        <v>45.497100000000003</v>
      </c>
      <c r="I47" s="20">
        <v>0.20480000000000001</v>
      </c>
      <c r="J47" s="19">
        <v>1.0699999999999999E-2</v>
      </c>
      <c r="K47" s="19">
        <v>6.7000000000000002E-3</v>
      </c>
      <c r="L47" s="19">
        <v>23.5547</v>
      </c>
      <c r="M47" s="19">
        <v>10.9512</v>
      </c>
      <c r="N47" s="19">
        <v>0.23760000000000001</v>
      </c>
      <c r="O47" s="19">
        <v>103</v>
      </c>
      <c r="P47" s="19"/>
      <c r="Q47" s="19"/>
      <c r="R47" s="21">
        <v>45426</v>
      </c>
      <c r="S47" s="21">
        <v>45440</v>
      </c>
      <c r="T47" s="21">
        <v>45440</v>
      </c>
      <c r="U47" s="21">
        <v>45439</v>
      </c>
      <c r="V47" s="21">
        <v>45440</v>
      </c>
      <c r="W47" s="21">
        <v>45524</v>
      </c>
      <c r="X47" s="21">
        <v>45526</v>
      </c>
      <c r="Y47" s="21">
        <v>45433</v>
      </c>
      <c r="Z47" s="21">
        <v>45439</v>
      </c>
    </row>
    <row r="48" spans="1:26" ht="14.25" customHeight="1" x14ac:dyDescent="0.35">
      <c r="A48" s="19" t="s">
        <v>110</v>
      </c>
      <c r="B48" s="19" t="s">
        <v>94</v>
      </c>
      <c r="C48" s="19" t="s">
        <v>42</v>
      </c>
      <c r="D48" s="21">
        <v>45425</v>
      </c>
      <c r="E48" s="19">
        <v>1615</v>
      </c>
      <c r="F48" s="19">
        <v>1.26</v>
      </c>
      <c r="G48" s="22">
        <v>49.161299999999997</v>
      </c>
      <c r="H48" s="19">
        <v>119.2693</v>
      </c>
      <c r="I48" s="20">
        <v>0.2034</v>
      </c>
      <c r="J48" s="19">
        <v>1.95E-2</v>
      </c>
      <c r="K48" s="19">
        <v>-1E-4</v>
      </c>
      <c r="L48" s="19">
        <v>20.6203</v>
      </c>
      <c r="M48" s="19">
        <v>11.841799999999999</v>
      </c>
      <c r="N48" s="19">
        <v>0.14849999999999999</v>
      </c>
      <c r="O48" s="19">
        <v>102.83</v>
      </c>
      <c r="P48" s="19"/>
      <c r="Q48" s="19"/>
      <c r="R48" s="21">
        <v>45426</v>
      </c>
      <c r="S48" s="21">
        <v>45440</v>
      </c>
      <c r="T48" s="21">
        <v>45440</v>
      </c>
      <c r="U48" s="21">
        <v>45439</v>
      </c>
      <c r="V48" s="21">
        <v>45440</v>
      </c>
      <c r="W48" s="21">
        <v>45524</v>
      </c>
      <c r="X48" s="21">
        <v>45526</v>
      </c>
      <c r="Y48" s="21">
        <v>45433</v>
      </c>
      <c r="Z48" s="21">
        <v>45439</v>
      </c>
    </row>
    <row r="49" spans="1:26" ht="14.25" customHeight="1" x14ac:dyDescent="0.35">
      <c r="A49" s="19" t="s">
        <v>111</v>
      </c>
      <c r="B49" s="19" t="s">
        <v>112</v>
      </c>
      <c r="C49" s="19" t="s">
        <v>39</v>
      </c>
      <c r="D49" s="21">
        <v>45425</v>
      </c>
      <c r="E49" s="19">
        <v>1500</v>
      </c>
      <c r="F49" s="19"/>
      <c r="G49" s="22">
        <v>21.632400000000001</v>
      </c>
      <c r="H49" s="19">
        <v>79.016499999999994</v>
      </c>
      <c r="I49" s="20">
        <v>0.1905</v>
      </c>
      <c r="J49" s="19">
        <v>0.3291</v>
      </c>
      <c r="K49" s="19">
        <v>1.37E-2</v>
      </c>
      <c r="L49" s="19">
        <v>27.109300000000001</v>
      </c>
      <c r="M49" s="19">
        <v>11.7317</v>
      </c>
      <c r="N49" s="19">
        <v>1.4161999999999999</v>
      </c>
      <c r="O49" s="19">
        <v>64.34</v>
      </c>
      <c r="P49" s="19"/>
      <c r="Q49" s="19"/>
      <c r="R49" s="21">
        <v>45426</v>
      </c>
      <c r="S49" s="21">
        <v>45440</v>
      </c>
      <c r="T49" s="21">
        <v>45440</v>
      </c>
      <c r="U49" s="21">
        <v>45439</v>
      </c>
      <c r="V49" s="21">
        <v>45440</v>
      </c>
      <c r="W49" s="21">
        <v>45524</v>
      </c>
      <c r="X49" s="21">
        <v>45526</v>
      </c>
      <c r="Y49" s="21">
        <v>45433</v>
      </c>
      <c r="Z49" s="21">
        <v>45439</v>
      </c>
    </row>
    <row r="50" spans="1:26" ht="14.25" customHeight="1" x14ac:dyDescent="0.35">
      <c r="A50" s="19" t="s">
        <v>113</v>
      </c>
      <c r="B50" s="19" t="s">
        <v>112</v>
      </c>
      <c r="C50" s="19" t="s">
        <v>42</v>
      </c>
      <c r="D50" s="21">
        <v>45425</v>
      </c>
      <c r="E50" s="19">
        <v>1500</v>
      </c>
      <c r="F50" s="19">
        <v>0.68</v>
      </c>
      <c r="G50" s="22">
        <v>16.021000000000001</v>
      </c>
      <c r="H50" s="19">
        <v>44.603999999999999</v>
      </c>
      <c r="I50" s="20">
        <v>0.2034</v>
      </c>
      <c r="J50" s="19">
        <v>1.32E-2</v>
      </c>
      <c r="K50" s="19">
        <v>-4.4000000000000003E-3</v>
      </c>
      <c r="L50" s="19">
        <v>22.4819</v>
      </c>
      <c r="M50" s="19">
        <v>12.5259</v>
      </c>
      <c r="N50" s="19">
        <v>0.1782</v>
      </c>
      <c r="O50" s="19">
        <v>66.09</v>
      </c>
      <c r="P50" s="19"/>
      <c r="Q50" s="19"/>
      <c r="R50" s="21">
        <v>45426</v>
      </c>
      <c r="S50" s="21">
        <v>45440</v>
      </c>
      <c r="T50" s="21">
        <v>45440</v>
      </c>
      <c r="U50" s="21">
        <v>45439</v>
      </c>
      <c r="V50" s="21">
        <v>45440</v>
      </c>
      <c r="W50" s="21">
        <v>45524</v>
      </c>
      <c r="X50" s="21">
        <v>45526</v>
      </c>
      <c r="Y50" s="21">
        <v>45433</v>
      </c>
      <c r="Z50" s="21">
        <v>45439</v>
      </c>
    </row>
    <row r="51" spans="1:26" ht="14.25" customHeight="1" x14ac:dyDescent="0.35">
      <c r="A51" s="19" t="s">
        <v>114</v>
      </c>
      <c r="B51" s="19" t="s">
        <v>115</v>
      </c>
      <c r="C51" s="19" t="s">
        <v>39</v>
      </c>
      <c r="D51" s="21">
        <v>45425</v>
      </c>
      <c r="E51" s="19">
        <v>1245</v>
      </c>
      <c r="F51" s="19"/>
      <c r="G51" s="22">
        <v>63.2029</v>
      </c>
      <c r="H51" s="19">
        <v>117.0598</v>
      </c>
      <c r="I51" s="20">
        <v>0.17229999999999998</v>
      </c>
      <c r="J51" s="19">
        <v>0.44469999999999998</v>
      </c>
      <c r="K51" s="19">
        <v>4.7600000000000003E-2</v>
      </c>
      <c r="L51" s="19">
        <v>38.794499999999999</v>
      </c>
      <c r="M51" s="19">
        <v>9.2141999999999999</v>
      </c>
      <c r="N51" s="19">
        <v>1.3653</v>
      </c>
      <c r="O51" s="19">
        <v>134.08000000000001</v>
      </c>
      <c r="P51" s="19"/>
      <c r="Q51" s="19"/>
      <c r="R51" s="21">
        <v>45426</v>
      </c>
      <c r="S51" s="21">
        <v>45440</v>
      </c>
      <c r="T51" s="21">
        <v>45440</v>
      </c>
      <c r="U51" s="21">
        <v>45439</v>
      </c>
      <c r="V51" s="21">
        <v>45440</v>
      </c>
      <c r="W51" s="21">
        <v>45524</v>
      </c>
      <c r="X51" s="21">
        <v>45526</v>
      </c>
      <c r="Y51" s="21">
        <v>45433</v>
      </c>
      <c r="Z51" s="21">
        <v>45439</v>
      </c>
    </row>
    <row r="52" spans="1:26" ht="14.25" customHeight="1" x14ac:dyDescent="0.35">
      <c r="A52" s="19" t="s">
        <v>116</v>
      </c>
      <c r="B52" s="19" t="s">
        <v>115</v>
      </c>
      <c r="C52" s="19" t="s">
        <v>42</v>
      </c>
      <c r="D52" s="21">
        <v>45425</v>
      </c>
      <c r="E52" s="19">
        <v>1245</v>
      </c>
      <c r="F52" s="19">
        <v>1.94</v>
      </c>
      <c r="G52" s="22">
        <v>8.7984000000000009</v>
      </c>
      <c r="H52" s="19">
        <v>32.774500000000003</v>
      </c>
      <c r="I52" s="20">
        <v>0.1832</v>
      </c>
      <c r="J52" s="19">
        <v>1.9199999999999998E-2</v>
      </c>
      <c r="K52" s="19">
        <v>1.8700000000000001E-2</v>
      </c>
      <c r="L52" s="19">
        <v>34.540799999999997</v>
      </c>
      <c r="M52" s="19">
        <v>9.1971000000000007</v>
      </c>
      <c r="N52" s="19">
        <v>0.19939999999999999</v>
      </c>
      <c r="O52" s="19">
        <v>131.47999999999999</v>
      </c>
      <c r="P52" s="19"/>
      <c r="Q52" s="19"/>
      <c r="R52" s="21">
        <v>45426</v>
      </c>
      <c r="S52" s="21">
        <v>45440</v>
      </c>
      <c r="T52" s="21">
        <v>45440</v>
      </c>
      <c r="U52" s="21">
        <v>45439</v>
      </c>
      <c r="V52" s="21">
        <v>45440</v>
      </c>
      <c r="W52" s="21">
        <v>45524</v>
      </c>
      <c r="X52" s="21">
        <v>45526</v>
      </c>
      <c r="Y52" s="21">
        <v>45433</v>
      </c>
      <c r="Z52" s="21">
        <v>45439</v>
      </c>
    </row>
    <row r="53" spans="1:26" ht="14.25" customHeight="1" x14ac:dyDescent="0.35">
      <c r="A53" s="19" t="s">
        <v>117</v>
      </c>
      <c r="B53" s="19" t="s">
        <v>77</v>
      </c>
      <c r="C53" s="19" t="s">
        <v>39</v>
      </c>
      <c r="D53" s="21">
        <v>45425</v>
      </c>
      <c r="E53" s="19">
        <v>845</v>
      </c>
      <c r="F53" s="19"/>
      <c r="G53" s="22">
        <v>224.922</v>
      </c>
      <c r="H53" s="19">
        <v>295.858</v>
      </c>
      <c r="I53" s="20">
        <v>0.18059999999999998</v>
      </c>
      <c r="J53" s="19">
        <v>0.65169999999999995</v>
      </c>
      <c r="K53" s="19">
        <v>2.3999999999999998E-3</v>
      </c>
      <c r="L53" s="19">
        <v>35.357199999999999</v>
      </c>
      <c r="M53" s="19">
        <v>0.115</v>
      </c>
      <c r="N53" s="19">
        <v>1.1109</v>
      </c>
      <c r="O53" s="19">
        <v>180.88</v>
      </c>
      <c r="P53" s="19"/>
      <c r="Q53" s="19"/>
      <c r="R53" s="21">
        <v>45426</v>
      </c>
      <c r="S53" s="21">
        <v>45440</v>
      </c>
      <c r="T53" s="21">
        <v>45440</v>
      </c>
      <c r="U53" s="21">
        <v>45439</v>
      </c>
      <c r="V53" s="21">
        <v>45440</v>
      </c>
      <c r="W53" s="21">
        <v>45530</v>
      </c>
      <c r="X53" s="21">
        <v>45532</v>
      </c>
      <c r="Y53" s="21">
        <v>45433</v>
      </c>
      <c r="Z53" s="21">
        <v>45439</v>
      </c>
    </row>
    <row r="54" spans="1:26" ht="14.25" customHeight="1" x14ac:dyDescent="0.35">
      <c r="A54" s="19" t="s">
        <v>118</v>
      </c>
      <c r="B54" s="19" t="s">
        <v>77</v>
      </c>
      <c r="C54" s="19" t="s">
        <v>42</v>
      </c>
      <c r="D54" s="21">
        <v>45425</v>
      </c>
      <c r="E54" s="19">
        <v>900</v>
      </c>
      <c r="F54" s="19">
        <v>0.71</v>
      </c>
      <c r="G54" s="22">
        <v>23.2729</v>
      </c>
      <c r="H54" s="19">
        <v>57.829500000000003</v>
      </c>
      <c r="I54" s="20">
        <v>0.1744</v>
      </c>
      <c r="J54" s="19">
        <v>2.53E-2</v>
      </c>
      <c r="K54" s="19">
        <v>-3.5000000000000001E-3</v>
      </c>
      <c r="L54" s="19">
        <v>31.121500000000001</v>
      </c>
      <c r="M54" s="19">
        <v>10.340400000000001</v>
      </c>
      <c r="N54" s="19">
        <v>1.0430999999999999</v>
      </c>
      <c r="O54" s="19">
        <v>169.46</v>
      </c>
      <c r="P54" s="19"/>
      <c r="Q54" s="19"/>
      <c r="R54" s="21">
        <v>45426</v>
      </c>
      <c r="S54" s="21">
        <v>45440</v>
      </c>
      <c r="T54" s="21">
        <v>45440</v>
      </c>
      <c r="U54" s="21">
        <v>45439</v>
      </c>
      <c r="V54" s="21">
        <v>45440</v>
      </c>
      <c r="W54" s="21">
        <v>45530</v>
      </c>
      <c r="X54" s="21">
        <v>45532</v>
      </c>
      <c r="Y54" s="21">
        <v>45433</v>
      </c>
      <c r="Z54" s="21">
        <v>45439</v>
      </c>
    </row>
    <row r="55" spans="1:26" ht="14.25" customHeight="1" x14ac:dyDescent="0.35">
      <c r="A55" s="19" t="s">
        <v>119</v>
      </c>
      <c r="B55" s="19" t="s">
        <v>80</v>
      </c>
      <c r="C55" s="19" t="s">
        <v>39</v>
      </c>
      <c r="D55" s="21">
        <v>45425</v>
      </c>
      <c r="E55" s="19">
        <v>1100</v>
      </c>
      <c r="F55" s="19"/>
      <c r="G55" s="22">
        <v>115.9151</v>
      </c>
      <c r="H55" s="19">
        <v>163.90270000000001</v>
      </c>
      <c r="I55" s="20">
        <v>0.1729</v>
      </c>
      <c r="J55" s="19">
        <v>0.43519999999999998</v>
      </c>
      <c r="K55" s="19">
        <v>-1E-4</v>
      </c>
      <c r="L55" s="19">
        <v>30.532</v>
      </c>
      <c r="M55" s="19">
        <v>10.2049</v>
      </c>
      <c r="N55" s="19">
        <v>1.4374</v>
      </c>
      <c r="O55" s="19">
        <v>192.91</v>
      </c>
      <c r="P55" s="19"/>
      <c r="Q55" s="19"/>
      <c r="R55" s="21">
        <v>45426</v>
      </c>
      <c r="S55" s="21">
        <v>45440</v>
      </c>
      <c r="T55" s="21">
        <v>45440</v>
      </c>
      <c r="U55" s="21">
        <v>45439</v>
      </c>
      <c r="V55" s="21">
        <v>45440</v>
      </c>
      <c r="W55" s="21">
        <v>45530</v>
      </c>
      <c r="X55" s="21">
        <v>45532</v>
      </c>
      <c r="Y55" s="21">
        <v>45433</v>
      </c>
      <c r="Z55" s="21">
        <v>45439</v>
      </c>
    </row>
    <row r="56" spans="1:26" ht="14.25" customHeight="1" x14ac:dyDescent="0.35">
      <c r="A56" s="19" t="s">
        <v>120</v>
      </c>
      <c r="B56" s="19" t="s">
        <v>80</v>
      </c>
      <c r="C56" s="19" t="s">
        <v>42</v>
      </c>
      <c r="D56" s="21">
        <v>45425</v>
      </c>
      <c r="E56" s="19">
        <v>1105</v>
      </c>
      <c r="F56" s="19">
        <v>2.93</v>
      </c>
      <c r="G56" s="22">
        <v>13.705500000000001</v>
      </c>
      <c r="H56" s="19">
        <v>38.517299999999999</v>
      </c>
      <c r="I56" s="20">
        <v>0.19120000000000001</v>
      </c>
      <c r="J56" s="19">
        <v>1.9900000000000001E-2</v>
      </c>
      <c r="K56" s="19">
        <v>0</v>
      </c>
      <c r="L56" s="19">
        <v>28.754999999999999</v>
      </c>
      <c r="M56" s="19">
        <v>9.9773999999999994</v>
      </c>
      <c r="N56" s="19">
        <v>0.74629999999999996</v>
      </c>
      <c r="O56" s="19">
        <v>185.07</v>
      </c>
      <c r="P56" s="19"/>
      <c r="Q56" s="19"/>
      <c r="R56" s="21">
        <v>45426</v>
      </c>
      <c r="S56" s="21">
        <v>45440</v>
      </c>
      <c r="T56" s="21">
        <v>45440</v>
      </c>
      <c r="U56" s="21">
        <v>45439</v>
      </c>
      <c r="V56" s="21">
        <v>45440</v>
      </c>
      <c r="W56" s="21">
        <v>45530</v>
      </c>
      <c r="X56" s="21">
        <v>45532</v>
      </c>
      <c r="Y56" s="21">
        <v>45433</v>
      </c>
      <c r="Z56" s="21">
        <v>45439</v>
      </c>
    </row>
    <row r="57" spans="1:26" ht="14.25" customHeight="1" x14ac:dyDescent="0.35">
      <c r="A57" s="19" t="s">
        <v>121</v>
      </c>
      <c r="B57" s="19" t="s">
        <v>91</v>
      </c>
      <c r="C57" s="19" t="s">
        <v>39</v>
      </c>
      <c r="D57" s="21">
        <v>45426</v>
      </c>
      <c r="E57" s="19">
        <v>915</v>
      </c>
      <c r="F57" s="19"/>
      <c r="G57" s="22">
        <v>114.8882</v>
      </c>
      <c r="H57" s="19">
        <v>169.80410000000001</v>
      </c>
      <c r="I57" s="20">
        <v>0.17980000000000002</v>
      </c>
      <c r="J57" s="19">
        <v>0.51390000000000002</v>
      </c>
      <c r="K57" s="19">
        <v>-4.0000000000000002E-4</v>
      </c>
      <c r="L57" s="19">
        <v>41.2742</v>
      </c>
      <c r="M57" s="19">
        <v>8.2157999999999998</v>
      </c>
      <c r="N57" s="19">
        <v>2.9043000000000001</v>
      </c>
      <c r="O57" s="19">
        <v>220.48</v>
      </c>
      <c r="P57" s="19"/>
      <c r="Q57" s="19"/>
      <c r="R57" s="21">
        <v>45429</v>
      </c>
      <c r="S57" s="21">
        <v>45440</v>
      </c>
      <c r="T57" s="21">
        <v>45440</v>
      </c>
      <c r="U57" s="21">
        <v>45439</v>
      </c>
      <c r="V57" s="21">
        <v>45440</v>
      </c>
      <c r="W57" s="21">
        <v>45524</v>
      </c>
      <c r="X57" s="21">
        <v>45526</v>
      </c>
      <c r="Y57" s="21">
        <v>45433</v>
      </c>
      <c r="Z57" s="21">
        <v>45439</v>
      </c>
    </row>
    <row r="58" spans="1:26" ht="14.25" customHeight="1" x14ac:dyDescent="0.35">
      <c r="A58" s="19" t="s">
        <v>122</v>
      </c>
      <c r="B58" s="19" t="s">
        <v>91</v>
      </c>
      <c r="C58" s="19" t="s">
        <v>42</v>
      </c>
      <c r="D58" s="21">
        <v>45426</v>
      </c>
      <c r="E58" s="19">
        <v>915</v>
      </c>
      <c r="F58" s="19">
        <v>4.91</v>
      </c>
      <c r="G58" s="22">
        <v>11.686500000000001</v>
      </c>
      <c r="H58" s="19">
        <v>36.896700000000003</v>
      </c>
      <c r="I58" s="20">
        <v>0.17510000000000001</v>
      </c>
      <c r="J58" s="19">
        <v>3.0599999999999999E-2</v>
      </c>
      <c r="K58" s="19">
        <v>0</v>
      </c>
      <c r="L58" s="19">
        <v>37.236600000000003</v>
      </c>
      <c r="M58" s="19">
        <v>8.4993999999999996</v>
      </c>
      <c r="N58" s="19">
        <v>0.40289999999999998</v>
      </c>
      <c r="O58" s="19">
        <v>204.32</v>
      </c>
      <c r="P58" s="19"/>
      <c r="Q58" s="19"/>
      <c r="R58" s="21">
        <v>45429</v>
      </c>
      <c r="S58" s="21">
        <v>45440</v>
      </c>
      <c r="T58" s="21">
        <v>45440</v>
      </c>
      <c r="U58" s="21">
        <v>45439</v>
      </c>
      <c r="V58" s="21">
        <v>45440</v>
      </c>
      <c r="W58" s="21">
        <v>45524</v>
      </c>
      <c r="X58" s="21">
        <v>45526</v>
      </c>
      <c r="Y58" s="21">
        <v>45433</v>
      </c>
      <c r="Z58" s="21">
        <v>45439</v>
      </c>
    </row>
    <row r="59" spans="1:26" ht="14.25" customHeight="1" x14ac:dyDescent="0.35">
      <c r="A59" s="19" t="s">
        <v>123</v>
      </c>
      <c r="B59" s="19" t="s">
        <v>74</v>
      </c>
      <c r="C59" s="19" t="s">
        <v>39</v>
      </c>
      <c r="D59" s="21">
        <v>45426</v>
      </c>
      <c r="E59" s="19">
        <v>1600</v>
      </c>
      <c r="F59" s="19"/>
      <c r="G59" s="22">
        <v>1895.7336</v>
      </c>
      <c r="H59" s="20">
        <v>3324.5720000000001</v>
      </c>
      <c r="I59" s="20">
        <v>643.85199999999998</v>
      </c>
      <c r="J59" s="19">
        <v>51.048000000000002</v>
      </c>
      <c r="K59" s="19">
        <v>0</v>
      </c>
      <c r="L59" s="19">
        <f>18.17*4</f>
        <v>72.680000000000007</v>
      </c>
      <c r="M59" s="19">
        <v>16.1144</v>
      </c>
      <c r="N59" s="19">
        <v>2.3191999999999999</v>
      </c>
      <c r="O59" s="19">
        <v>1174.2</v>
      </c>
      <c r="P59" s="19"/>
      <c r="Q59" s="19"/>
      <c r="R59" s="21">
        <v>45429</v>
      </c>
      <c r="S59" s="21">
        <v>45440</v>
      </c>
      <c r="T59" s="21">
        <v>45440</v>
      </c>
      <c r="U59" s="21">
        <v>45439</v>
      </c>
      <c r="V59" s="21">
        <v>45440</v>
      </c>
      <c r="W59" s="21">
        <v>45524</v>
      </c>
      <c r="X59" s="21">
        <v>45526</v>
      </c>
      <c r="Y59" s="21">
        <v>45433</v>
      </c>
      <c r="Z59" s="21">
        <v>45439</v>
      </c>
    </row>
    <row r="60" spans="1:26" ht="14.25" customHeight="1" x14ac:dyDescent="0.35">
      <c r="A60" s="19" t="s">
        <v>124</v>
      </c>
      <c r="B60" s="19" t="s">
        <v>74</v>
      </c>
      <c r="C60" s="19" t="s">
        <v>42</v>
      </c>
      <c r="D60" s="21">
        <v>45426</v>
      </c>
      <c r="E60" s="19">
        <v>1600</v>
      </c>
      <c r="F60" s="19">
        <v>1.0900000000000001</v>
      </c>
      <c r="G60" s="22">
        <v>11.351900000000001</v>
      </c>
      <c r="H60" s="19">
        <v>37.548000000000002</v>
      </c>
      <c r="I60" s="20">
        <v>0.1671</v>
      </c>
      <c r="J60" s="19">
        <v>8.3799999999999999E-2</v>
      </c>
      <c r="K60" s="19">
        <v>3.6799999999999999E-2</v>
      </c>
      <c r="L60" s="19">
        <v>18.732700000000001</v>
      </c>
      <c r="M60" s="19">
        <v>9.5965000000000007</v>
      </c>
      <c r="N60" s="19">
        <v>1.5434000000000001</v>
      </c>
      <c r="O60" s="19">
        <v>142.08000000000001</v>
      </c>
      <c r="P60" s="19"/>
      <c r="Q60" s="19"/>
      <c r="R60" s="21">
        <v>45429</v>
      </c>
      <c r="S60" s="21">
        <v>45440</v>
      </c>
      <c r="T60" s="21">
        <v>45440</v>
      </c>
      <c r="U60" s="21">
        <v>45439</v>
      </c>
      <c r="V60" s="21">
        <v>45440</v>
      </c>
      <c r="W60" s="21">
        <v>45524</v>
      </c>
      <c r="X60" s="21">
        <v>45526</v>
      </c>
      <c r="Y60" s="21">
        <v>45433</v>
      </c>
      <c r="Z60" s="21">
        <v>45439</v>
      </c>
    </row>
    <row r="61" spans="1:26" ht="14.25" customHeight="1" x14ac:dyDescent="0.35">
      <c r="A61" s="19" t="s">
        <v>125</v>
      </c>
      <c r="B61" s="19" t="s">
        <v>97</v>
      </c>
      <c r="C61" s="19" t="s">
        <v>39</v>
      </c>
      <c r="D61" s="21">
        <v>45426</v>
      </c>
      <c r="E61" s="19">
        <v>1430</v>
      </c>
      <c r="F61" s="19"/>
      <c r="G61" s="22">
        <v>3.9375</v>
      </c>
      <c r="H61" s="19">
        <v>16.304500000000001</v>
      </c>
      <c r="I61" s="20">
        <v>0.18589999999999998</v>
      </c>
      <c r="J61" s="19">
        <v>8.0100000000000005E-2</v>
      </c>
      <c r="K61" s="19">
        <v>3.5900000000000001E-2</v>
      </c>
      <c r="L61" s="19">
        <v>32.121600000000001</v>
      </c>
      <c r="M61" s="19">
        <v>8.1344999999999992</v>
      </c>
      <c r="N61" s="19">
        <v>0.19939999999999999</v>
      </c>
      <c r="O61" s="19">
        <v>157.29</v>
      </c>
      <c r="P61" s="19"/>
      <c r="Q61" s="19"/>
      <c r="R61" s="21">
        <v>45429</v>
      </c>
      <c r="S61" s="21">
        <v>45440</v>
      </c>
      <c r="T61" s="21">
        <v>45440</v>
      </c>
      <c r="U61" s="21">
        <v>45439</v>
      </c>
      <c r="V61" s="21">
        <v>45440</v>
      </c>
      <c r="W61" s="21">
        <v>45530</v>
      </c>
      <c r="X61" s="21">
        <v>45532</v>
      </c>
      <c r="Y61" s="21">
        <v>45433</v>
      </c>
      <c r="Z61" s="21">
        <v>45439</v>
      </c>
    </row>
    <row r="62" spans="1:26" ht="14.25" customHeight="1" x14ac:dyDescent="0.35">
      <c r="A62" s="19" t="s">
        <v>126</v>
      </c>
      <c r="B62" s="19" t="s">
        <v>97</v>
      </c>
      <c r="C62" s="19" t="s">
        <v>42</v>
      </c>
      <c r="D62" s="21">
        <v>45426</v>
      </c>
      <c r="E62" s="19">
        <v>1430</v>
      </c>
      <c r="F62" s="19">
        <v>8.0500000000000007</v>
      </c>
      <c r="G62" s="22">
        <v>4.0601000000000003</v>
      </c>
      <c r="H62" s="19">
        <v>19.854199999999999</v>
      </c>
      <c r="I62" s="20">
        <v>0.16170000000000001</v>
      </c>
      <c r="J62" s="19">
        <v>2.3199999999999998E-2</v>
      </c>
      <c r="K62" s="19">
        <v>2.0000000000000001E-4</v>
      </c>
      <c r="L62" s="19">
        <v>30.023800000000001</v>
      </c>
      <c r="M62" s="19">
        <v>8.1120999999999999</v>
      </c>
      <c r="N62" s="19">
        <v>-8.0399999999999999E-2</v>
      </c>
      <c r="O62" s="19">
        <v>158.99</v>
      </c>
      <c r="P62" s="19"/>
      <c r="Q62" s="19"/>
      <c r="R62" s="21">
        <v>45429</v>
      </c>
      <c r="S62" s="21">
        <v>45440</v>
      </c>
      <c r="T62" s="21">
        <v>45440</v>
      </c>
      <c r="U62" s="21">
        <v>45439</v>
      </c>
      <c r="V62" s="21">
        <v>45440</v>
      </c>
      <c r="W62" s="21">
        <v>45530</v>
      </c>
      <c r="X62" s="21">
        <v>45532</v>
      </c>
      <c r="Y62" s="21">
        <v>45433</v>
      </c>
      <c r="Z62" s="21">
        <v>45439</v>
      </c>
    </row>
    <row r="63" spans="1:26" ht="14.25" customHeight="1" x14ac:dyDescent="0.35">
      <c r="A63" s="19" t="s">
        <v>127</v>
      </c>
      <c r="B63" s="19" t="s">
        <v>85</v>
      </c>
      <c r="C63" s="19" t="s">
        <v>39</v>
      </c>
      <c r="D63" s="21">
        <v>45426</v>
      </c>
      <c r="E63" s="19">
        <v>1200</v>
      </c>
      <c r="F63" s="19"/>
      <c r="G63" s="22">
        <v>72.6096</v>
      </c>
      <c r="H63" s="19">
        <v>129.8184</v>
      </c>
      <c r="I63" s="20">
        <v>0.15310000000000001</v>
      </c>
      <c r="J63" s="19">
        <v>0.53320000000000001</v>
      </c>
      <c r="K63" s="19">
        <v>1.6000000000000001E-3</v>
      </c>
      <c r="L63" s="19">
        <v>35.138500000000001</v>
      </c>
      <c r="M63" s="19">
        <v>10.0663</v>
      </c>
      <c r="N63" s="19">
        <v>2.0520999999999998</v>
      </c>
      <c r="O63" s="19">
        <v>152.61000000000001</v>
      </c>
      <c r="P63" s="19"/>
      <c r="Q63" s="19"/>
      <c r="R63" s="21">
        <v>45429</v>
      </c>
      <c r="S63" s="21">
        <v>45440</v>
      </c>
      <c r="T63" s="21">
        <v>45440</v>
      </c>
      <c r="U63" s="21">
        <v>45439</v>
      </c>
      <c r="V63" s="21">
        <v>45440</v>
      </c>
      <c r="W63" s="21">
        <v>45530</v>
      </c>
      <c r="X63" s="21">
        <v>45532</v>
      </c>
      <c r="Y63" s="21">
        <v>45433</v>
      </c>
      <c r="Z63" s="21">
        <v>45439</v>
      </c>
    </row>
    <row r="64" spans="1:26" ht="14.25" customHeight="1" x14ac:dyDescent="0.35">
      <c r="A64" s="19" t="s">
        <v>128</v>
      </c>
      <c r="B64" s="19" t="s">
        <v>85</v>
      </c>
      <c r="C64" s="19" t="s">
        <v>42</v>
      </c>
      <c r="D64" s="21">
        <v>45426</v>
      </c>
      <c r="E64" s="19">
        <v>1145</v>
      </c>
      <c r="F64" s="19">
        <v>3.47</v>
      </c>
      <c r="G64" s="22">
        <v>8.7853999999999992</v>
      </c>
      <c r="H64" s="19">
        <v>28.815000000000001</v>
      </c>
      <c r="I64" s="20">
        <v>0.18720000000000001</v>
      </c>
      <c r="J64" s="19">
        <v>1.9900000000000001E-2</v>
      </c>
      <c r="K64" s="19">
        <v>-8.9999999999999998E-4</v>
      </c>
      <c r="L64" s="19">
        <v>31.251799999999999</v>
      </c>
      <c r="M64" s="19">
        <v>10.5426</v>
      </c>
      <c r="N64" s="19">
        <v>0.28839999999999999</v>
      </c>
      <c r="O64" s="19">
        <v>145.44</v>
      </c>
      <c r="P64" s="19"/>
      <c r="Q64" s="19"/>
      <c r="R64" s="21">
        <v>45429</v>
      </c>
      <c r="S64" s="21">
        <v>45440</v>
      </c>
      <c r="T64" s="21">
        <v>45440</v>
      </c>
      <c r="U64" s="21">
        <v>45439</v>
      </c>
      <c r="V64" s="21">
        <v>45440</v>
      </c>
      <c r="W64" s="21">
        <v>45530</v>
      </c>
      <c r="X64" s="21">
        <v>45532</v>
      </c>
      <c r="Y64" s="21">
        <v>45433</v>
      </c>
      <c r="Z64" s="21">
        <v>45439</v>
      </c>
    </row>
    <row r="65" spans="1:26" ht="14.25" customHeight="1" x14ac:dyDescent="0.35">
      <c r="A65" s="19" t="s">
        <v>129</v>
      </c>
      <c r="B65" s="19" t="s">
        <v>88</v>
      </c>
      <c r="C65" s="19" t="s">
        <v>39</v>
      </c>
      <c r="D65" s="21">
        <v>45426</v>
      </c>
      <c r="E65" s="19">
        <v>1100</v>
      </c>
      <c r="F65" s="19"/>
      <c r="G65" s="22">
        <v>1480.3344999999999</v>
      </c>
      <c r="H65" s="20">
        <v>1662.2860000000001</v>
      </c>
      <c r="I65" s="20">
        <v>21.199199999999998</v>
      </c>
      <c r="J65" s="20">
        <v>19.064</v>
      </c>
      <c r="K65" s="19">
        <v>4.4999999999999997E-3</v>
      </c>
      <c r="L65" s="20">
        <v>78.889600000000002</v>
      </c>
      <c r="M65" s="19">
        <v>11.637700000000001</v>
      </c>
      <c r="N65" s="19">
        <v>2.5693999999999999</v>
      </c>
      <c r="O65" s="19">
        <v>1036</v>
      </c>
      <c r="P65" s="19"/>
      <c r="Q65" s="19"/>
      <c r="R65" s="21">
        <v>45429</v>
      </c>
      <c r="S65" s="21">
        <v>45440</v>
      </c>
      <c r="T65" s="21">
        <v>45440</v>
      </c>
      <c r="U65" s="21">
        <v>45439</v>
      </c>
      <c r="V65" s="21">
        <v>45440</v>
      </c>
      <c r="W65" s="21">
        <v>45530</v>
      </c>
      <c r="X65" s="21">
        <v>45532</v>
      </c>
      <c r="Y65" s="21">
        <v>45433</v>
      </c>
      <c r="Z65" s="21">
        <v>45439</v>
      </c>
    </row>
    <row r="66" spans="1:26" ht="14.25" customHeight="1" x14ac:dyDescent="0.35">
      <c r="A66" s="19" t="s">
        <v>130</v>
      </c>
      <c r="B66" s="19" t="s">
        <v>88</v>
      </c>
      <c r="C66" s="19" t="s">
        <v>42</v>
      </c>
      <c r="D66" s="21">
        <v>45426</v>
      </c>
      <c r="E66" s="19">
        <v>1100</v>
      </c>
      <c r="F66" s="19">
        <v>81.62</v>
      </c>
      <c r="G66" s="22">
        <v>10.9848</v>
      </c>
      <c r="H66" s="19">
        <v>26.3781</v>
      </c>
      <c r="I66" s="20">
        <v>0.154</v>
      </c>
      <c r="J66" s="19">
        <v>4.87E-2</v>
      </c>
      <c r="K66" s="19">
        <v>5.8900000000000001E-2</v>
      </c>
      <c r="L66" s="19">
        <v>35.586599999999997</v>
      </c>
      <c r="M66" s="19">
        <v>7.0153999999999996</v>
      </c>
      <c r="N66" s="19">
        <v>3.9769999999999999</v>
      </c>
      <c r="O66" s="19">
        <v>277.36</v>
      </c>
      <c r="P66" s="19"/>
      <c r="Q66" s="19"/>
      <c r="R66" s="21">
        <v>45429</v>
      </c>
      <c r="S66" s="21">
        <v>45440</v>
      </c>
      <c r="T66" s="21">
        <v>45440</v>
      </c>
      <c r="U66" s="21">
        <v>45439</v>
      </c>
      <c r="V66" s="21">
        <v>45440</v>
      </c>
      <c r="W66" s="21">
        <v>45530</v>
      </c>
      <c r="X66" s="21">
        <v>45532</v>
      </c>
      <c r="Y66" s="21">
        <v>45433</v>
      </c>
      <c r="Z66" s="21">
        <v>45439</v>
      </c>
    </row>
    <row r="67" spans="1:26" ht="14.25" customHeight="1" x14ac:dyDescent="0.35">
      <c r="A67" s="19" t="s">
        <v>131</v>
      </c>
      <c r="B67" s="19" t="s">
        <v>132</v>
      </c>
      <c r="C67" s="19" t="s">
        <v>39</v>
      </c>
      <c r="D67" s="21">
        <v>45428</v>
      </c>
      <c r="E67" s="19">
        <v>1200</v>
      </c>
      <c r="F67" s="19"/>
      <c r="G67" s="22">
        <v>8.7850000000000001</v>
      </c>
      <c r="H67" s="19">
        <v>14.1722</v>
      </c>
      <c r="I67" s="20">
        <v>0.2019</v>
      </c>
      <c r="J67" s="19">
        <v>4.8899999999999999E-2</v>
      </c>
      <c r="K67" s="19">
        <v>5.8999999999999999E-3</v>
      </c>
      <c r="L67" s="19">
        <v>32.665399999999998</v>
      </c>
      <c r="M67" s="19">
        <v>12.1068</v>
      </c>
      <c r="N67" s="19">
        <v>0.72940000000000005</v>
      </c>
      <c r="O67" s="19">
        <v>53.78</v>
      </c>
      <c r="P67" s="19"/>
      <c r="Q67" s="19"/>
      <c r="R67" s="21">
        <v>45429</v>
      </c>
      <c r="S67" s="21">
        <v>45440</v>
      </c>
      <c r="T67" s="21">
        <v>45440</v>
      </c>
      <c r="U67" s="21">
        <v>45439</v>
      </c>
      <c r="V67" s="21">
        <v>45440</v>
      </c>
      <c r="W67" s="21">
        <v>45524</v>
      </c>
      <c r="X67" s="21">
        <v>45526</v>
      </c>
      <c r="Y67" s="21">
        <v>45433</v>
      </c>
      <c r="Z67" s="21">
        <v>45439</v>
      </c>
    </row>
    <row r="68" spans="1:26" ht="14.25" customHeight="1" x14ac:dyDescent="0.35">
      <c r="A68" s="19" t="s">
        <v>133</v>
      </c>
      <c r="B68" s="19" t="s">
        <v>132</v>
      </c>
      <c r="C68" s="19" t="s">
        <v>42</v>
      </c>
      <c r="D68" s="21">
        <v>45428</v>
      </c>
      <c r="E68" s="19">
        <v>1200</v>
      </c>
      <c r="F68" s="19">
        <v>0.52</v>
      </c>
      <c r="G68" s="22">
        <v>20.843299999999999</v>
      </c>
      <c r="H68" s="19">
        <v>18.671500000000002</v>
      </c>
      <c r="I68" s="20">
        <v>0.20710000000000001</v>
      </c>
      <c r="J68" s="19">
        <v>2.6200000000000001E-2</v>
      </c>
      <c r="K68" s="19">
        <v>-1.2999999999999999E-3</v>
      </c>
      <c r="L68" s="19">
        <v>32.4589</v>
      </c>
      <c r="M68" s="19">
        <v>11.867699999999999</v>
      </c>
      <c r="N68" s="19">
        <v>0.47499999999999998</v>
      </c>
      <c r="O68" s="19">
        <v>53.81</v>
      </c>
      <c r="P68" s="19"/>
      <c r="Q68" s="19"/>
      <c r="R68" s="21">
        <v>45429</v>
      </c>
      <c r="S68" s="21">
        <v>45440</v>
      </c>
      <c r="T68" s="21">
        <v>45440</v>
      </c>
      <c r="U68" s="21">
        <v>45439</v>
      </c>
      <c r="V68" s="21">
        <v>45440</v>
      </c>
      <c r="W68" s="21">
        <v>45524</v>
      </c>
      <c r="X68" s="21">
        <v>45526</v>
      </c>
      <c r="Y68" s="21">
        <v>45433</v>
      </c>
      <c r="Z68" s="21">
        <v>45439</v>
      </c>
    </row>
    <row r="69" spans="1:26" ht="14.25" customHeight="1" x14ac:dyDescent="0.35">
      <c r="A69" s="19" t="s">
        <v>134</v>
      </c>
      <c r="B69" s="19" t="s">
        <v>135</v>
      </c>
      <c r="C69" s="19" t="s">
        <v>39</v>
      </c>
      <c r="D69" s="21">
        <v>45428</v>
      </c>
      <c r="E69" s="19">
        <v>1415</v>
      </c>
      <c r="F69" s="19"/>
      <c r="G69" s="22">
        <v>17.5595</v>
      </c>
      <c r="H69" s="19">
        <v>62.650100000000002</v>
      </c>
      <c r="I69" s="20">
        <v>0.15010000000000001</v>
      </c>
      <c r="J69" s="19">
        <v>7.17E-2</v>
      </c>
      <c r="K69" s="19">
        <v>7.6E-3</v>
      </c>
      <c r="L69" s="19">
        <v>32.260199999999998</v>
      </c>
      <c r="M69" s="19">
        <v>10.572699999999999</v>
      </c>
      <c r="N69" s="19">
        <v>6.1391999999999998</v>
      </c>
      <c r="O69" s="19">
        <v>180.05</v>
      </c>
      <c r="P69" s="19"/>
      <c r="Q69" s="19"/>
      <c r="R69" s="21">
        <v>45429</v>
      </c>
      <c r="S69" s="21">
        <v>45440</v>
      </c>
      <c r="T69" s="21">
        <v>45440</v>
      </c>
      <c r="U69" s="21">
        <v>45439</v>
      </c>
      <c r="V69" s="21">
        <v>45440</v>
      </c>
      <c r="W69" s="21">
        <v>45524</v>
      </c>
      <c r="X69" s="21">
        <v>45526</v>
      </c>
      <c r="Y69" s="21">
        <v>45433</v>
      </c>
      <c r="Z69" s="21">
        <v>45439</v>
      </c>
    </row>
    <row r="70" spans="1:26" ht="14.25" customHeight="1" x14ac:dyDescent="0.35">
      <c r="A70" s="19" t="s">
        <v>136</v>
      </c>
      <c r="B70" s="19" t="s">
        <v>135</v>
      </c>
      <c r="C70" s="19" t="s">
        <v>42</v>
      </c>
      <c r="D70" s="21">
        <v>45428</v>
      </c>
      <c r="E70" s="19">
        <v>1415</v>
      </c>
      <c r="F70" s="19">
        <v>3.98</v>
      </c>
      <c r="G70" s="22">
        <v>22.228000000000002</v>
      </c>
      <c r="H70" s="19">
        <v>80.506</v>
      </c>
      <c r="I70" s="20">
        <v>0.189</v>
      </c>
      <c r="J70" s="19">
        <v>2.64E-2</v>
      </c>
      <c r="K70" s="19">
        <v>-1E-3</v>
      </c>
      <c r="L70" s="19">
        <v>30.158000000000001</v>
      </c>
      <c r="M70" s="19">
        <v>11.431699999999999</v>
      </c>
      <c r="N70" s="19">
        <v>2.2641</v>
      </c>
      <c r="O70" s="19">
        <v>178</v>
      </c>
      <c r="P70" s="19"/>
      <c r="Q70" s="19"/>
      <c r="R70" s="21">
        <v>45429</v>
      </c>
      <c r="S70" s="21">
        <v>45440</v>
      </c>
      <c r="T70" s="21">
        <v>45440</v>
      </c>
      <c r="U70" s="21">
        <v>45439</v>
      </c>
      <c r="V70" s="21">
        <v>45440</v>
      </c>
      <c r="W70" s="21">
        <v>45524</v>
      </c>
      <c r="X70" s="21">
        <v>45526</v>
      </c>
      <c r="Y70" s="21">
        <v>45433</v>
      </c>
      <c r="Z70" s="21">
        <v>45439</v>
      </c>
    </row>
    <row r="71" spans="1:26" ht="14.25" customHeight="1" x14ac:dyDescent="0.35">
      <c r="A71" s="19" t="s">
        <v>137</v>
      </c>
      <c r="B71" s="19" t="s">
        <v>100</v>
      </c>
      <c r="C71" s="19" t="s">
        <v>39</v>
      </c>
      <c r="D71" s="21">
        <v>45456</v>
      </c>
      <c r="E71" s="19">
        <v>1400</v>
      </c>
      <c r="F71" s="19"/>
      <c r="G71" s="22">
        <v>38.286900000000003</v>
      </c>
      <c r="H71" s="19">
        <v>76.795500000000004</v>
      </c>
      <c r="I71" s="20">
        <v>1.1184000000000001</v>
      </c>
      <c r="J71" s="19">
        <v>5.5899999999999998E-2</v>
      </c>
      <c r="K71" s="19">
        <v>1.47E-2</v>
      </c>
      <c r="L71" s="19">
        <v>42.081499999999998</v>
      </c>
      <c r="M71" s="19">
        <v>10.5626</v>
      </c>
      <c r="N71" s="19">
        <v>16.999600000000001</v>
      </c>
      <c r="O71" s="19">
        <v>17.45</v>
      </c>
      <c r="P71" s="19"/>
      <c r="Q71" s="19"/>
      <c r="R71" s="21">
        <v>45461</v>
      </c>
      <c r="S71" s="21">
        <v>45503</v>
      </c>
      <c r="T71" s="21">
        <v>45504</v>
      </c>
      <c r="U71" s="21">
        <v>45475</v>
      </c>
      <c r="V71" s="21">
        <v>45475</v>
      </c>
      <c r="W71" s="21">
        <v>45538</v>
      </c>
      <c r="X71" s="21">
        <v>45540</v>
      </c>
      <c r="Y71" s="21">
        <v>45476</v>
      </c>
      <c r="Z71" s="21">
        <v>45477</v>
      </c>
    </row>
    <row r="72" spans="1:26" ht="14.25" customHeight="1" x14ac:dyDescent="0.35">
      <c r="A72" s="19" t="s">
        <v>138</v>
      </c>
      <c r="B72" s="19" t="s">
        <v>100</v>
      </c>
      <c r="C72" s="19" t="s">
        <v>42</v>
      </c>
      <c r="D72" s="21">
        <v>45456</v>
      </c>
      <c r="E72" s="19">
        <v>1400</v>
      </c>
      <c r="F72" s="19">
        <v>6.61</v>
      </c>
      <c r="G72" s="22">
        <v>106.4054</v>
      </c>
      <c r="H72" s="19">
        <v>161.7268</v>
      </c>
      <c r="I72" s="20">
        <v>1.6341000000000001</v>
      </c>
      <c r="J72" s="19">
        <v>5.5E-2</v>
      </c>
      <c r="K72" s="19">
        <v>3.7000000000000002E-3</v>
      </c>
      <c r="L72" s="19">
        <v>42.136099999999999</v>
      </c>
      <c r="M72" s="19">
        <v>11.2836</v>
      </c>
      <c r="N72" s="19">
        <v>15.9466</v>
      </c>
      <c r="O72" s="19">
        <v>17.89</v>
      </c>
      <c r="P72" s="19"/>
      <c r="Q72" s="19"/>
      <c r="R72" s="21">
        <v>45461</v>
      </c>
      <c r="S72" s="21">
        <v>45503</v>
      </c>
      <c r="T72" s="21">
        <v>45504</v>
      </c>
      <c r="U72" s="21">
        <v>45475</v>
      </c>
      <c r="V72" s="21">
        <v>45475</v>
      </c>
      <c r="W72" s="21">
        <v>45538</v>
      </c>
      <c r="X72" s="21">
        <v>45540</v>
      </c>
      <c r="Y72" s="21">
        <v>45476</v>
      </c>
      <c r="Z72" s="21">
        <v>45477</v>
      </c>
    </row>
    <row r="73" spans="1:26" ht="14.25" customHeight="1" x14ac:dyDescent="0.35">
      <c r="A73" s="19" t="s">
        <v>139</v>
      </c>
      <c r="B73" s="19" t="s">
        <v>51</v>
      </c>
      <c r="C73" s="19" t="s">
        <v>39</v>
      </c>
      <c r="D73" s="21">
        <v>45456</v>
      </c>
      <c r="E73" s="19">
        <v>1130</v>
      </c>
      <c r="F73" s="19"/>
      <c r="G73" s="22">
        <v>42.653799999999997</v>
      </c>
      <c r="H73" s="19">
        <v>97.766300000000001</v>
      </c>
      <c r="I73" s="20">
        <v>4.2149999999999999</v>
      </c>
      <c r="J73" s="19">
        <v>2.4689999999999999</v>
      </c>
      <c r="K73" s="19">
        <v>1.2500000000000001E-2</v>
      </c>
      <c r="L73" s="19">
        <v>48.720399999999998</v>
      </c>
      <c r="M73" s="19">
        <v>12.034800000000001</v>
      </c>
      <c r="N73" s="19">
        <v>3.5819000000000001</v>
      </c>
      <c r="O73" s="19">
        <v>476</v>
      </c>
      <c r="P73" s="19"/>
      <c r="Q73" s="19"/>
      <c r="R73" s="21">
        <v>45461</v>
      </c>
      <c r="S73" s="21">
        <v>45503</v>
      </c>
      <c r="T73" s="21">
        <v>45504</v>
      </c>
      <c r="U73" s="21">
        <v>45475</v>
      </c>
      <c r="V73" s="21">
        <v>45475</v>
      </c>
      <c r="W73" s="21">
        <v>45538</v>
      </c>
      <c r="X73" s="21">
        <v>45540</v>
      </c>
      <c r="Y73" s="21">
        <v>45476</v>
      </c>
      <c r="Z73" s="21">
        <v>45477</v>
      </c>
    </row>
    <row r="74" spans="1:26" ht="14.25" customHeight="1" x14ac:dyDescent="0.35">
      <c r="A74" s="19" t="s">
        <v>140</v>
      </c>
      <c r="B74" s="19" t="s">
        <v>51</v>
      </c>
      <c r="C74" s="19" t="s">
        <v>42</v>
      </c>
      <c r="D74" s="21">
        <v>45456</v>
      </c>
      <c r="E74" s="19">
        <v>1130</v>
      </c>
      <c r="F74" s="19">
        <v>2.93</v>
      </c>
      <c r="G74" s="22">
        <v>17.128599999999999</v>
      </c>
      <c r="H74" s="19">
        <v>41.5167</v>
      </c>
      <c r="I74" s="20">
        <v>3.4636</v>
      </c>
      <c r="J74" s="19">
        <v>0.13039999999999999</v>
      </c>
      <c r="K74" s="19">
        <v>0.32119999999999999</v>
      </c>
      <c r="L74" s="19">
        <v>43.822200000000002</v>
      </c>
      <c r="M74" s="19">
        <v>12.971399999999999</v>
      </c>
      <c r="N74" s="19">
        <v>0.11360000000000001</v>
      </c>
      <c r="O74" s="19">
        <v>472.36</v>
      </c>
      <c r="P74" s="19"/>
      <c r="Q74" s="19"/>
      <c r="R74" s="21">
        <v>45461</v>
      </c>
      <c r="S74" s="21">
        <v>45503</v>
      </c>
      <c r="T74" s="21">
        <v>45504</v>
      </c>
      <c r="U74" s="21">
        <v>45475</v>
      </c>
      <c r="V74" s="21">
        <v>45475</v>
      </c>
      <c r="W74" s="21">
        <v>45538</v>
      </c>
      <c r="X74" s="21">
        <v>45540</v>
      </c>
      <c r="Y74" s="21">
        <v>45476</v>
      </c>
      <c r="Z74" s="21">
        <v>45477</v>
      </c>
    </row>
    <row r="75" spans="1:26" ht="14.25" customHeight="1" x14ac:dyDescent="0.35">
      <c r="A75" s="19" t="s">
        <v>141</v>
      </c>
      <c r="B75" s="19" t="s">
        <v>105</v>
      </c>
      <c r="C75" s="19" t="s">
        <v>39</v>
      </c>
      <c r="D75" s="21">
        <v>45456</v>
      </c>
      <c r="E75" s="19">
        <v>915</v>
      </c>
      <c r="F75" s="19"/>
      <c r="G75" s="22">
        <v>385.22239999999999</v>
      </c>
      <c r="H75" s="19">
        <v>613.86900000000003</v>
      </c>
      <c r="I75" s="20">
        <v>4.2316000000000003</v>
      </c>
      <c r="J75" s="19">
        <v>7.51E-2</v>
      </c>
      <c r="K75" s="19">
        <v>4.1000000000000003E-3</v>
      </c>
      <c r="L75" s="19">
        <v>45.528700000000001</v>
      </c>
      <c r="M75" s="19">
        <v>18.681699999999999</v>
      </c>
      <c r="N75" s="19">
        <v>8.8467000000000002</v>
      </c>
      <c r="O75" s="19">
        <v>35.9</v>
      </c>
      <c r="P75" s="19"/>
      <c r="Q75" s="19"/>
      <c r="R75" s="21">
        <v>45461</v>
      </c>
      <c r="S75" s="21">
        <v>45503</v>
      </c>
      <c r="T75" s="21">
        <v>45504</v>
      </c>
      <c r="U75" s="21">
        <v>45475</v>
      </c>
      <c r="V75" s="21">
        <v>45475</v>
      </c>
      <c r="W75" s="21">
        <v>45538</v>
      </c>
      <c r="X75" s="21">
        <v>45540</v>
      </c>
      <c r="Y75" s="21">
        <v>45476</v>
      </c>
      <c r="Z75" s="21">
        <v>45477</v>
      </c>
    </row>
    <row r="76" spans="1:26" ht="14.25" customHeight="1" x14ac:dyDescent="0.35">
      <c r="A76" s="19" t="s">
        <v>142</v>
      </c>
      <c r="B76" s="19" t="s">
        <v>105</v>
      </c>
      <c r="C76" s="19" t="s">
        <v>42</v>
      </c>
      <c r="D76" s="21">
        <v>45456</v>
      </c>
      <c r="E76" s="19">
        <v>915</v>
      </c>
      <c r="F76" s="19">
        <v>111.32</v>
      </c>
      <c r="G76" s="22">
        <v>353.57709999999997</v>
      </c>
      <c r="H76" s="19">
        <v>597.34119999999996</v>
      </c>
      <c r="I76" s="20">
        <v>4.9153000000000002</v>
      </c>
      <c r="J76" s="19">
        <v>3.95E-2</v>
      </c>
      <c r="K76" s="19">
        <v>2.5000000000000001E-3</v>
      </c>
      <c r="L76" s="19">
        <v>44.272399999999998</v>
      </c>
      <c r="M76" s="19">
        <v>19.221800000000002</v>
      </c>
      <c r="N76" s="19">
        <v>8.4039999999999999</v>
      </c>
      <c r="O76" s="19">
        <v>35.67</v>
      </c>
      <c r="P76" s="19"/>
      <c r="Q76" s="19"/>
      <c r="R76" s="21">
        <v>45461</v>
      </c>
      <c r="S76" s="21">
        <v>45503</v>
      </c>
      <c r="T76" s="21">
        <v>45504</v>
      </c>
      <c r="U76" s="21">
        <v>45475</v>
      </c>
      <c r="V76" s="21">
        <v>45475</v>
      </c>
      <c r="W76" s="21">
        <v>45538</v>
      </c>
      <c r="X76" s="21">
        <v>45540</v>
      </c>
      <c r="Y76" s="21">
        <v>45476</v>
      </c>
      <c r="Z76" s="21">
        <v>45477</v>
      </c>
    </row>
    <row r="77" spans="1:26" ht="14.25" customHeight="1" x14ac:dyDescent="0.35">
      <c r="A77" s="19" t="s">
        <v>143</v>
      </c>
      <c r="B77" s="19" t="s">
        <v>88</v>
      </c>
      <c r="C77" s="19" t="s">
        <v>39</v>
      </c>
      <c r="D77" s="21">
        <v>45460</v>
      </c>
      <c r="E77" s="19">
        <v>1130</v>
      </c>
      <c r="F77" s="19"/>
      <c r="G77" s="22">
        <v>4005.5630000000001</v>
      </c>
      <c r="H77" s="19">
        <v>4091.808</v>
      </c>
      <c r="I77" s="20">
        <v>29.82</v>
      </c>
      <c r="J77" s="19">
        <v>0.89119999999999999</v>
      </c>
      <c r="K77" s="19">
        <v>8.0999999999999996E-3</v>
      </c>
      <c r="L77" s="20">
        <v>73.393000000000001</v>
      </c>
      <c r="M77" s="19">
        <v>11.7438</v>
      </c>
      <c r="N77" s="19">
        <v>2.7138</v>
      </c>
      <c r="O77" s="19">
        <v>985.19999999999993</v>
      </c>
      <c r="P77" s="19"/>
      <c r="Q77" s="19"/>
      <c r="R77" s="21">
        <v>45461</v>
      </c>
      <c r="S77" s="21">
        <v>45503</v>
      </c>
      <c r="T77" s="21">
        <v>45504</v>
      </c>
      <c r="U77" s="21">
        <v>45475</v>
      </c>
      <c r="V77" s="21">
        <v>45475</v>
      </c>
      <c r="W77" s="21">
        <v>45566</v>
      </c>
      <c r="X77" s="21">
        <v>45560</v>
      </c>
      <c r="Y77" s="21">
        <v>45476</v>
      </c>
      <c r="Z77" s="21">
        <v>45477</v>
      </c>
    </row>
    <row r="78" spans="1:26" ht="14.25" customHeight="1" x14ac:dyDescent="0.35">
      <c r="A78" s="19" t="s">
        <v>144</v>
      </c>
      <c r="B78" s="19" t="s">
        <v>88</v>
      </c>
      <c r="C78" s="19" t="s">
        <v>42</v>
      </c>
      <c r="D78" s="21">
        <v>45460</v>
      </c>
      <c r="E78" s="19">
        <v>1300</v>
      </c>
      <c r="F78" s="19">
        <v>50.52</v>
      </c>
      <c r="G78" s="22">
        <v>98.277600000000007</v>
      </c>
      <c r="H78" s="19">
        <v>171.95670000000001</v>
      </c>
      <c r="I78" s="20">
        <v>1.6736</v>
      </c>
      <c r="J78" s="19">
        <v>6.54E-2</v>
      </c>
      <c r="K78" s="19">
        <v>9.4799999999999995E-2</v>
      </c>
      <c r="L78" s="19">
        <v>26.396599999999999</v>
      </c>
      <c r="M78" s="19">
        <v>6.2552000000000003</v>
      </c>
      <c r="N78" s="19">
        <v>3.2166000000000001</v>
      </c>
      <c r="O78" s="19">
        <v>185.06</v>
      </c>
      <c r="P78" s="19"/>
      <c r="Q78" s="19"/>
      <c r="R78" s="21">
        <v>45461</v>
      </c>
      <c r="S78" s="21">
        <v>45503</v>
      </c>
      <c r="T78" s="21">
        <v>45504</v>
      </c>
      <c r="U78" s="21">
        <v>45475</v>
      </c>
      <c r="V78" s="21">
        <v>45475</v>
      </c>
      <c r="W78" s="21">
        <v>45558</v>
      </c>
      <c r="X78" s="21">
        <v>45560</v>
      </c>
      <c r="Y78" s="21">
        <v>45476</v>
      </c>
      <c r="Z78" s="21">
        <v>45477</v>
      </c>
    </row>
    <row r="79" spans="1:26" ht="14.25" customHeight="1" x14ac:dyDescent="0.35">
      <c r="A79" s="19" t="s">
        <v>145</v>
      </c>
      <c r="B79" s="19" t="s">
        <v>94</v>
      </c>
      <c r="C79" s="19" t="s">
        <v>39</v>
      </c>
      <c r="D79" s="21">
        <v>45462</v>
      </c>
      <c r="E79" s="19">
        <v>1620</v>
      </c>
      <c r="F79" s="19"/>
      <c r="G79" s="22">
        <v>32.949199999999998</v>
      </c>
      <c r="H79" s="19">
        <v>97.474000000000004</v>
      </c>
      <c r="I79" s="20">
        <v>2.4866000000000001</v>
      </c>
      <c r="J79" s="19">
        <v>0.23810000000000001</v>
      </c>
      <c r="K79" s="19">
        <v>3.3E-3</v>
      </c>
      <c r="L79" s="19">
        <v>24.723700000000001</v>
      </c>
      <c r="M79" s="19">
        <v>10.480499999999999</v>
      </c>
      <c r="N79" s="19">
        <v>0.48749999999999999</v>
      </c>
      <c r="O79" s="19">
        <v>101.71</v>
      </c>
      <c r="P79" s="19"/>
      <c r="Q79" s="19"/>
      <c r="R79" s="21">
        <v>45464</v>
      </c>
      <c r="S79" s="21">
        <v>45503</v>
      </c>
      <c r="T79" s="21">
        <v>45504</v>
      </c>
      <c r="U79" s="21">
        <v>45475</v>
      </c>
      <c r="V79" s="21">
        <v>45475</v>
      </c>
      <c r="W79" s="21">
        <v>45558</v>
      </c>
      <c r="X79" s="21">
        <v>45560</v>
      </c>
      <c r="Y79" s="21">
        <v>45476</v>
      </c>
      <c r="Z79" s="21">
        <v>45477</v>
      </c>
    </row>
    <row r="80" spans="1:26" ht="14.25" customHeight="1" x14ac:dyDescent="0.35">
      <c r="A80" s="19" t="s">
        <v>146</v>
      </c>
      <c r="B80" s="19" t="s">
        <v>94</v>
      </c>
      <c r="C80" s="19" t="s">
        <v>42</v>
      </c>
      <c r="D80" s="21">
        <v>45462</v>
      </c>
      <c r="E80" s="19">
        <v>1545</v>
      </c>
      <c r="F80" s="19">
        <v>2.79</v>
      </c>
      <c r="G80" s="22">
        <v>57.926400000000001</v>
      </c>
      <c r="H80" s="19">
        <v>113.26390000000001</v>
      </c>
      <c r="I80" s="20">
        <v>1.6954</v>
      </c>
      <c r="J80" s="19">
        <v>4.99E-2</v>
      </c>
      <c r="K80" s="19">
        <v>2.0999999999999999E-3</v>
      </c>
      <c r="L80" s="19">
        <v>15.0617</v>
      </c>
      <c r="M80" s="19">
        <v>13.8926</v>
      </c>
      <c r="N80" s="19">
        <v>0.17810000000000001</v>
      </c>
      <c r="O80" s="19">
        <v>93.32</v>
      </c>
      <c r="P80" s="19"/>
      <c r="Q80" s="19"/>
      <c r="R80" s="21">
        <v>45464</v>
      </c>
      <c r="S80" s="21">
        <v>45503</v>
      </c>
      <c r="T80" s="21">
        <v>45504</v>
      </c>
      <c r="U80" s="21">
        <v>45475</v>
      </c>
      <c r="V80" s="21">
        <v>45475</v>
      </c>
      <c r="W80" s="21">
        <v>45558</v>
      </c>
      <c r="X80" s="21">
        <v>45560</v>
      </c>
      <c r="Y80" s="21">
        <v>45476</v>
      </c>
      <c r="Z80" s="21">
        <v>45477</v>
      </c>
    </row>
    <row r="81" spans="1:26" ht="14.25" customHeight="1" x14ac:dyDescent="0.35">
      <c r="A81" s="19" t="s">
        <v>147</v>
      </c>
      <c r="B81" s="19" t="s">
        <v>112</v>
      </c>
      <c r="C81" s="19" t="s">
        <v>39</v>
      </c>
      <c r="D81" s="21">
        <v>45462</v>
      </c>
      <c r="E81" s="19">
        <v>1730</v>
      </c>
      <c r="F81" s="19"/>
      <c r="G81" s="22">
        <v>128.19919999999999</v>
      </c>
      <c r="H81" s="19">
        <v>192.70500000000001</v>
      </c>
      <c r="I81" s="20">
        <v>2.6714000000000002</v>
      </c>
      <c r="J81" s="19">
        <v>0.50009999999999999</v>
      </c>
      <c r="K81" s="19">
        <v>2E-3</v>
      </c>
      <c r="L81" s="19">
        <v>27.587299999999999</v>
      </c>
      <c r="M81" s="19">
        <v>11.315200000000001</v>
      </c>
      <c r="N81" s="19">
        <v>1.7725</v>
      </c>
      <c r="O81" s="19">
        <v>63.3</v>
      </c>
      <c r="P81" s="19"/>
      <c r="Q81" s="19"/>
      <c r="R81" s="21">
        <v>45464</v>
      </c>
      <c r="S81" s="21">
        <v>45503</v>
      </c>
      <c r="T81" s="21">
        <v>45504</v>
      </c>
      <c r="U81" s="21">
        <v>45475</v>
      </c>
      <c r="V81" s="21">
        <v>45475</v>
      </c>
      <c r="W81" s="21">
        <v>45558</v>
      </c>
      <c r="X81" s="21">
        <v>45560</v>
      </c>
      <c r="Y81" s="21">
        <v>45476</v>
      </c>
      <c r="Z81" s="21">
        <v>45477</v>
      </c>
    </row>
    <row r="82" spans="1:26" ht="14.25" customHeight="1" x14ac:dyDescent="0.35">
      <c r="A82" s="19" t="s">
        <v>148</v>
      </c>
      <c r="B82" s="19" t="s">
        <v>112</v>
      </c>
      <c r="C82" s="19" t="s">
        <v>42</v>
      </c>
      <c r="D82" s="21">
        <v>45462</v>
      </c>
      <c r="E82" s="19">
        <v>1730</v>
      </c>
      <c r="F82" s="19">
        <v>2.74</v>
      </c>
      <c r="G82" s="22">
        <v>65.976799999999997</v>
      </c>
      <c r="H82" s="19">
        <v>114.541</v>
      </c>
      <c r="I82" s="20">
        <v>3.8365</v>
      </c>
      <c r="J82" s="19">
        <v>7.1900000000000006E-2</v>
      </c>
      <c r="K82" s="20">
        <v>1.4E-3</v>
      </c>
      <c r="L82" s="19">
        <v>20.474399999999999</v>
      </c>
      <c r="M82" s="19">
        <v>12.1744</v>
      </c>
      <c r="N82" s="19">
        <v>0.49609999999999999</v>
      </c>
      <c r="O82" s="19">
        <v>65.36</v>
      </c>
      <c r="P82" s="19"/>
      <c r="Q82" s="19"/>
      <c r="R82" s="21">
        <v>45464</v>
      </c>
      <c r="S82" s="21">
        <v>45503</v>
      </c>
      <c r="T82" s="21">
        <v>45504</v>
      </c>
      <c r="U82" s="21">
        <v>45475</v>
      </c>
      <c r="V82" s="21">
        <v>45475</v>
      </c>
      <c r="W82" s="21">
        <v>45558</v>
      </c>
      <c r="X82" s="21">
        <v>45560</v>
      </c>
      <c r="Y82" s="21">
        <v>45476</v>
      </c>
      <c r="Z82" s="21">
        <v>45477</v>
      </c>
    </row>
    <row r="83" spans="1:26" ht="14.25" customHeight="1" x14ac:dyDescent="0.35">
      <c r="A83" s="19" t="s">
        <v>149</v>
      </c>
      <c r="B83" s="19" t="s">
        <v>115</v>
      </c>
      <c r="C83" s="19" t="s">
        <v>39</v>
      </c>
      <c r="D83" s="21">
        <v>45462</v>
      </c>
      <c r="E83" s="19">
        <v>1345</v>
      </c>
      <c r="F83" s="19"/>
      <c r="G83" s="22">
        <v>133.76339999999999</v>
      </c>
      <c r="H83" s="19">
        <v>196.714</v>
      </c>
      <c r="I83" s="20">
        <v>1.5839000000000001</v>
      </c>
      <c r="J83" s="19">
        <v>0.40649999999999997</v>
      </c>
      <c r="K83" s="19">
        <v>3.8999999999999998E-3</v>
      </c>
      <c r="L83" s="19">
        <v>39.948700000000002</v>
      </c>
      <c r="M83" s="19">
        <v>8.5029000000000003</v>
      </c>
      <c r="N83" s="19">
        <v>2.1379000000000001</v>
      </c>
      <c r="O83" s="19">
        <v>135.26</v>
      </c>
      <c r="P83" s="19"/>
      <c r="Q83" s="19"/>
      <c r="R83" s="21">
        <v>45464</v>
      </c>
      <c r="S83" s="21">
        <v>45503</v>
      </c>
      <c r="T83" s="21">
        <v>45504</v>
      </c>
      <c r="U83" s="21">
        <v>45475</v>
      </c>
      <c r="V83" s="21">
        <v>45475</v>
      </c>
      <c r="W83" s="21">
        <v>45558</v>
      </c>
      <c r="X83" s="21">
        <v>45560</v>
      </c>
      <c r="Y83" s="21">
        <v>45476</v>
      </c>
      <c r="Z83" s="21">
        <v>45477</v>
      </c>
    </row>
    <row r="84" spans="1:26" ht="14.25" customHeight="1" x14ac:dyDescent="0.35">
      <c r="A84" s="19" t="s">
        <v>150</v>
      </c>
      <c r="B84" s="19" t="s">
        <v>115</v>
      </c>
      <c r="C84" s="19" t="s">
        <v>42</v>
      </c>
      <c r="D84" s="21">
        <v>45462</v>
      </c>
      <c r="E84" s="19">
        <v>1315</v>
      </c>
      <c r="F84" s="19">
        <v>8.2200000000000006</v>
      </c>
      <c r="G84" s="22">
        <v>42.576099999999997</v>
      </c>
      <c r="H84" s="19">
        <v>72.684399999999997</v>
      </c>
      <c r="I84" s="20">
        <v>4.5785999999999998</v>
      </c>
      <c r="J84" s="19">
        <v>5.1799999999999999E-2</v>
      </c>
      <c r="K84" s="19">
        <v>3.8E-3</v>
      </c>
      <c r="L84" s="19">
        <v>31.224900000000002</v>
      </c>
      <c r="M84" s="19">
        <v>8.9600000000000009</v>
      </c>
      <c r="N84" s="19">
        <v>0.95599999999999996</v>
      </c>
      <c r="O84" s="19">
        <v>119.93</v>
      </c>
      <c r="P84" s="19"/>
      <c r="Q84" s="19"/>
      <c r="R84" s="21">
        <v>45464</v>
      </c>
      <c r="S84" s="21">
        <v>45503</v>
      </c>
      <c r="T84" s="21">
        <v>45504</v>
      </c>
      <c r="U84" s="21">
        <v>45475</v>
      </c>
      <c r="V84" s="21">
        <v>45475</v>
      </c>
      <c r="W84" s="21">
        <v>45558</v>
      </c>
      <c r="X84" s="21">
        <v>45560</v>
      </c>
      <c r="Y84" s="21">
        <v>45476</v>
      </c>
      <c r="Z84" s="21">
        <v>45477</v>
      </c>
    </row>
    <row r="85" spans="1:26" ht="14.25" customHeight="1" x14ac:dyDescent="0.35">
      <c r="A85" s="19" t="s">
        <v>151</v>
      </c>
      <c r="B85" s="19" t="s">
        <v>77</v>
      </c>
      <c r="C85" s="19" t="s">
        <v>39</v>
      </c>
      <c r="D85" s="21">
        <v>45462</v>
      </c>
      <c r="E85" s="19">
        <v>800</v>
      </c>
      <c r="F85" s="19"/>
      <c r="G85" s="22">
        <v>533.41520000000003</v>
      </c>
      <c r="H85" s="19">
        <v>607.87860000000001</v>
      </c>
      <c r="I85" s="20">
        <v>2.1234000000000002</v>
      </c>
      <c r="J85" s="19">
        <v>0.90880000000000005</v>
      </c>
      <c r="K85" s="19">
        <v>3.0999999999999999E-3</v>
      </c>
      <c r="L85" s="19">
        <v>37.963200000000001</v>
      </c>
      <c r="M85" s="19">
        <v>11.6456</v>
      </c>
      <c r="N85" s="19">
        <v>2.0518999999999998</v>
      </c>
      <c r="O85" s="19">
        <v>179.19</v>
      </c>
      <c r="P85" s="19"/>
      <c r="Q85" s="19"/>
      <c r="R85" s="21">
        <v>45464</v>
      </c>
      <c r="S85" s="21">
        <v>45503</v>
      </c>
      <c r="T85" s="21">
        <v>45504</v>
      </c>
      <c r="U85" s="21">
        <v>45475</v>
      </c>
      <c r="V85" s="21">
        <v>45475</v>
      </c>
      <c r="W85" s="21">
        <v>45558</v>
      </c>
      <c r="X85" s="21">
        <v>45560</v>
      </c>
      <c r="Y85" s="21">
        <v>45476</v>
      </c>
      <c r="Z85" s="21">
        <v>45477</v>
      </c>
    </row>
    <row r="86" spans="1:26" ht="14.25" customHeight="1" x14ac:dyDescent="0.35">
      <c r="A86" s="19" t="s">
        <v>152</v>
      </c>
      <c r="B86" s="19" t="s">
        <v>77</v>
      </c>
      <c r="C86" s="19" t="s">
        <v>42</v>
      </c>
      <c r="D86" s="21">
        <v>45462</v>
      </c>
      <c r="E86" s="19">
        <v>800</v>
      </c>
      <c r="F86" s="19">
        <v>12.45</v>
      </c>
      <c r="G86" s="22">
        <v>21.3733</v>
      </c>
      <c r="H86" s="19">
        <v>49.913400000000003</v>
      </c>
      <c r="I86" s="20">
        <v>3.4762</v>
      </c>
      <c r="J86" s="19">
        <v>6.1800000000000001E-2</v>
      </c>
      <c r="K86" s="19">
        <v>1.1299999999999999E-2</v>
      </c>
      <c r="L86" s="19">
        <v>28.336500000000001</v>
      </c>
      <c r="M86" s="19">
        <v>12.328900000000001</v>
      </c>
      <c r="N86" s="19">
        <v>0.7712</v>
      </c>
      <c r="O86" s="19">
        <v>129.97999999999999</v>
      </c>
      <c r="P86" s="19"/>
      <c r="Q86" s="19"/>
      <c r="R86" s="21">
        <v>45464</v>
      </c>
      <c r="S86" s="21">
        <v>45503</v>
      </c>
      <c r="T86" s="21">
        <v>45504</v>
      </c>
      <c r="U86" s="21">
        <v>45475</v>
      </c>
      <c r="V86" s="21">
        <v>45475</v>
      </c>
      <c r="W86" s="21">
        <v>45558</v>
      </c>
      <c r="X86" s="21">
        <v>45560</v>
      </c>
      <c r="Y86" s="21">
        <v>45476</v>
      </c>
      <c r="Z86" s="21">
        <v>45477</v>
      </c>
    </row>
    <row r="87" spans="1:26" ht="14.25" customHeight="1" x14ac:dyDescent="0.35">
      <c r="A87" s="19" t="s">
        <v>153</v>
      </c>
      <c r="B87" s="19" t="s">
        <v>80</v>
      </c>
      <c r="C87" s="19" t="s">
        <v>39</v>
      </c>
      <c r="D87" s="21">
        <v>45462</v>
      </c>
      <c r="E87" s="19">
        <v>1145</v>
      </c>
      <c r="F87" s="19"/>
      <c r="G87" s="22">
        <v>208.71090000000001</v>
      </c>
      <c r="H87" s="19">
        <v>235.4186</v>
      </c>
      <c r="I87" s="20">
        <v>2.0828000000000002</v>
      </c>
      <c r="J87" s="19">
        <v>0.52159999999999995</v>
      </c>
      <c r="K87" s="19">
        <v>4.0000000000000002E-4</v>
      </c>
      <c r="L87" s="19">
        <v>32.622999999999998</v>
      </c>
      <c r="M87" s="19">
        <v>10.6745</v>
      </c>
      <c r="N87" s="19">
        <v>2.2538999999999998</v>
      </c>
      <c r="O87" s="19">
        <v>190.63</v>
      </c>
      <c r="P87" s="19"/>
      <c r="Q87" s="19"/>
      <c r="R87" s="21">
        <v>45464</v>
      </c>
      <c r="S87" s="21">
        <v>45503</v>
      </c>
      <c r="T87" s="21">
        <v>45504</v>
      </c>
      <c r="U87" s="21">
        <v>45475</v>
      </c>
      <c r="V87" s="21">
        <v>45475</v>
      </c>
      <c r="W87" s="21">
        <v>45558</v>
      </c>
      <c r="X87" s="21">
        <v>45560</v>
      </c>
      <c r="Y87" s="21">
        <v>45476</v>
      </c>
      <c r="Z87" s="21">
        <v>45477</v>
      </c>
    </row>
    <row r="88" spans="1:26" ht="14.25" customHeight="1" x14ac:dyDescent="0.35">
      <c r="A88" s="19" t="s">
        <v>154</v>
      </c>
      <c r="B88" s="19" t="s">
        <v>80</v>
      </c>
      <c r="C88" s="19" t="s">
        <v>42</v>
      </c>
      <c r="D88" s="21">
        <v>45462</v>
      </c>
      <c r="E88" s="19">
        <v>1115</v>
      </c>
      <c r="F88" s="19">
        <v>16.350000000000001</v>
      </c>
      <c r="G88" s="22">
        <v>24.513100000000001</v>
      </c>
      <c r="H88" s="19">
        <v>61.534500000000001</v>
      </c>
      <c r="I88" s="20">
        <v>1.2527999999999999</v>
      </c>
      <c r="J88" s="19">
        <v>8.6400000000000005E-2</v>
      </c>
      <c r="K88" s="19">
        <v>6.0000000000000001E-3</v>
      </c>
      <c r="L88" s="19">
        <v>27.282900000000001</v>
      </c>
      <c r="M88" s="19">
        <v>10.621700000000001</v>
      </c>
      <c r="N88" s="19">
        <v>2.1593</v>
      </c>
      <c r="O88" s="19">
        <v>165.65</v>
      </c>
      <c r="P88" s="19"/>
      <c r="Q88" s="19"/>
      <c r="R88" s="21">
        <v>45464</v>
      </c>
      <c r="S88" s="21">
        <v>45503</v>
      </c>
      <c r="T88" s="21">
        <v>45504</v>
      </c>
      <c r="U88" s="21">
        <v>45475</v>
      </c>
      <c r="V88" s="21">
        <v>45475</v>
      </c>
      <c r="W88" s="21">
        <v>45558</v>
      </c>
      <c r="X88" s="21">
        <v>45560</v>
      </c>
      <c r="Y88" s="21">
        <v>45476</v>
      </c>
      <c r="Z88" s="21">
        <v>45477</v>
      </c>
    </row>
    <row r="89" spans="1:26" ht="14.25" customHeight="1" x14ac:dyDescent="0.35">
      <c r="A89" s="19" t="s">
        <v>155</v>
      </c>
      <c r="B89" s="19" t="s">
        <v>156</v>
      </c>
      <c r="C89" s="19" t="s">
        <v>39</v>
      </c>
      <c r="D89" s="21">
        <v>45462</v>
      </c>
      <c r="E89" s="19">
        <v>1345</v>
      </c>
      <c r="F89" s="19">
        <v>16.71</v>
      </c>
      <c r="G89" s="22">
        <v>34.016300000000001</v>
      </c>
      <c r="H89" s="19">
        <v>60.2973</v>
      </c>
      <c r="I89" s="20">
        <v>1.2527999999999999</v>
      </c>
      <c r="J89" s="19">
        <v>6.3100000000000003E-2</v>
      </c>
      <c r="K89" s="19">
        <v>3.0000000000000001E-3</v>
      </c>
      <c r="L89" s="19">
        <v>31.692900000000002</v>
      </c>
      <c r="M89" s="19">
        <v>8.7508999999999997</v>
      </c>
      <c r="N89" s="19">
        <v>1.1235999999999999</v>
      </c>
      <c r="O89" s="19">
        <v>119.99</v>
      </c>
      <c r="P89" s="19"/>
      <c r="Q89" s="19"/>
      <c r="R89" s="21">
        <v>45464</v>
      </c>
      <c r="S89" s="21">
        <v>45503</v>
      </c>
      <c r="T89" s="21">
        <v>45504</v>
      </c>
      <c r="U89" s="21">
        <v>45475</v>
      </c>
      <c r="V89" s="21">
        <v>45475</v>
      </c>
      <c r="W89" s="21">
        <v>45558</v>
      </c>
      <c r="X89" s="21">
        <v>45560</v>
      </c>
      <c r="Y89" s="21">
        <v>45476</v>
      </c>
      <c r="Z89" s="21">
        <v>45477</v>
      </c>
    </row>
    <row r="90" spans="1:26" ht="14.25" customHeight="1" x14ac:dyDescent="0.35">
      <c r="A90" s="19" t="s">
        <v>157</v>
      </c>
      <c r="B90" s="19" t="s">
        <v>132</v>
      </c>
      <c r="C90" s="19" t="s">
        <v>42</v>
      </c>
      <c r="D90" s="21">
        <v>45463</v>
      </c>
      <c r="E90" s="19">
        <v>1130</v>
      </c>
      <c r="F90" s="19">
        <v>1.21</v>
      </c>
      <c r="G90" s="22">
        <v>12.4465</v>
      </c>
      <c r="H90" s="19">
        <v>34.001600000000003</v>
      </c>
      <c r="I90" s="20">
        <v>1.2263999999999999</v>
      </c>
      <c r="J90" s="19">
        <v>6.83E-2</v>
      </c>
      <c r="K90" s="19">
        <v>4.8999999999999998E-3</v>
      </c>
      <c r="L90" s="19">
        <v>31.2409</v>
      </c>
      <c r="M90" s="19">
        <v>10.412800000000001</v>
      </c>
      <c r="N90" s="19">
        <v>1.0548</v>
      </c>
      <c r="O90" s="19">
        <v>52.73</v>
      </c>
      <c r="P90" s="19"/>
      <c r="Q90" s="19"/>
      <c r="R90" s="21">
        <v>45464</v>
      </c>
      <c r="S90" s="21">
        <v>45503</v>
      </c>
      <c r="T90" s="21">
        <v>45504</v>
      </c>
      <c r="U90" s="21">
        <v>45475</v>
      </c>
      <c r="V90" s="21">
        <v>45475</v>
      </c>
      <c r="W90" s="21">
        <v>45538</v>
      </c>
      <c r="X90" s="21">
        <v>45540</v>
      </c>
      <c r="Y90" s="21">
        <v>45476</v>
      </c>
      <c r="Z90" s="21">
        <v>45477</v>
      </c>
    </row>
    <row r="91" spans="1:26" ht="14.25" customHeight="1" x14ac:dyDescent="0.35">
      <c r="A91" s="19" t="s">
        <v>158</v>
      </c>
      <c r="B91" s="19" t="s">
        <v>132</v>
      </c>
      <c r="C91" s="19" t="s">
        <v>39</v>
      </c>
      <c r="D91" s="21">
        <v>45463</v>
      </c>
      <c r="E91" s="19">
        <v>1130</v>
      </c>
      <c r="F91" s="19"/>
      <c r="G91" s="22">
        <v>13.7346</v>
      </c>
      <c r="H91" s="19">
        <v>48.989400000000003</v>
      </c>
      <c r="I91" s="20">
        <v>1.5504</v>
      </c>
      <c r="J91" s="19">
        <v>0.11169999999999999</v>
      </c>
      <c r="K91" s="19">
        <v>2.92E-2</v>
      </c>
      <c r="L91" s="19">
        <v>33.931399999999996</v>
      </c>
      <c r="M91" s="19">
        <v>10.5182</v>
      </c>
      <c r="N91" s="19">
        <v>2.5933999999999999</v>
      </c>
      <c r="O91" s="19">
        <v>52.54</v>
      </c>
      <c r="P91" s="19"/>
      <c r="Q91" s="19"/>
      <c r="R91" s="21">
        <v>45464</v>
      </c>
      <c r="S91" s="21">
        <v>45503</v>
      </c>
      <c r="T91" s="21">
        <v>45504</v>
      </c>
      <c r="U91" s="21">
        <v>45475</v>
      </c>
      <c r="V91" s="21">
        <v>45475</v>
      </c>
      <c r="W91" s="21">
        <v>45538</v>
      </c>
      <c r="X91" s="21">
        <v>45540</v>
      </c>
      <c r="Y91" s="21">
        <v>45476</v>
      </c>
      <c r="Z91" s="21">
        <v>45477</v>
      </c>
    </row>
    <row r="92" spans="1:26" ht="14.25" customHeight="1" x14ac:dyDescent="0.35">
      <c r="A92" s="19" t="s">
        <v>159</v>
      </c>
      <c r="B92" s="19" t="s">
        <v>135</v>
      </c>
      <c r="C92" s="19" t="s">
        <v>42</v>
      </c>
      <c r="D92" s="21">
        <v>45463</v>
      </c>
      <c r="E92" s="19">
        <v>1345</v>
      </c>
      <c r="F92" s="19">
        <v>3.65</v>
      </c>
      <c r="G92" s="22">
        <v>13.274900000000001</v>
      </c>
      <c r="H92" s="19">
        <v>64.537400000000005</v>
      </c>
      <c r="I92" s="20">
        <v>1.5979000000000001</v>
      </c>
      <c r="J92" s="19">
        <v>0.26040000000000002</v>
      </c>
      <c r="K92" s="19">
        <v>1.0200000000000001E-2</v>
      </c>
      <c r="L92" s="19">
        <v>29.664400000000001</v>
      </c>
      <c r="M92" s="19">
        <v>10.3285</v>
      </c>
      <c r="N92" s="19">
        <v>3.1006</v>
      </c>
      <c r="O92" s="19">
        <v>171.7</v>
      </c>
      <c r="P92" s="19"/>
      <c r="Q92" s="19"/>
      <c r="R92" s="21">
        <v>45464</v>
      </c>
      <c r="S92" s="21">
        <v>45503</v>
      </c>
      <c r="T92" s="21">
        <v>45504</v>
      </c>
      <c r="U92" s="21">
        <v>45475</v>
      </c>
      <c r="V92" s="21">
        <v>45475</v>
      </c>
      <c r="W92" s="21">
        <v>45538</v>
      </c>
      <c r="X92" s="21">
        <v>45540</v>
      </c>
      <c r="Y92" s="21">
        <v>45476</v>
      </c>
      <c r="Z92" s="21">
        <v>45477</v>
      </c>
    </row>
    <row r="93" spans="1:26" ht="14.25" customHeight="1" x14ac:dyDescent="0.35">
      <c r="A93" s="19" t="s">
        <v>160</v>
      </c>
      <c r="B93" s="19" t="s">
        <v>135</v>
      </c>
      <c r="C93" s="19" t="s">
        <v>39</v>
      </c>
      <c r="D93" s="21">
        <v>45463</v>
      </c>
      <c r="E93" s="19">
        <v>1345</v>
      </c>
      <c r="F93" s="19"/>
      <c r="G93" s="22">
        <v>36.796999999999997</v>
      </c>
      <c r="H93" s="19">
        <v>59.882300000000001</v>
      </c>
      <c r="I93" s="20">
        <v>1.9490000000000001</v>
      </c>
      <c r="J93" s="19">
        <v>9.1999999999999998E-2</v>
      </c>
      <c r="K93" s="19">
        <v>5.8999999999999999E-3</v>
      </c>
      <c r="L93" s="19">
        <v>32.542900000000003</v>
      </c>
      <c r="M93" s="19">
        <v>9.7434999999999992</v>
      </c>
      <c r="N93" s="19">
        <v>8.0516000000000005</v>
      </c>
      <c r="O93" s="19">
        <v>173.59</v>
      </c>
      <c r="P93" s="19"/>
      <c r="Q93" s="19"/>
      <c r="R93" s="21">
        <v>45464</v>
      </c>
      <c r="S93" s="21">
        <v>45503</v>
      </c>
      <c r="T93" s="21">
        <v>45504</v>
      </c>
      <c r="U93" s="21">
        <v>45475</v>
      </c>
      <c r="V93" s="21">
        <v>45475</v>
      </c>
      <c r="W93" s="21">
        <v>45538</v>
      </c>
      <c r="X93" s="21">
        <v>45540</v>
      </c>
      <c r="Y93" s="21">
        <v>45476</v>
      </c>
      <c r="Z93" s="21">
        <v>45477</v>
      </c>
    </row>
    <row r="94" spans="1:26" ht="14.25" customHeight="1" x14ac:dyDescent="0.35">
      <c r="A94" s="20" t="s">
        <v>161</v>
      </c>
      <c r="B94" s="19" t="s">
        <v>91</v>
      </c>
      <c r="C94" s="19" t="s">
        <v>42</v>
      </c>
      <c r="D94" s="21">
        <v>45463</v>
      </c>
      <c r="E94" s="19">
        <v>940</v>
      </c>
      <c r="F94" s="19">
        <v>13.81</v>
      </c>
      <c r="G94" s="22">
        <v>231.4819</v>
      </c>
      <c r="H94" s="19">
        <v>304.75970000000001</v>
      </c>
      <c r="I94" s="20">
        <v>2.1021999999999998</v>
      </c>
      <c r="J94" s="19">
        <v>0.67620000000000002</v>
      </c>
      <c r="K94" s="19">
        <v>1.1999999999999999E-3</v>
      </c>
      <c r="L94" s="19">
        <v>44.218800000000002</v>
      </c>
      <c r="M94" s="19">
        <v>8.7624999999999993</v>
      </c>
      <c r="N94" s="19">
        <v>4.9099000000000004</v>
      </c>
      <c r="O94" s="19">
        <v>225.38</v>
      </c>
      <c r="P94" s="19"/>
      <c r="Q94" s="19"/>
      <c r="R94" s="21">
        <v>45464</v>
      </c>
      <c r="S94" s="21">
        <v>45503</v>
      </c>
      <c r="T94" s="21">
        <v>45504</v>
      </c>
      <c r="U94" s="21">
        <v>45475</v>
      </c>
      <c r="V94" s="21">
        <v>45475</v>
      </c>
      <c r="W94" s="21">
        <v>45551</v>
      </c>
      <c r="X94" s="21">
        <v>45552</v>
      </c>
      <c r="Y94" s="21">
        <v>45476</v>
      </c>
      <c r="Z94" s="21">
        <v>45477</v>
      </c>
    </row>
    <row r="95" spans="1:26" ht="14.25" customHeight="1" x14ac:dyDescent="0.35">
      <c r="A95" s="20" t="s">
        <v>162</v>
      </c>
      <c r="B95" s="19" t="s">
        <v>91</v>
      </c>
      <c r="C95" s="19" t="s">
        <v>39</v>
      </c>
      <c r="D95" s="21">
        <v>45463</v>
      </c>
      <c r="E95" s="19">
        <v>900</v>
      </c>
      <c r="F95" s="19"/>
      <c r="G95" s="22">
        <v>34.8735</v>
      </c>
      <c r="H95" s="19">
        <v>122.8432</v>
      </c>
      <c r="I95" s="20">
        <v>4.1162000000000001</v>
      </c>
      <c r="J95" s="19">
        <v>5.6500000000000002E-2</v>
      </c>
      <c r="K95" s="19">
        <v>8.8000000000000005E-3</v>
      </c>
      <c r="L95" s="19">
        <v>28.193899999999999</v>
      </c>
      <c r="M95" s="19">
        <v>8.6501000000000001</v>
      </c>
      <c r="N95" s="19">
        <v>4.6649000000000003</v>
      </c>
      <c r="O95" s="19">
        <v>175.57</v>
      </c>
      <c r="P95" s="19"/>
      <c r="Q95" s="19"/>
      <c r="R95" s="21">
        <v>45464</v>
      </c>
      <c r="S95" s="21">
        <v>45503</v>
      </c>
      <c r="T95" s="21">
        <v>45504</v>
      </c>
      <c r="U95" s="21">
        <v>45475</v>
      </c>
      <c r="V95" s="21">
        <v>45475</v>
      </c>
      <c r="W95" s="21">
        <v>45551</v>
      </c>
      <c r="X95" s="21">
        <v>45552</v>
      </c>
      <c r="Y95" s="21">
        <v>45476</v>
      </c>
      <c r="Z95" s="21">
        <v>45477</v>
      </c>
    </row>
    <row r="96" spans="1:26" ht="14.25" customHeight="1" x14ac:dyDescent="0.35">
      <c r="A96" s="19" t="s">
        <v>163</v>
      </c>
      <c r="B96" s="19" t="s">
        <v>74</v>
      </c>
      <c r="C96" s="19" t="s">
        <v>42</v>
      </c>
      <c r="D96" s="21">
        <v>45470</v>
      </c>
      <c r="E96" s="19">
        <v>1400</v>
      </c>
      <c r="F96" s="19">
        <v>14.12</v>
      </c>
      <c r="G96" s="22">
        <v>26.102599999999999</v>
      </c>
      <c r="H96" s="19">
        <v>97.138800000000003</v>
      </c>
      <c r="I96" s="19">
        <v>1.1191</v>
      </c>
      <c r="J96" s="19">
        <v>4.1099999999999998E-2</v>
      </c>
      <c r="K96" s="19">
        <v>0.1371</v>
      </c>
      <c r="L96" s="19">
        <v>14.5982</v>
      </c>
      <c r="M96" s="19">
        <v>7.9009</v>
      </c>
      <c r="N96" s="19">
        <v>2.4043000000000001</v>
      </c>
      <c r="O96" s="19">
        <v>44.71</v>
      </c>
      <c r="P96" s="19"/>
      <c r="Q96" s="19"/>
      <c r="R96" s="21">
        <v>45471</v>
      </c>
      <c r="S96" s="21">
        <v>45524</v>
      </c>
      <c r="T96" s="21">
        <v>45524</v>
      </c>
      <c r="U96" s="21">
        <v>45490</v>
      </c>
      <c r="V96" s="21">
        <v>45496</v>
      </c>
      <c r="W96" s="21">
        <v>45558</v>
      </c>
      <c r="X96" s="21">
        <v>45560</v>
      </c>
      <c r="Y96" s="21">
        <v>45476</v>
      </c>
      <c r="Z96" s="21">
        <v>45477</v>
      </c>
    </row>
    <row r="97" spans="1:26" ht="14.25" customHeight="1" x14ac:dyDescent="0.35">
      <c r="A97" s="19" t="s">
        <v>164</v>
      </c>
      <c r="B97" s="19" t="s">
        <v>74</v>
      </c>
      <c r="C97" s="19" t="s">
        <v>39</v>
      </c>
      <c r="D97" s="21">
        <v>45470</v>
      </c>
      <c r="E97" s="19">
        <v>1420</v>
      </c>
      <c r="F97" s="19"/>
      <c r="G97" s="22">
        <v>3222.8820000000001</v>
      </c>
      <c r="H97" s="20">
        <v>4006.9080000000004</v>
      </c>
      <c r="I97" s="19">
        <v>53.811999999999998</v>
      </c>
      <c r="J97" s="19">
        <v>47.625</v>
      </c>
      <c r="K97" s="19">
        <v>1.23E-2</v>
      </c>
      <c r="L97" s="19">
        <v>99.242400000000004</v>
      </c>
      <c r="M97" s="19">
        <v>19.6248</v>
      </c>
      <c r="N97" s="19">
        <v>2.5503999999999998</v>
      </c>
      <c r="O97" s="19">
        <v>1183.7</v>
      </c>
      <c r="P97" s="19"/>
      <c r="Q97" s="19"/>
      <c r="R97" s="21">
        <v>45471</v>
      </c>
      <c r="S97" s="21">
        <v>45524</v>
      </c>
      <c r="T97" s="21">
        <v>45524</v>
      </c>
      <c r="U97" s="21">
        <v>45490</v>
      </c>
      <c r="V97" s="21">
        <v>45496</v>
      </c>
      <c r="W97" s="21">
        <v>45551</v>
      </c>
      <c r="X97" s="21">
        <v>45552</v>
      </c>
      <c r="Y97" s="21">
        <v>45476</v>
      </c>
      <c r="Z97" s="21">
        <v>45477</v>
      </c>
    </row>
    <row r="98" spans="1:26" ht="14.25" customHeight="1" x14ac:dyDescent="0.35">
      <c r="A98" s="19" t="s">
        <v>165</v>
      </c>
      <c r="B98" s="19" t="s">
        <v>85</v>
      </c>
      <c r="C98" s="19" t="s">
        <v>42</v>
      </c>
      <c r="D98" s="21">
        <v>45470</v>
      </c>
      <c r="E98" s="19">
        <v>945</v>
      </c>
      <c r="F98" s="19">
        <v>7.64</v>
      </c>
      <c r="G98" s="22">
        <v>26.658899999999999</v>
      </c>
      <c r="H98" s="19">
        <v>61.335000000000001</v>
      </c>
      <c r="I98" s="19">
        <v>0.8538</v>
      </c>
      <c r="J98" s="19">
        <v>2.4400000000000002E-2</v>
      </c>
      <c r="K98" s="19">
        <v>3.3999999999999998E-3</v>
      </c>
      <c r="L98" s="19">
        <v>27.8188</v>
      </c>
      <c r="M98" s="19">
        <v>11.088800000000001</v>
      </c>
      <c r="N98" s="19">
        <v>2.0217999999999998</v>
      </c>
      <c r="O98" s="19">
        <v>121.92</v>
      </c>
      <c r="P98" s="19"/>
      <c r="Q98" s="19"/>
      <c r="R98" s="21">
        <v>45471</v>
      </c>
      <c r="S98" s="21">
        <v>45524</v>
      </c>
      <c r="T98" s="21">
        <v>45524</v>
      </c>
      <c r="U98" s="21">
        <v>45490</v>
      </c>
      <c r="V98" s="21">
        <v>45496</v>
      </c>
      <c r="W98" s="21">
        <v>45558</v>
      </c>
      <c r="X98" s="21">
        <v>45560</v>
      </c>
      <c r="Y98" s="21">
        <v>45476</v>
      </c>
      <c r="Z98" s="21">
        <v>45477</v>
      </c>
    </row>
    <row r="99" spans="1:26" ht="14.25" customHeight="1" x14ac:dyDescent="0.35">
      <c r="A99" s="19" t="s">
        <v>166</v>
      </c>
      <c r="B99" s="19" t="s">
        <v>85</v>
      </c>
      <c r="C99" s="19" t="s">
        <v>39</v>
      </c>
      <c r="D99" s="21">
        <v>45470</v>
      </c>
      <c r="E99" s="19">
        <v>945</v>
      </c>
      <c r="F99" s="19"/>
      <c r="G99" s="22">
        <v>199.2346</v>
      </c>
      <c r="H99" s="19">
        <v>202.27719999999999</v>
      </c>
      <c r="I99" s="19">
        <v>2.7132000000000001</v>
      </c>
      <c r="J99" s="19">
        <v>1.1344000000000001</v>
      </c>
      <c r="K99" s="19">
        <v>7.1999999999999998E-3</v>
      </c>
      <c r="L99" s="19">
        <v>38.804499999999997</v>
      </c>
      <c r="M99" s="19">
        <v>10.706</v>
      </c>
      <c r="N99" s="19">
        <v>3.6120000000000001</v>
      </c>
      <c r="O99" s="19">
        <v>154.58000000000001</v>
      </c>
      <c r="P99" s="19"/>
      <c r="Q99" s="19"/>
      <c r="R99" s="21">
        <v>45471</v>
      </c>
      <c r="S99" s="21">
        <v>45524</v>
      </c>
      <c r="T99" s="21">
        <v>45524</v>
      </c>
      <c r="U99" s="21">
        <v>45490</v>
      </c>
      <c r="V99" s="21">
        <v>45496</v>
      </c>
      <c r="W99" s="21">
        <v>45558</v>
      </c>
      <c r="X99" s="21">
        <v>45560</v>
      </c>
      <c r="Y99" s="21">
        <v>45476</v>
      </c>
      <c r="Z99" s="21">
        <v>45477</v>
      </c>
    </row>
    <row r="100" spans="1:26" ht="14.25" customHeight="1" x14ac:dyDescent="0.35">
      <c r="A100" s="19" t="s">
        <v>167</v>
      </c>
      <c r="B100" s="19" t="s">
        <v>97</v>
      </c>
      <c r="C100" s="19" t="s">
        <v>42</v>
      </c>
      <c r="D100" s="21">
        <v>45470</v>
      </c>
      <c r="E100" s="19">
        <v>1145</v>
      </c>
      <c r="F100" s="19">
        <v>5.68</v>
      </c>
      <c r="G100" s="22">
        <v>15.494300000000001</v>
      </c>
      <c r="H100" s="19">
        <v>41.521900000000002</v>
      </c>
      <c r="I100" s="19">
        <v>0.64980000000000004</v>
      </c>
      <c r="J100" s="19">
        <v>1.23E-2</v>
      </c>
      <c r="K100" s="19">
        <v>9.1000000000000004E-3</v>
      </c>
      <c r="L100" s="19">
        <v>27.496600000000001</v>
      </c>
      <c r="M100" s="19">
        <v>8.2315000000000005</v>
      </c>
      <c r="N100" s="19">
        <v>0.78839999999999999</v>
      </c>
      <c r="O100" s="19">
        <v>139.82</v>
      </c>
      <c r="P100" s="19"/>
      <c r="Q100" s="19"/>
      <c r="R100" s="21">
        <v>45471</v>
      </c>
      <c r="S100" s="21">
        <v>45524</v>
      </c>
      <c r="T100" s="21">
        <v>45524</v>
      </c>
      <c r="U100" s="21">
        <v>45490</v>
      </c>
      <c r="V100" s="21">
        <v>45496</v>
      </c>
      <c r="W100" s="21">
        <v>45558</v>
      </c>
      <c r="X100" s="21">
        <v>45560</v>
      </c>
      <c r="Y100" s="21">
        <v>45476</v>
      </c>
      <c r="Z100" s="21">
        <v>45477</v>
      </c>
    </row>
    <row r="101" spans="1:26" ht="14.25" customHeight="1" x14ac:dyDescent="0.35">
      <c r="A101" s="19" t="s">
        <v>168</v>
      </c>
      <c r="B101" s="19" t="s">
        <v>97</v>
      </c>
      <c r="C101" s="19" t="s">
        <v>39</v>
      </c>
      <c r="D101" s="21">
        <v>45470</v>
      </c>
      <c r="E101" s="19">
        <v>1210</v>
      </c>
      <c r="F101" s="19"/>
      <c r="G101" s="22">
        <v>88.152600000000007</v>
      </c>
      <c r="H101" s="19">
        <v>124.455</v>
      </c>
      <c r="I101" s="19">
        <v>1.4671000000000001</v>
      </c>
      <c r="J101" s="19">
        <v>0.55120000000000002</v>
      </c>
      <c r="K101" s="19">
        <v>6.8999999999999999E-3</v>
      </c>
      <c r="L101" s="19">
        <v>35.083199999999998</v>
      </c>
      <c r="M101" s="19">
        <v>8.0478000000000005</v>
      </c>
      <c r="N101" s="19">
        <v>1.6909000000000001</v>
      </c>
      <c r="O101" s="19">
        <v>156.25</v>
      </c>
      <c r="P101" s="19"/>
      <c r="Q101" s="19"/>
      <c r="R101" s="21">
        <v>45471</v>
      </c>
      <c r="S101" s="21">
        <v>45524</v>
      </c>
      <c r="T101" s="21">
        <v>45524</v>
      </c>
      <c r="U101" s="21">
        <v>45490</v>
      </c>
      <c r="V101" s="21">
        <v>45496</v>
      </c>
      <c r="W101" s="21">
        <v>45558</v>
      </c>
      <c r="X101" s="21">
        <v>45560</v>
      </c>
      <c r="Y101" s="21">
        <v>45476</v>
      </c>
      <c r="Z101" s="21">
        <v>45477</v>
      </c>
    </row>
    <row r="102" spans="1:26" ht="14.25" customHeight="1" x14ac:dyDescent="0.35">
      <c r="A102" s="19" t="s">
        <v>169</v>
      </c>
      <c r="B102" s="19" t="s">
        <v>112</v>
      </c>
      <c r="C102" s="19" t="s">
        <v>39</v>
      </c>
      <c r="D102" s="21">
        <v>45481</v>
      </c>
      <c r="E102" s="19">
        <v>1345</v>
      </c>
      <c r="F102" s="19"/>
      <c r="G102" s="22">
        <v>128.19919999999999</v>
      </c>
      <c r="H102" s="19">
        <v>200.03149999999999</v>
      </c>
      <c r="I102" s="19">
        <v>2.1160000000000001</v>
      </c>
      <c r="J102" s="19">
        <v>0.77380000000000004</v>
      </c>
      <c r="K102" s="19">
        <v>0.04</v>
      </c>
      <c r="L102" s="20" t="s">
        <v>170</v>
      </c>
      <c r="M102" s="20" t="s">
        <v>170</v>
      </c>
      <c r="N102" s="19">
        <v>2.0404</v>
      </c>
      <c r="O102" s="19">
        <v>54.93</v>
      </c>
      <c r="P102" s="19"/>
      <c r="Q102" s="19"/>
      <c r="R102" s="21">
        <v>45482</v>
      </c>
      <c r="S102" s="21">
        <v>45526</v>
      </c>
      <c r="T102" s="21">
        <v>45526</v>
      </c>
      <c r="U102" s="21">
        <v>45490</v>
      </c>
      <c r="V102" s="21">
        <v>45496</v>
      </c>
      <c r="W102" s="19" t="s">
        <v>59</v>
      </c>
      <c r="X102" s="19" t="s">
        <v>59</v>
      </c>
      <c r="Y102" s="21">
        <v>45496</v>
      </c>
      <c r="Z102" s="21">
        <v>45496</v>
      </c>
    </row>
    <row r="103" spans="1:26" ht="14.25" customHeight="1" x14ac:dyDescent="0.35">
      <c r="A103" s="19" t="s">
        <v>171</v>
      </c>
      <c r="B103" s="19" t="s">
        <v>112</v>
      </c>
      <c r="C103" s="19" t="s">
        <v>42</v>
      </c>
      <c r="D103" s="21">
        <v>45481</v>
      </c>
      <c r="E103" s="19">
        <v>1330</v>
      </c>
      <c r="F103" s="19">
        <v>5.89</v>
      </c>
      <c r="G103" s="22">
        <v>48.096499999999999</v>
      </c>
      <c r="H103" s="20">
        <v>62.893099999999997</v>
      </c>
      <c r="I103" s="19">
        <v>1.2049000000000001</v>
      </c>
      <c r="J103" s="19">
        <v>3.8100000000000002E-2</v>
      </c>
      <c r="K103" s="19">
        <v>2.2100000000000002E-2</v>
      </c>
      <c r="L103" s="20">
        <v>21.469100000000001</v>
      </c>
      <c r="M103" s="20">
        <v>12.5002</v>
      </c>
      <c r="N103" s="19">
        <v>0.64119999999999999</v>
      </c>
      <c r="O103" s="19">
        <v>63.64</v>
      </c>
      <c r="P103" s="19"/>
      <c r="Q103" s="19"/>
      <c r="R103" s="21">
        <v>45482</v>
      </c>
      <c r="S103" s="21">
        <v>45526</v>
      </c>
      <c r="T103" s="21">
        <v>45526</v>
      </c>
      <c r="U103" s="21">
        <v>45490</v>
      </c>
      <c r="V103" s="21">
        <v>45496</v>
      </c>
      <c r="W103" s="21">
        <v>45559</v>
      </c>
      <c r="X103" s="21">
        <v>45561</v>
      </c>
      <c r="Y103" s="21">
        <v>45496</v>
      </c>
      <c r="Z103" s="21">
        <v>45496</v>
      </c>
    </row>
    <row r="104" spans="1:26" ht="14.25" customHeight="1" x14ac:dyDescent="0.35">
      <c r="A104" s="19" t="s">
        <v>172</v>
      </c>
      <c r="B104" s="19" t="s">
        <v>173</v>
      </c>
      <c r="C104" s="19" t="s">
        <v>39</v>
      </c>
      <c r="D104" s="21">
        <v>45481</v>
      </c>
      <c r="E104" s="19">
        <v>1145</v>
      </c>
      <c r="F104" s="19"/>
      <c r="G104" s="22">
        <v>133.76339999999999</v>
      </c>
      <c r="H104" s="19">
        <v>218.14019999999999</v>
      </c>
      <c r="I104" s="19">
        <v>2.2185999999999999</v>
      </c>
      <c r="J104" s="19">
        <v>1.3548</v>
      </c>
      <c r="K104" s="19">
        <v>7.4000000000000003E-3</v>
      </c>
      <c r="L104" s="20">
        <v>42.376600000000003</v>
      </c>
      <c r="M104" s="20">
        <v>8.6624999999999996</v>
      </c>
      <c r="N104" s="19">
        <v>3.7210999999999999</v>
      </c>
      <c r="O104" s="19">
        <v>138.26</v>
      </c>
      <c r="P104" s="19"/>
      <c r="Q104" s="19"/>
      <c r="R104" s="21">
        <v>45482</v>
      </c>
      <c r="S104" s="21">
        <v>45526</v>
      </c>
      <c r="T104" s="21">
        <v>45526</v>
      </c>
      <c r="U104" s="21">
        <v>45490</v>
      </c>
      <c r="V104" s="21">
        <v>45496</v>
      </c>
      <c r="W104" s="21">
        <v>45559</v>
      </c>
      <c r="X104" s="21">
        <v>45561</v>
      </c>
      <c r="Y104" s="21">
        <v>45496</v>
      </c>
      <c r="Z104" s="21">
        <v>45496</v>
      </c>
    </row>
    <row r="105" spans="1:26" ht="14.25" customHeight="1" x14ac:dyDescent="0.35">
      <c r="A105" s="19" t="s">
        <v>174</v>
      </c>
      <c r="B105" s="19" t="s">
        <v>173</v>
      </c>
      <c r="C105" s="19" t="s">
        <v>42</v>
      </c>
      <c r="D105" s="21">
        <v>45481</v>
      </c>
      <c r="E105" s="19">
        <v>1145</v>
      </c>
      <c r="F105" s="19">
        <v>10.72</v>
      </c>
      <c r="G105" s="22">
        <v>42.576099999999997</v>
      </c>
      <c r="H105" s="19">
        <v>46.122</v>
      </c>
      <c r="I105" s="19">
        <v>0.85099999999999998</v>
      </c>
      <c r="J105" s="19">
        <v>1.1900000000000001E-2</v>
      </c>
      <c r="K105" s="19">
        <v>8.6999999999999994E-3</v>
      </c>
      <c r="L105" s="20" t="s">
        <v>170</v>
      </c>
      <c r="M105" s="20" t="s">
        <v>170</v>
      </c>
      <c r="N105" s="19">
        <v>2.2631000000000001</v>
      </c>
      <c r="O105" s="19">
        <v>123.5</v>
      </c>
      <c r="P105" s="19"/>
      <c r="Q105" s="19"/>
      <c r="R105" s="21">
        <v>45482</v>
      </c>
      <c r="S105" s="21">
        <v>45526</v>
      </c>
      <c r="T105" s="21">
        <v>45526</v>
      </c>
      <c r="U105" s="21">
        <v>45490</v>
      </c>
      <c r="V105" s="21">
        <v>45496</v>
      </c>
      <c r="W105" s="19" t="s">
        <v>59</v>
      </c>
      <c r="X105" s="19" t="s">
        <v>59</v>
      </c>
      <c r="Y105" s="21">
        <v>45496</v>
      </c>
      <c r="Z105" s="21">
        <v>45496</v>
      </c>
    </row>
    <row r="106" spans="1:26" ht="14.25" customHeight="1" x14ac:dyDescent="0.35">
      <c r="A106" s="19" t="s">
        <v>175</v>
      </c>
      <c r="B106" s="19" t="s">
        <v>80</v>
      </c>
      <c r="C106" s="19" t="s">
        <v>39</v>
      </c>
      <c r="D106" s="21">
        <v>45481</v>
      </c>
      <c r="E106" s="19">
        <v>1030</v>
      </c>
      <c r="F106" s="19"/>
      <c r="G106" s="22">
        <v>224.80869999999999</v>
      </c>
      <c r="H106" s="19">
        <v>240.9074</v>
      </c>
      <c r="I106" s="19">
        <v>1.7386999999999999</v>
      </c>
      <c r="J106" s="19">
        <v>0.95979999999999999</v>
      </c>
      <c r="K106" s="19">
        <v>6.7000000000000002E-3</v>
      </c>
      <c r="L106" s="19">
        <v>34.239600000000003</v>
      </c>
      <c r="M106" s="19">
        <v>10.916399999999999</v>
      </c>
      <c r="N106" s="19">
        <v>2.843</v>
      </c>
      <c r="O106" s="19">
        <v>202.27</v>
      </c>
      <c r="P106" s="19"/>
      <c r="Q106" s="19"/>
      <c r="R106" s="21">
        <v>45482</v>
      </c>
      <c r="S106" s="21">
        <v>45526</v>
      </c>
      <c r="T106" s="21">
        <v>45526</v>
      </c>
      <c r="U106" s="21">
        <v>45490</v>
      </c>
      <c r="V106" s="21">
        <v>45496</v>
      </c>
      <c r="W106" s="21">
        <v>45559</v>
      </c>
      <c r="X106" s="21">
        <v>45561</v>
      </c>
      <c r="Y106" s="21">
        <v>45496</v>
      </c>
      <c r="Z106" s="21">
        <v>45496</v>
      </c>
    </row>
    <row r="107" spans="1:26" ht="14.25" customHeight="1" x14ac:dyDescent="0.35">
      <c r="A107" s="19" t="s">
        <v>176</v>
      </c>
      <c r="B107" s="19" t="s">
        <v>80</v>
      </c>
      <c r="C107" s="19" t="s">
        <v>42</v>
      </c>
      <c r="D107" s="21">
        <v>45481</v>
      </c>
      <c r="E107" s="19">
        <v>1030</v>
      </c>
      <c r="F107" s="27">
        <v>8.6797143660387981</v>
      </c>
      <c r="G107" s="22">
        <v>24.513100000000001</v>
      </c>
      <c r="H107" s="19">
        <v>46.480400000000003</v>
      </c>
      <c r="I107" s="19">
        <v>1.0285</v>
      </c>
      <c r="J107" s="19">
        <v>1.9E-2</v>
      </c>
      <c r="K107" s="19">
        <v>1.9E-3</v>
      </c>
      <c r="L107" s="20">
        <v>26.944900000000001</v>
      </c>
      <c r="M107" s="20">
        <v>11.307600000000001</v>
      </c>
      <c r="N107" s="19">
        <v>2.6749000000000001</v>
      </c>
      <c r="O107" s="19">
        <v>164.11</v>
      </c>
      <c r="P107" s="19"/>
      <c r="Q107" s="19"/>
      <c r="R107" s="21">
        <v>45482</v>
      </c>
      <c r="S107" s="21">
        <v>45526</v>
      </c>
      <c r="T107" s="21">
        <v>45526</v>
      </c>
      <c r="U107" s="21">
        <v>45490</v>
      </c>
      <c r="V107" s="21">
        <v>45496</v>
      </c>
      <c r="W107" s="21">
        <v>45559</v>
      </c>
      <c r="X107" s="21">
        <v>45561</v>
      </c>
      <c r="Y107" s="21">
        <v>45496</v>
      </c>
      <c r="Z107" s="21">
        <v>45496</v>
      </c>
    </row>
    <row r="108" spans="1:26" ht="14.25" customHeight="1" x14ac:dyDescent="0.35">
      <c r="A108" s="19" t="s">
        <v>177</v>
      </c>
      <c r="B108" s="19" t="s">
        <v>94</v>
      </c>
      <c r="C108" s="19" t="s">
        <v>39</v>
      </c>
      <c r="D108" s="21">
        <v>45483</v>
      </c>
      <c r="E108" s="19">
        <v>1120</v>
      </c>
      <c r="F108" s="19">
        <v>4.5199999999999996</v>
      </c>
      <c r="G108" s="22">
        <v>32.949199999999998</v>
      </c>
      <c r="H108" s="19">
        <v>67.859800000000007</v>
      </c>
      <c r="I108" s="19">
        <v>1.194</v>
      </c>
      <c r="J108" s="19">
        <v>0.2586</v>
      </c>
      <c r="K108" s="19">
        <v>4.8999999999999998E-3</v>
      </c>
      <c r="L108" s="20">
        <v>23.992899999999999</v>
      </c>
      <c r="M108" s="20">
        <v>10.8957</v>
      </c>
      <c r="N108" s="19">
        <v>0.84709999999999996</v>
      </c>
      <c r="O108" s="19">
        <v>104.54</v>
      </c>
      <c r="P108" s="19"/>
      <c r="Q108" s="19"/>
      <c r="R108" s="21">
        <v>45484</v>
      </c>
      <c r="S108" s="21">
        <v>45526</v>
      </c>
      <c r="T108" s="21">
        <v>45526</v>
      </c>
      <c r="U108" s="21">
        <v>45490</v>
      </c>
      <c r="V108" s="21">
        <v>45496</v>
      </c>
      <c r="W108" s="21">
        <v>45572</v>
      </c>
      <c r="X108" s="21">
        <v>45575</v>
      </c>
      <c r="Y108" s="21">
        <v>45496</v>
      </c>
      <c r="Z108" s="21">
        <v>45496</v>
      </c>
    </row>
    <row r="109" spans="1:26" ht="14.25" customHeight="1" x14ac:dyDescent="0.35">
      <c r="A109" s="19" t="s">
        <v>178</v>
      </c>
      <c r="B109" s="19" t="s">
        <v>94</v>
      </c>
      <c r="C109" s="19" t="s">
        <v>42</v>
      </c>
      <c r="D109" s="21">
        <v>45483</v>
      </c>
      <c r="E109" s="19">
        <v>1000</v>
      </c>
      <c r="F109" s="19">
        <v>3.19</v>
      </c>
      <c r="G109" s="22">
        <v>2.7088000000000001</v>
      </c>
      <c r="H109" s="20">
        <v>20.775200000000002</v>
      </c>
      <c r="I109" s="19">
        <v>0.65700000000000003</v>
      </c>
      <c r="J109" s="19">
        <v>1.24E-2</v>
      </c>
      <c r="K109" s="19">
        <v>4.1000000000000003E-3</v>
      </c>
      <c r="L109" s="20">
        <v>14.3146</v>
      </c>
      <c r="M109" s="20">
        <v>12.147399999999999</v>
      </c>
      <c r="N109" s="19">
        <v>0.13700000000000001</v>
      </c>
      <c r="O109" s="19">
        <v>93.03</v>
      </c>
      <c r="P109" s="19"/>
      <c r="Q109" s="19"/>
      <c r="R109" s="21">
        <v>45484</v>
      </c>
      <c r="S109" s="21">
        <v>45526</v>
      </c>
      <c r="T109" s="21">
        <v>45526</v>
      </c>
      <c r="U109" s="21">
        <v>45490</v>
      </c>
      <c r="V109" s="21">
        <v>45496</v>
      </c>
      <c r="W109" s="21">
        <v>45572</v>
      </c>
      <c r="X109" s="21">
        <v>45575</v>
      </c>
      <c r="Y109" s="21">
        <v>45496</v>
      </c>
      <c r="Z109" s="21">
        <v>45496</v>
      </c>
    </row>
    <row r="110" spans="1:26" ht="14.25" customHeight="1" x14ac:dyDescent="0.35">
      <c r="A110" s="19" t="s">
        <v>179</v>
      </c>
      <c r="B110" s="19" t="s">
        <v>74</v>
      </c>
      <c r="C110" s="19" t="s">
        <v>39</v>
      </c>
      <c r="D110" s="21">
        <v>45483</v>
      </c>
      <c r="E110" s="19">
        <v>845</v>
      </c>
      <c r="F110" s="19"/>
      <c r="G110" s="22">
        <v>3026.3609999999999</v>
      </c>
      <c r="H110" s="20">
        <v>3784.1879999999996</v>
      </c>
      <c r="I110" s="19">
        <v>28.274000000000001</v>
      </c>
      <c r="J110" s="19">
        <v>1.8452999999999999</v>
      </c>
      <c r="K110" s="19">
        <v>8.3999999999999995E-3</v>
      </c>
      <c r="L110" s="20">
        <v>77.525999999999996</v>
      </c>
      <c r="M110" s="20">
        <v>18.026299999999999</v>
      </c>
      <c r="N110" s="19">
        <v>2.0362</v>
      </c>
      <c r="O110" s="19">
        <v>1278.3</v>
      </c>
      <c r="P110" s="19"/>
      <c r="Q110" s="19"/>
      <c r="R110" s="21">
        <v>45484</v>
      </c>
      <c r="S110" s="21">
        <v>45526</v>
      </c>
      <c r="T110" s="21">
        <v>45526</v>
      </c>
      <c r="U110" s="21">
        <v>45490</v>
      </c>
      <c r="V110" s="21">
        <v>45496</v>
      </c>
      <c r="W110" s="19" t="s">
        <v>180</v>
      </c>
      <c r="X110" s="21">
        <v>45567</v>
      </c>
      <c r="Y110" s="21">
        <v>45496</v>
      </c>
      <c r="Z110" s="21">
        <v>45496</v>
      </c>
    </row>
    <row r="111" spans="1:26" ht="14.25" customHeight="1" x14ac:dyDescent="0.35">
      <c r="A111" s="19" t="s">
        <v>181</v>
      </c>
      <c r="B111" s="19" t="s">
        <v>74</v>
      </c>
      <c r="C111" s="19" t="s">
        <v>42</v>
      </c>
      <c r="D111" s="21">
        <v>45483</v>
      </c>
      <c r="E111" s="19">
        <v>840</v>
      </c>
      <c r="F111" s="19">
        <v>3.4</v>
      </c>
      <c r="G111" s="22">
        <v>26.102599999999999</v>
      </c>
      <c r="H111" s="19">
        <v>116.81189999999999</v>
      </c>
      <c r="I111" s="19">
        <v>0.88739999999999997</v>
      </c>
      <c r="J111" s="19">
        <v>7.6600000000000001E-2</v>
      </c>
      <c r="K111" s="19">
        <v>0.12909999999999999</v>
      </c>
      <c r="L111" s="20">
        <v>18.735800000000001</v>
      </c>
      <c r="M111" s="20">
        <v>9.9802</v>
      </c>
      <c r="N111" s="28">
        <v>1.5194000000000001</v>
      </c>
      <c r="O111" s="19">
        <v>57.1</v>
      </c>
      <c r="P111" s="19"/>
      <c r="Q111" s="19"/>
      <c r="R111" s="21">
        <v>45484</v>
      </c>
      <c r="S111" s="21">
        <v>45526</v>
      </c>
      <c r="T111" s="21">
        <v>45526</v>
      </c>
      <c r="U111" s="21">
        <v>45490</v>
      </c>
      <c r="V111" s="21">
        <v>45496</v>
      </c>
      <c r="W111" s="21">
        <v>45565</v>
      </c>
      <c r="X111" s="21">
        <v>45567</v>
      </c>
      <c r="Y111" s="21">
        <v>45496</v>
      </c>
      <c r="Z111" s="21">
        <v>45496</v>
      </c>
    </row>
    <row r="112" spans="1:26" ht="14.25" customHeight="1" x14ac:dyDescent="0.35">
      <c r="A112" s="19" t="s">
        <v>182</v>
      </c>
      <c r="B112" s="19" t="s">
        <v>77</v>
      </c>
      <c r="C112" s="19" t="s">
        <v>39</v>
      </c>
      <c r="D112" s="21">
        <v>45483</v>
      </c>
      <c r="E112" s="19">
        <v>1356</v>
      </c>
      <c r="F112" s="27">
        <v>3.1951714928310371</v>
      </c>
      <c r="G112" s="22">
        <v>463.6071</v>
      </c>
      <c r="H112" s="20" t="s">
        <v>183</v>
      </c>
      <c r="I112" s="20" t="s">
        <v>183</v>
      </c>
      <c r="J112" s="19">
        <v>1.0094000000000001</v>
      </c>
      <c r="K112" s="19">
        <v>6.7999999999999996E-3</v>
      </c>
      <c r="L112" s="20">
        <v>35.5608</v>
      </c>
      <c r="M112" s="20">
        <v>12.420199999999999</v>
      </c>
      <c r="N112" s="19">
        <v>3.0909</v>
      </c>
      <c r="O112" s="20" t="s">
        <v>184</v>
      </c>
      <c r="P112" s="19"/>
      <c r="Q112" s="19"/>
      <c r="R112" s="21">
        <v>45484</v>
      </c>
      <c r="S112" s="21">
        <v>45526</v>
      </c>
      <c r="T112" s="19" t="s">
        <v>183</v>
      </c>
      <c r="U112" s="21">
        <v>45490</v>
      </c>
      <c r="V112" s="21">
        <v>45496</v>
      </c>
      <c r="W112" s="21">
        <v>45572</v>
      </c>
      <c r="X112" s="21">
        <v>45575</v>
      </c>
      <c r="Y112" s="21">
        <v>45496</v>
      </c>
      <c r="Z112" s="19" t="s">
        <v>183</v>
      </c>
    </row>
    <row r="113" spans="1:26" ht="14.25" customHeight="1" x14ac:dyDescent="0.35">
      <c r="A113" s="19" t="s">
        <v>185</v>
      </c>
      <c r="B113" s="19" t="s">
        <v>77</v>
      </c>
      <c r="C113" s="19" t="s">
        <v>42</v>
      </c>
      <c r="D113" s="21">
        <v>45483</v>
      </c>
      <c r="E113" s="19">
        <v>1300</v>
      </c>
      <c r="F113" s="27">
        <v>1.8430025302220974</v>
      </c>
      <c r="G113" s="22">
        <v>5.1070000000000002</v>
      </c>
      <c r="H113" s="19">
        <v>30.073399999999999</v>
      </c>
      <c r="I113" s="19">
        <v>0.77600000000000002</v>
      </c>
      <c r="J113" s="19">
        <v>1.4E-2</v>
      </c>
      <c r="K113" s="19">
        <v>9.5999999999999992E-3</v>
      </c>
      <c r="L113" s="19">
        <v>25.387</v>
      </c>
      <c r="M113" s="19">
        <v>14.1975</v>
      </c>
      <c r="N113" s="19">
        <v>2.8304</v>
      </c>
      <c r="O113" s="19">
        <v>119.43</v>
      </c>
      <c r="P113" s="19"/>
      <c r="Q113" s="19"/>
      <c r="R113" s="21">
        <v>45484</v>
      </c>
      <c r="S113" s="21">
        <v>45526</v>
      </c>
      <c r="T113" s="21">
        <v>45526</v>
      </c>
      <c r="U113" s="21">
        <v>45490</v>
      </c>
      <c r="V113" s="21">
        <v>45496</v>
      </c>
      <c r="W113" s="21">
        <v>45572</v>
      </c>
      <c r="X113" s="21">
        <v>45575</v>
      </c>
      <c r="Y113" s="21">
        <v>45496</v>
      </c>
      <c r="Z113" s="21">
        <v>45496</v>
      </c>
    </row>
    <row r="114" spans="1:26" ht="14.25" customHeight="1" x14ac:dyDescent="0.35">
      <c r="A114" s="19" t="s">
        <v>186</v>
      </c>
      <c r="B114" s="19" t="s">
        <v>97</v>
      </c>
      <c r="C114" s="19" t="s">
        <v>39</v>
      </c>
      <c r="D114" s="21">
        <v>45482</v>
      </c>
      <c r="E114" s="19"/>
      <c r="F114" s="19"/>
      <c r="G114" s="22">
        <v>125.727</v>
      </c>
      <c r="H114" s="19">
        <v>126.0879</v>
      </c>
      <c r="I114" s="19">
        <v>1.2578</v>
      </c>
      <c r="J114" s="19">
        <v>0.62790000000000001</v>
      </c>
      <c r="K114" s="19">
        <v>6.8999999999999999E-3</v>
      </c>
      <c r="L114" s="26">
        <v>35.958100000000002</v>
      </c>
      <c r="M114" s="26">
        <v>7.8722000000000003</v>
      </c>
      <c r="N114" s="19">
        <v>2.1286999999999998</v>
      </c>
      <c r="O114" s="19">
        <v>164.14</v>
      </c>
      <c r="P114" s="19"/>
      <c r="Q114" s="19"/>
      <c r="R114" s="21">
        <v>45484</v>
      </c>
      <c r="S114" s="21">
        <v>45526</v>
      </c>
      <c r="T114" s="21">
        <v>45526</v>
      </c>
      <c r="U114" s="21">
        <v>45490</v>
      </c>
      <c r="V114" s="21">
        <v>45496</v>
      </c>
      <c r="W114" s="21">
        <v>45559</v>
      </c>
      <c r="X114" s="21">
        <v>45561</v>
      </c>
      <c r="Y114" s="21">
        <v>45496</v>
      </c>
      <c r="Z114" s="21">
        <v>45496</v>
      </c>
    </row>
    <row r="115" spans="1:26" ht="14.25" customHeight="1" x14ac:dyDescent="0.35">
      <c r="A115" s="19" t="s">
        <v>187</v>
      </c>
      <c r="B115" s="19" t="s">
        <v>97</v>
      </c>
      <c r="C115" s="19" t="s">
        <v>42</v>
      </c>
      <c r="D115" s="21">
        <v>45482</v>
      </c>
      <c r="E115" s="19">
        <v>1640</v>
      </c>
      <c r="F115" s="27">
        <v>3.2286739761971699</v>
      </c>
      <c r="G115" s="22">
        <v>2.9621</v>
      </c>
      <c r="H115" s="19">
        <v>30.9437</v>
      </c>
      <c r="I115" s="19">
        <v>0.58399999999999996</v>
      </c>
      <c r="J115" s="19">
        <v>4.1000000000000003E-3</v>
      </c>
      <c r="K115" s="19">
        <v>9.1000000000000004E-3</v>
      </c>
      <c r="L115" s="25">
        <v>27.1768</v>
      </c>
      <c r="M115" s="25">
        <v>8.3143999999999991</v>
      </c>
      <c r="N115" s="19">
        <v>1.2169000000000001</v>
      </c>
      <c r="O115" s="19">
        <v>143.09</v>
      </c>
      <c r="P115" s="19"/>
      <c r="Q115" s="19"/>
      <c r="R115" s="21">
        <v>45484</v>
      </c>
      <c r="S115" s="21">
        <v>45526</v>
      </c>
      <c r="T115" s="21">
        <v>45526</v>
      </c>
      <c r="U115" s="21">
        <v>45490</v>
      </c>
      <c r="V115" s="21">
        <v>45496</v>
      </c>
      <c r="W115" s="21">
        <v>45559</v>
      </c>
      <c r="X115" s="21">
        <v>45561</v>
      </c>
      <c r="Y115" s="21">
        <v>45496</v>
      </c>
      <c r="Z115" s="21">
        <v>45496</v>
      </c>
    </row>
    <row r="116" spans="1:26" ht="14.25" customHeight="1" x14ac:dyDescent="0.35">
      <c r="A116" s="19" t="s">
        <v>188</v>
      </c>
      <c r="B116" s="19" t="s">
        <v>85</v>
      </c>
      <c r="C116" s="19" t="s">
        <v>39</v>
      </c>
      <c r="D116" s="21">
        <v>45482</v>
      </c>
      <c r="E116" s="19">
        <v>1139</v>
      </c>
      <c r="F116" s="27">
        <v>3.7604642756737219</v>
      </c>
      <c r="G116" s="22">
        <v>229.2989</v>
      </c>
      <c r="H116" s="19">
        <v>231.9366</v>
      </c>
      <c r="I116" s="19">
        <v>1.6533</v>
      </c>
      <c r="J116" s="19">
        <v>1.2549999999999999</v>
      </c>
      <c r="K116" s="19">
        <v>7.1999999999999998E-3</v>
      </c>
      <c r="L116" s="26">
        <v>40.594499999999996</v>
      </c>
      <c r="M116" s="26">
        <v>11.525700000000001</v>
      </c>
      <c r="N116" s="19">
        <v>4.5572999999999997</v>
      </c>
      <c r="O116" s="19">
        <v>161.02000000000001</v>
      </c>
      <c r="P116" s="19"/>
      <c r="Q116" s="19"/>
      <c r="R116" s="21">
        <v>45484</v>
      </c>
      <c r="S116" s="21">
        <v>45526</v>
      </c>
      <c r="T116" s="21">
        <v>45526</v>
      </c>
      <c r="U116" s="21">
        <v>45490</v>
      </c>
      <c r="V116" s="21">
        <v>45496</v>
      </c>
      <c r="W116" s="21">
        <v>45565</v>
      </c>
      <c r="X116" s="21">
        <v>45567</v>
      </c>
      <c r="Y116" s="21">
        <v>45496</v>
      </c>
      <c r="Z116" s="21">
        <v>45496</v>
      </c>
    </row>
    <row r="117" spans="1:26" ht="14.25" customHeight="1" x14ac:dyDescent="0.35">
      <c r="A117" s="19" t="s">
        <v>189</v>
      </c>
      <c r="B117" s="19" t="s">
        <v>85</v>
      </c>
      <c r="C117" s="19" t="s">
        <v>42</v>
      </c>
      <c r="D117" s="21">
        <v>45482</v>
      </c>
      <c r="E117" s="19">
        <v>1100</v>
      </c>
      <c r="F117" s="27">
        <v>4.5698022678286945</v>
      </c>
      <c r="G117" s="22">
        <v>4.1811999999999996</v>
      </c>
      <c r="H117" s="19">
        <v>28.381</v>
      </c>
      <c r="I117" s="19">
        <v>0.89180000000000004</v>
      </c>
      <c r="J117" s="19">
        <v>1.43E-2</v>
      </c>
      <c r="K117" s="19">
        <v>3.3999999999999998E-3</v>
      </c>
      <c r="L117" s="19">
        <v>27.2667</v>
      </c>
      <c r="M117" s="19">
        <v>11.506600000000001</v>
      </c>
      <c r="N117" s="19">
        <v>2.1118000000000001</v>
      </c>
      <c r="O117" s="19">
        <v>126.56</v>
      </c>
      <c r="P117" s="19"/>
      <c r="Q117" s="19"/>
      <c r="R117" s="21">
        <v>45484</v>
      </c>
      <c r="S117" s="21">
        <v>45526</v>
      </c>
      <c r="T117" s="21">
        <v>45526</v>
      </c>
      <c r="U117" s="21">
        <v>45490</v>
      </c>
      <c r="V117" s="21">
        <v>45496</v>
      </c>
      <c r="W117" s="21">
        <v>45565</v>
      </c>
      <c r="X117" s="21">
        <v>45567</v>
      </c>
      <c r="Y117" s="21">
        <v>45496</v>
      </c>
      <c r="Z117" s="21">
        <v>45496</v>
      </c>
    </row>
    <row r="118" spans="1:26" ht="14.25" customHeight="1" x14ac:dyDescent="0.35">
      <c r="A118" s="19" t="s">
        <v>190</v>
      </c>
      <c r="B118" s="19" t="s">
        <v>88</v>
      </c>
      <c r="C118" s="19" t="s">
        <v>39</v>
      </c>
      <c r="D118" s="21">
        <v>45482</v>
      </c>
      <c r="E118" s="19">
        <v>915</v>
      </c>
      <c r="F118" s="20" t="s">
        <v>191</v>
      </c>
      <c r="G118" s="22">
        <v>2333.9479999999999</v>
      </c>
      <c r="H118" s="20">
        <v>3444.63</v>
      </c>
      <c r="I118" s="19">
        <v>12.030000000000001</v>
      </c>
      <c r="J118" s="19">
        <v>27.640799999999999</v>
      </c>
      <c r="K118" s="19">
        <v>4.7999999999999996E-3</v>
      </c>
      <c r="L118" s="20">
        <v>81.489999999999995</v>
      </c>
      <c r="M118" s="19">
        <v>11.8796</v>
      </c>
      <c r="N118" s="19">
        <v>2.8262</v>
      </c>
      <c r="O118" s="19">
        <v>1094.8</v>
      </c>
      <c r="P118" s="19"/>
      <c r="Q118" s="19"/>
      <c r="R118" s="21">
        <v>45484</v>
      </c>
      <c r="S118" s="21">
        <v>45526</v>
      </c>
      <c r="T118" s="21">
        <v>45526</v>
      </c>
      <c r="U118" s="21">
        <v>45490</v>
      </c>
      <c r="V118" s="21">
        <v>45496</v>
      </c>
      <c r="W118" s="19" t="s">
        <v>180</v>
      </c>
      <c r="X118" s="21">
        <v>45567</v>
      </c>
      <c r="Y118" s="21">
        <v>45496</v>
      </c>
      <c r="Z118" s="21">
        <v>45496</v>
      </c>
    </row>
    <row r="119" spans="1:26" ht="14.25" customHeight="1" x14ac:dyDescent="0.35">
      <c r="A119" s="19" t="s">
        <v>192</v>
      </c>
      <c r="B119" s="19" t="s">
        <v>88</v>
      </c>
      <c r="C119" s="19" t="s">
        <v>42</v>
      </c>
      <c r="D119" s="21">
        <v>45482</v>
      </c>
      <c r="E119" s="19">
        <v>915</v>
      </c>
      <c r="F119" s="27">
        <v>23.088066187397086</v>
      </c>
      <c r="G119" s="22">
        <v>5.2336999999999998</v>
      </c>
      <c r="H119" s="19">
        <v>51.015700000000002</v>
      </c>
      <c r="I119" s="19">
        <v>0.8498</v>
      </c>
      <c r="J119" s="19">
        <v>1.1900000000000001E-2</v>
      </c>
      <c r="K119" s="19">
        <v>5.4699999999999999E-2</v>
      </c>
      <c r="L119" s="19">
        <v>30.330500000000001</v>
      </c>
      <c r="M119" s="19">
        <v>7.2569999999999997</v>
      </c>
      <c r="N119" s="19">
        <v>4.1833</v>
      </c>
      <c r="O119" s="19">
        <v>197.01</v>
      </c>
      <c r="P119" s="19"/>
      <c r="Q119" s="19"/>
      <c r="R119" s="21">
        <v>45484</v>
      </c>
      <c r="S119" s="21">
        <v>45526</v>
      </c>
      <c r="T119" s="21">
        <v>45526</v>
      </c>
      <c r="U119" s="21">
        <v>45490</v>
      </c>
      <c r="V119" s="21">
        <v>45496</v>
      </c>
      <c r="W119" s="21">
        <v>45565</v>
      </c>
      <c r="X119" s="21">
        <v>45567</v>
      </c>
      <c r="Y119" s="21">
        <v>45496</v>
      </c>
      <c r="Z119" s="21">
        <v>45496</v>
      </c>
    </row>
    <row r="120" spans="1:26" ht="14.25" customHeight="1" x14ac:dyDescent="0.35">
      <c r="A120" s="19" t="s">
        <v>193</v>
      </c>
      <c r="B120" s="19" t="s">
        <v>132</v>
      </c>
      <c r="C120" s="19" t="s">
        <v>39</v>
      </c>
      <c r="D120" s="21">
        <v>45484</v>
      </c>
      <c r="E120" s="19">
        <v>1115</v>
      </c>
      <c r="F120" s="19"/>
      <c r="G120" s="22">
        <v>32.582700000000003</v>
      </c>
      <c r="H120" s="19">
        <v>45.992199999999997</v>
      </c>
      <c r="I120" s="19">
        <v>0.94520000000000004</v>
      </c>
      <c r="J120" s="19">
        <v>0.1079</v>
      </c>
      <c r="K120" s="19">
        <v>0.1237</v>
      </c>
      <c r="L120" s="19">
        <v>34.619399999999999</v>
      </c>
      <c r="M120" s="19">
        <v>11.682</v>
      </c>
      <c r="N120" s="19">
        <v>4.5951000000000004</v>
      </c>
      <c r="O120" s="19">
        <v>51.21</v>
      </c>
      <c r="P120" s="19"/>
      <c r="Q120" s="19"/>
      <c r="R120" s="21">
        <v>45483</v>
      </c>
      <c r="S120" s="21">
        <v>45526</v>
      </c>
      <c r="T120" s="21">
        <v>45526</v>
      </c>
      <c r="U120" s="21">
        <v>45491</v>
      </c>
      <c r="V120" s="21">
        <v>45496</v>
      </c>
      <c r="W120" s="21">
        <v>45565</v>
      </c>
      <c r="X120" s="21">
        <v>45567</v>
      </c>
      <c r="Y120" s="21">
        <v>45496</v>
      </c>
      <c r="Z120" s="21">
        <v>45496</v>
      </c>
    </row>
    <row r="121" spans="1:26" ht="14.25" customHeight="1" x14ac:dyDescent="0.35">
      <c r="A121" s="19" t="s">
        <v>194</v>
      </c>
      <c r="B121" s="19" t="s">
        <v>195</v>
      </c>
      <c r="C121" s="19" t="s">
        <v>42</v>
      </c>
      <c r="D121" s="21">
        <v>45484</v>
      </c>
      <c r="E121" s="19">
        <v>1100</v>
      </c>
      <c r="F121" s="19">
        <v>1.57</v>
      </c>
      <c r="G121" s="22">
        <v>6.5426000000000002</v>
      </c>
      <c r="H121" s="19">
        <v>24.199100000000001</v>
      </c>
      <c r="I121" s="19">
        <v>0.86639999999999995</v>
      </c>
      <c r="J121" s="19">
        <v>1.4999999999999999E-2</v>
      </c>
      <c r="K121" s="19">
        <v>7.6E-3</v>
      </c>
      <c r="L121" s="19">
        <v>31.480799999999999</v>
      </c>
      <c r="M121" s="19">
        <v>11.9718</v>
      </c>
      <c r="N121" s="19">
        <v>1.7337</v>
      </c>
      <c r="O121" s="19">
        <v>50.05</v>
      </c>
      <c r="P121" s="19"/>
      <c r="Q121" s="19"/>
      <c r="R121" s="21">
        <v>45483</v>
      </c>
      <c r="S121" s="21">
        <v>45526</v>
      </c>
      <c r="T121" s="21">
        <v>45526</v>
      </c>
      <c r="U121" s="21">
        <v>45491</v>
      </c>
      <c r="V121" s="21">
        <v>45496</v>
      </c>
      <c r="W121" s="21">
        <v>45565</v>
      </c>
      <c r="X121" s="21">
        <v>45567</v>
      </c>
      <c r="Y121" s="21">
        <v>45496</v>
      </c>
      <c r="Z121" s="21">
        <v>45496</v>
      </c>
    </row>
    <row r="122" spans="1:26" ht="14.25" customHeight="1" x14ac:dyDescent="0.35">
      <c r="A122" s="19" t="s">
        <v>196</v>
      </c>
      <c r="B122" s="19" t="s">
        <v>135</v>
      </c>
      <c r="C122" s="19" t="s">
        <v>39</v>
      </c>
      <c r="D122" s="21">
        <v>45484</v>
      </c>
      <c r="E122" s="19">
        <v>1310</v>
      </c>
      <c r="F122" s="19">
        <v>3.13</v>
      </c>
      <c r="G122" s="22">
        <v>31.790199999999999</v>
      </c>
      <c r="H122" s="19">
        <v>58.184699999999999</v>
      </c>
      <c r="I122" s="19">
        <v>1.2002999999999999</v>
      </c>
      <c r="J122" s="19">
        <v>0.1464</v>
      </c>
      <c r="K122" s="19">
        <v>1.7100000000000001E-2</v>
      </c>
      <c r="L122" s="19">
        <v>31.342700000000001</v>
      </c>
      <c r="M122" s="19">
        <v>11.5395</v>
      </c>
      <c r="N122" s="19">
        <v>6.0994000000000002</v>
      </c>
      <c r="O122" s="19">
        <v>176.46</v>
      </c>
      <c r="P122" s="19"/>
      <c r="Q122" s="19"/>
      <c r="R122" s="21">
        <v>45483</v>
      </c>
      <c r="S122" s="21">
        <v>45526</v>
      </c>
      <c r="T122" s="21">
        <v>45526</v>
      </c>
      <c r="U122" s="21">
        <v>45491</v>
      </c>
      <c r="V122" s="21">
        <v>45496</v>
      </c>
      <c r="W122" s="21">
        <v>45565</v>
      </c>
      <c r="X122" s="21">
        <v>45567</v>
      </c>
      <c r="Y122" s="21">
        <v>45496</v>
      </c>
      <c r="Z122" s="21">
        <v>45496</v>
      </c>
    </row>
    <row r="123" spans="1:26" ht="14.25" customHeight="1" x14ac:dyDescent="0.35">
      <c r="A123" s="19" t="s">
        <v>197</v>
      </c>
      <c r="B123" s="19" t="s">
        <v>135</v>
      </c>
      <c r="C123" s="19" t="s">
        <v>42</v>
      </c>
      <c r="D123" s="21">
        <v>45484</v>
      </c>
      <c r="E123" s="19">
        <v>1240</v>
      </c>
      <c r="F123" s="19">
        <v>4.3499999999999996</v>
      </c>
      <c r="G123" s="22">
        <v>5.1784999999999997</v>
      </c>
      <c r="H123" s="19">
        <v>33.788800000000002</v>
      </c>
      <c r="I123" s="19">
        <v>0.83760000000000001</v>
      </c>
      <c r="J123" s="19">
        <v>1.2800000000000001E-2</v>
      </c>
      <c r="K123" s="19">
        <v>4.4000000000000003E-3</v>
      </c>
      <c r="L123" s="19">
        <v>28.186599999999999</v>
      </c>
      <c r="M123" s="19">
        <v>11.964</v>
      </c>
      <c r="N123" s="19">
        <v>2.2126999999999999</v>
      </c>
      <c r="O123" s="19">
        <v>172.65</v>
      </c>
      <c r="P123" s="19"/>
      <c r="Q123" s="19"/>
      <c r="R123" s="21">
        <v>45483</v>
      </c>
      <c r="S123" s="21">
        <v>45526</v>
      </c>
      <c r="T123" s="21">
        <v>45526</v>
      </c>
      <c r="U123" s="21">
        <v>45491</v>
      </c>
      <c r="V123" s="21">
        <v>45496</v>
      </c>
      <c r="W123" s="21">
        <v>45565</v>
      </c>
      <c r="X123" s="21">
        <v>45567</v>
      </c>
      <c r="Y123" s="21">
        <v>45496</v>
      </c>
      <c r="Z123" s="21">
        <v>45496</v>
      </c>
    </row>
    <row r="124" spans="1:26" ht="14.25" customHeight="1" x14ac:dyDescent="0.35">
      <c r="A124" s="19" t="s">
        <v>198</v>
      </c>
      <c r="B124" s="19" t="s">
        <v>91</v>
      </c>
      <c r="C124" s="19" t="s">
        <v>39</v>
      </c>
      <c r="D124" s="21">
        <v>45484</v>
      </c>
      <c r="E124" s="19">
        <v>900</v>
      </c>
      <c r="F124" s="19">
        <v>20.38</v>
      </c>
      <c r="G124" s="22">
        <v>414.68900000000002</v>
      </c>
      <c r="H124" s="20">
        <v>467.59140000000002</v>
      </c>
      <c r="I124" s="19">
        <v>3.5682999999999998</v>
      </c>
      <c r="J124" s="19">
        <v>1.9419</v>
      </c>
      <c r="K124" s="19">
        <v>1.4E-3</v>
      </c>
      <c r="L124" s="19">
        <v>49.989699999999999</v>
      </c>
      <c r="M124" s="19">
        <v>8.8010000000000002</v>
      </c>
      <c r="N124" s="19">
        <v>7.6246</v>
      </c>
      <c r="O124" s="19">
        <v>231.56</v>
      </c>
      <c r="P124" s="19"/>
      <c r="Q124" s="19"/>
      <c r="R124" s="21">
        <v>45483</v>
      </c>
      <c r="S124" s="21">
        <v>45526</v>
      </c>
      <c r="T124" s="21">
        <v>45526</v>
      </c>
      <c r="U124" s="21">
        <v>45491</v>
      </c>
      <c r="V124" s="21">
        <v>45496</v>
      </c>
      <c r="W124" s="21">
        <v>45565</v>
      </c>
      <c r="X124" s="21">
        <v>45567</v>
      </c>
      <c r="Y124" s="21">
        <v>45496</v>
      </c>
      <c r="Z124" s="21">
        <v>45496</v>
      </c>
    </row>
    <row r="125" spans="1:26" ht="14.25" customHeight="1" x14ac:dyDescent="0.35">
      <c r="A125" s="19" t="s">
        <v>199</v>
      </c>
      <c r="B125" s="19" t="s">
        <v>91</v>
      </c>
      <c r="C125" s="19" t="s">
        <v>42</v>
      </c>
      <c r="D125" s="21">
        <v>45484</v>
      </c>
      <c r="E125" s="19">
        <v>815</v>
      </c>
      <c r="F125" s="19">
        <v>9.51</v>
      </c>
      <c r="G125" s="22">
        <v>5.0324</v>
      </c>
      <c r="H125" s="19">
        <v>35.529400000000003</v>
      </c>
      <c r="I125" s="19">
        <v>0.89600000000000002</v>
      </c>
      <c r="J125" s="19">
        <v>1.34E-2</v>
      </c>
      <c r="K125" s="19">
        <v>7.1000000000000004E-3</v>
      </c>
      <c r="L125" s="19">
        <v>24.122299999999999</v>
      </c>
      <c r="M125" s="19">
        <v>9.3887999999999998</v>
      </c>
      <c r="N125" s="19">
        <v>4.3472</v>
      </c>
      <c r="O125" s="19">
        <v>173.55</v>
      </c>
      <c r="P125" s="19"/>
      <c r="Q125" s="19"/>
      <c r="R125" s="21">
        <v>45483</v>
      </c>
      <c r="S125" s="21">
        <v>45526</v>
      </c>
      <c r="T125" s="21">
        <v>45526</v>
      </c>
      <c r="U125" s="21">
        <v>45491</v>
      </c>
      <c r="V125" s="21">
        <v>45496</v>
      </c>
      <c r="W125" s="21">
        <v>45565</v>
      </c>
      <c r="X125" s="21">
        <v>45567</v>
      </c>
      <c r="Y125" s="21">
        <v>45496</v>
      </c>
      <c r="Z125" s="21">
        <v>45496</v>
      </c>
    </row>
    <row r="126" spans="1:26" ht="14.25" customHeight="1" x14ac:dyDescent="0.35">
      <c r="A126" s="19" t="s">
        <v>200</v>
      </c>
      <c r="B126" s="19" t="s">
        <v>201</v>
      </c>
      <c r="C126" s="19" t="s">
        <v>42</v>
      </c>
      <c r="D126" s="21">
        <v>45484</v>
      </c>
      <c r="E126" s="19">
        <v>830</v>
      </c>
      <c r="F126" s="27">
        <v>9.0388342235966643</v>
      </c>
      <c r="G126" s="22">
        <v>2.7618999999999998</v>
      </c>
      <c r="H126" s="19">
        <v>28.170100000000001</v>
      </c>
      <c r="I126" s="19">
        <v>0.76090000000000002</v>
      </c>
      <c r="J126" s="19">
        <v>1.4E-2</v>
      </c>
      <c r="K126" s="19">
        <v>2.0899999999999998E-2</v>
      </c>
      <c r="L126" s="19">
        <v>25.489799999999999</v>
      </c>
      <c r="M126" s="19">
        <v>9.2780000000000005</v>
      </c>
      <c r="N126" s="19">
        <v>4.4607000000000001</v>
      </c>
      <c r="O126" s="19">
        <v>171.43</v>
      </c>
      <c r="P126" s="19"/>
      <c r="Q126" s="19"/>
      <c r="R126" s="21">
        <v>45483</v>
      </c>
      <c r="S126" s="21">
        <v>45526</v>
      </c>
      <c r="T126" s="21">
        <v>45526</v>
      </c>
      <c r="U126" s="21">
        <v>45491</v>
      </c>
      <c r="V126" s="21">
        <v>45496</v>
      </c>
      <c r="W126" s="21">
        <v>45566</v>
      </c>
      <c r="X126" s="21">
        <v>45568</v>
      </c>
      <c r="Y126" s="21">
        <v>45496</v>
      </c>
      <c r="Z126" s="21">
        <v>45496</v>
      </c>
    </row>
    <row r="127" spans="1:26" ht="14.25" customHeight="1" x14ac:dyDescent="0.35">
      <c r="A127" s="19" t="s">
        <v>202</v>
      </c>
      <c r="B127" s="19" t="s">
        <v>100</v>
      </c>
      <c r="C127" s="19" t="s">
        <v>39</v>
      </c>
      <c r="D127" s="21">
        <v>45488</v>
      </c>
      <c r="E127" s="19">
        <v>1330</v>
      </c>
      <c r="F127" s="19"/>
      <c r="G127" s="22">
        <v>59.701700000000002</v>
      </c>
      <c r="H127" s="19">
        <v>95.200500000000005</v>
      </c>
      <c r="I127" s="19">
        <v>1.0298</v>
      </c>
      <c r="J127" s="19">
        <v>0.12089999999999999</v>
      </c>
      <c r="K127" s="19">
        <v>7.0000000000000001E-3</v>
      </c>
      <c r="L127" s="19">
        <v>44.313000000000002</v>
      </c>
      <c r="M127" s="19">
        <v>11.943</v>
      </c>
      <c r="N127" s="19">
        <f>5.9036*4</f>
        <v>23.6144</v>
      </c>
      <c r="O127" s="19">
        <v>15.08</v>
      </c>
      <c r="P127" s="19"/>
      <c r="Q127" s="19"/>
      <c r="R127" s="21">
        <v>45490</v>
      </c>
      <c r="S127" s="21">
        <v>45526</v>
      </c>
      <c r="T127" s="21">
        <v>45526</v>
      </c>
      <c r="U127" s="21">
        <v>45491</v>
      </c>
      <c r="V127" s="21">
        <v>45496</v>
      </c>
      <c r="W127" s="21">
        <v>45565</v>
      </c>
      <c r="X127" s="21">
        <v>45567</v>
      </c>
      <c r="Y127" s="21">
        <v>45498</v>
      </c>
    </row>
    <row r="128" spans="1:26" ht="14.25" customHeight="1" x14ac:dyDescent="0.35">
      <c r="A128" s="19" t="s">
        <v>203</v>
      </c>
      <c r="B128" s="19" t="s">
        <v>100</v>
      </c>
      <c r="C128" s="19" t="s">
        <v>42</v>
      </c>
      <c r="D128" s="21">
        <v>45488</v>
      </c>
      <c r="E128" s="19">
        <v>1330</v>
      </c>
      <c r="F128" s="19">
        <v>29.24</v>
      </c>
      <c r="G128" s="22">
        <v>6.7182000000000004</v>
      </c>
      <c r="H128" s="19">
        <v>64.827100000000002</v>
      </c>
      <c r="I128" s="19">
        <v>1.4248000000000001</v>
      </c>
      <c r="J128" s="19">
        <v>1.4E-2</v>
      </c>
      <c r="K128" s="19">
        <v>7.4000000000000003E-3</v>
      </c>
      <c r="L128" s="19">
        <v>36.624000000000002</v>
      </c>
      <c r="M128" s="19">
        <v>13.208600000000001</v>
      </c>
      <c r="N128" s="19">
        <f>5.6399*4</f>
        <v>22.5596</v>
      </c>
      <c r="O128" s="19">
        <v>14.97</v>
      </c>
      <c r="P128" s="19"/>
      <c r="Q128" s="19"/>
      <c r="R128" s="21">
        <v>45490</v>
      </c>
      <c r="S128" s="21">
        <v>45526</v>
      </c>
      <c r="T128" s="21">
        <v>45526</v>
      </c>
      <c r="U128" s="21">
        <v>45491</v>
      </c>
      <c r="V128" s="21">
        <v>45496</v>
      </c>
      <c r="W128" s="21">
        <v>45565</v>
      </c>
      <c r="X128" s="21">
        <v>45567</v>
      </c>
      <c r="Y128" s="21">
        <v>45498</v>
      </c>
    </row>
    <row r="129" spans="1:26" ht="14.25" customHeight="1" x14ac:dyDescent="0.35">
      <c r="A129" s="19" t="s">
        <v>204</v>
      </c>
      <c r="B129" s="19" t="s">
        <v>51</v>
      </c>
      <c r="C129" s="19" t="s">
        <v>39</v>
      </c>
      <c r="D129" s="21">
        <v>45488</v>
      </c>
      <c r="E129" s="19">
        <v>1445</v>
      </c>
      <c r="F129" s="19"/>
      <c r="G129" s="22">
        <v>7.3361000000000001</v>
      </c>
      <c r="H129" s="19">
        <v>42.999899999999997</v>
      </c>
      <c r="I129" s="19">
        <v>4.2088999999999999</v>
      </c>
      <c r="J129" s="19">
        <v>1.9218</v>
      </c>
      <c r="K129" s="19">
        <v>6.1999999999999998E-3</v>
      </c>
      <c r="L129" s="19">
        <v>57.446800000000003</v>
      </c>
      <c r="M129" s="19">
        <v>13.396000000000001</v>
      </c>
      <c r="N129" s="19">
        <v>4.3891999999999998</v>
      </c>
      <c r="O129" s="19">
        <v>512.24</v>
      </c>
      <c r="P129" s="19"/>
      <c r="Q129" s="19"/>
      <c r="R129" s="21">
        <v>45490</v>
      </c>
      <c r="S129" s="21">
        <v>45526</v>
      </c>
      <c r="T129" s="21">
        <v>45526</v>
      </c>
      <c r="U129" s="21">
        <v>45491</v>
      </c>
      <c r="V129" s="21">
        <v>45496</v>
      </c>
      <c r="W129" s="21">
        <v>45565</v>
      </c>
      <c r="X129" s="21">
        <v>45567</v>
      </c>
      <c r="Y129" s="21">
        <v>45496</v>
      </c>
      <c r="Z129" s="21">
        <v>45496</v>
      </c>
    </row>
    <row r="130" spans="1:26" ht="14.25" customHeight="1" x14ac:dyDescent="0.35">
      <c r="A130" s="19" t="s">
        <v>205</v>
      </c>
      <c r="B130" s="19" t="s">
        <v>51</v>
      </c>
      <c r="C130" s="19" t="s">
        <v>42</v>
      </c>
      <c r="D130" s="21">
        <v>45488</v>
      </c>
      <c r="E130" s="19">
        <v>1445</v>
      </c>
      <c r="F130" s="20" t="s">
        <v>191</v>
      </c>
      <c r="G130" s="22">
        <v>4.7588999999999997</v>
      </c>
      <c r="H130" s="19">
        <v>26.689599999999999</v>
      </c>
      <c r="I130" s="19">
        <v>1.1659999999999999</v>
      </c>
      <c r="J130" s="19">
        <v>1.21E-2</v>
      </c>
      <c r="K130" s="19">
        <v>0.13850000000000001</v>
      </c>
      <c r="L130" s="19">
        <v>29.971800000000002</v>
      </c>
      <c r="M130" s="19">
        <v>14.6777</v>
      </c>
      <c r="N130" s="19">
        <v>1.6160000000000001</v>
      </c>
      <c r="O130" s="19">
        <v>484.96</v>
      </c>
      <c r="P130" s="19"/>
      <c r="Q130" s="19"/>
      <c r="R130" s="21">
        <v>45490</v>
      </c>
      <c r="S130" s="21">
        <v>45526</v>
      </c>
      <c r="T130" s="21">
        <v>45526</v>
      </c>
      <c r="U130" s="21">
        <v>45491</v>
      </c>
      <c r="V130" s="21">
        <v>45496</v>
      </c>
      <c r="W130" s="21">
        <v>45565</v>
      </c>
      <c r="X130" s="21">
        <v>45567</v>
      </c>
      <c r="Y130" s="21">
        <v>45496</v>
      </c>
      <c r="Z130" s="21">
        <v>45496</v>
      </c>
    </row>
    <row r="131" spans="1:26" ht="14.25" customHeight="1" x14ac:dyDescent="0.35">
      <c r="A131" s="19" t="s">
        <v>206</v>
      </c>
      <c r="B131" s="19" t="s">
        <v>105</v>
      </c>
      <c r="C131" s="19" t="s">
        <v>39</v>
      </c>
      <c r="D131" s="21">
        <v>45488</v>
      </c>
      <c r="E131" s="19">
        <v>1145</v>
      </c>
      <c r="F131" s="19"/>
      <c r="G131" s="22">
        <v>606.17100000000005</v>
      </c>
      <c r="H131" s="20">
        <v>785.78589999999997</v>
      </c>
      <c r="I131" s="19">
        <v>3.8624999999999998</v>
      </c>
      <c r="J131" s="19">
        <v>1.3744000000000001</v>
      </c>
      <c r="K131" s="19">
        <v>5.5999999999999999E-3</v>
      </c>
      <c r="L131" s="19">
        <v>48.892000000000003</v>
      </c>
      <c r="M131" s="28">
        <v>21.779699999999998</v>
      </c>
      <c r="N131" s="19">
        <v>11.3979</v>
      </c>
      <c r="O131" s="19">
        <v>31.89</v>
      </c>
      <c r="P131" s="19"/>
      <c r="Q131" s="19"/>
      <c r="R131" s="21">
        <v>45490</v>
      </c>
      <c r="S131" s="21">
        <v>45526</v>
      </c>
      <c r="T131" s="21">
        <v>45526</v>
      </c>
      <c r="U131" s="21">
        <v>45491</v>
      </c>
      <c r="V131" s="21">
        <v>45496</v>
      </c>
      <c r="W131" s="21">
        <v>45565</v>
      </c>
      <c r="X131" s="21">
        <v>45567</v>
      </c>
      <c r="Y131" s="21">
        <v>45496</v>
      </c>
      <c r="Z131" s="21">
        <v>45496</v>
      </c>
    </row>
    <row r="132" spans="1:26" ht="14.25" customHeight="1" x14ac:dyDescent="0.35">
      <c r="A132" s="19" t="s">
        <v>207</v>
      </c>
      <c r="B132" s="19" t="s">
        <v>105</v>
      </c>
      <c r="C132" s="19" t="s">
        <v>42</v>
      </c>
      <c r="D132" s="21">
        <v>45488</v>
      </c>
      <c r="E132" s="19">
        <v>1145</v>
      </c>
      <c r="F132" s="19">
        <v>56.62</v>
      </c>
      <c r="G132" s="22">
        <v>421.21199999999999</v>
      </c>
      <c r="H132" s="19">
        <v>597.18439999999998</v>
      </c>
      <c r="I132" s="19">
        <v>3.4794</v>
      </c>
      <c r="J132" s="19">
        <v>4.1000000000000002E-2</v>
      </c>
      <c r="K132" s="19">
        <v>5.4999999999999997E-3</v>
      </c>
      <c r="L132" s="19">
        <v>43.948</v>
      </c>
      <c r="M132" s="19">
        <v>21.3187</v>
      </c>
      <c r="N132" s="19">
        <v>10.692</v>
      </c>
      <c r="O132" s="19">
        <v>32</v>
      </c>
      <c r="P132" s="19"/>
      <c r="Q132" s="19"/>
      <c r="R132" s="21">
        <v>45490</v>
      </c>
      <c r="S132" s="21">
        <v>45526</v>
      </c>
      <c r="T132" s="21">
        <v>45526</v>
      </c>
      <c r="U132" s="21">
        <v>45491</v>
      </c>
      <c r="V132" s="21">
        <v>45496</v>
      </c>
      <c r="W132" s="21">
        <v>45565</v>
      </c>
      <c r="X132" s="21">
        <v>45567</v>
      </c>
      <c r="Y132" s="21">
        <v>45496</v>
      </c>
      <c r="Z132" s="21">
        <v>45496</v>
      </c>
    </row>
    <row r="133" spans="1:26" ht="14.25" customHeight="1" x14ac:dyDescent="0.35">
      <c r="A133" s="19" t="s">
        <v>208</v>
      </c>
      <c r="B133" s="19" t="s">
        <v>97</v>
      </c>
      <c r="C133" s="19" t="s">
        <v>39</v>
      </c>
      <c r="D133" s="21">
        <v>45510</v>
      </c>
      <c r="E133" s="19">
        <v>1300</v>
      </c>
      <c r="F133" s="19"/>
      <c r="G133" s="22">
        <v>150.11250000000001</v>
      </c>
      <c r="H133" s="19">
        <v>184.19300000000001</v>
      </c>
      <c r="I133" s="19">
        <v>1.3519000000000001</v>
      </c>
      <c r="J133" s="19">
        <f>803.8/1000</f>
        <v>0.80379999999999996</v>
      </c>
      <c r="K133" s="19">
        <v>0.80379999999999996</v>
      </c>
      <c r="L133" s="19">
        <v>31.891200000000001</v>
      </c>
      <c r="M133" s="19">
        <v>8.8091000000000008</v>
      </c>
      <c r="N133" s="19">
        <v>2.3616000000000001</v>
      </c>
      <c r="O133" s="19">
        <v>155.21</v>
      </c>
      <c r="P133" s="19"/>
      <c r="Q133" s="19"/>
      <c r="R133" s="21">
        <v>45511</v>
      </c>
      <c r="S133" s="21">
        <v>45603</v>
      </c>
      <c r="T133" s="21">
        <v>45602</v>
      </c>
      <c r="U133" s="21">
        <v>45561</v>
      </c>
      <c r="V133" s="21">
        <v>45560</v>
      </c>
      <c r="W133" s="21">
        <v>45572</v>
      </c>
      <c r="X133" s="21">
        <v>45575</v>
      </c>
      <c r="Y133" s="21">
        <v>45520</v>
      </c>
      <c r="Z133" s="21">
        <v>45517</v>
      </c>
    </row>
    <row r="134" spans="1:26" ht="14.25" customHeight="1" x14ac:dyDescent="0.35">
      <c r="A134" s="19" t="s">
        <v>209</v>
      </c>
      <c r="B134" s="19" t="s">
        <v>97</v>
      </c>
      <c r="C134" s="19" t="s">
        <v>42</v>
      </c>
      <c r="D134" s="21">
        <v>45510</v>
      </c>
      <c r="E134" s="19">
        <v>1245</v>
      </c>
      <c r="F134" s="19">
        <v>26.68</v>
      </c>
      <c r="G134" s="22">
        <v>4.3272000000000004</v>
      </c>
      <c r="H134" s="19">
        <v>35.448399999999999</v>
      </c>
      <c r="I134" s="19">
        <v>0.90390000000000004</v>
      </c>
      <c r="J134" s="19">
        <f>29.5/1000</f>
        <v>2.9499999999999998E-2</v>
      </c>
      <c r="K134" s="20">
        <v>1.11E-2</v>
      </c>
      <c r="L134" s="19">
        <v>23.523099999999999</v>
      </c>
      <c r="M134" s="19">
        <v>9.5393000000000008</v>
      </c>
      <c r="N134" s="19">
        <v>1.9790000000000001</v>
      </c>
      <c r="O134" s="19">
        <v>125.24</v>
      </c>
      <c r="P134" s="19"/>
      <c r="Q134" s="19"/>
      <c r="R134" s="21">
        <v>45511</v>
      </c>
      <c r="S134" s="21">
        <v>45603</v>
      </c>
      <c r="T134" s="21">
        <v>45602</v>
      </c>
      <c r="U134" s="21">
        <v>45561</v>
      </c>
      <c r="V134" s="21">
        <v>45560</v>
      </c>
      <c r="W134" s="21">
        <v>45572</v>
      </c>
      <c r="X134" s="21">
        <v>45575</v>
      </c>
      <c r="Y134" s="21">
        <v>45520</v>
      </c>
      <c r="Z134" s="21">
        <v>45517</v>
      </c>
    </row>
    <row r="135" spans="1:26" ht="14.25" customHeight="1" x14ac:dyDescent="0.35">
      <c r="A135" s="19" t="s">
        <v>210</v>
      </c>
      <c r="B135" s="19" t="s">
        <v>85</v>
      </c>
      <c r="C135" s="19" t="s">
        <v>39</v>
      </c>
      <c r="D135" s="21">
        <v>45510</v>
      </c>
      <c r="E135" s="19">
        <v>1130</v>
      </c>
      <c r="F135" s="27">
        <v>7.2525723900000001</v>
      </c>
      <c r="G135" s="22">
        <v>279.4375</v>
      </c>
      <c r="H135" s="19">
        <v>346.21159999999998</v>
      </c>
      <c r="I135" s="19">
        <v>2.8727</v>
      </c>
      <c r="J135" s="19">
        <f>1505.2/1000</f>
        <v>1.5052000000000001</v>
      </c>
      <c r="K135" s="20">
        <v>7.9000000000000008E-3</v>
      </c>
      <c r="L135" s="19">
        <v>39.005899999999997</v>
      </c>
      <c r="M135" s="19">
        <v>11.398999999999999</v>
      </c>
      <c r="N135" s="19">
        <v>5.1078999999999999</v>
      </c>
      <c r="O135" s="19">
        <v>146.09</v>
      </c>
      <c r="P135" s="19"/>
      <c r="Q135" s="19"/>
      <c r="R135" s="21">
        <v>45511</v>
      </c>
      <c r="S135" s="21">
        <v>45603</v>
      </c>
      <c r="T135" s="21">
        <v>45602</v>
      </c>
      <c r="U135" s="21">
        <v>45561</v>
      </c>
      <c r="V135" s="21">
        <v>45560</v>
      </c>
      <c r="W135" s="21">
        <v>45572</v>
      </c>
      <c r="X135" s="21">
        <v>45575</v>
      </c>
      <c r="Y135" s="21">
        <v>45520</v>
      </c>
      <c r="Z135" s="21">
        <v>45517</v>
      </c>
    </row>
    <row r="136" spans="1:26" ht="14.25" customHeight="1" x14ac:dyDescent="0.35">
      <c r="A136" s="19" t="s">
        <v>211</v>
      </c>
      <c r="B136" s="19" t="s">
        <v>85</v>
      </c>
      <c r="C136" s="19" t="s">
        <v>42</v>
      </c>
      <c r="D136" s="21">
        <v>45510</v>
      </c>
      <c r="E136" s="19">
        <v>1030</v>
      </c>
      <c r="F136" s="19">
        <v>41.76</v>
      </c>
      <c r="G136" s="22">
        <v>3.6335000000000002</v>
      </c>
      <c r="H136" s="19">
        <v>47.006599999999999</v>
      </c>
      <c r="I136" s="19">
        <v>1.2043999999999999</v>
      </c>
      <c r="J136" s="19">
        <f>32.6/1000</f>
        <v>3.2600000000000004E-2</v>
      </c>
      <c r="K136" s="20">
        <v>6.7000000000000002E-3</v>
      </c>
      <c r="L136" s="19">
        <v>29.361999999999998</v>
      </c>
      <c r="M136" s="19">
        <v>11.747</v>
      </c>
      <c r="N136" s="19">
        <v>2.9908000000000001</v>
      </c>
      <c r="O136" s="19">
        <v>109.37</v>
      </c>
      <c r="P136" s="19"/>
      <c r="Q136" s="19"/>
      <c r="R136" s="21">
        <v>45511</v>
      </c>
      <c r="S136" s="21">
        <v>45603</v>
      </c>
      <c r="T136" s="21">
        <v>45602</v>
      </c>
      <c r="U136" s="21">
        <v>45561</v>
      </c>
      <c r="V136" s="21">
        <v>45560</v>
      </c>
      <c r="W136" s="21">
        <v>45572</v>
      </c>
      <c r="X136" s="21">
        <v>45575</v>
      </c>
      <c r="Y136" s="21">
        <v>45520</v>
      </c>
      <c r="Z136" s="21">
        <v>45517</v>
      </c>
    </row>
    <row r="137" spans="1:26" ht="14.25" customHeight="1" x14ac:dyDescent="0.35">
      <c r="A137" s="19" t="s">
        <v>212</v>
      </c>
      <c r="B137" s="19" t="s">
        <v>88</v>
      </c>
      <c r="C137" s="19" t="s">
        <v>39</v>
      </c>
      <c r="D137" s="21">
        <v>45510</v>
      </c>
      <c r="E137" s="19">
        <v>900</v>
      </c>
      <c r="F137" s="19"/>
      <c r="G137" s="22">
        <v>3022.52</v>
      </c>
      <c r="H137" s="19">
        <v>3764.7660000000001</v>
      </c>
      <c r="I137" s="19">
        <v>24.0867</v>
      </c>
      <c r="J137" s="19">
        <v>23.702000000000002</v>
      </c>
      <c r="K137" s="20">
        <v>5.1999999999999998E-3</v>
      </c>
      <c r="L137" s="19">
        <v>81.489999999999995</v>
      </c>
      <c r="M137" s="19">
        <v>12.315300000000001</v>
      </c>
      <c r="N137" s="19">
        <v>23.7224</v>
      </c>
      <c r="O137" s="20">
        <f>1.4252*10</f>
        <v>14.252000000000001</v>
      </c>
      <c r="P137" s="19"/>
      <c r="Q137" s="19"/>
      <c r="R137" s="21">
        <v>45511</v>
      </c>
      <c r="S137" s="21">
        <v>45603</v>
      </c>
      <c r="T137" s="21">
        <v>45602</v>
      </c>
      <c r="U137" s="21">
        <v>45561</v>
      </c>
      <c r="V137" s="21">
        <v>45560</v>
      </c>
      <c r="W137" s="21">
        <v>45572</v>
      </c>
      <c r="X137" s="21">
        <v>45575</v>
      </c>
      <c r="Y137" s="21">
        <v>45520</v>
      </c>
      <c r="Z137" s="21">
        <v>45517</v>
      </c>
    </row>
    <row r="138" spans="1:26" ht="14.25" customHeight="1" x14ac:dyDescent="0.35">
      <c r="A138" s="19" t="s">
        <v>213</v>
      </c>
      <c r="B138" s="19" t="s">
        <v>88</v>
      </c>
      <c r="C138" s="19" t="s">
        <v>42</v>
      </c>
      <c r="D138" s="21">
        <v>45510</v>
      </c>
      <c r="E138" s="19">
        <v>900</v>
      </c>
      <c r="F138" s="19">
        <v>19.329999999999998</v>
      </c>
      <c r="G138" s="22">
        <v>6.2230999999999996</v>
      </c>
      <c r="H138" s="19">
        <v>39.247100000000003</v>
      </c>
      <c r="I138" s="19">
        <v>0.93079999999999996</v>
      </c>
      <c r="J138" s="19">
        <f>111.6/1000</f>
        <v>0.11159999999999999</v>
      </c>
      <c r="K138" s="20">
        <v>3.3700000000000001E-2</v>
      </c>
      <c r="L138" s="19">
        <v>31.096299999999999</v>
      </c>
      <c r="M138" s="19">
        <v>8.1805000000000003</v>
      </c>
      <c r="N138" s="19">
        <v>6.0218999999999996</v>
      </c>
      <c r="O138" s="20">
        <v>166.26</v>
      </c>
      <c r="P138" s="19"/>
      <c r="Q138" s="19"/>
      <c r="R138" s="21">
        <v>45511</v>
      </c>
      <c r="S138" s="21">
        <v>45603</v>
      </c>
      <c r="T138" s="21">
        <v>45602</v>
      </c>
      <c r="U138" s="21">
        <v>45561</v>
      </c>
      <c r="V138" s="21">
        <v>45560</v>
      </c>
      <c r="W138" s="21">
        <v>45572</v>
      </c>
      <c r="X138" s="21">
        <v>45575</v>
      </c>
      <c r="Y138" s="21">
        <v>45520</v>
      </c>
      <c r="Z138" s="21">
        <v>45517</v>
      </c>
    </row>
    <row r="139" spans="1:26" ht="14.25" customHeight="1" x14ac:dyDescent="0.35">
      <c r="A139" s="19" t="s">
        <v>214</v>
      </c>
      <c r="B139" s="19" t="s">
        <v>94</v>
      </c>
      <c r="C139" s="19" t="s">
        <v>39</v>
      </c>
      <c r="D139" s="21">
        <v>45512</v>
      </c>
      <c r="E139" s="29">
        <v>0.45833333333333331</v>
      </c>
      <c r="F139" s="27">
        <v>25.133373067191453</v>
      </c>
      <c r="G139" s="22">
        <v>3.5280999999999998</v>
      </c>
      <c r="H139" s="19">
        <v>51.067700000000002</v>
      </c>
      <c r="I139" s="19">
        <v>0.92610000000000003</v>
      </c>
      <c r="J139" s="19">
        <f>84.3/1000</f>
        <v>8.43E-2</v>
      </c>
      <c r="K139" s="19">
        <v>2.0999999999999999E-3</v>
      </c>
      <c r="L139" s="19">
        <v>26.7698</v>
      </c>
      <c r="M139" s="20">
        <v>10.807600000000001</v>
      </c>
      <c r="N139" s="19">
        <v>0.57620000000000005</v>
      </c>
      <c r="O139" s="19">
        <v>98.39</v>
      </c>
      <c r="P139" s="19"/>
      <c r="Q139" s="19"/>
      <c r="R139" s="21">
        <v>45512</v>
      </c>
      <c r="S139" s="21">
        <v>45603</v>
      </c>
      <c r="T139" s="21">
        <v>45602</v>
      </c>
      <c r="U139" s="21">
        <v>45576</v>
      </c>
      <c r="V139" s="21">
        <v>45560</v>
      </c>
      <c r="W139" s="21">
        <v>45574</v>
      </c>
      <c r="X139" s="21">
        <v>45583</v>
      </c>
      <c r="Y139" s="21">
        <v>45520</v>
      </c>
      <c r="Z139" s="21">
        <v>45517</v>
      </c>
    </row>
    <row r="140" spans="1:26" ht="14.25" customHeight="1" x14ac:dyDescent="0.35">
      <c r="A140" s="19" t="s">
        <v>215</v>
      </c>
      <c r="B140" s="19" t="s">
        <v>94</v>
      </c>
      <c r="C140" s="19" t="s">
        <v>42</v>
      </c>
      <c r="D140" s="21">
        <v>45512</v>
      </c>
      <c r="E140" s="29">
        <v>0.45833333333333331</v>
      </c>
      <c r="F140" s="27">
        <v>4.4322968793927462</v>
      </c>
      <c r="G140" s="22">
        <v>3.3904999999999998</v>
      </c>
      <c r="H140" s="19">
        <v>29.0167</v>
      </c>
      <c r="I140" s="19">
        <v>0.79420000000000002</v>
      </c>
      <c r="J140" s="19">
        <f>53.3/1000</f>
        <v>5.33E-2</v>
      </c>
      <c r="K140" s="19">
        <v>8.2000000000000007E-3</v>
      </c>
      <c r="L140" s="19">
        <v>16.755400000000002</v>
      </c>
      <c r="M140" s="20">
        <v>12.051600000000001</v>
      </c>
      <c r="N140" s="19">
        <v>0.52939999999999998</v>
      </c>
      <c r="O140" s="19">
        <v>82.71</v>
      </c>
      <c r="P140" s="19"/>
      <c r="Q140" s="19"/>
      <c r="R140" s="21">
        <v>45512</v>
      </c>
      <c r="S140" s="21">
        <v>45603</v>
      </c>
      <c r="T140" s="21">
        <v>45602</v>
      </c>
      <c r="U140" s="21">
        <v>45576</v>
      </c>
      <c r="V140" s="21">
        <v>45560</v>
      </c>
      <c r="W140" s="21">
        <v>45574</v>
      </c>
      <c r="X140" s="21">
        <v>45583</v>
      </c>
      <c r="Y140" s="21">
        <v>45520</v>
      </c>
      <c r="Z140" s="21">
        <v>45517</v>
      </c>
    </row>
    <row r="141" spans="1:26" ht="14.25" customHeight="1" x14ac:dyDescent="0.35">
      <c r="A141" s="19" t="s">
        <v>216</v>
      </c>
      <c r="B141" s="19" t="s">
        <v>74</v>
      </c>
      <c r="C141" s="19" t="s">
        <v>39</v>
      </c>
      <c r="D141" s="21">
        <v>45512</v>
      </c>
      <c r="E141" s="29">
        <v>0.54166666666666663</v>
      </c>
      <c r="F141" s="19"/>
      <c r="G141" s="22">
        <v>21.1736</v>
      </c>
      <c r="H141" s="19">
        <v>47.670299999999997</v>
      </c>
      <c r="I141" s="19">
        <v>0.92610000000000003</v>
      </c>
      <c r="J141" s="19">
        <f>146.6/1000</f>
        <v>0.14660000000000001</v>
      </c>
      <c r="K141" s="19">
        <v>0.182</v>
      </c>
      <c r="L141" s="19">
        <v>11.9787</v>
      </c>
      <c r="M141" s="20">
        <v>8.3518000000000008</v>
      </c>
      <c r="N141" s="19">
        <v>2.774</v>
      </c>
      <c r="O141" s="19">
        <v>39.1</v>
      </c>
      <c r="P141" s="19"/>
      <c r="Q141" s="19"/>
      <c r="R141" s="21">
        <v>45512</v>
      </c>
      <c r="S141" s="21">
        <v>45603</v>
      </c>
      <c r="T141" s="21">
        <v>45602</v>
      </c>
      <c r="U141" s="21">
        <v>45576</v>
      </c>
      <c r="V141" s="21">
        <v>45560</v>
      </c>
      <c r="W141" s="21">
        <v>45574</v>
      </c>
      <c r="X141" s="21">
        <v>45583</v>
      </c>
      <c r="Y141" s="21">
        <v>45520</v>
      </c>
      <c r="Z141" s="21">
        <v>45517</v>
      </c>
    </row>
    <row r="142" spans="1:26" ht="14.25" customHeight="1" x14ac:dyDescent="0.35">
      <c r="A142" s="19" t="s">
        <v>217</v>
      </c>
      <c r="B142" s="19" t="s">
        <v>74</v>
      </c>
      <c r="C142" s="19" t="s">
        <v>42</v>
      </c>
      <c r="D142" s="21">
        <v>45512</v>
      </c>
      <c r="E142" s="29">
        <v>0.54166666666666663</v>
      </c>
      <c r="F142" s="19"/>
      <c r="G142" s="22">
        <v>12.248799999999999</v>
      </c>
      <c r="H142" s="19">
        <v>71.537099999999995</v>
      </c>
      <c r="I142" s="19">
        <v>1.0208999999999999</v>
      </c>
      <c r="J142" s="19">
        <f>159.3/1000</f>
        <v>0.15930000000000002</v>
      </c>
      <c r="K142" s="19">
        <v>0.20610000000000001</v>
      </c>
      <c r="L142" s="19">
        <v>12.1213</v>
      </c>
      <c r="M142" s="20">
        <v>8.4946999999999999</v>
      </c>
      <c r="N142" s="19">
        <v>2.8037999999999998</v>
      </c>
      <c r="O142" s="19">
        <v>38.380000000000003</v>
      </c>
      <c r="P142" s="19"/>
      <c r="Q142" s="19"/>
      <c r="R142" s="21">
        <v>45512</v>
      </c>
      <c r="S142" s="21">
        <v>45603</v>
      </c>
      <c r="T142" s="21">
        <v>45602</v>
      </c>
      <c r="U142" s="21">
        <v>45576</v>
      </c>
      <c r="V142" s="21">
        <v>45560</v>
      </c>
      <c r="W142" s="21">
        <v>45574</v>
      </c>
      <c r="X142" s="21">
        <v>45583</v>
      </c>
      <c r="Y142" s="21">
        <v>45520</v>
      </c>
      <c r="Z142" s="21">
        <v>45517</v>
      </c>
    </row>
    <row r="143" spans="1:26" ht="14.25" customHeight="1" x14ac:dyDescent="0.35">
      <c r="A143" s="19" t="s">
        <v>218</v>
      </c>
      <c r="B143" s="19" t="s">
        <v>77</v>
      </c>
      <c r="C143" s="19" t="s">
        <v>39</v>
      </c>
      <c r="D143" s="21">
        <v>45512</v>
      </c>
      <c r="E143" s="29">
        <v>0.37152777777777779</v>
      </c>
      <c r="F143" s="27">
        <v>3.6708912004498178</v>
      </c>
      <c r="G143" s="22">
        <v>631.55439999999999</v>
      </c>
      <c r="H143" s="19">
        <v>641.72739999999999</v>
      </c>
      <c r="I143" s="19">
        <v>2.9110999999999998</v>
      </c>
      <c r="J143" s="20" t="s">
        <v>219</v>
      </c>
      <c r="K143" s="19" t="s">
        <v>219</v>
      </c>
      <c r="L143" s="19">
        <v>41.085799999999999</v>
      </c>
      <c r="M143" s="20">
        <v>12.5002</v>
      </c>
      <c r="N143" s="19">
        <v>3.8113000000000001</v>
      </c>
      <c r="O143" s="19">
        <v>178.84</v>
      </c>
      <c r="P143" s="19"/>
      <c r="Q143" s="19"/>
      <c r="R143" s="21">
        <v>45512</v>
      </c>
      <c r="S143" s="21">
        <v>45603</v>
      </c>
      <c r="T143" s="21">
        <v>45602</v>
      </c>
      <c r="U143" s="19" t="s">
        <v>220</v>
      </c>
      <c r="V143" s="19" t="s">
        <v>220</v>
      </c>
      <c r="W143" s="21">
        <v>45574</v>
      </c>
      <c r="X143" s="21">
        <v>45583</v>
      </c>
      <c r="Y143" s="21">
        <v>45520</v>
      </c>
      <c r="Z143" s="21">
        <v>45517</v>
      </c>
    </row>
    <row r="144" spans="1:26" ht="14.25" customHeight="1" x14ac:dyDescent="0.35">
      <c r="A144" s="19" t="s">
        <v>221</v>
      </c>
      <c r="B144" s="19" t="s">
        <v>77</v>
      </c>
      <c r="C144" s="19" t="s">
        <v>42</v>
      </c>
      <c r="D144" s="21">
        <v>45512</v>
      </c>
      <c r="E144" s="29">
        <v>0.37152777777777779</v>
      </c>
      <c r="F144" s="27">
        <v>13.270553837503511</v>
      </c>
      <c r="G144" s="22">
        <v>3.5148000000000001</v>
      </c>
      <c r="H144" s="19">
        <v>48.736600000000003</v>
      </c>
      <c r="I144" s="19">
        <v>1.2426999999999999</v>
      </c>
      <c r="J144" s="19">
        <f>128.4/1000</f>
        <v>0.12840000000000001</v>
      </c>
      <c r="K144" s="19">
        <v>1.0200000000000001E-2</v>
      </c>
      <c r="L144" s="19">
        <v>29.053799999999999</v>
      </c>
      <c r="M144" s="20">
        <v>14.749700000000001</v>
      </c>
      <c r="N144" s="19">
        <v>4.3087</v>
      </c>
      <c r="O144" s="19">
        <v>100.67</v>
      </c>
      <c r="P144" s="19"/>
      <c r="Q144" s="19"/>
      <c r="R144" s="21">
        <v>45512</v>
      </c>
      <c r="S144" s="21">
        <v>45603</v>
      </c>
      <c r="T144" s="21">
        <v>45602</v>
      </c>
      <c r="U144" s="21">
        <v>45576</v>
      </c>
      <c r="V144" s="21">
        <v>45560</v>
      </c>
      <c r="W144" s="21">
        <v>45574</v>
      </c>
      <c r="X144" s="21">
        <v>45583</v>
      </c>
      <c r="Y144" s="21">
        <v>45520</v>
      </c>
      <c r="Z144" s="21">
        <v>45517</v>
      </c>
    </row>
    <row r="145" spans="1:26" ht="14.25" customHeight="1" x14ac:dyDescent="0.35">
      <c r="A145" s="19" t="s">
        <v>222</v>
      </c>
      <c r="B145" s="19" t="s">
        <v>112</v>
      </c>
      <c r="C145" s="19" t="s">
        <v>39</v>
      </c>
      <c r="D145" s="21">
        <v>45513</v>
      </c>
      <c r="E145" s="29">
        <v>0.50347222222222221</v>
      </c>
      <c r="F145" s="19"/>
      <c r="G145" s="22">
        <v>393.58319999999998</v>
      </c>
      <c r="H145" s="19">
        <v>435.8836</v>
      </c>
      <c r="I145" s="19">
        <v>2.3794</v>
      </c>
      <c r="J145" s="20">
        <v>1.3755999999999999</v>
      </c>
      <c r="K145" s="19">
        <v>2.7000000000000001E-3</v>
      </c>
      <c r="L145" s="20">
        <v>25.933800000000002</v>
      </c>
      <c r="M145" s="20">
        <v>12.148</v>
      </c>
      <c r="N145" s="19">
        <v>3.2119</v>
      </c>
      <c r="O145" s="19">
        <v>61.37</v>
      </c>
      <c r="P145" s="19"/>
      <c r="Q145" s="19"/>
      <c r="R145" s="21">
        <v>45513</v>
      </c>
      <c r="S145" s="21">
        <v>45603</v>
      </c>
      <c r="T145" s="21">
        <v>45602</v>
      </c>
      <c r="U145" s="21">
        <v>45611</v>
      </c>
      <c r="V145" s="21">
        <v>45560</v>
      </c>
      <c r="W145" s="21">
        <v>45582</v>
      </c>
      <c r="X145" s="21">
        <v>45588</v>
      </c>
      <c r="Y145" s="21">
        <v>45520</v>
      </c>
      <c r="Z145" s="21">
        <v>45517</v>
      </c>
    </row>
    <row r="146" spans="1:26" ht="14.25" customHeight="1" x14ac:dyDescent="0.35">
      <c r="A146" s="19" t="s">
        <v>223</v>
      </c>
      <c r="B146" s="19" t="s">
        <v>112</v>
      </c>
      <c r="C146" s="19" t="s">
        <v>42</v>
      </c>
      <c r="D146" s="21">
        <v>45513</v>
      </c>
      <c r="E146" s="29">
        <v>0.49652777777777779</v>
      </c>
      <c r="F146" s="27">
        <v>6.942407646893451</v>
      </c>
      <c r="G146" s="22">
        <v>3.8818999999999999</v>
      </c>
      <c r="H146" s="19">
        <v>43.800899999999999</v>
      </c>
      <c r="I146" s="19">
        <v>0.90969999999999995</v>
      </c>
      <c r="J146" s="20">
        <v>2.3199999999999998E-2</v>
      </c>
      <c r="K146" s="19">
        <v>2.3E-3</v>
      </c>
      <c r="L146" s="20">
        <v>16.145499999999998</v>
      </c>
      <c r="M146" s="20">
        <v>12.5731</v>
      </c>
      <c r="N146" s="19">
        <v>0.80149999999999999</v>
      </c>
      <c r="O146" s="19">
        <v>61.31</v>
      </c>
      <c r="P146" s="19"/>
      <c r="Q146" s="19"/>
      <c r="R146" s="21">
        <v>45513</v>
      </c>
      <c r="S146" s="21">
        <v>45603</v>
      </c>
      <c r="T146" s="21">
        <v>45602</v>
      </c>
      <c r="U146" s="21">
        <v>45611</v>
      </c>
      <c r="V146" s="21">
        <v>45560</v>
      </c>
      <c r="W146" s="21">
        <v>45582</v>
      </c>
      <c r="X146" s="21">
        <v>45588</v>
      </c>
      <c r="Y146" s="21">
        <v>45520</v>
      </c>
      <c r="Z146" s="21">
        <v>45517</v>
      </c>
    </row>
    <row r="147" spans="1:26" ht="14.25" customHeight="1" x14ac:dyDescent="0.35">
      <c r="A147" s="19" t="s">
        <v>224</v>
      </c>
      <c r="B147" s="19" t="s">
        <v>115</v>
      </c>
      <c r="C147" s="19" t="s">
        <v>39</v>
      </c>
      <c r="D147" s="21">
        <v>45513</v>
      </c>
      <c r="E147" s="29">
        <v>0.4548611111111111</v>
      </c>
      <c r="F147" s="19"/>
      <c r="G147" s="22">
        <v>302.53149999999999</v>
      </c>
      <c r="H147" s="19">
        <v>335.35140000000001</v>
      </c>
      <c r="I147" s="19">
        <v>2.7305999999999999</v>
      </c>
      <c r="J147" s="20">
        <v>1.6591</v>
      </c>
      <c r="K147" s="19">
        <v>2.5999999999999999E-3</v>
      </c>
      <c r="L147" s="20">
        <v>33.441299999999998</v>
      </c>
      <c r="M147" s="20">
        <v>9.39</v>
      </c>
      <c r="N147" s="19">
        <v>4.5382999999999996</v>
      </c>
      <c r="O147" s="19">
        <v>128.87</v>
      </c>
      <c r="P147" s="19"/>
      <c r="Q147" s="19"/>
      <c r="R147" s="21">
        <v>45513</v>
      </c>
      <c r="S147" s="21">
        <v>45603</v>
      </c>
      <c r="T147" s="21">
        <v>45602</v>
      </c>
      <c r="U147" s="21">
        <v>45611</v>
      </c>
      <c r="V147" s="21">
        <v>45560</v>
      </c>
      <c r="W147" s="21">
        <v>45582</v>
      </c>
      <c r="X147" s="21">
        <v>45588</v>
      </c>
      <c r="Y147" s="21">
        <v>45520</v>
      </c>
      <c r="Z147" s="21">
        <v>45517</v>
      </c>
    </row>
    <row r="148" spans="1:26" ht="14.25" customHeight="1" x14ac:dyDescent="0.35">
      <c r="A148" s="19" t="s">
        <v>225</v>
      </c>
      <c r="B148" s="19" t="s">
        <v>115</v>
      </c>
      <c r="C148" s="19" t="s">
        <v>42</v>
      </c>
      <c r="D148" s="21">
        <v>45513</v>
      </c>
      <c r="E148" s="29">
        <v>0.4513888888888889</v>
      </c>
      <c r="F148" s="27">
        <v>20.861012713585101</v>
      </c>
      <c r="G148" s="22">
        <v>2.3845999999999998</v>
      </c>
      <c r="H148" s="19">
        <v>40.801000000000002</v>
      </c>
      <c r="I148" s="19">
        <v>0.96779999999999999</v>
      </c>
      <c r="J148" s="20">
        <v>1.7299999999999999E-2</v>
      </c>
      <c r="K148" s="19">
        <v>4.1999999999999997E-3</v>
      </c>
      <c r="L148" s="20">
        <v>22.701699999999999</v>
      </c>
      <c r="M148" s="20">
        <v>9.6852999999999998</v>
      </c>
      <c r="N148" s="19">
        <v>3.1650999999999998</v>
      </c>
      <c r="O148" s="19">
        <v>106.44</v>
      </c>
      <c r="P148" s="19"/>
      <c r="Q148" s="19"/>
      <c r="R148" s="21">
        <v>45513</v>
      </c>
      <c r="S148" s="21">
        <v>45603</v>
      </c>
      <c r="T148" s="21">
        <v>45602</v>
      </c>
      <c r="U148" s="21">
        <v>45611</v>
      </c>
      <c r="V148" s="21">
        <v>45560</v>
      </c>
      <c r="W148" s="21">
        <v>45582</v>
      </c>
      <c r="X148" s="21">
        <v>45588</v>
      </c>
      <c r="Y148" s="21">
        <v>45520</v>
      </c>
      <c r="Z148" s="21">
        <v>45517</v>
      </c>
    </row>
    <row r="149" spans="1:26" ht="14.25" customHeight="1" x14ac:dyDescent="0.35">
      <c r="A149" s="19" t="s">
        <v>226</v>
      </c>
      <c r="B149" s="19" t="s">
        <v>80</v>
      </c>
      <c r="C149" s="19" t="s">
        <v>39</v>
      </c>
      <c r="D149" s="21">
        <v>45513</v>
      </c>
      <c r="E149" s="29">
        <v>0.375</v>
      </c>
      <c r="F149" s="19"/>
      <c r="G149" s="22">
        <v>325.04059999999998</v>
      </c>
      <c r="H149" s="19">
        <v>381.70549999999997</v>
      </c>
      <c r="I149" s="19">
        <v>2.4674</v>
      </c>
      <c r="J149" s="20">
        <v>1.1819999999999999</v>
      </c>
      <c r="K149" s="19">
        <v>4.4000000000000003E-3</v>
      </c>
      <c r="L149" s="20">
        <v>27.1432</v>
      </c>
      <c r="M149" s="20">
        <v>11.3451</v>
      </c>
      <c r="N149" s="19">
        <v>3.2713999999999999</v>
      </c>
      <c r="O149" s="19">
        <v>186.01</v>
      </c>
      <c r="P149" s="19"/>
      <c r="Q149" s="19"/>
      <c r="R149" s="21">
        <v>45513</v>
      </c>
      <c r="S149" s="21">
        <v>45603</v>
      </c>
      <c r="T149" s="21">
        <v>45602</v>
      </c>
      <c r="U149" s="21">
        <v>45611</v>
      </c>
      <c r="V149" s="21">
        <v>45560</v>
      </c>
      <c r="W149" s="21">
        <v>45582</v>
      </c>
      <c r="X149" s="21">
        <v>45588</v>
      </c>
      <c r="Y149" s="21">
        <v>45520</v>
      </c>
      <c r="Z149" s="21">
        <v>45517</v>
      </c>
    </row>
    <row r="150" spans="1:26" ht="14.25" customHeight="1" x14ac:dyDescent="0.35">
      <c r="A150" s="19" t="s">
        <v>227</v>
      </c>
      <c r="B150" s="19" t="s">
        <v>80</v>
      </c>
      <c r="C150" s="19" t="s">
        <v>42</v>
      </c>
      <c r="D150" s="21">
        <v>45513</v>
      </c>
      <c r="E150" s="29">
        <v>0.375</v>
      </c>
      <c r="F150" s="27">
        <v>21.963065</v>
      </c>
      <c r="G150" s="22">
        <v>2.1785000000000001</v>
      </c>
      <c r="H150" s="19">
        <v>46.742100000000001</v>
      </c>
      <c r="I150" s="19">
        <v>1.1055999999999999</v>
      </c>
      <c r="J150" s="20">
        <v>2.53E-2</v>
      </c>
      <c r="K150" s="19">
        <v>2.8E-3</v>
      </c>
      <c r="L150" s="20">
        <v>20.2529</v>
      </c>
      <c r="M150" s="20">
        <v>11.5952</v>
      </c>
      <c r="N150" s="19">
        <v>3.7645</v>
      </c>
      <c r="O150" s="19">
        <v>123.77</v>
      </c>
      <c r="P150" s="19"/>
      <c r="Q150" s="19"/>
      <c r="R150" s="21">
        <v>45513</v>
      </c>
      <c r="S150" s="21">
        <v>45603</v>
      </c>
      <c r="T150" s="21">
        <v>45602</v>
      </c>
      <c r="U150" s="21">
        <v>45611</v>
      </c>
      <c r="V150" s="21">
        <v>45560</v>
      </c>
      <c r="W150" s="21">
        <v>45582</v>
      </c>
      <c r="X150" s="21">
        <v>45588</v>
      </c>
      <c r="Y150" s="21">
        <v>45520</v>
      </c>
      <c r="Z150" s="21">
        <v>45517</v>
      </c>
    </row>
    <row r="151" spans="1:26" ht="14.25" customHeight="1" x14ac:dyDescent="0.35">
      <c r="A151" s="19" t="s">
        <v>228</v>
      </c>
      <c r="B151" s="19" t="s">
        <v>100</v>
      </c>
      <c r="C151" s="19" t="s">
        <v>39</v>
      </c>
      <c r="D151" s="21">
        <v>45516</v>
      </c>
      <c r="E151" s="19">
        <v>1315</v>
      </c>
      <c r="F151" s="19"/>
      <c r="G151" s="22">
        <v>44.787500000000001</v>
      </c>
      <c r="H151" s="19">
        <v>106.6095</v>
      </c>
      <c r="I151" s="19">
        <v>1.2618</v>
      </c>
      <c r="J151" s="19">
        <v>0.20880000000000001</v>
      </c>
      <c r="K151" s="19">
        <v>3.0700000000000002E-2</v>
      </c>
      <c r="L151" s="19">
        <v>35.760199999999998</v>
      </c>
      <c r="M151" s="19">
        <v>23.419699999999999</v>
      </c>
      <c r="N151" s="19">
        <v>6.6212999999999997</v>
      </c>
      <c r="O151" s="19">
        <v>15.39</v>
      </c>
      <c r="P151" s="19"/>
      <c r="Q151" s="19"/>
      <c r="R151" s="21">
        <v>45517</v>
      </c>
      <c r="S151" s="21">
        <v>45603</v>
      </c>
      <c r="T151" s="21">
        <v>45602</v>
      </c>
      <c r="U151" s="19" t="s">
        <v>229</v>
      </c>
      <c r="V151" s="21">
        <v>45560</v>
      </c>
      <c r="W151" s="21">
        <v>45582</v>
      </c>
      <c r="X151" s="21">
        <v>45588</v>
      </c>
      <c r="Y151" s="21">
        <v>45520</v>
      </c>
      <c r="Z151" s="21">
        <v>45517</v>
      </c>
    </row>
    <row r="152" spans="1:26" ht="14.25" customHeight="1" x14ac:dyDescent="0.35">
      <c r="A152" s="19" t="s">
        <v>230</v>
      </c>
      <c r="B152" s="19" t="s">
        <v>100</v>
      </c>
      <c r="C152" s="19" t="s">
        <v>42</v>
      </c>
      <c r="D152" s="21">
        <v>45516</v>
      </c>
      <c r="E152" s="19">
        <v>1310</v>
      </c>
      <c r="F152" s="27">
        <v>114.95871802080406</v>
      </c>
      <c r="G152" s="22">
        <v>8.5501000000000005</v>
      </c>
      <c r="H152" s="19">
        <v>205.5179</v>
      </c>
      <c r="I152" s="19">
        <v>2.109</v>
      </c>
      <c r="J152" s="19">
        <v>1.78E-2</v>
      </c>
      <c r="K152" s="19">
        <v>5.4000000000000003E-3</v>
      </c>
      <c r="L152" s="19">
        <v>36.314399999999999</v>
      </c>
      <c r="M152" s="19">
        <v>23.139600000000002</v>
      </c>
      <c r="N152" s="19">
        <v>6.2727000000000004</v>
      </c>
      <c r="O152" s="19">
        <v>16.25</v>
      </c>
      <c r="P152" s="19"/>
      <c r="Q152" s="19"/>
      <c r="R152" s="21">
        <v>45517</v>
      </c>
      <c r="S152" s="21">
        <v>45603</v>
      </c>
      <c r="T152" s="21">
        <v>45602</v>
      </c>
      <c r="U152" s="19" t="s">
        <v>229</v>
      </c>
      <c r="V152" s="21">
        <v>45560</v>
      </c>
      <c r="W152" s="21">
        <v>45582</v>
      </c>
      <c r="X152" s="21">
        <v>45588</v>
      </c>
      <c r="Y152" s="21">
        <v>45520</v>
      </c>
      <c r="Z152" s="21">
        <v>45517</v>
      </c>
    </row>
    <row r="153" spans="1:26" ht="14.25" customHeight="1" x14ac:dyDescent="0.35">
      <c r="A153" s="19" t="s">
        <v>231</v>
      </c>
      <c r="B153" s="19" t="s">
        <v>51</v>
      </c>
      <c r="C153" s="19" t="s">
        <v>39</v>
      </c>
      <c r="D153" s="21">
        <v>45516</v>
      </c>
      <c r="E153" s="19">
        <v>1438</v>
      </c>
      <c r="F153" s="19"/>
      <c r="G153" s="22">
        <v>37.994</v>
      </c>
      <c r="H153" s="19">
        <v>74.863399999999999</v>
      </c>
      <c r="I153" s="19">
        <v>4.7270000000000003</v>
      </c>
      <c r="J153" s="19">
        <v>2.9641000000000002</v>
      </c>
      <c r="K153" s="19">
        <v>7.1999999999999998E-3</v>
      </c>
      <c r="L153" s="19">
        <v>36.535699999999999</v>
      </c>
      <c r="M153" s="19">
        <v>23.254200000000001</v>
      </c>
      <c r="N153" s="19">
        <v>7.8583999999999996</v>
      </c>
      <c r="O153" s="19">
        <v>477.52</v>
      </c>
      <c r="P153" s="19"/>
      <c r="Q153" s="19"/>
      <c r="R153" s="21">
        <v>45517</v>
      </c>
      <c r="S153" s="21">
        <v>45603</v>
      </c>
      <c r="T153" s="21">
        <v>45602</v>
      </c>
      <c r="U153" s="19" t="s">
        <v>229</v>
      </c>
      <c r="V153" s="21">
        <v>45560</v>
      </c>
      <c r="W153" s="21">
        <v>45582</v>
      </c>
      <c r="X153" s="21">
        <v>45588</v>
      </c>
      <c r="Y153" s="21">
        <v>45520</v>
      </c>
      <c r="Z153" s="21">
        <v>45517</v>
      </c>
    </row>
    <row r="154" spans="1:26" ht="14.25" customHeight="1" x14ac:dyDescent="0.35">
      <c r="A154" s="19" t="s">
        <v>232</v>
      </c>
      <c r="B154" s="19" t="s">
        <v>51</v>
      </c>
      <c r="C154" s="19" t="s">
        <v>42</v>
      </c>
      <c r="D154" s="21">
        <v>45516</v>
      </c>
      <c r="E154" s="19">
        <v>1438</v>
      </c>
      <c r="F154" s="27">
        <v>26.314695369291943</v>
      </c>
      <c r="G154" s="22">
        <v>5.1300999999999997</v>
      </c>
      <c r="H154" s="19">
        <v>28.460799999999999</v>
      </c>
      <c r="I154" s="19">
        <v>1.2474000000000001</v>
      </c>
      <c r="J154" s="19">
        <v>6.0499999999999998E-2</v>
      </c>
      <c r="K154" s="19">
        <v>1.0999999999999999E-2</v>
      </c>
      <c r="L154" s="19">
        <v>33.845100000000002</v>
      </c>
      <c r="M154" s="19">
        <v>33.322600000000001</v>
      </c>
      <c r="N154" s="19">
        <v>3.2246000000000001</v>
      </c>
      <c r="O154" s="19">
        <v>452.48</v>
      </c>
      <c r="P154" s="19"/>
      <c r="Q154" s="19"/>
      <c r="R154" s="21">
        <v>45517</v>
      </c>
      <c r="S154" s="21">
        <v>45603</v>
      </c>
      <c r="T154" s="21">
        <v>45602</v>
      </c>
      <c r="U154" s="19" t="s">
        <v>229</v>
      </c>
      <c r="V154" s="21">
        <v>45560</v>
      </c>
      <c r="W154" s="21">
        <v>45582</v>
      </c>
      <c r="X154" s="21">
        <v>45588</v>
      </c>
      <c r="Y154" s="21">
        <v>45520</v>
      </c>
      <c r="Z154" s="21">
        <v>45517</v>
      </c>
    </row>
    <row r="155" spans="1:26" ht="14.25" customHeight="1" x14ac:dyDescent="0.35">
      <c r="A155" s="19" t="s">
        <v>233</v>
      </c>
      <c r="B155" s="19" t="s">
        <v>105</v>
      </c>
      <c r="C155" s="19" t="s">
        <v>39</v>
      </c>
      <c r="D155" s="21">
        <v>45516</v>
      </c>
      <c r="E155" s="19">
        <v>1115</v>
      </c>
      <c r="F155" s="19"/>
      <c r="G155" s="22">
        <v>399.2054</v>
      </c>
      <c r="H155" s="19">
        <v>613.30560000000003</v>
      </c>
      <c r="I155" s="19">
        <v>3.2835999999999999</v>
      </c>
      <c r="J155" s="19">
        <v>0.27279999999999999</v>
      </c>
      <c r="K155" s="19">
        <v>7.6700000000000004E-2</v>
      </c>
      <c r="L155" s="19">
        <v>33.256599999999999</v>
      </c>
      <c r="M155" s="19">
        <v>32.2455</v>
      </c>
      <c r="N155" s="19">
        <v>14.4818</v>
      </c>
      <c r="O155" s="19">
        <v>33.57</v>
      </c>
      <c r="P155" s="19"/>
      <c r="Q155" s="19"/>
      <c r="R155" s="21">
        <v>45517</v>
      </c>
      <c r="S155" s="21">
        <v>45603</v>
      </c>
      <c r="T155" s="21">
        <v>45602</v>
      </c>
      <c r="U155" s="19" t="s">
        <v>229</v>
      </c>
      <c r="V155" s="21">
        <v>45560</v>
      </c>
      <c r="W155" s="21">
        <v>45582</v>
      </c>
      <c r="X155" s="21">
        <v>45588</v>
      </c>
      <c r="Y155" s="21">
        <v>45520</v>
      </c>
      <c r="Z155" s="21">
        <v>45517</v>
      </c>
    </row>
    <row r="156" spans="1:26" ht="14.25" customHeight="1" x14ac:dyDescent="0.35">
      <c r="A156" s="19" t="s">
        <v>234</v>
      </c>
      <c r="B156" s="19" t="s">
        <v>105</v>
      </c>
      <c r="C156" s="19" t="s">
        <v>42</v>
      </c>
      <c r="D156" s="21">
        <v>45516</v>
      </c>
      <c r="E156" s="19">
        <v>1110</v>
      </c>
      <c r="F156" s="27">
        <v>207.89366319932526</v>
      </c>
      <c r="G156" s="22">
        <v>368.68349999999998</v>
      </c>
      <c r="H156" s="19">
        <v>730.55029999999999</v>
      </c>
      <c r="I156" s="19">
        <v>4.0819999999999999</v>
      </c>
      <c r="J156" s="19">
        <v>4.8000000000000001E-2</v>
      </c>
      <c r="K156" s="19">
        <v>1.5900000000000001E-2</v>
      </c>
      <c r="L156" s="19">
        <v>33.429699999999997</v>
      </c>
      <c r="M156" s="19">
        <v>33.657899999999998</v>
      </c>
      <c r="N156" s="19">
        <v>14.5413</v>
      </c>
      <c r="O156" s="19">
        <v>33.520000000000003</v>
      </c>
      <c r="P156" s="19"/>
      <c r="Q156" s="19"/>
      <c r="R156" s="21">
        <v>45517</v>
      </c>
      <c r="S156" s="21">
        <v>45603</v>
      </c>
      <c r="T156" s="21">
        <v>45602</v>
      </c>
      <c r="U156" s="19" t="s">
        <v>229</v>
      </c>
      <c r="V156" s="21">
        <v>45561</v>
      </c>
      <c r="W156" s="21">
        <v>45582</v>
      </c>
      <c r="X156" s="21">
        <v>45588</v>
      </c>
      <c r="Y156" s="21">
        <v>45520</v>
      </c>
      <c r="Z156" s="21">
        <v>45517</v>
      </c>
    </row>
    <row r="157" spans="1:26" ht="14.25" customHeight="1" x14ac:dyDescent="0.35">
      <c r="A157" s="19" t="s">
        <v>235</v>
      </c>
      <c r="B157" s="19" t="s">
        <v>132</v>
      </c>
      <c r="C157" s="19" t="s">
        <v>39</v>
      </c>
      <c r="D157" s="21">
        <v>45511</v>
      </c>
      <c r="E157" s="19">
        <v>1008</v>
      </c>
      <c r="F157" s="19"/>
      <c r="G157" s="22">
        <v>34.379899999999999</v>
      </c>
      <c r="H157" s="19">
        <v>59.2288</v>
      </c>
      <c r="I157" s="19">
        <v>0.88449999999999995</v>
      </c>
      <c r="J157" s="19">
        <v>4.5600000000000002E-2</v>
      </c>
      <c r="K157" s="19">
        <v>0.17910000000000001</v>
      </c>
      <c r="L157" s="19">
        <v>9.5439000000000007</v>
      </c>
      <c r="M157" s="19">
        <v>22.906400000000001</v>
      </c>
      <c r="N157" s="19">
        <v>5.6562999999999999</v>
      </c>
      <c r="O157" s="19">
        <v>52.64</v>
      </c>
      <c r="P157" s="19"/>
      <c r="Q157" s="19"/>
      <c r="R157" s="21">
        <v>45513</v>
      </c>
      <c r="S157" s="21">
        <v>45603</v>
      </c>
      <c r="T157" s="21">
        <v>45602</v>
      </c>
      <c r="U157" s="21">
        <v>45537</v>
      </c>
      <c r="V157" s="21">
        <v>45561</v>
      </c>
      <c r="W157" s="21">
        <v>45582</v>
      </c>
      <c r="X157" s="21">
        <v>45588</v>
      </c>
      <c r="Y157" s="21">
        <v>45520</v>
      </c>
      <c r="Z157" s="21">
        <v>45517</v>
      </c>
    </row>
    <row r="158" spans="1:26" ht="14.25" customHeight="1" x14ac:dyDescent="0.35">
      <c r="A158" s="19" t="s">
        <v>236</v>
      </c>
      <c r="B158" s="19" t="s">
        <v>132</v>
      </c>
      <c r="C158" s="19" t="s">
        <v>42</v>
      </c>
      <c r="D158" s="21">
        <v>45511</v>
      </c>
      <c r="E158" s="19">
        <v>1008</v>
      </c>
      <c r="F158" s="27">
        <v>4.1163542310936183</v>
      </c>
      <c r="G158" s="22">
        <v>4.9305000000000003</v>
      </c>
      <c r="H158" s="19">
        <v>29.478400000000001</v>
      </c>
      <c r="I158" s="19">
        <v>0.92749999999999999</v>
      </c>
      <c r="J158" s="19">
        <v>2.18E-2</v>
      </c>
      <c r="K158" s="19">
        <v>4.7999999999999996E-3</v>
      </c>
      <c r="L158" s="19">
        <v>9.3201000000000001</v>
      </c>
      <c r="M158" s="19">
        <v>22.380400000000002</v>
      </c>
      <c r="N158" s="19">
        <v>2.8548</v>
      </c>
      <c r="O158" s="19">
        <v>50.86</v>
      </c>
      <c r="P158" s="19"/>
      <c r="Q158" s="19"/>
      <c r="R158" s="21">
        <v>45513</v>
      </c>
      <c r="S158" s="21">
        <v>45603</v>
      </c>
      <c r="T158" s="21">
        <v>45602</v>
      </c>
      <c r="U158" s="21">
        <v>45537</v>
      </c>
      <c r="V158" s="21">
        <v>45561</v>
      </c>
      <c r="W158" s="21">
        <v>45582</v>
      </c>
      <c r="X158" s="21">
        <v>45588</v>
      </c>
      <c r="Y158" s="21">
        <v>45520</v>
      </c>
      <c r="Z158" s="21">
        <v>45517</v>
      </c>
    </row>
    <row r="159" spans="1:26" ht="14.25" customHeight="1" x14ac:dyDescent="0.35">
      <c r="A159" s="19" t="s">
        <v>237</v>
      </c>
      <c r="B159" s="19" t="s">
        <v>238</v>
      </c>
      <c r="C159" s="19" t="s">
        <v>42</v>
      </c>
      <c r="D159" s="21">
        <v>45511</v>
      </c>
      <c r="E159" s="19">
        <v>1008</v>
      </c>
      <c r="F159" s="27">
        <v>3.2230272700000002</v>
      </c>
      <c r="G159" s="22">
        <v>6.5488</v>
      </c>
      <c r="H159" s="19">
        <v>26.792100000000001</v>
      </c>
      <c r="I159" s="19">
        <v>0.66490000000000005</v>
      </c>
      <c r="J159" s="19">
        <v>1.7299999999999999E-2</v>
      </c>
      <c r="K159" s="19">
        <v>4.8999999999999998E-3</v>
      </c>
      <c r="L159" s="19">
        <v>30.6328</v>
      </c>
      <c r="M159" s="20">
        <v>11.9267</v>
      </c>
      <c r="N159" s="19">
        <v>2.5487000000000002</v>
      </c>
      <c r="O159" s="20">
        <v>49.88</v>
      </c>
      <c r="P159" s="19"/>
      <c r="Q159" s="19"/>
      <c r="R159" s="21">
        <v>45513</v>
      </c>
      <c r="S159" s="21">
        <v>45603</v>
      </c>
      <c r="T159" s="21">
        <v>45602</v>
      </c>
      <c r="U159" s="21">
        <v>45537</v>
      </c>
      <c r="V159" s="21">
        <v>45561</v>
      </c>
      <c r="W159" s="21">
        <v>45572</v>
      </c>
      <c r="X159" s="21">
        <v>45588</v>
      </c>
      <c r="Y159" s="21">
        <v>45520</v>
      </c>
      <c r="Z159" s="21">
        <v>45517</v>
      </c>
    </row>
    <row r="160" spans="1:26" ht="14.25" customHeight="1" x14ac:dyDescent="0.35">
      <c r="A160" s="19" t="s">
        <v>239</v>
      </c>
      <c r="B160" s="19" t="s">
        <v>135</v>
      </c>
      <c r="C160" s="19" t="s">
        <v>39</v>
      </c>
      <c r="D160" s="21">
        <v>45511</v>
      </c>
      <c r="E160" s="19">
        <v>1210</v>
      </c>
      <c r="F160" s="27">
        <v>0.77837278605566496</v>
      </c>
      <c r="G160" s="22">
        <v>311.64400000000001</v>
      </c>
      <c r="H160" s="19">
        <v>355.61579999999998</v>
      </c>
      <c r="I160" s="19">
        <v>1.7842</v>
      </c>
      <c r="J160" s="19">
        <v>0.89849999999999997</v>
      </c>
      <c r="K160" s="19">
        <v>4.8999999999999998E-3</v>
      </c>
      <c r="L160" s="19">
        <v>10.5863</v>
      </c>
      <c r="M160" s="19">
        <v>21.5884</v>
      </c>
      <c r="N160" s="19">
        <v>12.003299999999999</v>
      </c>
      <c r="O160" s="19">
        <v>163.18</v>
      </c>
      <c r="P160" s="19"/>
      <c r="Q160" s="19"/>
      <c r="R160" s="21">
        <v>45513</v>
      </c>
      <c r="S160" s="21">
        <v>45603</v>
      </c>
      <c r="T160" s="21">
        <v>45602</v>
      </c>
      <c r="U160" s="21">
        <v>45537</v>
      </c>
      <c r="V160" s="21">
        <v>45561</v>
      </c>
      <c r="W160" s="21">
        <v>45572</v>
      </c>
      <c r="X160" s="21">
        <v>45588</v>
      </c>
      <c r="Y160" s="21">
        <v>45520</v>
      </c>
      <c r="Z160" s="21">
        <v>45517</v>
      </c>
    </row>
    <row r="161" spans="1:26" ht="14.25" customHeight="1" x14ac:dyDescent="0.35">
      <c r="A161" s="19" t="s">
        <v>240</v>
      </c>
      <c r="B161" s="19" t="s">
        <v>135</v>
      </c>
      <c r="C161" s="19" t="s">
        <v>42</v>
      </c>
      <c r="D161" s="21">
        <v>45511</v>
      </c>
      <c r="E161" s="19">
        <v>1210</v>
      </c>
      <c r="F161" s="27">
        <v>17.483373629463028</v>
      </c>
      <c r="G161" s="22">
        <v>11.113200000000001</v>
      </c>
      <c r="H161" s="19">
        <v>59.425600000000003</v>
      </c>
      <c r="I161" s="19">
        <v>0.9748</v>
      </c>
      <c r="J161" s="19">
        <v>2.23E-2</v>
      </c>
      <c r="K161" s="19">
        <v>5.5899999999999998E-2</v>
      </c>
      <c r="L161" s="19">
        <v>9.3247</v>
      </c>
      <c r="M161" s="19">
        <v>21.2606</v>
      </c>
      <c r="N161" s="19">
        <v>5.2907000000000002</v>
      </c>
      <c r="O161" s="19">
        <v>156.61000000000001</v>
      </c>
      <c r="P161" s="19"/>
      <c r="Q161" s="19"/>
      <c r="R161" s="21">
        <v>45513</v>
      </c>
      <c r="S161" s="21">
        <v>45603</v>
      </c>
      <c r="T161" s="21">
        <v>45602</v>
      </c>
      <c r="U161" s="21">
        <v>45537</v>
      </c>
      <c r="V161" s="21">
        <v>45561</v>
      </c>
      <c r="W161" s="21">
        <v>45572</v>
      </c>
      <c r="X161" s="21">
        <v>45588</v>
      </c>
      <c r="Y161" s="21">
        <v>45520</v>
      </c>
      <c r="Z161" s="21">
        <v>45517</v>
      </c>
    </row>
    <row r="162" spans="1:26" ht="14.25" customHeight="1" x14ac:dyDescent="0.35">
      <c r="A162" s="19" t="s">
        <v>241</v>
      </c>
      <c r="B162" s="19" t="s">
        <v>91</v>
      </c>
      <c r="C162" s="19" t="s">
        <v>39</v>
      </c>
      <c r="D162" s="21">
        <v>45511</v>
      </c>
      <c r="E162" s="19">
        <v>820</v>
      </c>
      <c r="F162" s="27">
        <v>21.21307000281136</v>
      </c>
      <c r="G162" s="22">
        <v>483.291</v>
      </c>
      <c r="H162" s="19">
        <v>540.47119999999995</v>
      </c>
      <c r="I162" s="19">
        <v>3.246</v>
      </c>
      <c r="J162" s="19">
        <v>0.5857</v>
      </c>
      <c r="K162" s="19">
        <v>-1.4E-3</v>
      </c>
      <c r="L162" s="19">
        <v>10.8802</v>
      </c>
      <c r="M162" s="19">
        <v>20.710100000000001</v>
      </c>
      <c r="N162" s="19">
        <v>8.2368000000000006</v>
      </c>
      <c r="O162" s="19">
        <v>217.01</v>
      </c>
      <c r="P162" s="19"/>
      <c r="Q162" s="19"/>
      <c r="R162" s="21">
        <v>45513</v>
      </c>
      <c r="S162" s="21">
        <v>45603</v>
      </c>
      <c r="T162" s="21">
        <v>45602</v>
      </c>
      <c r="U162" s="21">
        <v>45537</v>
      </c>
      <c r="V162" s="21">
        <v>45561</v>
      </c>
      <c r="W162" s="21">
        <v>45572</v>
      </c>
      <c r="X162" s="21">
        <v>45588</v>
      </c>
      <c r="Y162" s="21">
        <v>45520</v>
      </c>
      <c r="Z162" s="21">
        <v>45517</v>
      </c>
    </row>
    <row r="163" spans="1:26" ht="14.25" customHeight="1" x14ac:dyDescent="0.35">
      <c r="A163" s="19" t="s">
        <v>242</v>
      </c>
      <c r="B163" s="19" t="s">
        <v>91</v>
      </c>
      <c r="C163" s="19" t="s">
        <v>42</v>
      </c>
      <c r="D163" s="21">
        <v>45511</v>
      </c>
      <c r="E163" s="19">
        <v>820</v>
      </c>
      <c r="F163" s="27">
        <v>18.20503233061569</v>
      </c>
      <c r="G163" s="22">
        <v>4.0175999999999998</v>
      </c>
      <c r="H163" s="19">
        <v>35.712499999999999</v>
      </c>
      <c r="I163" s="19">
        <v>0.90959999999999996</v>
      </c>
      <c r="J163" s="19">
        <v>2.1399999999999999E-2</v>
      </c>
      <c r="K163" s="19">
        <v>3.2000000000000002E-3</v>
      </c>
      <c r="L163" s="19">
        <v>10.712400000000001</v>
      </c>
      <c r="M163" s="19">
        <v>21.807200000000002</v>
      </c>
      <c r="N163" s="19">
        <v>4.0324</v>
      </c>
      <c r="O163" s="19">
        <v>146.66999999999999</v>
      </c>
      <c r="P163" s="19"/>
      <c r="Q163" s="19"/>
      <c r="R163" s="21">
        <v>45513</v>
      </c>
      <c r="S163" s="21">
        <v>45603</v>
      </c>
      <c r="T163" s="21">
        <v>45602</v>
      </c>
      <c r="U163" s="21">
        <v>45537</v>
      </c>
      <c r="V163" s="21">
        <v>45561</v>
      </c>
      <c r="W163" s="21">
        <v>45609</v>
      </c>
      <c r="X163" s="21">
        <v>45610</v>
      </c>
      <c r="Y163" s="21">
        <v>45520</v>
      </c>
      <c r="Z163" s="21">
        <v>45517</v>
      </c>
    </row>
    <row r="164" spans="1:26" ht="14.25" customHeight="1" x14ac:dyDescent="0.35">
      <c r="A164" s="19" t="s">
        <v>243</v>
      </c>
      <c r="B164" s="19" t="s">
        <v>85</v>
      </c>
      <c r="C164" s="19" t="s">
        <v>39</v>
      </c>
      <c r="D164" s="21">
        <v>45551</v>
      </c>
      <c r="E164" s="19">
        <v>1036</v>
      </c>
      <c r="F164" s="27">
        <v>6.5778577452909754</v>
      </c>
      <c r="G164" s="22">
        <v>357.5326</v>
      </c>
      <c r="H164" s="19">
        <v>398.04199999999997</v>
      </c>
      <c r="I164" s="19">
        <v>3.9870000000000001</v>
      </c>
      <c r="J164" s="20">
        <v>2.6574</v>
      </c>
      <c r="K164" s="19">
        <v>5.4999999999999997E-3</v>
      </c>
      <c r="L164" s="19">
        <v>39.005899999999997</v>
      </c>
      <c r="M164" s="19">
        <v>11.2776</v>
      </c>
      <c r="N164" s="19">
        <v>5.8413000000000004</v>
      </c>
      <c r="O164" s="19">
        <v>158.74</v>
      </c>
      <c r="P164" s="19"/>
      <c r="Q164" s="19"/>
      <c r="R164" s="21">
        <v>45555</v>
      </c>
      <c r="S164" s="21">
        <v>45603</v>
      </c>
      <c r="T164" s="21">
        <v>45602</v>
      </c>
      <c r="U164" s="21">
        <v>45611</v>
      </c>
      <c r="V164" s="21">
        <v>45616</v>
      </c>
      <c r="W164" s="21">
        <v>45609</v>
      </c>
      <c r="X164" s="21">
        <v>45610</v>
      </c>
      <c r="Y164" s="21">
        <v>45555</v>
      </c>
      <c r="Z164" s="30">
        <v>45568</v>
      </c>
    </row>
    <row r="165" spans="1:26" ht="14.25" customHeight="1" x14ac:dyDescent="0.35">
      <c r="A165" s="19" t="s">
        <v>244</v>
      </c>
      <c r="B165" s="19" t="s">
        <v>85</v>
      </c>
      <c r="C165" s="19" t="s">
        <v>42</v>
      </c>
      <c r="D165" s="21">
        <v>45551</v>
      </c>
      <c r="E165" s="19">
        <v>1036</v>
      </c>
      <c r="F165" s="27">
        <v>11.963643519820074</v>
      </c>
      <c r="G165" s="22">
        <v>4.1435000000000004</v>
      </c>
      <c r="H165" s="19">
        <v>38.106000000000002</v>
      </c>
      <c r="I165" s="19">
        <v>1.272</v>
      </c>
      <c r="J165" s="20">
        <v>3.3500000000000002E-2</v>
      </c>
      <c r="K165" s="19">
        <v>5.8999999999999999E-3</v>
      </c>
      <c r="L165" s="19">
        <v>29.361999999999998</v>
      </c>
      <c r="M165" s="19">
        <v>11.7584</v>
      </c>
      <c r="N165" s="19">
        <v>1.4907999999999999</v>
      </c>
      <c r="O165" s="19">
        <v>117.8</v>
      </c>
      <c r="P165" s="19"/>
      <c r="Q165" s="19"/>
      <c r="R165" s="21">
        <v>45555</v>
      </c>
      <c r="S165" s="21">
        <v>45603</v>
      </c>
      <c r="T165" s="21">
        <v>45603</v>
      </c>
      <c r="U165" s="21">
        <v>45611</v>
      </c>
      <c r="V165" s="21">
        <v>45616</v>
      </c>
      <c r="W165" s="21">
        <v>45609</v>
      </c>
      <c r="X165" s="21">
        <v>45610</v>
      </c>
      <c r="Y165" s="21">
        <v>45555</v>
      </c>
      <c r="Z165" s="30">
        <v>45568</v>
      </c>
    </row>
    <row r="166" spans="1:26" ht="14.25" customHeight="1" x14ac:dyDescent="0.35">
      <c r="A166" s="19" t="s">
        <v>245</v>
      </c>
      <c r="B166" s="19" t="s">
        <v>88</v>
      </c>
      <c r="C166" s="19" t="s">
        <v>39</v>
      </c>
      <c r="D166" s="21">
        <v>45551</v>
      </c>
      <c r="E166" s="19">
        <v>848</v>
      </c>
      <c r="F166" s="27">
        <v>4.0558560584762438</v>
      </c>
      <c r="G166" s="22">
        <v>132.357</v>
      </c>
      <c r="H166" s="19">
        <v>1164.3689999999999</v>
      </c>
      <c r="I166" s="19">
        <v>27.366</v>
      </c>
      <c r="J166" s="20">
        <v>20.140999999999998</v>
      </c>
      <c r="K166" s="19">
        <v>3.8E-3</v>
      </c>
      <c r="L166" s="20">
        <v>84.057599999999994</v>
      </c>
      <c r="M166" s="19">
        <v>12.035299999999999</v>
      </c>
      <c r="N166" s="19">
        <v>23.268000000000001</v>
      </c>
      <c r="O166" s="19">
        <v>1118.8</v>
      </c>
      <c r="P166" s="19"/>
      <c r="Q166" s="19"/>
      <c r="R166" s="21">
        <v>45555</v>
      </c>
      <c r="S166" s="21">
        <v>45603</v>
      </c>
      <c r="T166" s="21">
        <v>45603</v>
      </c>
      <c r="U166" s="21">
        <v>45611</v>
      </c>
      <c r="V166" s="21">
        <v>45616</v>
      </c>
      <c r="W166" s="21">
        <v>45609</v>
      </c>
      <c r="X166" s="21">
        <v>45610</v>
      </c>
      <c r="Y166" s="21">
        <v>45555</v>
      </c>
      <c r="Z166" s="30">
        <v>45568</v>
      </c>
    </row>
    <row r="167" spans="1:26" ht="14.25" customHeight="1" x14ac:dyDescent="0.35">
      <c r="A167" s="19" t="s">
        <v>246</v>
      </c>
      <c r="B167" s="19" t="s">
        <v>88</v>
      </c>
      <c r="C167" s="19" t="s">
        <v>42</v>
      </c>
      <c r="D167" s="21">
        <v>45551</v>
      </c>
      <c r="E167" s="19">
        <v>848</v>
      </c>
      <c r="F167" s="27">
        <v>26.12481079561428</v>
      </c>
      <c r="G167" s="22">
        <v>1.7771999999999999</v>
      </c>
      <c r="H167" s="19">
        <v>20.984999999999999</v>
      </c>
      <c r="I167" s="19">
        <v>0.77700000000000002</v>
      </c>
      <c r="J167" s="20">
        <v>1.7500000000000002E-2</v>
      </c>
      <c r="K167" s="19">
        <v>6.0000000000000001E-3</v>
      </c>
      <c r="L167" s="19">
        <v>31.096299999999999</v>
      </c>
      <c r="M167" s="19">
        <v>8.9795999999999996</v>
      </c>
      <c r="N167" s="19">
        <v>5.5002000000000004</v>
      </c>
      <c r="O167" s="19">
        <v>215.02</v>
      </c>
      <c r="P167" s="19"/>
      <c r="Q167" s="19"/>
      <c r="R167" s="21">
        <v>45555</v>
      </c>
      <c r="S167" s="21">
        <v>45603</v>
      </c>
      <c r="T167" s="21">
        <v>45603</v>
      </c>
      <c r="U167" s="21">
        <v>45611</v>
      </c>
      <c r="V167" s="21">
        <v>45616</v>
      </c>
      <c r="W167" s="21">
        <v>45609</v>
      </c>
      <c r="X167" s="21">
        <v>45610</v>
      </c>
      <c r="Y167" s="21">
        <v>45555</v>
      </c>
      <c r="Z167" s="30">
        <v>45568</v>
      </c>
    </row>
    <row r="168" spans="1:26" ht="14.25" customHeight="1" x14ac:dyDescent="0.35">
      <c r="A168" s="19" t="s">
        <v>247</v>
      </c>
      <c r="B168" s="19" t="s">
        <v>97</v>
      </c>
      <c r="C168" s="19" t="s">
        <v>42</v>
      </c>
      <c r="D168" s="21">
        <v>45551</v>
      </c>
      <c r="E168" s="19">
        <v>1306</v>
      </c>
      <c r="F168" s="27">
        <v>11.727663761596851</v>
      </c>
      <c r="G168" s="22">
        <v>4.1909999999999998</v>
      </c>
      <c r="H168" s="19">
        <v>30.856000000000002</v>
      </c>
      <c r="I168" s="19">
        <v>1.0089999999999999</v>
      </c>
      <c r="J168" s="20">
        <v>3.09E-2</v>
      </c>
      <c r="K168" s="19">
        <v>6.7000000000000002E-3</v>
      </c>
      <c r="L168" s="19">
        <v>23.523099999999999</v>
      </c>
      <c r="M168" s="19">
        <v>8.8070000000000004</v>
      </c>
      <c r="N168" s="19">
        <v>2.3892000000000002</v>
      </c>
      <c r="O168" s="19">
        <v>135.44</v>
      </c>
      <c r="P168" s="19"/>
      <c r="Q168" s="19"/>
      <c r="R168" s="21">
        <v>45555</v>
      </c>
      <c r="S168" s="21">
        <v>45603</v>
      </c>
      <c r="T168" s="21">
        <v>45603</v>
      </c>
      <c r="U168" s="21">
        <v>45611</v>
      </c>
      <c r="V168" s="21">
        <v>45616</v>
      </c>
      <c r="W168" s="21">
        <v>45609</v>
      </c>
      <c r="X168" s="21">
        <v>45610</v>
      </c>
      <c r="Y168" s="21">
        <v>45555</v>
      </c>
      <c r="Z168" s="30">
        <v>45568</v>
      </c>
    </row>
    <row r="169" spans="1:26" ht="14.25" customHeight="1" x14ac:dyDescent="0.35">
      <c r="A169" s="19" t="s">
        <v>248</v>
      </c>
      <c r="B169" s="19" t="s">
        <v>97</v>
      </c>
      <c r="C169" s="19" t="s">
        <v>39</v>
      </c>
      <c r="D169" s="21">
        <v>45551</v>
      </c>
      <c r="E169" s="19">
        <v>1306</v>
      </c>
      <c r="F169" s="19"/>
      <c r="G169" s="22">
        <v>217.25649999999999</v>
      </c>
      <c r="H169" s="19">
        <v>224.221</v>
      </c>
      <c r="I169" s="19">
        <v>2.052</v>
      </c>
      <c r="J169" s="20">
        <v>1.2346999999999999</v>
      </c>
      <c r="K169" s="19">
        <v>5.4999999999999997E-3</v>
      </c>
      <c r="L169" s="19">
        <v>31.891200000000001</v>
      </c>
      <c r="M169" s="19">
        <v>8.1049000000000007</v>
      </c>
      <c r="N169" s="19">
        <v>2.9091</v>
      </c>
      <c r="O169" s="19">
        <v>164.83</v>
      </c>
      <c r="P169" s="19"/>
      <c r="Q169" s="19"/>
      <c r="R169" s="21">
        <v>45555</v>
      </c>
      <c r="S169" s="21">
        <v>45603</v>
      </c>
      <c r="T169" s="21">
        <v>45603</v>
      </c>
      <c r="U169" s="21">
        <v>45611</v>
      </c>
      <c r="V169" s="21">
        <v>45616</v>
      </c>
      <c r="W169" s="21">
        <v>45609</v>
      </c>
      <c r="X169" s="21">
        <v>45610</v>
      </c>
      <c r="Y169" s="21">
        <v>45555</v>
      </c>
      <c r="Z169" s="30">
        <v>45568</v>
      </c>
    </row>
    <row r="170" spans="1:26" ht="14.25" customHeight="1" x14ac:dyDescent="0.35">
      <c r="A170" s="19" t="s">
        <v>249</v>
      </c>
      <c r="B170" s="19" t="s">
        <v>94</v>
      </c>
      <c r="C170" s="19" t="s">
        <v>39</v>
      </c>
      <c r="D170" s="21">
        <v>45460</v>
      </c>
      <c r="E170" s="19">
        <v>1030</v>
      </c>
      <c r="F170" s="27">
        <v>36.540185549620467</v>
      </c>
      <c r="G170" s="22">
        <v>3.2492999999999999</v>
      </c>
      <c r="H170" s="19">
        <v>60.677</v>
      </c>
      <c r="I170" s="19">
        <v>1.635</v>
      </c>
      <c r="J170" s="20">
        <v>0.44130000000000003</v>
      </c>
      <c r="K170" s="19">
        <v>6.7999999999999996E-3</v>
      </c>
      <c r="L170" s="19">
        <v>26.378</v>
      </c>
      <c r="M170" s="19">
        <v>10.6729</v>
      </c>
      <c r="N170" s="19">
        <v>1.8151999999999999</v>
      </c>
      <c r="O170" s="19">
        <v>107.62</v>
      </c>
      <c r="P170" s="19"/>
      <c r="Q170" s="19"/>
      <c r="R170" s="21">
        <v>45555</v>
      </c>
      <c r="S170" s="21">
        <v>45603</v>
      </c>
      <c r="T170" s="21">
        <v>45603</v>
      </c>
      <c r="U170" s="21">
        <v>45622</v>
      </c>
      <c r="V170" s="21">
        <v>45616</v>
      </c>
      <c r="W170" s="21">
        <v>45609</v>
      </c>
      <c r="X170" s="21">
        <v>45610</v>
      </c>
      <c r="Y170" s="21">
        <v>45555</v>
      </c>
      <c r="Z170" s="30">
        <v>45568</v>
      </c>
    </row>
    <row r="171" spans="1:26" ht="14.25" customHeight="1" x14ac:dyDescent="0.35">
      <c r="A171" s="19" t="s">
        <v>250</v>
      </c>
      <c r="B171" s="19" t="s">
        <v>94</v>
      </c>
      <c r="C171" s="19" t="s">
        <v>42</v>
      </c>
      <c r="D171" s="21">
        <v>45460</v>
      </c>
      <c r="E171" s="19">
        <v>1030</v>
      </c>
      <c r="F171" s="27">
        <v>4.2861540624121455</v>
      </c>
      <c r="G171" s="22">
        <v>3.8109999999999999</v>
      </c>
      <c r="H171" s="19">
        <v>24.158999999999999</v>
      </c>
      <c r="I171" s="19">
        <v>0.94</v>
      </c>
      <c r="J171" s="20">
        <v>3.2399999999999998E-2</v>
      </c>
      <c r="K171" s="19">
        <v>7.7999999999999996E-3</v>
      </c>
      <c r="L171" s="19">
        <v>19.267800000000001</v>
      </c>
      <c r="M171" s="19">
        <v>12.4094</v>
      </c>
      <c r="N171" s="19">
        <v>0.53420000000000001</v>
      </c>
      <c r="O171" s="19">
        <v>90.5</v>
      </c>
      <c r="P171" s="19"/>
      <c r="Q171" s="19"/>
      <c r="R171" s="21">
        <v>45555</v>
      </c>
      <c r="S171" s="21">
        <v>45603</v>
      </c>
      <c r="T171" s="21">
        <v>45603</v>
      </c>
      <c r="U171" s="21">
        <v>45622</v>
      </c>
      <c r="V171" s="21">
        <v>45616</v>
      </c>
      <c r="W171" s="21">
        <v>45614</v>
      </c>
      <c r="X171" s="21">
        <v>45629</v>
      </c>
      <c r="Y171" s="21">
        <v>45555</v>
      </c>
      <c r="Z171" s="30">
        <v>45568</v>
      </c>
    </row>
    <row r="172" spans="1:26" ht="14.25" customHeight="1" x14ac:dyDescent="0.35">
      <c r="A172" s="19" t="s">
        <v>251</v>
      </c>
      <c r="B172" s="19" t="s">
        <v>74</v>
      </c>
      <c r="C172" s="19" t="s">
        <v>252</v>
      </c>
      <c r="D172" s="21">
        <v>45460</v>
      </c>
      <c r="E172" s="19">
        <v>900</v>
      </c>
      <c r="F172" s="19"/>
      <c r="G172" s="22">
        <v>175.11199999999999</v>
      </c>
      <c r="H172" s="19">
        <v>427.10300000000001</v>
      </c>
      <c r="I172" s="19">
        <v>44.756999999999998</v>
      </c>
      <c r="J172" s="20">
        <v>39.103000000000002</v>
      </c>
      <c r="K172" s="19">
        <v>6.4000000000000003E-3</v>
      </c>
      <c r="L172" s="19">
        <v>119.4114</v>
      </c>
      <c r="M172" s="19">
        <v>13.242100000000001</v>
      </c>
      <c r="N172" s="19">
        <v>18.858999999999998</v>
      </c>
      <c r="O172" s="19">
        <v>1265.8</v>
      </c>
      <c r="P172" s="19"/>
      <c r="Q172" s="19"/>
      <c r="R172" s="21">
        <v>45555</v>
      </c>
      <c r="S172" s="21">
        <v>45603</v>
      </c>
      <c r="T172" s="21">
        <v>45603</v>
      </c>
      <c r="U172" s="21">
        <v>45622</v>
      </c>
      <c r="V172" s="21">
        <v>45616</v>
      </c>
      <c r="W172" s="21">
        <v>45614</v>
      </c>
      <c r="X172" s="21">
        <v>45629</v>
      </c>
      <c r="Y172" s="21">
        <v>45555</v>
      </c>
      <c r="Z172" s="30">
        <v>45568</v>
      </c>
    </row>
    <row r="173" spans="1:26" ht="14.25" customHeight="1" x14ac:dyDescent="0.35">
      <c r="A173" s="19" t="s">
        <v>253</v>
      </c>
      <c r="B173" s="19" t="s">
        <v>74</v>
      </c>
      <c r="C173" s="19" t="s">
        <v>42</v>
      </c>
      <c r="D173" s="21">
        <v>45460</v>
      </c>
      <c r="E173" s="19">
        <v>845</v>
      </c>
      <c r="F173" s="27">
        <v>29.685765157904594</v>
      </c>
      <c r="G173" s="22">
        <v>3.4116</v>
      </c>
      <c r="H173" s="19">
        <v>106.426</v>
      </c>
      <c r="I173" s="19">
        <v>1.847</v>
      </c>
      <c r="J173" s="20">
        <v>2.3699999999999999E-2</v>
      </c>
      <c r="K173" s="19">
        <v>6.7999999999999996E-3</v>
      </c>
      <c r="L173" s="19">
        <v>18.745200000000001</v>
      </c>
      <c r="M173" s="19">
        <v>8.6933000000000007</v>
      </c>
      <c r="N173" s="19">
        <v>3.4622000000000002</v>
      </c>
      <c r="O173" s="19">
        <v>66.13</v>
      </c>
      <c r="P173" s="19"/>
      <c r="Q173" s="19"/>
      <c r="R173" s="21">
        <v>45555</v>
      </c>
      <c r="S173" s="21">
        <v>45603</v>
      </c>
      <c r="T173" s="21">
        <v>45603</v>
      </c>
      <c r="U173" s="21">
        <v>45622</v>
      </c>
      <c r="V173" s="21">
        <v>45616</v>
      </c>
      <c r="W173" s="21">
        <v>45614</v>
      </c>
      <c r="X173" s="21">
        <v>45629</v>
      </c>
      <c r="Y173" s="21">
        <v>45555</v>
      </c>
      <c r="Z173" s="30">
        <v>45568</v>
      </c>
    </row>
    <row r="174" spans="1:26" ht="14.25" customHeight="1" x14ac:dyDescent="0.35">
      <c r="A174" s="19" t="s">
        <v>254</v>
      </c>
      <c r="B174" s="19" t="s">
        <v>77</v>
      </c>
      <c r="C174" s="19" t="s">
        <v>39</v>
      </c>
      <c r="D174" s="21">
        <v>45460</v>
      </c>
      <c r="E174" s="19">
        <v>1225</v>
      </c>
      <c r="F174" s="27">
        <v>7.3907675007028395</v>
      </c>
      <c r="G174" s="22">
        <v>314.71010000000001</v>
      </c>
      <c r="H174" s="20">
        <v>323.66800000000001</v>
      </c>
      <c r="I174" s="19">
        <v>3.6030000000000002</v>
      </c>
      <c r="J174" s="20">
        <v>1.7921</v>
      </c>
      <c r="K174" s="19">
        <v>6.7000000000000002E-3</v>
      </c>
      <c r="L174" s="19">
        <v>31.896000000000001</v>
      </c>
      <c r="M174" s="19">
        <v>10.014699999999999</v>
      </c>
      <c r="N174" s="19">
        <v>4.3231999999999999</v>
      </c>
      <c r="O174" s="19">
        <v>187.38</v>
      </c>
      <c r="P174" s="19"/>
      <c r="Q174" s="19"/>
      <c r="R174" s="21">
        <v>45555</v>
      </c>
      <c r="S174" s="21">
        <v>45603</v>
      </c>
      <c r="T174" s="21">
        <v>45603</v>
      </c>
      <c r="U174" s="21">
        <v>45622</v>
      </c>
      <c r="V174" s="21">
        <v>45616</v>
      </c>
      <c r="W174" s="21">
        <v>45615</v>
      </c>
      <c r="X174" s="19" t="s">
        <v>40</v>
      </c>
      <c r="Y174" s="21">
        <v>45555</v>
      </c>
      <c r="Z174" s="30">
        <v>45568</v>
      </c>
    </row>
    <row r="175" spans="1:26" ht="14.25" customHeight="1" x14ac:dyDescent="0.35">
      <c r="A175" s="19" t="s">
        <v>255</v>
      </c>
      <c r="B175" s="19" t="s">
        <v>77</v>
      </c>
      <c r="C175" s="19" t="s">
        <v>42</v>
      </c>
      <c r="D175" s="21">
        <v>45460</v>
      </c>
      <c r="E175" s="19">
        <v>1225</v>
      </c>
      <c r="F175" s="19">
        <v>16.52</v>
      </c>
      <c r="G175" s="22">
        <v>2.7223000000000002</v>
      </c>
      <c r="H175" s="19">
        <v>31.329000000000001</v>
      </c>
      <c r="I175" s="19">
        <v>1.0680000000000001</v>
      </c>
      <c r="J175" s="20">
        <v>2.4299999999999999E-2</v>
      </c>
      <c r="K175" s="19">
        <v>8.8000000000000005E-3</v>
      </c>
      <c r="L175" s="19">
        <v>22.103400000000001</v>
      </c>
      <c r="M175" s="19">
        <v>10.9307</v>
      </c>
      <c r="N175" s="19">
        <v>4.5727000000000002</v>
      </c>
      <c r="O175" s="19">
        <v>106.79</v>
      </c>
      <c r="P175" s="19"/>
      <c r="Q175" s="19"/>
      <c r="R175" s="21">
        <v>45555</v>
      </c>
      <c r="S175" s="21">
        <v>45603</v>
      </c>
      <c r="T175" s="21">
        <v>45603</v>
      </c>
      <c r="U175" s="21">
        <v>45622</v>
      </c>
      <c r="V175" s="21">
        <v>45616</v>
      </c>
      <c r="W175" s="21">
        <v>45614</v>
      </c>
      <c r="X175" s="21">
        <v>45629</v>
      </c>
      <c r="Y175" s="21">
        <v>45555</v>
      </c>
      <c r="Z175" s="30">
        <v>45568</v>
      </c>
    </row>
    <row r="176" spans="1:26" ht="14.25" customHeight="1" x14ac:dyDescent="0.35">
      <c r="A176" s="19" t="s">
        <v>256</v>
      </c>
      <c r="B176" s="19" t="s">
        <v>132</v>
      </c>
      <c r="C176" s="19" t="s">
        <v>39</v>
      </c>
      <c r="D176" s="21">
        <v>45553</v>
      </c>
      <c r="E176" s="19">
        <v>1100</v>
      </c>
      <c r="F176" s="19"/>
      <c r="G176" s="22">
        <v>108.4588</v>
      </c>
      <c r="H176" s="19">
        <v>127.175</v>
      </c>
      <c r="I176" s="19">
        <v>0.88500000000000001</v>
      </c>
      <c r="J176" s="20">
        <v>0.17979999999999999</v>
      </c>
      <c r="K176" s="19">
        <v>2.3E-3</v>
      </c>
      <c r="L176" s="19">
        <v>45.027000000000001</v>
      </c>
      <c r="M176" s="19">
        <v>7.0541999999999998</v>
      </c>
      <c r="N176" s="19">
        <v>6.2904999999999998</v>
      </c>
      <c r="O176" s="19">
        <v>56.56</v>
      </c>
      <c r="P176" s="19"/>
      <c r="Q176" s="19"/>
      <c r="R176" s="21">
        <v>45555</v>
      </c>
      <c r="S176" s="21">
        <v>45603</v>
      </c>
      <c r="T176" s="21">
        <v>45603</v>
      </c>
      <c r="U176" s="21">
        <v>45622</v>
      </c>
      <c r="V176" s="21">
        <v>45582</v>
      </c>
      <c r="W176" s="21">
        <v>45614</v>
      </c>
      <c r="X176" s="21">
        <v>45629</v>
      </c>
      <c r="Y176" s="21">
        <v>45555</v>
      </c>
      <c r="Z176" s="30">
        <v>45568</v>
      </c>
    </row>
    <row r="177" spans="1:26" ht="14.25" customHeight="1" x14ac:dyDescent="0.35">
      <c r="A177" s="19" t="s">
        <v>257</v>
      </c>
      <c r="B177" s="19" t="s">
        <v>132</v>
      </c>
      <c r="C177" s="19" t="s">
        <v>42</v>
      </c>
      <c r="D177" s="21">
        <v>45553</v>
      </c>
      <c r="E177" s="19">
        <v>1100</v>
      </c>
      <c r="F177" s="19">
        <v>3.26</v>
      </c>
      <c r="G177" s="22">
        <v>3.2061000000000002</v>
      </c>
      <c r="H177" s="19">
        <v>20.876000000000001</v>
      </c>
      <c r="I177" s="19">
        <v>0.89700000000000002</v>
      </c>
      <c r="J177" s="20">
        <v>2.1399999999999999E-2</v>
      </c>
      <c r="K177" s="19">
        <v>4.5999999999999999E-3</v>
      </c>
      <c r="L177" s="19">
        <v>29.549199999999999</v>
      </c>
      <c r="M177" s="19">
        <v>7.4885000000000002</v>
      </c>
      <c r="N177" s="19">
        <v>3.5703999999999998</v>
      </c>
      <c r="O177" s="19">
        <v>55.7</v>
      </c>
      <c r="P177" s="19"/>
      <c r="Q177" s="19"/>
      <c r="R177" s="21">
        <v>45555</v>
      </c>
      <c r="S177" s="21">
        <v>45603</v>
      </c>
      <c r="T177" s="21">
        <v>45603</v>
      </c>
      <c r="U177" s="21">
        <v>45622</v>
      </c>
      <c r="V177" s="21">
        <v>45582</v>
      </c>
      <c r="W177" s="21">
        <v>45614</v>
      </c>
      <c r="X177" s="21">
        <v>45629</v>
      </c>
      <c r="Y177" s="21">
        <v>45555</v>
      </c>
      <c r="Z177" s="30">
        <v>45568</v>
      </c>
    </row>
    <row r="178" spans="1:26" ht="14.25" customHeight="1" x14ac:dyDescent="0.35">
      <c r="A178" s="19" t="s">
        <v>258</v>
      </c>
      <c r="B178" s="19" t="s">
        <v>135</v>
      </c>
      <c r="C178" s="19" t="s">
        <v>39</v>
      </c>
      <c r="D178" s="21">
        <v>45553</v>
      </c>
      <c r="E178" s="19">
        <v>1245</v>
      </c>
      <c r="F178" s="19">
        <v>1.59</v>
      </c>
      <c r="G178" s="22">
        <v>40.628900000000002</v>
      </c>
      <c r="H178" s="19">
        <v>67.221000000000004</v>
      </c>
      <c r="I178" s="19">
        <v>0.79500000000000004</v>
      </c>
      <c r="J178" s="20">
        <v>0.1275</v>
      </c>
      <c r="K178" s="19">
        <v>1.7899999999999999E-2</v>
      </c>
      <c r="L178" s="19">
        <v>32.363300000000002</v>
      </c>
      <c r="M178" s="19">
        <v>9.8359000000000005</v>
      </c>
      <c r="N178" s="19">
        <v>5.7373000000000003</v>
      </c>
      <c r="O178" s="19">
        <v>163.53</v>
      </c>
      <c r="P178" s="19"/>
      <c r="Q178" s="19"/>
      <c r="R178" s="21">
        <v>45555</v>
      </c>
      <c r="S178" s="21">
        <v>45603</v>
      </c>
      <c r="T178" s="21">
        <v>45603</v>
      </c>
      <c r="U178" s="21">
        <v>45622</v>
      </c>
      <c r="V178" s="21">
        <v>45582</v>
      </c>
      <c r="W178" s="21">
        <v>45614</v>
      </c>
      <c r="X178" s="21">
        <v>45629</v>
      </c>
      <c r="Y178" s="21">
        <v>45555</v>
      </c>
      <c r="Z178" s="30">
        <v>45568</v>
      </c>
    </row>
    <row r="179" spans="1:26" ht="14.25" customHeight="1" x14ac:dyDescent="0.35">
      <c r="A179" s="19" t="s">
        <v>259</v>
      </c>
      <c r="B179" s="19" t="s">
        <v>135</v>
      </c>
      <c r="C179" s="19" t="s">
        <v>42</v>
      </c>
      <c r="D179" s="21">
        <v>45553</v>
      </c>
      <c r="E179" s="19">
        <v>1245</v>
      </c>
      <c r="F179" s="19">
        <v>16.73</v>
      </c>
      <c r="G179" s="22">
        <v>14.6875</v>
      </c>
      <c r="H179" s="19">
        <v>75.816999999999993</v>
      </c>
      <c r="I179" s="19">
        <v>1.25</v>
      </c>
      <c r="J179" s="20">
        <v>1.67E-2</v>
      </c>
      <c r="K179" s="19">
        <v>2.7000000000000001E-3</v>
      </c>
      <c r="L179" s="19">
        <v>27.895900000000001</v>
      </c>
      <c r="M179" s="19">
        <v>9.3866999999999994</v>
      </c>
      <c r="N179" s="19">
        <v>3.9281000000000001</v>
      </c>
      <c r="O179" s="19">
        <v>159.69999999999999</v>
      </c>
      <c r="P179" s="19"/>
      <c r="Q179" s="19"/>
      <c r="R179" s="21">
        <v>45555</v>
      </c>
      <c r="S179" s="21">
        <v>45603</v>
      </c>
      <c r="T179" s="21">
        <v>45603</v>
      </c>
      <c r="U179" s="21">
        <v>45622</v>
      </c>
      <c r="V179" s="21">
        <v>45582</v>
      </c>
      <c r="W179" s="21">
        <v>45614</v>
      </c>
      <c r="X179" s="21">
        <v>45629</v>
      </c>
      <c r="Y179" s="21">
        <v>45555</v>
      </c>
      <c r="Z179" s="30">
        <v>45568</v>
      </c>
    </row>
    <row r="180" spans="1:26" ht="14.25" customHeight="1" x14ac:dyDescent="0.35">
      <c r="A180" s="19" t="s">
        <v>260</v>
      </c>
      <c r="B180" s="19" t="s">
        <v>91</v>
      </c>
      <c r="C180" s="19" t="s">
        <v>39</v>
      </c>
      <c r="D180" s="21">
        <v>45553</v>
      </c>
      <c r="E180" s="19">
        <v>900</v>
      </c>
      <c r="F180" s="19">
        <v>16.600000000000001</v>
      </c>
      <c r="G180" s="22">
        <v>405.05040000000002</v>
      </c>
      <c r="H180" s="19">
        <v>413.55700000000002</v>
      </c>
      <c r="I180" s="19">
        <v>3.1320000000000001</v>
      </c>
      <c r="J180" s="20">
        <v>1.9799</v>
      </c>
      <c r="K180" s="19">
        <v>6.1000000000000004E-3</v>
      </c>
      <c r="L180" s="19">
        <v>26.153300000000002</v>
      </c>
      <c r="M180" s="19">
        <v>9.7824000000000009</v>
      </c>
      <c r="N180" s="19">
        <v>7.6006</v>
      </c>
      <c r="O180" s="19">
        <v>230.96</v>
      </c>
      <c r="P180" s="19"/>
      <c r="Q180" s="19"/>
      <c r="R180" s="21">
        <v>45555</v>
      </c>
      <c r="S180" s="21">
        <v>45603</v>
      </c>
      <c r="T180" s="21">
        <v>45603</v>
      </c>
      <c r="U180" s="21">
        <v>45622</v>
      </c>
      <c r="V180" s="21">
        <v>45582</v>
      </c>
      <c r="W180" s="21">
        <v>45614</v>
      </c>
      <c r="X180" s="21">
        <v>45629</v>
      </c>
      <c r="Y180" s="21">
        <v>45555</v>
      </c>
      <c r="Z180" s="30">
        <v>45568</v>
      </c>
    </row>
    <row r="181" spans="1:26" ht="14.25" customHeight="1" x14ac:dyDescent="0.35">
      <c r="A181" s="19" t="s">
        <v>261</v>
      </c>
      <c r="B181" s="19" t="s">
        <v>91</v>
      </c>
      <c r="C181" s="19" t="s">
        <v>42</v>
      </c>
      <c r="D181" s="21">
        <v>45553</v>
      </c>
      <c r="E181" s="19">
        <v>900</v>
      </c>
      <c r="F181" s="19">
        <v>6.87</v>
      </c>
      <c r="G181" s="22">
        <v>3.6717</v>
      </c>
      <c r="H181" s="19">
        <v>34.252000000000002</v>
      </c>
      <c r="I181" s="19">
        <v>0.95799999999999996</v>
      </c>
      <c r="J181" s="20">
        <v>2.2599999999999999E-2</v>
      </c>
      <c r="K181" s="19">
        <v>3.5000000000000001E-3</v>
      </c>
      <c r="L181" s="19">
        <v>22.887599999999999</v>
      </c>
      <c r="M181" s="19">
        <v>7.7729999999999997</v>
      </c>
      <c r="N181" s="19">
        <v>2.6387</v>
      </c>
      <c r="O181" s="19">
        <v>144.58000000000001</v>
      </c>
      <c r="P181" s="19"/>
      <c r="Q181" s="19"/>
      <c r="R181" s="21">
        <v>45555</v>
      </c>
      <c r="S181" s="21">
        <v>45603</v>
      </c>
      <c r="T181" s="21">
        <v>45603</v>
      </c>
      <c r="U181" s="21">
        <v>45622</v>
      </c>
      <c r="V181" s="21">
        <v>45582</v>
      </c>
      <c r="W181" s="21">
        <v>45615</v>
      </c>
      <c r="X181" s="19" t="s">
        <v>40</v>
      </c>
      <c r="Y181" s="21">
        <v>45555</v>
      </c>
      <c r="Z181" s="30">
        <v>45568</v>
      </c>
    </row>
    <row r="182" spans="1:26" ht="14.25" customHeight="1" x14ac:dyDescent="0.35">
      <c r="A182" s="19" t="s">
        <v>262</v>
      </c>
      <c r="B182" s="19" t="s">
        <v>201</v>
      </c>
      <c r="C182" s="19" t="s">
        <v>42</v>
      </c>
      <c r="D182" s="21">
        <v>45553</v>
      </c>
      <c r="E182" s="19">
        <v>900</v>
      </c>
      <c r="F182" s="19">
        <v>4.21</v>
      </c>
      <c r="G182" s="22">
        <v>2.0983999999999998</v>
      </c>
      <c r="H182" s="19">
        <v>25.675000000000001</v>
      </c>
      <c r="I182" s="19">
        <v>0.73899999999999999</v>
      </c>
      <c r="J182" s="20">
        <v>2.1000000000000001E-2</v>
      </c>
      <c r="K182" s="19">
        <v>2.2000000000000001E-3</v>
      </c>
      <c r="L182" s="19">
        <v>22.4377</v>
      </c>
      <c r="M182" s="19">
        <v>7.1923000000000004</v>
      </c>
      <c r="N182" s="19">
        <v>2.6429</v>
      </c>
      <c r="O182" s="19">
        <v>145.52000000000001</v>
      </c>
      <c r="P182" s="19"/>
      <c r="Q182" s="19"/>
      <c r="R182" s="21">
        <v>45555</v>
      </c>
      <c r="S182" s="21">
        <v>45603</v>
      </c>
      <c r="T182" s="21">
        <v>45603</v>
      </c>
      <c r="U182" s="21">
        <v>45622</v>
      </c>
      <c r="V182" s="21">
        <v>45616</v>
      </c>
      <c r="W182" s="21">
        <v>45614</v>
      </c>
      <c r="X182" s="21">
        <v>45629</v>
      </c>
      <c r="Y182" s="21">
        <v>45555</v>
      </c>
      <c r="Z182" s="30">
        <v>45568</v>
      </c>
    </row>
    <row r="183" spans="1:26" ht="14.25" customHeight="1" x14ac:dyDescent="0.35">
      <c r="A183" s="19" t="s">
        <v>263</v>
      </c>
      <c r="B183" s="19" t="s">
        <v>112</v>
      </c>
      <c r="C183" s="19" t="s">
        <v>39</v>
      </c>
      <c r="D183" s="21">
        <v>45554</v>
      </c>
      <c r="E183" s="19">
        <v>1230</v>
      </c>
      <c r="F183" s="19"/>
      <c r="G183" s="22">
        <v>323.44510000000002</v>
      </c>
      <c r="H183" s="19">
        <v>370.51499999999999</v>
      </c>
      <c r="I183" s="19">
        <v>2.3479999999999999</v>
      </c>
      <c r="J183" s="20">
        <v>1.2143999999999999</v>
      </c>
      <c r="K183" s="19">
        <v>7.4000000000000003E-3</v>
      </c>
      <c r="L183" s="19">
        <v>31.896000000000001</v>
      </c>
      <c r="M183" s="19">
        <v>10.014699999999999</v>
      </c>
      <c r="N183" s="19">
        <v>3.1751999999999998</v>
      </c>
      <c r="O183" s="19">
        <v>65.84</v>
      </c>
      <c r="P183" s="19"/>
      <c r="Q183" s="19"/>
      <c r="R183" s="21">
        <v>45555</v>
      </c>
      <c r="S183" s="21">
        <v>45603</v>
      </c>
      <c r="T183" s="21">
        <v>45603</v>
      </c>
      <c r="U183" s="21">
        <v>45622</v>
      </c>
      <c r="V183" s="21">
        <v>45617</v>
      </c>
      <c r="W183" s="21">
        <v>45614</v>
      </c>
      <c r="X183" s="21">
        <v>45629</v>
      </c>
      <c r="Y183" s="21">
        <v>45555</v>
      </c>
      <c r="Z183" s="30">
        <v>45568</v>
      </c>
    </row>
    <row r="184" spans="1:26" ht="14.25" customHeight="1" x14ac:dyDescent="0.35">
      <c r="A184" s="19" t="s">
        <v>264</v>
      </c>
      <c r="B184" s="19" t="s">
        <v>112</v>
      </c>
      <c r="C184" s="19" t="s">
        <v>42</v>
      </c>
      <c r="D184" s="21">
        <v>45554</v>
      </c>
      <c r="E184" s="19">
        <v>1230</v>
      </c>
      <c r="F184" s="27">
        <v>5.3451447849311213</v>
      </c>
      <c r="G184" s="22">
        <v>3.3607</v>
      </c>
      <c r="H184" s="19">
        <v>24.584</v>
      </c>
      <c r="I184" s="19">
        <v>0.82599999999999996</v>
      </c>
      <c r="J184" s="20">
        <v>1.89E-2</v>
      </c>
      <c r="K184" s="19">
        <v>7.7000000000000002E-3</v>
      </c>
      <c r="L184" s="19">
        <v>22.103400000000001</v>
      </c>
      <c r="M184" s="19">
        <v>10.9307</v>
      </c>
      <c r="N184" s="19">
        <v>0.60489999999999999</v>
      </c>
      <c r="O184" s="19">
        <v>70.16</v>
      </c>
      <c r="P184" s="19"/>
      <c r="Q184" s="19"/>
      <c r="R184" s="21">
        <v>45555</v>
      </c>
      <c r="S184" s="21">
        <v>45603</v>
      </c>
      <c r="T184" s="21">
        <v>45603</v>
      </c>
      <c r="U184" s="21">
        <v>45622</v>
      </c>
      <c r="V184" s="21">
        <v>45617</v>
      </c>
      <c r="W184" s="21">
        <v>45614</v>
      </c>
      <c r="X184" s="21">
        <v>45629</v>
      </c>
      <c r="Y184" s="21">
        <v>45555</v>
      </c>
      <c r="Z184" s="30">
        <v>45568</v>
      </c>
    </row>
    <row r="185" spans="1:26" ht="14.25" customHeight="1" x14ac:dyDescent="0.35">
      <c r="A185" s="19" t="s">
        <v>265</v>
      </c>
      <c r="B185" s="19" t="s">
        <v>115</v>
      </c>
      <c r="C185" s="19" t="s">
        <v>39</v>
      </c>
      <c r="D185" s="21">
        <v>45554</v>
      </c>
      <c r="E185" s="19">
        <v>1115</v>
      </c>
      <c r="F185" s="19"/>
      <c r="G185" s="22">
        <v>265.99369999999999</v>
      </c>
      <c r="H185" s="20">
        <v>274.56400000000002</v>
      </c>
      <c r="I185" s="19">
        <v>3.0129999999999999</v>
      </c>
      <c r="J185" s="20">
        <v>1.8170999999999999</v>
      </c>
      <c r="K185" s="19">
        <v>7.6E-3</v>
      </c>
      <c r="L185" s="19">
        <v>45.027000000000001</v>
      </c>
      <c r="M185" s="19">
        <v>7.0541999999999998</v>
      </c>
      <c r="N185" s="19">
        <v>4.2275</v>
      </c>
      <c r="O185" s="19">
        <v>141.38999999999999</v>
      </c>
      <c r="P185" s="19"/>
      <c r="Q185" s="19"/>
      <c r="R185" s="21">
        <v>45555</v>
      </c>
      <c r="S185" s="21">
        <v>45603</v>
      </c>
      <c r="T185" s="21">
        <v>45603</v>
      </c>
      <c r="U185" s="21">
        <v>45622</v>
      </c>
      <c r="V185" s="21">
        <v>45617</v>
      </c>
      <c r="W185" s="21">
        <v>45614</v>
      </c>
      <c r="X185" s="21">
        <v>45629</v>
      </c>
      <c r="Y185" s="21">
        <v>45555</v>
      </c>
      <c r="Z185" s="30">
        <v>45568</v>
      </c>
    </row>
    <row r="186" spans="1:26" ht="14.25" customHeight="1" x14ac:dyDescent="0.35">
      <c r="A186" s="19" t="s">
        <v>266</v>
      </c>
      <c r="B186" s="19" t="s">
        <v>115</v>
      </c>
      <c r="C186" s="19" t="s">
        <v>42</v>
      </c>
      <c r="D186" s="21">
        <v>45554</v>
      </c>
      <c r="E186" s="19">
        <v>1115</v>
      </c>
      <c r="F186" s="27">
        <v>7.1025114797113673</v>
      </c>
      <c r="G186" s="22">
        <v>2.1122000000000001</v>
      </c>
      <c r="H186" s="19">
        <v>27.707000000000001</v>
      </c>
      <c r="I186" s="19">
        <v>0.83599999999999997</v>
      </c>
      <c r="J186" s="20">
        <v>1.4200000000000001E-2</v>
      </c>
      <c r="K186" s="19">
        <v>7.0000000000000001E-3</v>
      </c>
      <c r="L186" s="19">
        <v>29.549199999999999</v>
      </c>
      <c r="M186" s="19">
        <v>7.4885000000000002</v>
      </c>
      <c r="N186" s="19">
        <v>2.2227999999999999</v>
      </c>
      <c r="O186" s="19">
        <v>116.14</v>
      </c>
      <c r="P186" s="19"/>
      <c r="Q186" s="19"/>
      <c r="R186" s="21">
        <v>45555</v>
      </c>
      <c r="S186" s="21">
        <v>45603</v>
      </c>
      <c r="T186" s="21">
        <v>45603</v>
      </c>
      <c r="U186" s="21">
        <v>45622</v>
      </c>
      <c r="V186" s="21">
        <v>45617</v>
      </c>
      <c r="W186" s="21">
        <v>45615</v>
      </c>
      <c r="X186" s="21">
        <v>45630</v>
      </c>
      <c r="Y186" s="21">
        <v>45555</v>
      </c>
      <c r="Z186" s="30">
        <v>45568</v>
      </c>
    </row>
    <row r="187" spans="1:26" ht="14.25" customHeight="1" x14ac:dyDescent="0.35">
      <c r="A187" s="19" t="s">
        <v>267</v>
      </c>
      <c r="B187" s="19" t="s">
        <v>80</v>
      </c>
      <c r="C187" s="19" t="s">
        <v>39</v>
      </c>
      <c r="D187" s="21">
        <v>45554</v>
      </c>
      <c r="E187" s="19">
        <v>1000</v>
      </c>
      <c r="F187" s="19"/>
      <c r="G187" s="22">
        <v>87.353800000000007</v>
      </c>
      <c r="H187" s="19">
        <v>335.38099999999997</v>
      </c>
      <c r="I187" s="19">
        <v>2.609</v>
      </c>
      <c r="J187" s="20">
        <v>1.5212000000000001</v>
      </c>
      <c r="K187" s="19">
        <v>7.3000000000000001E-3</v>
      </c>
      <c r="L187" s="19">
        <v>35.988300000000002</v>
      </c>
      <c r="M187" s="19">
        <v>12.517799999999999</v>
      </c>
      <c r="N187" s="19">
        <v>3.3957000000000002</v>
      </c>
      <c r="O187" s="19">
        <v>203.82</v>
      </c>
      <c r="P187" s="19"/>
      <c r="Q187" s="19"/>
      <c r="R187" s="21">
        <v>45555</v>
      </c>
      <c r="S187" s="21">
        <v>45603</v>
      </c>
      <c r="T187" s="21">
        <v>45603</v>
      </c>
      <c r="U187" s="21">
        <v>45622</v>
      </c>
      <c r="V187" s="21">
        <v>45617</v>
      </c>
      <c r="W187" s="21">
        <v>45615</v>
      </c>
      <c r="X187" s="21">
        <v>45630</v>
      </c>
      <c r="Y187" s="21">
        <v>45555</v>
      </c>
      <c r="Z187" s="30">
        <v>45568</v>
      </c>
    </row>
    <row r="188" spans="1:26" ht="14.25" customHeight="1" x14ac:dyDescent="0.35">
      <c r="A188" s="19" t="s">
        <v>268</v>
      </c>
      <c r="B188" s="19" t="s">
        <v>80</v>
      </c>
      <c r="C188" s="19" t="s">
        <v>42</v>
      </c>
      <c r="D188" s="21">
        <v>45554</v>
      </c>
      <c r="E188" s="19">
        <v>1000</v>
      </c>
      <c r="F188" s="27">
        <v>10.467579420860277</v>
      </c>
      <c r="G188" s="22">
        <v>3.03</v>
      </c>
      <c r="H188" s="19">
        <v>26.488</v>
      </c>
      <c r="I188" s="19">
        <v>0.874</v>
      </c>
      <c r="J188" s="20">
        <v>1.9E-2</v>
      </c>
      <c r="K188" s="19">
        <v>1.0500000000000001E-2</v>
      </c>
      <c r="L188" s="19">
        <v>27.349</v>
      </c>
      <c r="M188" s="19">
        <v>13.953799999999999</v>
      </c>
      <c r="N188" s="19">
        <v>3.3582000000000001</v>
      </c>
      <c r="O188" s="19">
        <v>129.26</v>
      </c>
      <c r="P188" s="19"/>
      <c r="Q188" s="19"/>
      <c r="R188" s="21">
        <v>45555</v>
      </c>
      <c r="S188" s="21">
        <v>45603</v>
      </c>
      <c r="T188" s="21">
        <v>45603</v>
      </c>
      <c r="U188" s="21">
        <v>45622</v>
      </c>
      <c r="V188" s="21">
        <v>45617</v>
      </c>
      <c r="W188" s="21">
        <v>45615</v>
      </c>
      <c r="X188" s="21">
        <v>45630</v>
      </c>
      <c r="Y188" s="21">
        <v>45555</v>
      </c>
      <c r="Z188" s="30">
        <v>45568</v>
      </c>
    </row>
    <row r="189" spans="1:26" ht="14.25" customHeight="1" x14ac:dyDescent="0.35">
      <c r="A189" s="19" t="s">
        <v>269</v>
      </c>
      <c r="B189" s="19" t="s">
        <v>100</v>
      </c>
      <c r="C189" s="19" t="s">
        <v>39</v>
      </c>
      <c r="D189" s="21">
        <v>45565</v>
      </c>
      <c r="E189" s="19">
        <v>1202</v>
      </c>
      <c r="F189" s="19"/>
      <c r="G189" s="22">
        <v>6.6334999999999997</v>
      </c>
      <c r="H189" s="19">
        <v>92.754000000000005</v>
      </c>
      <c r="I189" s="19">
        <v>1.325</v>
      </c>
      <c r="J189" s="19">
        <v>2.4799999999999999E-2</v>
      </c>
      <c r="K189" s="19">
        <v>7.3000000000000001E-3</v>
      </c>
      <c r="L189" s="19">
        <v>40.036299999999997</v>
      </c>
      <c r="M189" s="19">
        <v>10.3673</v>
      </c>
      <c r="N189" s="19">
        <v>30.335000000000001</v>
      </c>
      <c r="O189" s="19">
        <v>18.43</v>
      </c>
      <c r="P189" s="19"/>
      <c r="Q189" s="19"/>
      <c r="R189" s="21">
        <v>45566</v>
      </c>
      <c r="S189" s="21">
        <v>45603</v>
      </c>
      <c r="T189" s="21">
        <v>45603</v>
      </c>
      <c r="U189" s="21">
        <v>45622</v>
      </c>
      <c r="V189" s="21">
        <v>45616</v>
      </c>
      <c r="W189" s="21">
        <v>45614</v>
      </c>
      <c r="X189" s="21">
        <v>45629</v>
      </c>
      <c r="Y189" s="21">
        <v>45569</v>
      </c>
      <c r="Z189" s="30">
        <v>45568</v>
      </c>
    </row>
    <row r="190" spans="1:26" ht="14.25" customHeight="1" x14ac:dyDescent="0.35">
      <c r="A190" s="19" t="s">
        <v>270</v>
      </c>
      <c r="B190" s="19" t="s">
        <v>100</v>
      </c>
      <c r="C190" s="19" t="s">
        <v>42</v>
      </c>
      <c r="D190" s="21">
        <v>45565</v>
      </c>
      <c r="E190" s="19">
        <v>1155</v>
      </c>
      <c r="F190" s="19">
        <v>38.83</v>
      </c>
      <c r="G190" s="22">
        <v>5.0138999999999996</v>
      </c>
      <c r="H190" s="19">
        <v>80.033000000000001</v>
      </c>
      <c r="I190" s="19">
        <v>1.284</v>
      </c>
      <c r="J190" s="19">
        <v>1.52E-2</v>
      </c>
      <c r="K190" s="19">
        <v>8.9999999999999993E-3</v>
      </c>
      <c r="L190" s="19">
        <v>39.388800000000003</v>
      </c>
      <c r="M190" s="19">
        <v>10.654299999999999</v>
      </c>
      <c r="N190" s="19">
        <v>30.251799999999999</v>
      </c>
      <c r="O190" s="19">
        <v>17.41</v>
      </c>
      <c r="P190" s="19"/>
      <c r="Q190" s="19"/>
      <c r="R190" s="21">
        <v>45566</v>
      </c>
      <c r="S190" s="21">
        <v>45603</v>
      </c>
      <c r="T190" s="21">
        <v>45603</v>
      </c>
      <c r="U190" s="21">
        <v>45622</v>
      </c>
      <c r="V190" s="21">
        <v>45616</v>
      </c>
      <c r="W190" s="21">
        <v>45614</v>
      </c>
      <c r="X190" s="21">
        <v>45629</v>
      </c>
      <c r="Y190" s="21">
        <v>45569</v>
      </c>
      <c r="Z190" s="30">
        <v>45568</v>
      </c>
    </row>
    <row r="191" spans="1:26" ht="14.25" customHeight="1" x14ac:dyDescent="0.35">
      <c r="A191" s="19" t="s">
        <v>271</v>
      </c>
      <c r="B191" s="19" t="s">
        <v>105</v>
      </c>
      <c r="C191" s="19" t="s">
        <v>39</v>
      </c>
      <c r="D191" s="21">
        <v>45565</v>
      </c>
      <c r="E191" s="19">
        <v>930</v>
      </c>
      <c r="F191" s="19"/>
      <c r="G191" s="22">
        <v>1.5450999999999999</v>
      </c>
      <c r="H191" s="19">
        <v>30.378</v>
      </c>
      <c r="I191" s="19">
        <v>1.2330000000000001</v>
      </c>
      <c r="J191" s="19">
        <v>0.1656</v>
      </c>
      <c r="K191" s="19">
        <v>1.15E-2</v>
      </c>
      <c r="L191" s="19">
        <v>34.9816</v>
      </c>
      <c r="M191" s="19">
        <v>12.563499999999999</v>
      </c>
      <c r="N191" s="19">
        <v>4.2145000000000001</v>
      </c>
      <c r="O191" s="19">
        <v>480.68</v>
      </c>
      <c r="P191" s="19"/>
      <c r="Q191" s="19"/>
      <c r="R191" s="21">
        <v>45566</v>
      </c>
      <c r="S191" s="21">
        <v>45603</v>
      </c>
      <c r="T191" s="21">
        <v>45603</v>
      </c>
      <c r="U191" s="21">
        <v>45622</v>
      </c>
      <c r="V191" s="21">
        <v>45616</v>
      </c>
      <c r="W191" s="21">
        <v>45614</v>
      </c>
      <c r="X191" s="21">
        <v>45629</v>
      </c>
      <c r="Y191" s="21">
        <v>45569</v>
      </c>
      <c r="Z191" s="30">
        <v>45568</v>
      </c>
    </row>
    <row r="192" spans="1:26" ht="14.25" customHeight="1" x14ac:dyDescent="0.35">
      <c r="A192" s="19" t="s">
        <v>272</v>
      </c>
      <c r="B192" s="19" t="s">
        <v>105</v>
      </c>
      <c r="C192" s="19" t="s">
        <v>42</v>
      </c>
      <c r="D192" s="21">
        <v>45565</v>
      </c>
      <c r="E192" s="19">
        <v>930</v>
      </c>
      <c r="F192" s="19">
        <v>72.930000000000007</v>
      </c>
      <c r="G192" s="22">
        <v>3.2040000000000002</v>
      </c>
      <c r="H192" s="19">
        <v>37.671999999999997</v>
      </c>
      <c r="I192" s="19">
        <v>1.524</v>
      </c>
      <c r="J192" s="19">
        <v>0.1605</v>
      </c>
      <c r="K192" s="19">
        <v>2.81E-2</v>
      </c>
      <c r="L192" s="19">
        <v>34.919800000000002</v>
      </c>
      <c r="M192" s="19">
        <v>12.564500000000001</v>
      </c>
      <c r="N192" s="19">
        <v>4.1853999999999996</v>
      </c>
      <c r="O192" s="19">
        <v>478.96</v>
      </c>
      <c r="P192" s="19"/>
      <c r="Q192" s="19"/>
      <c r="R192" s="21">
        <v>45566</v>
      </c>
      <c r="S192" s="21">
        <v>45603</v>
      </c>
      <c r="T192" s="21">
        <v>45603</v>
      </c>
      <c r="U192" s="21">
        <v>45622</v>
      </c>
      <c r="V192" s="21">
        <v>45616</v>
      </c>
      <c r="W192" s="21">
        <v>45614</v>
      </c>
      <c r="X192" s="21">
        <v>45629</v>
      </c>
      <c r="Y192" s="21">
        <v>45569</v>
      </c>
      <c r="Z192" s="30">
        <v>45568</v>
      </c>
    </row>
    <row r="193" spans="1:26" ht="14.25" customHeight="1" x14ac:dyDescent="0.35">
      <c r="A193" s="19" t="s">
        <v>273</v>
      </c>
      <c r="B193" s="19" t="s">
        <v>51</v>
      </c>
      <c r="C193" s="19" t="s">
        <v>39</v>
      </c>
      <c r="D193" s="21">
        <v>45565</v>
      </c>
      <c r="E193" s="19">
        <v>1320</v>
      </c>
      <c r="F193" s="19"/>
      <c r="G193" s="22">
        <v>437.98829999999998</v>
      </c>
      <c r="H193" s="19">
        <v>674.87599999999998</v>
      </c>
      <c r="I193" s="19">
        <v>3.7250000000000001</v>
      </c>
      <c r="J193" s="19">
        <v>0.36470000000000002</v>
      </c>
      <c r="K193" s="19">
        <v>6.4399999999999999E-2</v>
      </c>
      <c r="L193" s="19">
        <v>50.6892</v>
      </c>
      <c r="M193" s="19">
        <v>17.7959</v>
      </c>
      <c r="N193" s="19">
        <v>17.666599999999999</v>
      </c>
      <c r="O193" s="19">
        <v>34.99</v>
      </c>
      <c r="P193" s="19"/>
      <c r="Q193" s="19"/>
      <c r="R193" s="21">
        <v>45566</v>
      </c>
      <c r="S193" s="21">
        <v>45603</v>
      </c>
      <c r="T193" s="21">
        <v>45603</v>
      </c>
      <c r="U193" s="21">
        <v>45622</v>
      </c>
      <c r="V193" s="21">
        <v>45616</v>
      </c>
      <c r="W193" s="19" t="s">
        <v>274</v>
      </c>
      <c r="X193" s="21">
        <v>45629</v>
      </c>
      <c r="Y193" s="21">
        <v>45569</v>
      </c>
      <c r="Z193" s="30">
        <v>45568</v>
      </c>
    </row>
    <row r="194" spans="1:26" ht="14.25" customHeight="1" x14ac:dyDescent="0.35">
      <c r="A194" s="19" t="s">
        <v>275</v>
      </c>
      <c r="B194" s="19" t="s">
        <v>51</v>
      </c>
      <c r="C194" s="19" t="s">
        <v>42</v>
      </c>
      <c r="D194" s="21">
        <v>45565</v>
      </c>
      <c r="E194" s="19">
        <v>1315</v>
      </c>
      <c r="F194" s="19">
        <v>37.04</v>
      </c>
      <c r="G194" s="22">
        <v>438.22030000000001</v>
      </c>
      <c r="H194" s="19">
        <v>694.904</v>
      </c>
      <c r="I194" s="19">
        <v>3.601</v>
      </c>
      <c r="J194" s="19">
        <v>0.28920000000000001</v>
      </c>
      <c r="K194" s="19">
        <v>6.4100000000000004E-2</v>
      </c>
      <c r="L194" s="19">
        <v>49.459400000000002</v>
      </c>
      <c r="M194" s="19">
        <v>18.031400000000001</v>
      </c>
      <c r="N194" s="19">
        <v>17.625</v>
      </c>
      <c r="O194" s="19">
        <v>35.5</v>
      </c>
      <c r="P194" s="19"/>
      <c r="Q194" s="19"/>
      <c r="R194" s="21">
        <v>45566</v>
      </c>
      <c r="S194" s="21">
        <v>45603</v>
      </c>
      <c r="T194" s="21">
        <v>45603</v>
      </c>
      <c r="U194" s="21">
        <v>45622</v>
      </c>
      <c r="V194" s="21">
        <v>45616</v>
      </c>
      <c r="W194" s="21">
        <v>45614</v>
      </c>
      <c r="X194" s="21">
        <v>45629</v>
      </c>
      <c r="Y194" s="21">
        <v>45569</v>
      </c>
      <c r="Z194" s="30">
        <v>45568</v>
      </c>
    </row>
    <row r="195" spans="1:26" ht="14.25" customHeight="1" x14ac:dyDescent="0.35">
      <c r="A195" s="19" t="s">
        <v>276</v>
      </c>
      <c r="B195" s="19" t="s">
        <v>77</v>
      </c>
      <c r="C195" s="19" t="s">
        <v>39</v>
      </c>
      <c r="D195" s="21">
        <v>45582</v>
      </c>
      <c r="E195" s="19">
        <v>1133</v>
      </c>
      <c r="F195" s="19">
        <v>7.06</v>
      </c>
      <c r="G195" s="22">
        <v>558.65359999999998</v>
      </c>
      <c r="H195" s="19">
        <v>879.23900000000003</v>
      </c>
      <c r="I195" s="19">
        <v>3.25</v>
      </c>
      <c r="J195" s="19">
        <v>1.7921</v>
      </c>
      <c r="K195" s="19">
        <v>7.3000000000000001E-3</v>
      </c>
      <c r="L195" s="19">
        <v>42.007300000000001</v>
      </c>
      <c r="M195" s="19">
        <v>13.8812</v>
      </c>
      <c r="N195" s="19">
        <v>4.9222999999999999</v>
      </c>
      <c r="O195" s="19">
        <v>172.59</v>
      </c>
      <c r="P195" s="19"/>
      <c r="Q195" s="19"/>
      <c r="R195" s="21"/>
      <c r="S195" s="21">
        <v>45603</v>
      </c>
      <c r="T195" s="21">
        <v>45603</v>
      </c>
      <c r="U195" s="21">
        <v>45622</v>
      </c>
      <c r="V195" s="21">
        <v>45616</v>
      </c>
      <c r="W195" s="21">
        <v>45643</v>
      </c>
      <c r="Y195" s="21">
        <v>45590</v>
      </c>
      <c r="Z195" s="31">
        <v>45595</v>
      </c>
    </row>
    <row r="196" spans="1:26" ht="14.25" customHeight="1" x14ac:dyDescent="0.35">
      <c r="A196" s="19" t="s">
        <v>277</v>
      </c>
      <c r="B196" s="19" t="s">
        <v>77</v>
      </c>
      <c r="C196" s="19" t="s">
        <v>42</v>
      </c>
      <c r="D196" s="21">
        <v>45582</v>
      </c>
      <c r="E196" s="19">
        <v>1010</v>
      </c>
      <c r="F196" s="19">
        <v>5.63</v>
      </c>
      <c r="G196" s="22">
        <v>3.6787999999999998</v>
      </c>
      <c r="H196" s="19">
        <v>34.450000000000003</v>
      </c>
      <c r="I196" s="19">
        <v>1.0389999999999999</v>
      </c>
      <c r="J196" s="19">
        <v>2.4299999999999999E-2</v>
      </c>
      <c r="K196" s="19">
        <v>1.0500000000000001E-2</v>
      </c>
      <c r="L196" s="19">
        <v>30.369499999999999</v>
      </c>
      <c r="M196" s="19">
        <v>14.166600000000001</v>
      </c>
      <c r="N196" s="19">
        <v>3.7254</v>
      </c>
      <c r="O196" s="19">
        <v>141.44</v>
      </c>
      <c r="P196" s="19"/>
      <c r="Q196" s="19"/>
      <c r="R196" s="21"/>
      <c r="S196" s="21">
        <v>45603</v>
      </c>
      <c r="T196" s="21">
        <v>45603</v>
      </c>
      <c r="U196" s="21">
        <v>45622</v>
      </c>
      <c r="V196" s="21">
        <v>45616</v>
      </c>
      <c r="W196" s="21">
        <v>45643</v>
      </c>
      <c r="Y196" s="21">
        <v>45590</v>
      </c>
      <c r="Z196" s="31">
        <v>45595</v>
      </c>
    </row>
    <row r="197" spans="1:26" ht="14.25" customHeight="1" x14ac:dyDescent="0.35">
      <c r="A197" s="19" t="s">
        <v>278</v>
      </c>
      <c r="B197" s="19" t="s">
        <v>94</v>
      </c>
      <c r="C197" s="19" t="s">
        <v>39</v>
      </c>
      <c r="D197" s="21">
        <v>45582</v>
      </c>
      <c r="E197" s="19">
        <v>1510</v>
      </c>
      <c r="F197" s="19">
        <v>2.3199999999999998</v>
      </c>
      <c r="G197" s="22">
        <v>2.9714999999999998</v>
      </c>
      <c r="H197" s="19">
        <v>19.007999999999999</v>
      </c>
      <c r="I197" s="19">
        <v>0.78800000000000003</v>
      </c>
      <c r="J197" s="19">
        <v>0.44130000000000003</v>
      </c>
      <c r="K197" s="19">
        <v>2.4199999999999999E-2</v>
      </c>
      <c r="L197" s="19">
        <v>21.4224</v>
      </c>
      <c r="M197" s="19">
        <v>13.0749</v>
      </c>
      <c r="N197" s="19">
        <v>0.64119999999999999</v>
      </c>
      <c r="O197" s="19">
        <v>92.14</v>
      </c>
      <c r="P197" s="19"/>
      <c r="Q197" s="19"/>
      <c r="R197" s="21"/>
      <c r="S197" s="21">
        <v>45603</v>
      </c>
      <c r="T197" s="21">
        <v>45603</v>
      </c>
      <c r="U197" s="21">
        <v>45622</v>
      </c>
      <c r="V197" s="21">
        <v>45616</v>
      </c>
      <c r="W197" s="21">
        <v>45643</v>
      </c>
      <c r="Y197" s="21">
        <v>45590</v>
      </c>
      <c r="Z197" s="31">
        <v>45595</v>
      </c>
    </row>
    <row r="198" spans="1:26" ht="14.25" customHeight="1" x14ac:dyDescent="0.35">
      <c r="A198" s="19" t="s">
        <v>279</v>
      </c>
      <c r="B198" s="19" t="s">
        <v>94</v>
      </c>
      <c r="C198" s="19" t="s">
        <v>42</v>
      </c>
      <c r="D198" s="21">
        <v>45582</v>
      </c>
      <c r="E198" s="19">
        <v>1410</v>
      </c>
      <c r="F198" s="19">
        <v>3.1</v>
      </c>
      <c r="G198" s="22">
        <v>2.6610999999999998</v>
      </c>
      <c r="H198" s="19">
        <v>33.383000000000003</v>
      </c>
      <c r="I198" s="19">
        <v>1.0980000000000001</v>
      </c>
      <c r="J198" s="19">
        <v>3.2399999999999998E-2</v>
      </c>
      <c r="K198" s="19">
        <v>2.3699999999999999E-2</v>
      </c>
      <c r="L198" s="19">
        <v>21.571999999999999</v>
      </c>
      <c r="M198" s="19">
        <v>13.431900000000001</v>
      </c>
      <c r="N198" s="19">
        <v>0.63280000000000003</v>
      </c>
      <c r="O198" s="19">
        <v>90.8</v>
      </c>
      <c r="P198" s="19"/>
      <c r="Q198" s="19"/>
      <c r="R198" s="21"/>
      <c r="S198" s="21">
        <v>45603</v>
      </c>
      <c r="T198" s="21">
        <v>45603</v>
      </c>
      <c r="U198" s="21">
        <v>45622</v>
      </c>
      <c r="V198" s="21">
        <v>45616</v>
      </c>
      <c r="W198" s="21">
        <v>45643</v>
      </c>
      <c r="Y198" s="21">
        <v>45590</v>
      </c>
      <c r="Z198" s="31">
        <v>45595</v>
      </c>
    </row>
    <row r="199" spans="1:26" ht="14.25" customHeight="1" x14ac:dyDescent="0.35">
      <c r="A199" s="19" t="s">
        <v>280</v>
      </c>
      <c r="B199" s="19" t="s">
        <v>132</v>
      </c>
      <c r="C199" s="19" t="s">
        <v>39</v>
      </c>
      <c r="D199" s="21">
        <v>45583</v>
      </c>
      <c r="E199" s="19">
        <v>1050</v>
      </c>
      <c r="F199" s="19"/>
      <c r="G199" s="22">
        <v>134.1909</v>
      </c>
      <c r="H199" s="19">
        <v>294.26400000000001</v>
      </c>
      <c r="I199" s="19">
        <v>1.149</v>
      </c>
      <c r="J199" s="19">
        <v>0.17979999999999999</v>
      </c>
      <c r="K199" s="19">
        <v>1.15E-2</v>
      </c>
      <c r="L199" s="19">
        <v>34.670099999999998</v>
      </c>
      <c r="M199" s="19">
        <v>12.979100000000001</v>
      </c>
      <c r="N199" s="19">
        <v>7.8411999999999997</v>
      </c>
      <c r="O199" s="19">
        <v>55.6</v>
      </c>
      <c r="P199" s="19"/>
      <c r="Q199" s="19"/>
      <c r="R199" s="21">
        <v>45586</v>
      </c>
      <c r="S199" s="21">
        <v>45603</v>
      </c>
      <c r="T199" s="21">
        <v>45603</v>
      </c>
      <c r="U199" s="21">
        <v>45622</v>
      </c>
      <c r="V199" s="21">
        <v>45617</v>
      </c>
      <c r="W199" s="21">
        <v>45636</v>
      </c>
      <c r="X199" s="21">
        <v>45637</v>
      </c>
      <c r="Y199" s="21">
        <v>45590</v>
      </c>
      <c r="Z199" s="31">
        <v>45611</v>
      </c>
    </row>
    <row r="200" spans="1:26" ht="14.25" customHeight="1" x14ac:dyDescent="0.35">
      <c r="A200" s="19" t="s">
        <v>281</v>
      </c>
      <c r="B200" s="19" t="s">
        <v>132</v>
      </c>
      <c r="C200" s="19" t="s">
        <v>42</v>
      </c>
      <c r="D200" s="21">
        <v>45583</v>
      </c>
      <c r="E200" s="19">
        <v>1050</v>
      </c>
      <c r="F200" s="19">
        <v>1.96</v>
      </c>
      <c r="G200" s="22">
        <v>15.302</v>
      </c>
      <c r="H200" s="19">
        <v>41.847000000000001</v>
      </c>
      <c r="I200" s="19">
        <v>1.403</v>
      </c>
      <c r="J200" s="19">
        <v>2.1399999999999999E-2</v>
      </c>
      <c r="K200" s="19">
        <v>2.81E-2</v>
      </c>
      <c r="L200" s="19">
        <v>31.791</v>
      </c>
      <c r="M200" s="19">
        <v>14.252599999999999</v>
      </c>
      <c r="N200" s="19">
        <v>4.3384999999999998</v>
      </c>
      <c r="O200" s="19">
        <v>56.34</v>
      </c>
      <c r="P200" s="19"/>
      <c r="Q200" s="19"/>
      <c r="R200" s="21">
        <v>45586</v>
      </c>
      <c r="S200" s="21">
        <v>45607</v>
      </c>
      <c r="T200" s="21">
        <v>45607</v>
      </c>
      <c r="U200" s="21">
        <v>45622</v>
      </c>
      <c r="V200" s="21">
        <v>45617</v>
      </c>
      <c r="W200" s="21">
        <v>45636</v>
      </c>
      <c r="X200" s="21">
        <v>45637</v>
      </c>
      <c r="Y200" s="21">
        <v>45590</v>
      </c>
      <c r="Z200" s="31">
        <v>45611</v>
      </c>
    </row>
    <row r="201" spans="1:26" ht="14.25" customHeight="1" x14ac:dyDescent="0.35">
      <c r="A201" s="19" t="s">
        <v>282</v>
      </c>
      <c r="B201" s="19" t="s">
        <v>135</v>
      </c>
      <c r="C201" s="19" t="s">
        <v>39</v>
      </c>
      <c r="D201" s="21">
        <v>45583</v>
      </c>
      <c r="E201" s="19">
        <v>1500</v>
      </c>
      <c r="F201" s="19">
        <v>1.61</v>
      </c>
      <c r="G201" s="22">
        <v>36.522799999999997</v>
      </c>
      <c r="H201" s="19">
        <v>69.847999999999999</v>
      </c>
      <c r="I201" s="19">
        <v>0.85099999999999998</v>
      </c>
      <c r="J201" s="19">
        <v>0.1275</v>
      </c>
      <c r="K201" s="19">
        <v>6.4399999999999999E-2</v>
      </c>
      <c r="L201" s="19">
        <v>26.012499999999999</v>
      </c>
      <c r="M201" s="19">
        <v>13.647399999999999</v>
      </c>
      <c r="N201" s="19">
        <v>6.1379999999999999</v>
      </c>
      <c r="O201" s="19">
        <v>166.42</v>
      </c>
      <c r="P201" s="19"/>
      <c r="Q201" s="19"/>
      <c r="R201" s="21">
        <v>45586</v>
      </c>
      <c r="S201" s="21">
        <v>45607</v>
      </c>
      <c r="T201" s="21">
        <v>45607</v>
      </c>
      <c r="U201" s="21">
        <v>45622</v>
      </c>
      <c r="V201" s="21">
        <v>45617</v>
      </c>
      <c r="W201" s="21">
        <v>45636</v>
      </c>
      <c r="X201" s="21">
        <v>45637</v>
      </c>
      <c r="Y201" s="21">
        <v>45590</v>
      </c>
      <c r="Z201" s="31">
        <v>45611</v>
      </c>
    </row>
    <row r="202" spans="1:26" ht="14.25" customHeight="1" x14ac:dyDescent="0.35">
      <c r="A202" s="19" t="s">
        <v>283</v>
      </c>
      <c r="B202" s="19" t="s">
        <v>135</v>
      </c>
      <c r="C202" s="19" t="s">
        <v>42</v>
      </c>
      <c r="D202" s="21">
        <v>45583</v>
      </c>
      <c r="E202" s="19">
        <v>1500</v>
      </c>
      <c r="F202" s="19">
        <v>2.2200000000000002</v>
      </c>
      <c r="G202" s="22">
        <v>36.817399999999999</v>
      </c>
      <c r="H202" s="19">
        <v>69.766999999999996</v>
      </c>
      <c r="I202" s="19">
        <v>0.96099999999999997</v>
      </c>
      <c r="J202" s="19">
        <v>1.67E-2</v>
      </c>
      <c r="K202" s="19">
        <v>6.4100000000000004E-2</v>
      </c>
      <c r="L202" s="19">
        <v>25.6585</v>
      </c>
      <c r="M202" s="19">
        <v>13.5847</v>
      </c>
      <c r="N202" s="19">
        <v>6.1673</v>
      </c>
      <c r="O202" s="19">
        <v>176.2</v>
      </c>
      <c r="P202" s="19"/>
      <c r="Q202" s="19"/>
      <c r="R202" s="21">
        <v>45586</v>
      </c>
      <c r="S202" s="21">
        <v>45607</v>
      </c>
      <c r="T202" s="21">
        <v>45607</v>
      </c>
      <c r="U202" s="21">
        <v>45622</v>
      </c>
      <c r="V202" s="21">
        <v>45617</v>
      </c>
      <c r="W202" s="21">
        <v>45636</v>
      </c>
      <c r="X202" s="21">
        <v>45637</v>
      </c>
      <c r="Y202" s="21">
        <v>45590</v>
      </c>
      <c r="Z202" s="31">
        <v>45611</v>
      </c>
    </row>
    <row r="203" spans="1:26" ht="14.25" customHeight="1" x14ac:dyDescent="0.35">
      <c r="A203" s="19" t="s">
        <v>284</v>
      </c>
      <c r="B203" s="19" t="s">
        <v>91</v>
      </c>
      <c r="C203" s="19" t="s">
        <v>39</v>
      </c>
      <c r="D203" s="21">
        <v>45583</v>
      </c>
      <c r="E203" s="19">
        <v>810</v>
      </c>
      <c r="F203" s="19">
        <v>9.4700000000000006</v>
      </c>
      <c r="G203" s="22">
        <v>672.24069999999995</v>
      </c>
      <c r="H203" s="19">
        <v>762.97400000000005</v>
      </c>
      <c r="I203" s="19">
        <v>5.6239999999999997</v>
      </c>
      <c r="J203" s="19">
        <v>1.9799</v>
      </c>
      <c r="K203" s="19">
        <v>6.7999999999999996E-3</v>
      </c>
      <c r="L203" s="19">
        <v>52.642200000000003</v>
      </c>
      <c r="M203" s="19">
        <v>10.8134</v>
      </c>
      <c r="N203" s="19">
        <v>10.875299999999999</v>
      </c>
      <c r="O203" s="19">
        <v>240.99</v>
      </c>
      <c r="P203" s="19"/>
      <c r="Q203" s="19"/>
      <c r="R203" s="21">
        <v>45586</v>
      </c>
      <c r="S203" s="21">
        <v>45607</v>
      </c>
      <c r="T203" s="21">
        <v>45607</v>
      </c>
      <c r="U203" s="21">
        <v>45622</v>
      </c>
      <c r="V203" s="21">
        <v>45617</v>
      </c>
      <c r="W203" s="21">
        <v>45636</v>
      </c>
      <c r="X203" s="21">
        <v>45637</v>
      </c>
      <c r="Y203" s="21">
        <v>45590</v>
      </c>
      <c r="Z203" s="31">
        <v>45611</v>
      </c>
    </row>
    <row r="204" spans="1:26" ht="14.25" customHeight="1" x14ac:dyDescent="0.35">
      <c r="A204" s="19" t="s">
        <v>285</v>
      </c>
      <c r="B204" s="19" t="s">
        <v>91</v>
      </c>
      <c r="C204" s="19" t="s">
        <v>42</v>
      </c>
      <c r="D204" s="21">
        <v>45583</v>
      </c>
      <c r="E204" s="19">
        <v>810</v>
      </c>
      <c r="F204" s="19">
        <v>5.6</v>
      </c>
      <c r="G204" s="22">
        <v>8.9823000000000004</v>
      </c>
      <c r="H204" s="19">
        <v>51.353000000000002</v>
      </c>
      <c r="I204" s="19">
        <v>0.90100000000000002</v>
      </c>
      <c r="J204" s="19">
        <v>2.2599999999999999E-2</v>
      </c>
      <c r="K204" s="19">
        <v>1.12E-2</v>
      </c>
      <c r="L204" s="19">
        <v>28.8752</v>
      </c>
      <c r="M204" s="19">
        <v>10.6972</v>
      </c>
      <c r="N204" s="19">
        <v>2.6646000000000001</v>
      </c>
      <c r="O204" s="19">
        <v>17.670000000000002</v>
      </c>
      <c r="P204" s="19"/>
      <c r="Q204" s="19"/>
      <c r="R204" s="21">
        <v>45586</v>
      </c>
      <c r="S204" s="21">
        <v>45607</v>
      </c>
      <c r="T204" s="21">
        <v>45607</v>
      </c>
      <c r="U204" s="21">
        <v>45622</v>
      </c>
      <c r="V204" s="21">
        <v>45617</v>
      </c>
      <c r="W204" s="21">
        <v>45636</v>
      </c>
      <c r="X204" s="21">
        <v>45637</v>
      </c>
      <c r="Y204" s="21">
        <v>45590</v>
      </c>
      <c r="Z204" s="31">
        <v>45611</v>
      </c>
    </row>
    <row r="205" spans="1:26" ht="14.25" customHeight="1" x14ac:dyDescent="0.35">
      <c r="A205" s="19" t="s">
        <v>286</v>
      </c>
      <c r="B205" s="19" t="s">
        <v>74</v>
      </c>
      <c r="C205" s="19" t="s">
        <v>39</v>
      </c>
      <c r="D205" s="21">
        <v>45589</v>
      </c>
      <c r="E205" s="19">
        <v>1445</v>
      </c>
      <c r="F205" s="19"/>
      <c r="G205" s="22">
        <v>3105.4</v>
      </c>
      <c r="H205" s="19">
        <v>3244.77</v>
      </c>
      <c r="I205" s="19">
        <v>27.433</v>
      </c>
      <c r="J205" s="19">
        <v>39.103000000000002</v>
      </c>
      <c r="K205" s="19">
        <v>8.0000000000000002E-3</v>
      </c>
      <c r="L205" s="19">
        <v>77.128799999999998</v>
      </c>
      <c r="M205" s="19">
        <v>14.6974</v>
      </c>
      <c r="N205" s="19">
        <v>1.474</v>
      </c>
      <c r="O205" s="19">
        <v>1160.2</v>
      </c>
      <c r="P205" s="19"/>
      <c r="Q205" s="19"/>
      <c r="R205" s="21">
        <v>45590</v>
      </c>
      <c r="S205" s="21">
        <v>45607</v>
      </c>
      <c r="T205" s="21">
        <v>45607</v>
      </c>
      <c r="U205" s="21">
        <v>45622</v>
      </c>
      <c r="V205" s="21">
        <v>45621</v>
      </c>
      <c r="W205" s="21">
        <v>45635</v>
      </c>
      <c r="X205" s="21">
        <v>45637</v>
      </c>
      <c r="Y205" s="21">
        <v>45590</v>
      </c>
      <c r="Z205" s="31">
        <v>45595</v>
      </c>
    </row>
    <row r="206" spans="1:26" ht="14.25" customHeight="1" x14ac:dyDescent="0.35">
      <c r="A206" s="19" t="s">
        <v>287</v>
      </c>
      <c r="B206" s="19" t="s">
        <v>74</v>
      </c>
      <c r="C206" s="19" t="s">
        <v>42</v>
      </c>
      <c r="D206" s="21">
        <v>45589</v>
      </c>
      <c r="E206" s="19">
        <v>1430</v>
      </c>
      <c r="F206" s="19">
        <v>20.11</v>
      </c>
      <c r="G206" s="22">
        <v>2.4895999999999998</v>
      </c>
      <c r="H206" s="19">
        <v>63.502000000000002</v>
      </c>
      <c r="I206" s="19">
        <v>1.4550000000000001</v>
      </c>
      <c r="J206" s="19">
        <v>2.3699999999999999E-2</v>
      </c>
      <c r="K206" s="19">
        <v>8.7099999999999997E-2</v>
      </c>
      <c r="L206" s="19">
        <v>20.6203</v>
      </c>
      <c r="M206" s="19">
        <v>11.525499999999999</v>
      </c>
      <c r="N206" s="19">
        <v>4.3615000000000004</v>
      </c>
      <c r="O206" s="19">
        <v>146.84</v>
      </c>
      <c r="P206" s="19"/>
      <c r="Q206" s="19"/>
      <c r="R206" s="21">
        <v>45590</v>
      </c>
      <c r="S206" s="21">
        <v>45607</v>
      </c>
      <c r="T206" s="21">
        <v>45607</v>
      </c>
      <c r="U206" s="21">
        <v>45622</v>
      </c>
      <c r="V206" s="21">
        <v>45621</v>
      </c>
      <c r="W206" s="21">
        <v>45635</v>
      </c>
      <c r="X206" s="21">
        <v>45637</v>
      </c>
      <c r="Y206" s="21">
        <v>45590</v>
      </c>
      <c r="Z206" s="31">
        <v>45595</v>
      </c>
    </row>
    <row r="207" spans="1:26" ht="14.25" customHeight="1" x14ac:dyDescent="0.35">
      <c r="A207" s="19" t="s">
        <v>288</v>
      </c>
      <c r="B207" s="19" t="s">
        <v>112</v>
      </c>
      <c r="C207" s="19" t="s">
        <v>39</v>
      </c>
      <c r="D207" s="21">
        <v>45589</v>
      </c>
      <c r="E207" s="19">
        <v>1315</v>
      </c>
      <c r="F207" s="19"/>
      <c r="G207" s="22">
        <v>278.43700000000001</v>
      </c>
      <c r="H207" s="19">
        <v>303.79599999999999</v>
      </c>
      <c r="I207" s="19">
        <v>2.508</v>
      </c>
      <c r="J207" s="19">
        <v>1.2143999999999999</v>
      </c>
      <c r="K207" s="19">
        <v>6.7000000000000002E-3</v>
      </c>
      <c r="L207" s="19">
        <v>28.383299999999998</v>
      </c>
      <c r="M207" s="19">
        <v>14.0381</v>
      </c>
      <c r="N207" s="19">
        <v>2.9470000000000001</v>
      </c>
      <c r="O207" s="19">
        <v>70.040000000000006</v>
      </c>
      <c r="P207" s="19"/>
      <c r="Q207" s="19"/>
      <c r="R207" s="21">
        <v>45590</v>
      </c>
      <c r="S207" s="21">
        <v>45607</v>
      </c>
      <c r="T207" s="21">
        <v>45607</v>
      </c>
      <c r="U207" s="21">
        <v>45622</v>
      </c>
      <c r="V207" s="21">
        <v>45621</v>
      </c>
      <c r="W207" s="21">
        <v>45635</v>
      </c>
      <c r="X207" s="21">
        <v>45637</v>
      </c>
      <c r="Y207" s="21">
        <v>45590</v>
      </c>
      <c r="Z207" s="31">
        <v>45595</v>
      </c>
    </row>
    <row r="208" spans="1:26" ht="14.25" customHeight="1" x14ac:dyDescent="0.35">
      <c r="A208" s="19" t="s">
        <v>289</v>
      </c>
      <c r="B208" s="19" t="s">
        <v>112</v>
      </c>
      <c r="C208" s="19" t="s">
        <v>42</v>
      </c>
      <c r="D208" s="21">
        <v>45589</v>
      </c>
      <c r="E208" s="19">
        <v>1245</v>
      </c>
      <c r="F208" s="19">
        <v>4.9400000000000004</v>
      </c>
      <c r="G208" s="22">
        <v>9.0495000000000001</v>
      </c>
      <c r="H208" s="19">
        <v>25.254999999999999</v>
      </c>
      <c r="I208" s="19">
        <v>0.81</v>
      </c>
      <c r="J208" s="19">
        <v>1.89E-2</v>
      </c>
      <c r="K208" s="19">
        <v>8.0000000000000002E-3</v>
      </c>
      <c r="L208" s="19">
        <v>21.147400000000001</v>
      </c>
      <c r="M208" s="19">
        <v>14.8291</v>
      </c>
      <c r="N208" s="19">
        <v>0.44030000000000002</v>
      </c>
      <c r="O208" s="19">
        <v>69.77</v>
      </c>
      <c r="P208" s="19"/>
      <c r="Q208" s="19"/>
      <c r="R208" s="21">
        <v>45590</v>
      </c>
      <c r="S208" s="21">
        <v>45607</v>
      </c>
      <c r="T208" s="21">
        <v>45607</v>
      </c>
      <c r="U208" s="21">
        <v>45622</v>
      </c>
      <c r="V208" s="21">
        <v>45621</v>
      </c>
      <c r="W208" s="21">
        <v>45635</v>
      </c>
      <c r="X208" s="21">
        <v>45637</v>
      </c>
      <c r="Y208" s="21">
        <v>45590</v>
      </c>
      <c r="Z208" s="31">
        <v>45595</v>
      </c>
    </row>
    <row r="209" spans="1:26" ht="14.25" customHeight="1" x14ac:dyDescent="0.35">
      <c r="A209" s="19" t="s">
        <v>290</v>
      </c>
      <c r="B209" s="19" t="s">
        <v>115</v>
      </c>
      <c r="C209" s="19" t="s">
        <v>39</v>
      </c>
      <c r="D209" s="21">
        <v>45589</v>
      </c>
      <c r="E209" s="19">
        <v>1145</v>
      </c>
      <c r="F209" s="19"/>
      <c r="G209" s="22">
        <v>394.26</v>
      </c>
      <c r="H209" s="19">
        <v>467.87599999999998</v>
      </c>
      <c r="I209" s="19">
        <v>3.8620000000000001</v>
      </c>
      <c r="J209" s="19">
        <v>1.8170999999999999</v>
      </c>
      <c r="K209" s="19">
        <v>7.6E-3</v>
      </c>
      <c r="L209" s="19">
        <v>41.830100000000002</v>
      </c>
      <c r="M209" s="19">
        <v>11.6762</v>
      </c>
      <c r="N209" s="19">
        <v>6.0606</v>
      </c>
      <c r="O209" s="19">
        <v>139.47999999999999</v>
      </c>
      <c r="P209" s="19"/>
      <c r="Q209" s="19"/>
      <c r="R209" s="21">
        <v>45590</v>
      </c>
      <c r="S209" s="21">
        <v>45607</v>
      </c>
      <c r="T209" s="21">
        <v>45607</v>
      </c>
      <c r="U209" s="21">
        <v>45622</v>
      </c>
      <c r="V209" s="21">
        <v>45621</v>
      </c>
      <c r="W209" s="21">
        <v>45635</v>
      </c>
      <c r="X209" s="21">
        <v>45637</v>
      </c>
      <c r="Y209" s="21">
        <v>45590</v>
      </c>
      <c r="Z209" s="31">
        <v>45595</v>
      </c>
    </row>
    <row r="210" spans="1:26" ht="14.25" customHeight="1" x14ac:dyDescent="0.35">
      <c r="A210" s="19" t="s">
        <v>291</v>
      </c>
      <c r="B210" s="19" t="s">
        <v>292</v>
      </c>
      <c r="C210" s="19" t="s">
        <v>42</v>
      </c>
      <c r="D210" s="21">
        <v>45589</v>
      </c>
      <c r="E210" s="19">
        <v>1300</v>
      </c>
      <c r="F210" s="19">
        <v>6.18</v>
      </c>
      <c r="G210" s="22">
        <v>3.9379</v>
      </c>
      <c r="H210" s="19">
        <v>21.757999999999999</v>
      </c>
      <c r="I210" s="19">
        <v>0.878</v>
      </c>
      <c r="J210" s="19">
        <v>1.4200000000000001E-2</v>
      </c>
      <c r="K210" s="19">
        <v>7.0000000000000001E-3</v>
      </c>
      <c r="L210" s="19">
        <v>20.665400000000002</v>
      </c>
      <c r="M210" s="19">
        <v>14.5953</v>
      </c>
      <c r="N210" s="19">
        <v>0.43609999999999999</v>
      </c>
      <c r="O210" s="19">
        <v>70.430000000000007</v>
      </c>
      <c r="P210" s="19"/>
      <c r="Q210" s="19"/>
      <c r="R210" s="21">
        <v>45590</v>
      </c>
      <c r="S210" s="21">
        <v>45607</v>
      </c>
      <c r="T210" s="21">
        <v>45607</v>
      </c>
      <c r="U210" s="21">
        <v>45622</v>
      </c>
      <c r="V210" s="21">
        <v>45621</v>
      </c>
      <c r="W210" s="21">
        <v>45635</v>
      </c>
      <c r="X210" s="21">
        <v>45637</v>
      </c>
      <c r="Y210" s="21">
        <v>45590</v>
      </c>
      <c r="Z210" s="31">
        <v>45595</v>
      </c>
    </row>
    <row r="211" spans="1:26" ht="14.25" customHeight="1" x14ac:dyDescent="0.35">
      <c r="A211" s="19" t="s">
        <v>293</v>
      </c>
      <c r="B211" s="19" t="s">
        <v>80</v>
      </c>
      <c r="C211" s="19" t="s">
        <v>39</v>
      </c>
      <c r="D211" s="21">
        <v>45589</v>
      </c>
      <c r="E211" s="19">
        <v>1000</v>
      </c>
      <c r="F211" s="19"/>
      <c r="G211" s="22">
        <v>306.19800000000004</v>
      </c>
      <c r="H211" s="19">
        <v>343.51900000000001</v>
      </c>
      <c r="I211" s="19">
        <v>2.2759999999999998</v>
      </c>
      <c r="J211" s="19">
        <v>1.5212000000000001</v>
      </c>
      <c r="K211" s="19">
        <v>8.5000000000000006E-3</v>
      </c>
      <c r="L211" s="19">
        <v>31.171500000000002</v>
      </c>
      <c r="M211" s="19">
        <v>12.7896</v>
      </c>
      <c r="N211" s="19">
        <v>4.9222999999999999</v>
      </c>
      <c r="O211" s="19">
        <v>197.01</v>
      </c>
      <c r="P211" s="19"/>
      <c r="Q211" s="19"/>
      <c r="R211" s="21">
        <v>45590</v>
      </c>
      <c r="S211" s="21">
        <v>45607</v>
      </c>
      <c r="T211" s="21">
        <v>45607</v>
      </c>
      <c r="U211" s="21">
        <v>45622</v>
      </c>
      <c r="V211" s="21">
        <v>45621</v>
      </c>
      <c r="W211" s="21">
        <v>45635</v>
      </c>
      <c r="X211" s="21">
        <v>45637</v>
      </c>
      <c r="Y211" s="21">
        <v>45590</v>
      </c>
      <c r="Z211" s="31">
        <v>45595</v>
      </c>
    </row>
    <row r="212" spans="1:26" ht="14.25" customHeight="1" x14ac:dyDescent="0.35">
      <c r="A212" s="19" t="s">
        <v>294</v>
      </c>
      <c r="B212" s="19" t="s">
        <v>80</v>
      </c>
      <c r="C212" s="19" t="s">
        <v>42</v>
      </c>
      <c r="D212" s="21">
        <v>45589</v>
      </c>
      <c r="E212" s="19">
        <v>1000</v>
      </c>
      <c r="F212" s="19">
        <v>4.42</v>
      </c>
      <c r="G212" s="22">
        <v>16.435700000000001</v>
      </c>
      <c r="H212" s="19">
        <v>46.378999999999998</v>
      </c>
      <c r="I212" s="19">
        <v>0.92</v>
      </c>
      <c r="J212" s="19">
        <v>1.9E-2</v>
      </c>
      <c r="K212" s="19">
        <v>1.7600000000000001E-2</v>
      </c>
      <c r="L212" s="19">
        <v>25.587299999999999</v>
      </c>
      <c r="M212" s="19">
        <v>13.085000000000001</v>
      </c>
      <c r="N212" s="19">
        <v>3.7254</v>
      </c>
      <c r="O212" s="19">
        <v>145.13</v>
      </c>
      <c r="P212" s="19"/>
      <c r="Q212" s="19"/>
      <c r="R212" s="21">
        <v>45590</v>
      </c>
      <c r="S212" s="21">
        <v>45607</v>
      </c>
      <c r="T212" s="21">
        <v>45607</v>
      </c>
      <c r="U212" s="21">
        <v>45622</v>
      </c>
      <c r="V212" s="21">
        <v>45621</v>
      </c>
      <c r="W212" s="21">
        <v>45635</v>
      </c>
      <c r="X212" s="21">
        <v>45637</v>
      </c>
      <c r="Y212" s="21">
        <v>45590</v>
      </c>
      <c r="Z212" s="31">
        <v>45595</v>
      </c>
    </row>
    <row r="213" spans="1:26" ht="14.25" customHeight="1" x14ac:dyDescent="0.35">
      <c r="A213" s="19" t="s">
        <v>295</v>
      </c>
      <c r="B213" s="19" t="s">
        <v>97</v>
      </c>
      <c r="C213" s="19" t="s">
        <v>39</v>
      </c>
      <c r="D213" s="21">
        <v>45588</v>
      </c>
      <c r="E213" s="19">
        <v>1530</v>
      </c>
      <c r="F213" s="19"/>
      <c r="G213" s="22">
        <v>182.4434</v>
      </c>
      <c r="H213" s="19">
        <v>184.13300000000001</v>
      </c>
      <c r="I213" s="19">
        <v>1.722</v>
      </c>
      <c r="J213" s="20">
        <v>0.96250000000000002</v>
      </c>
      <c r="K213" s="19">
        <v>7.1000000000000004E-3</v>
      </c>
      <c r="L213" s="19">
        <v>31.918199999999999</v>
      </c>
      <c r="M213" s="19">
        <v>10.0884</v>
      </c>
      <c r="N213" s="19">
        <v>3.4702000000000002</v>
      </c>
      <c r="O213" s="19">
        <v>162.16999999999999</v>
      </c>
      <c r="P213" s="19"/>
      <c r="Q213" s="19"/>
      <c r="R213" s="21">
        <v>45590</v>
      </c>
      <c r="S213" s="21">
        <v>45607</v>
      </c>
      <c r="T213" s="21">
        <v>45607</v>
      </c>
      <c r="U213" s="21">
        <v>45622</v>
      </c>
      <c r="V213" s="21">
        <v>45621</v>
      </c>
      <c r="W213" s="21">
        <v>45635</v>
      </c>
      <c r="X213" s="21">
        <v>45637</v>
      </c>
      <c r="Y213" s="21">
        <v>45590</v>
      </c>
      <c r="Z213" s="31">
        <v>45595</v>
      </c>
    </row>
    <row r="214" spans="1:26" ht="14.25" customHeight="1" x14ac:dyDescent="0.35">
      <c r="A214" s="19" t="s">
        <v>296</v>
      </c>
      <c r="B214" s="19" t="s">
        <v>97</v>
      </c>
      <c r="C214" s="19" t="s">
        <v>42</v>
      </c>
      <c r="D214" s="21">
        <v>45588</v>
      </c>
      <c r="E214" s="19">
        <v>1530</v>
      </c>
      <c r="F214" s="19">
        <v>33.24</v>
      </c>
      <c r="G214" s="22">
        <v>3.8502999999999998</v>
      </c>
      <c r="H214" s="19">
        <v>41.305</v>
      </c>
      <c r="I214" s="19">
        <v>0.78100000000000003</v>
      </c>
      <c r="J214" s="20">
        <v>2.0500000000000001E-2</v>
      </c>
      <c r="K214" s="19">
        <v>7.4000000000000003E-3</v>
      </c>
      <c r="L214" s="19">
        <v>26.317399999999999</v>
      </c>
      <c r="M214" s="19">
        <v>10.2293</v>
      </c>
      <c r="N214" s="19">
        <v>3.5162</v>
      </c>
      <c r="O214" s="19">
        <v>144.22</v>
      </c>
      <c r="P214" s="19"/>
      <c r="Q214" s="19"/>
      <c r="R214" s="21">
        <v>45590</v>
      </c>
      <c r="S214" s="21">
        <v>45607</v>
      </c>
      <c r="U214" s="21">
        <v>45622</v>
      </c>
      <c r="V214" s="21">
        <v>45621</v>
      </c>
      <c r="W214" s="21">
        <v>45635</v>
      </c>
      <c r="X214" s="21">
        <v>45637</v>
      </c>
      <c r="Y214" s="21">
        <v>45590</v>
      </c>
      <c r="Z214" s="31">
        <v>45595</v>
      </c>
    </row>
    <row r="215" spans="1:26" ht="14.25" customHeight="1" x14ac:dyDescent="0.35">
      <c r="A215" s="19" t="s">
        <v>297</v>
      </c>
      <c r="B215" s="19" t="s">
        <v>85</v>
      </c>
      <c r="C215" s="19" t="s">
        <v>39</v>
      </c>
      <c r="D215" s="21">
        <v>45588</v>
      </c>
      <c r="E215" s="19">
        <v>1345</v>
      </c>
      <c r="F215" s="19"/>
      <c r="G215" s="22">
        <v>333.65879999999999</v>
      </c>
      <c r="H215" s="19">
        <v>396.15899999999999</v>
      </c>
      <c r="I215" s="19">
        <v>3.64</v>
      </c>
      <c r="J215" s="20">
        <v>2.8304</v>
      </c>
      <c r="K215" s="19">
        <v>8.9999999999999993E-3</v>
      </c>
      <c r="L215" s="19">
        <v>36.517099999999999</v>
      </c>
      <c r="M215" s="19">
        <v>13.9702</v>
      </c>
      <c r="N215" s="19">
        <v>2.7168999999999999</v>
      </c>
      <c r="O215" s="19">
        <v>160.36000000000001</v>
      </c>
      <c r="P215" s="19"/>
      <c r="Q215" s="19"/>
      <c r="R215" s="21">
        <v>45593</v>
      </c>
      <c r="S215" s="21">
        <v>45607</v>
      </c>
      <c r="T215" s="21">
        <v>45607</v>
      </c>
      <c r="U215" s="21">
        <v>45622</v>
      </c>
      <c r="V215" s="21">
        <v>45621</v>
      </c>
      <c r="W215" s="21">
        <v>45635</v>
      </c>
      <c r="X215" s="21">
        <v>45637</v>
      </c>
      <c r="Y215" s="21">
        <v>45590</v>
      </c>
      <c r="Z215" s="31">
        <v>45595</v>
      </c>
    </row>
    <row r="216" spans="1:26" ht="14.25" customHeight="1" x14ac:dyDescent="0.35">
      <c r="A216" s="19" t="s">
        <v>298</v>
      </c>
      <c r="B216" s="19" t="s">
        <v>85</v>
      </c>
      <c r="C216" s="19" t="s">
        <v>42</v>
      </c>
      <c r="D216" s="21">
        <v>45588</v>
      </c>
      <c r="E216" s="19">
        <v>1330</v>
      </c>
      <c r="F216" s="19">
        <v>17.75</v>
      </c>
      <c r="G216" s="22">
        <v>2.4331</v>
      </c>
      <c r="H216" s="19">
        <v>38.549999999999997</v>
      </c>
      <c r="I216" s="19">
        <v>0.995</v>
      </c>
      <c r="J216" s="20">
        <v>0.14510000000000001</v>
      </c>
      <c r="K216" s="19">
        <v>1.8700000000000001E-2</v>
      </c>
      <c r="L216" s="19">
        <v>27.345400000000001</v>
      </c>
      <c r="M216" s="19">
        <v>12.418900000000001</v>
      </c>
      <c r="N216" s="19">
        <v>2.3820999999999999</v>
      </c>
      <c r="O216" s="19">
        <v>130.29</v>
      </c>
      <c r="P216" s="19"/>
      <c r="Q216" s="19"/>
      <c r="R216" s="21">
        <v>45590</v>
      </c>
      <c r="S216" s="21">
        <v>45607</v>
      </c>
      <c r="T216" s="21">
        <v>45607</v>
      </c>
      <c r="U216" s="21">
        <v>45622</v>
      </c>
      <c r="V216" s="21">
        <v>45621</v>
      </c>
      <c r="W216" s="21">
        <v>45635</v>
      </c>
      <c r="X216" s="21">
        <v>45637</v>
      </c>
      <c r="Y216" s="21">
        <v>45590</v>
      </c>
      <c r="Z216" s="31">
        <v>45595</v>
      </c>
    </row>
    <row r="217" spans="1:26" ht="14.25" customHeight="1" x14ac:dyDescent="0.35">
      <c r="A217" s="19" t="s">
        <v>299</v>
      </c>
      <c r="B217" s="19" t="s">
        <v>88</v>
      </c>
      <c r="C217" s="19" t="s">
        <v>39</v>
      </c>
      <c r="D217" s="21">
        <v>45588</v>
      </c>
      <c r="E217" s="19">
        <v>1200</v>
      </c>
      <c r="F217" s="19"/>
      <c r="G217" s="22">
        <v>4074.8759999999997</v>
      </c>
      <c r="H217" s="19">
        <v>3903.44</v>
      </c>
      <c r="I217" s="19">
        <v>25.856000000000002</v>
      </c>
      <c r="J217" s="20">
        <v>26.716999999999999</v>
      </c>
      <c r="K217" s="19">
        <v>8.3000000000000001E-3</v>
      </c>
      <c r="L217" s="19">
        <v>51.528500000000001</v>
      </c>
      <c r="M217" s="19">
        <v>13.726000000000001</v>
      </c>
      <c r="N217" s="19">
        <v>6.6757999999999997</v>
      </c>
      <c r="O217" s="19">
        <v>1005.4000000000001</v>
      </c>
      <c r="P217" s="19"/>
      <c r="Q217" s="19"/>
      <c r="R217" s="21">
        <v>45590</v>
      </c>
      <c r="S217" s="21">
        <v>45607</v>
      </c>
      <c r="T217" s="21">
        <v>45607</v>
      </c>
      <c r="U217" s="21">
        <v>45622</v>
      </c>
      <c r="V217" s="21">
        <v>45621</v>
      </c>
      <c r="W217" s="21">
        <v>45635</v>
      </c>
      <c r="X217" s="21">
        <v>45637</v>
      </c>
      <c r="Y217" s="21">
        <v>45590</v>
      </c>
      <c r="Z217" s="31">
        <v>45595</v>
      </c>
    </row>
    <row r="218" spans="1:26" ht="14.25" customHeight="1" x14ac:dyDescent="0.35">
      <c r="A218" s="19" t="s">
        <v>300</v>
      </c>
      <c r="B218" s="19" t="s">
        <v>88</v>
      </c>
      <c r="C218" s="19" t="s">
        <v>42</v>
      </c>
      <c r="D218" s="21">
        <v>45588</v>
      </c>
      <c r="E218" s="19">
        <v>1145</v>
      </c>
      <c r="F218" s="19"/>
      <c r="G218" s="22">
        <v>2.7782</v>
      </c>
      <c r="H218" s="20" t="s">
        <v>59</v>
      </c>
      <c r="I218" s="20" t="s">
        <v>59</v>
      </c>
      <c r="J218" s="20">
        <v>0.22159999999999999</v>
      </c>
      <c r="K218" s="19">
        <v>6.1400000000000003E-2</v>
      </c>
      <c r="L218" s="19">
        <v>41.325200000000002</v>
      </c>
      <c r="M218" s="19">
        <v>10.334</v>
      </c>
      <c r="N218" s="19">
        <v>10.9192</v>
      </c>
      <c r="O218" s="20" t="s">
        <v>59</v>
      </c>
      <c r="P218" s="19"/>
      <c r="Q218" s="19"/>
      <c r="R218" s="21">
        <v>45590</v>
      </c>
      <c r="S218" s="21">
        <v>45607</v>
      </c>
      <c r="T218" s="21">
        <v>45607</v>
      </c>
      <c r="U218" s="21">
        <v>45622</v>
      </c>
      <c r="V218" s="21">
        <v>45621</v>
      </c>
      <c r="W218" s="21">
        <v>45635</v>
      </c>
      <c r="X218" s="21">
        <v>45637</v>
      </c>
      <c r="Y218" s="21">
        <v>45590</v>
      </c>
      <c r="Z218" s="31">
        <v>45595</v>
      </c>
    </row>
    <row r="219" spans="1:26" ht="14.25" customHeight="1" x14ac:dyDescent="0.35">
      <c r="A219" s="19" t="s">
        <v>301</v>
      </c>
      <c r="B219" s="19" t="s">
        <v>115</v>
      </c>
      <c r="C219" s="19" t="s">
        <v>42</v>
      </c>
      <c r="D219" s="21">
        <v>45589</v>
      </c>
      <c r="E219" s="19">
        <v>1130</v>
      </c>
      <c r="F219" s="19">
        <v>7.27</v>
      </c>
      <c r="G219" s="22">
        <v>3.2109000000000001</v>
      </c>
      <c r="H219" s="19">
        <v>28.251999999999999</v>
      </c>
      <c r="I219" s="19">
        <v>0.90700000000000003</v>
      </c>
      <c r="J219" s="20">
        <v>8.2299999999999998E-2</v>
      </c>
      <c r="K219" s="19">
        <v>1.0999999999999999E-2</v>
      </c>
      <c r="L219" s="19">
        <v>27.390999999999998</v>
      </c>
      <c r="M219" s="19">
        <v>10.8924</v>
      </c>
      <c r="N219" s="19">
        <v>2.3654000000000002</v>
      </c>
      <c r="O219" s="19">
        <v>121.99</v>
      </c>
      <c r="P219" s="19"/>
      <c r="Q219" s="19"/>
      <c r="R219" s="21">
        <v>45590</v>
      </c>
      <c r="S219" s="21" t="s">
        <v>183</v>
      </c>
      <c r="T219" s="19" t="s">
        <v>183</v>
      </c>
      <c r="U219" s="21">
        <v>45622</v>
      </c>
      <c r="V219" s="21">
        <v>45621</v>
      </c>
      <c r="W219" s="21">
        <v>45635</v>
      </c>
      <c r="X219" s="21">
        <v>45637</v>
      </c>
      <c r="Y219" s="21">
        <v>45590</v>
      </c>
      <c r="Z219" s="31">
        <v>45595</v>
      </c>
    </row>
    <row r="220" spans="1:26" ht="14.25" customHeight="1" x14ac:dyDescent="0.35">
      <c r="A220" s="19" t="s">
        <v>302</v>
      </c>
      <c r="B220" s="19" t="s">
        <v>91</v>
      </c>
      <c r="C220" s="19" t="s">
        <v>39</v>
      </c>
      <c r="D220" s="21">
        <v>45608</v>
      </c>
      <c r="E220" s="19">
        <v>1120</v>
      </c>
      <c r="F220" s="19">
        <v>6.47</v>
      </c>
      <c r="G220" s="22">
        <v>16.410399999999999</v>
      </c>
      <c r="H220" s="19">
        <v>36.7575</v>
      </c>
      <c r="I220" s="19">
        <v>0.94099999999999995</v>
      </c>
      <c r="J220" s="19">
        <v>0.23680000000000001</v>
      </c>
      <c r="K220" s="19">
        <v>4.6699999999999998E-2</v>
      </c>
      <c r="L220" s="19">
        <v>31.687899999999999</v>
      </c>
      <c r="M220" s="19">
        <v>9.5980000000000008</v>
      </c>
      <c r="N220" s="19">
        <v>2.7345999999999999</v>
      </c>
      <c r="O220" s="19">
        <v>158.49</v>
      </c>
      <c r="P220" s="19"/>
      <c r="Q220" s="19"/>
      <c r="R220" s="21">
        <v>45611</v>
      </c>
      <c r="S220" s="21">
        <v>45607</v>
      </c>
      <c r="T220" s="21">
        <v>45607</v>
      </c>
      <c r="U220" s="21">
        <v>45622</v>
      </c>
      <c r="V220" s="21">
        <v>45621</v>
      </c>
      <c r="W220" s="21">
        <v>45643</v>
      </c>
      <c r="X220" s="30">
        <v>45645</v>
      </c>
      <c r="Y220" s="21">
        <v>45615</v>
      </c>
      <c r="Z220" s="31">
        <v>45611</v>
      </c>
    </row>
    <row r="221" spans="1:26" ht="14.25" customHeight="1" x14ac:dyDescent="0.35">
      <c r="A221" s="19" t="s">
        <v>303</v>
      </c>
      <c r="B221" s="19" t="s">
        <v>91</v>
      </c>
      <c r="C221" s="19" t="s">
        <v>42</v>
      </c>
      <c r="D221" s="21">
        <v>45608</v>
      </c>
      <c r="E221" s="19">
        <v>1035</v>
      </c>
      <c r="F221" s="19">
        <v>6.25</v>
      </c>
      <c r="G221" s="22">
        <v>17.607700000000001</v>
      </c>
      <c r="H221" s="19">
        <v>46.008400000000002</v>
      </c>
      <c r="I221" s="19">
        <v>0.92610000000000003</v>
      </c>
      <c r="J221" s="19">
        <v>0.24110000000000001</v>
      </c>
      <c r="K221" s="19">
        <v>4.9700000000000001E-2</v>
      </c>
      <c r="L221" s="19">
        <v>31.853899999999999</v>
      </c>
      <c r="M221" s="19">
        <v>9.7821999999999996</v>
      </c>
      <c r="N221" s="19">
        <v>2.7052</v>
      </c>
      <c r="O221" s="19">
        <v>157.51</v>
      </c>
      <c r="P221" s="19"/>
      <c r="Q221" s="19"/>
      <c r="R221" s="21">
        <v>45611</v>
      </c>
      <c r="S221" s="21">
        <v>45630</v>
      </c>
      <c r="T221" s="21">
        <v>45630</v>
      </c>
      <c r="U221" s="21">
        <v>45622</v>
      </c>
      <c r="V221" s="21">
        <v>45621</v>
      </c>
      <c r="W221" s="21">
        <v>45643</v>
      </c>
      <c r="X221" s="21">
        <v>45645</v>
      </c>
      <c r="Y221" s="21">
        <v>45615</v>
      </c>
      <c r="Z221" s="31">
        <v>45611</v>
      </c>
    </row>
    <row r="222" spans="1:26" ht="14.25" customHeight="1" x14ac:dyDescent="0.35">
      <c r="A222" s="19" t="s">
        <v>304</v>
      </c>
      <c r="B222" s="19" t="s">
        <v>77</v>
      </c>
      <c r="C222" s="19" t="s">
        <v>39</v>
      </c>
      <c r="D222" s="21">
        <v>45610</v>
      </c>
      <c r="E222" s="19" t="s">
        <v>305</v>
      </c>
      <c r="F222" s="19">
        <v>7.52</v>
      </c>
      <c r="G222" s="22">
        <v>542.04700000000003</v>
      </c>
      <c r="H222" s="19">
        <v>705.41219999999998</v>
      </c>
      <c r="I222" s="19">
        <v>3.1770999999999998</v>
      </c>
      <c r="J222" s="19">
        <v>2.3778000000000001</v>
      </c>
      <c r="K222" s="19">
        <v>3.1800000000000002E-2</v>
      </c>
      <c r="L222" s="19">
        <v>40.6023</v>
      </c>
      <c r="M222" s="19">
        <v>14.1044</v>
      </c>
      <c r="N222" s="19">
        <v>4.9905999999999997</v>
      </c>
      <c r="O222" s="19">
        <v>189.16</v>
      </c>
      <c r="P222" s="19"/>
      <c r="Q222" s="19"/>
      <c r="R222" s="21">
        <v>45611</v>
      </c>
      <c r="S222" s="21">
        <v>45630</v>
      </c>
      <c r="T222" s="21">
        <v>45630</v>
      </c>
      <c r="U222" s="21">
        <v>45622</v>
      </c>
      <c r="V222" s="21">
        <v>45621</v>
      </c>
      <c r="W222" s="21">
        <v>45643</v>
      </c>
      <c r="X222" s="21">
        <v>45645</v>
      </c>
      <c r="Y222" s="21">
        <v>45615</v>
      </c>
      <c r="Z222" s="31">
        <v>45611</v>
      </c>
    </row>
    <row r="223" spans="1:26" ht="14.25" customHeight="1" x14ac:dyDescent="0.35">
      <c r="A223" s="19" t="s">
        <v>306</v>
      </c>
      <c r="B223" s="19" t="s">
        <v>77</v>
      </c>
      <c r="C223" s="19" t="s">
        <v>42</v>
      </c>
      <c r="D223" s="21">
        <v>45610</v>
      </c>
      <c r="E223" s="19" t="s">
        <v>305</v>
      </c>
      <c r="F223" s="19">
        <v>15.36</v>
      </c>
      <c r="G223" s="22">
        <v>23.7684</v>
      </c>
      <c r="H223" s="19">
        <v>84.360799999999998</v>
      </c>
      <c r="I223" s="19">
        <v>1.5022</v>
      </c>
      <c r="J223" s="19">
        <v>0.311</v>
      </c>
      <c r="K223" s="19">
        <v>6.3399999999999998E-2</v>
      </c>
      <c r="L223" s="19">
        <v>34.0991</v>
      </c>
      <c r="M223" s="19">
        <v>15.421200000000001</v>
      </c>
      <c r="N223" s="19">
        <v>4.0597000000000003</v>
      </c>
      <c r="O223" s="19">
        <v>130.53</v>
      </c>
      <c r="P223" s="19"/>
      <c r="Q223" s="19"/>
      <c r="R223" s="21">
        <v>45611</v>
      </c>
      <c r="S223" s="21">
        <v>45630</v>
      </c>
      <c r="T223" s="21">
        <v>45630</v>
      </c>
      <c r="U223" s="21">
        <v>45622</v>
      </c>
      <c r="V223" s="21">
        <v>45621</v>
      </c>
      <c r="W223" s="21">
        <v>45643</v>
      </c>
      <c r="X223" s="21">
        <v>45645</v>
      </c>
      <c r="Y223" s="21">
        <v>45615</v>
      </c>
      <c r="Z223" s="31">
        <v>45611</v>
      </c>
    </row>
    <row r="224" spans="1:26" ht="14.25" customHeight="1" x14ac:dyDescent="0.35">
      <c r="A224" s="19" t="s">
        <v>307</v>
      </c>
      <c r="B224" s="19" t="s">
        <v>74</v>
      </c>
      <c r="C224" s="19" t="s">
        <v>39</v>
      </c>
      <c r="D224" s="21">
        <v>45665</v>
      </c>
      <c r="E224" s="19">
        <v>1000</v>
      </c>
      <c r="F224" s="19"/>
      <c r="G224" s="22">
        <v>1727.7308</v>
      </c>
      <c r="H224" s="19"/>
      <c r="I224" s="19"/>
      <c r="J224" s="19"/>
      <c r="K224" s="19"/>
      <c r="L224" s="19">
        <v>91.308400000000006</v>
      </c>
      <c r="M224" s="19">
        <v>20.353400000000001</v>
      </c>
      <c r="N224" s="19"/>
      <c r="O224" s="19"/>
      <c r="P224" s="19"/>
      <c r="Q224" s="19"/>
      <c r="R224" s="21">
        <v>45300</v>
      </c>
      <c r="S224" s="21"/>
      <c r="T224" s="21"/>
      <c r="W224" s="21">
        <v>45643</v>
      </c>
      <c r="X224" s="21">
        <v>45645</v>
      </c>
      <c r="Z224" s="32"/>
    </row>
    <row r="225" spans="1:26" ht="14.25" customHeight="1" x14ac:dyDescent="0.35">
      <c r="A225" s="19" t="s">
        <v>308</v>
      </c>
      <c r="B225" s="19" t="s">
        <v>94</v>
      </c>
      <c r="C225" s="19" t="s">
        <v>39</v>
      </c>
      <c r="D225" s="21">
        <v>45665</v>
      </c>
      <c r="E225" s="19">
        <v>1145</v>
      </c>
      <c r="F225" s="19"/>
      <c r="G225" s="22">
        <v>4.3166000000000002</v>
      </c>
      <c r="H225" s="19"/>
      <c r="I225" s="19"/>
      <c r="J225" s="19"/>
      <c r="K225" s="19"/>
      <c r="L225" s="19">
        <v>28.5092</v>
      </c>
      <c r="M225" s="19">
        <v>14.446</v>
      </c>
      <c r="N225" s="19"/>
      <c r="O225" s="19"/>
      <c r="P225" s="19"/>
      <c r="Q225" s="19"/>
      <c r="R225" s="21">
        <v>45300</v>
      </c>
      <c r="S225" s="21"/>
      <c r="W225" s="21">
        <v>45643</v>
      </c>
      <c r="X225" s="21">
        <v>45645</v>
      </c>
      <c r="Z225" s="32"/>
    </row>
    <row r="226" spans="1:26" ht="14.25" customHeight="1" x14ac:dyDescent="0.35">
      <c r="A226" s="19" t="s">
        <v>309</v>
      </c>
      <c r="B226" s="19" t="s">
        <v>77</v>
      </c>
      <c r="C226" s="19" t="s">
        <v>39</v>
      </c>
      <c r="D226" s="21">
        <v>45663</v>
      </c>
      <c r="E226" s="19">
        <v>900</v>
      </c>
      <c r="F226" s="19"/>
      <c r="G226" s="22">
        <v>27.052099999999999</v>
      </c>
      <c r="H226" s="19"/>
      <c r="I226" s="19"/>
      <c r="J226" s="19"/>
      <c r="K226" s="19"/>
      <c r="L226" s="19">
        <v>35.829599999999999</v>
      </c>
      <c r="M226" s="19">
        <v>15.1751</v>
      </c>
      <c r="N226" s="19"/>
      <c r="O226" s="19"/>
      <c r="P226" s="19"/>
      <c r="Q226" s="19"/>
      <c r="R226" s="21">
        <v>45300</v>
      </c>
      <c r="S226" s="21"/>
      <c r="W226" s="21">
        <v>45643</v>
      </c>
      <c r="X226" s="21">
        <v>45645</v>
      </c>
      <c r="Z226" s="32"/>
    </row>
    <row r="227" spans="1:26" ht="14.25" customHeight="1" x14ac:dyDescent="0.35">
      <c r="A227" s="19" t="s">
        <v>310</v>
      </c>
      <c r="B227" s="19" t="s">
        <v>115</v>
      </c>
      <c r="C227" s="19" t="s">
        <v>39</v>
      </c>
      <c r="D227" s="21">
        <v>45664</v>
      </c>
      <c r="E227" s="19"/>
      <c r="F227" s="19"/>
      <c r="G227" s="22">
        <v>13.4686</v>
      </c>
      <c r="H227" s="19"/>
      <c r="I227" s="19"/>
      <c r="J227" s="19"/>
      <c r="K227" s="19"/>
      <c r="L227" s="19">
        <v>36.7879</v>
      </c>
      <c r="M227" s="19">
        <v>11.5586</v>
      </c>
      <c r="N227" s="19"/>
      <c r="O227" s="19"/>
      <c r="P227" s="19"/>
      <c r="Q227" s="19"/>
      <c r="R227" s="21">
        <v>45664</v>
      </c>
      <c r="S227" s="21"/>
      <c r="W227" s="21">
        <v>45643</v>
      </c>
      <c r="X227" s="21">
        <v>45645</v>
      </c>
      <c r="Z227" s="32"/>
    </row>
    <row r="228" spans="1:26" ht="14.25" customHeight="1" x14ac:dyDescent="0.35">
      <c r="A228" s="19" t="s">
        <v>311</v>
      </c>
      <c r="B228" s="19" t="s">
        <v>80</v>
      </c>
      <c r="C228" s="19" t="s">
        <v>39</v>
      </c>
      <c r="D228" s="21">
        <v>45664</v>
      </c>
      <c r="E228" s="19"/>
      <c r="F228" s="19"/>
      <c r="G228" s="22">
        <v>71.790099999999995</v>
      </c>
      <c r="H228" s="19"/>
      <c r="I228" s="19"/>
      <c r="J228" s="19"/>
      <c r="K228" s="19"/>
      <c r="L228" s="19">
        <v>34.850200000000001</v>
      </c>
      <c r="M228" s="19">
        <v>14.7195</v>
      </c>
      <c r="N228" s="19"/>
      <c r="O228" s="19"/>
      <c r="P228" s="19"/>
      <c r="Q228" s="19"/>
      <c r="R228" s="21">
        <v>45664</v>
      </c>
      <c r="S228" s="21"/>
      <c r="W228" s="21">
        <v>45643</v>
      </c>
      <c r="X228" s="21">
        <v>45645</v>
      </c>
      <c r="Z228" s="32"/>
    </row>
    <row r="229" spans="1:26" ht="14.25" customHeight="1" x14ac:dyDescent="0.35">
      <c r="A229" s="19" t="s">
        <v>312</v>
      </c>
      <c r="B229" s="19" t="s">
        <v>112</v>
      </c>
      <c r="C229" s="19" t="s">
        <v>39</v>
      </c>
      <c r="D229" s="21"/>
      <c r="E229" s="19"/>
      <c r="F229" s="19"/>
      <c r="G229" s="22">
        <v>85.044300000000007</v>
      </c>
      <c r="H229" s="19"/>
      <c r="I229" s="19"/>
      <c r="J229" s="19"/>
      <c r="K229" s="19"/>
      <c r="L229" s="19">
        <v>25.826899999999998</v>
      </c>
      <c r="M229" s="19">
        <v>16.021100000000001</v>
      </c>
      <c r="N229" s="19"/>
      <c r="O229" s="19"/>
      <c r="P229" s="19"/>
      <c r="Q229" s="19"/>
      <c r="R229" s="21">
        <v>45664</v>
      </c>
      <c r="S229" s="21"/>
      <c r="W229" s="21">
        <v>45643</v>
      </c>
      <c r="X229" s="21">
        <v>45645</v>
      </c>
      <c r="Z229" s="32"/>
    </row>
    <row r="230" spans="1:26" ht="14.25" customHeight="1" x14ac:dyDescent="0.35">
      <c r="G230" s="32"/>
      <c r="R230" s="21"/>
      <c r="S230" s="21"/>
      <c r="Z230" s="32"/>
    </row>
    <row r="231" spans="1:26" ht="14.25" customHeight="1" x14ac:dyDescent="0.35">
      <c r="G231" s="32"/>
      <c r="R231" s="21"/>
      <c r="S231" s="21"/>
      <c r="Z231" s="32"/>
    </row>
    <row r="232" spans="1:26" ht="14.25" customHeight="1" x14ac:dyDescent="0.35">
      <c r="G232" s="32"/>
      <c r="R232" s="21"/>
      <c r="S232" s="21"/>
      <c r="Z232" s="32"/>
    </row>
    <row r="233" spans="1:26" ht="14.25" customHeight="1" x14ac:dyDescent="0.35">
      <c r="G233" s="32"/>
      <c r="R233" s="21"/>
      <c r="S233" s="21"/>
      <c r="Z233" s="32"/>
    </row>
    <row r="234" spans="1:26" ht="14.25" customHeight="1" x14ac:dyDescent="0.35">
      <c r="G234" s="32"/>
      <c r="R234" s="21"/>
      <c r="S234" s="21"/>
      <c r="Z234" s="32"/>
    </row>
    <row r="235" spans="1:26" ht="14.25" customHeight="1" x14ac:dyDescent="0.35">
      <c r="G235" s="32"/>
      <c r="R235" s="21"/>
      <c r="S235" s="21"/>
      <c r="Z235" s="32"/>
    </row>
    <row r="236" spans="1:26" ht="14.25" customHeight="1" x14ac:dyDescent="0.35">
      <c r="G236" s="32"/>
      <c r="R236" s="21"/>
      <c r="S236" s="21"/>
      <c r="Z236" s="32"/>
    </row>
    <row r="237" spans="1:26" ht="14.25" customHeight="1" x14ac:dyDescent="0.35">
      <c r="G237" s="32"/>
      <c r="R237" s="21"/>
      <c r="S237" s="21"/>
      <c r="Z237" s="32"/>
    </row>
    <row r="238" spans="1:26" ht="14.25" customHeight="1" x14ac:dyDescent="0.35">
      <c r="G238" s="32"/>
      <c r="R238" s="21"/>
      <c r="S238" s="21"/>
      <c r="Z238" s="32"/>
    </row>
    <row r="239" spans="1:26" ht="14.25" customHeight="1" x14ac:dyDescent="0.35">
      <c r="G239" s="32"/>
      <c r="R239" s="21"/>
      <c r="S239" s="21"/>
      <c r="Z239" s="32"/>
    </row>
    <row r="240" spans="1:26" ht="14.25" customHeight="1" x14ac:dyDescent="0.35">
      <c r="G240" s="32"/>
      <c r="R240" s="21"/>
      <c r="S240" s="21"/>
      <c r="Z240" s="32"/>
    </row>
    <row r="241" spans="7:26" ht="14.25" customHeight="1" x14ac:dyDescent="0.35">
      <c r="G241" s="32"/>
      <c r="R241" s="21"/>
      <c r="S241" s="21"/>
      <c r="Z241" s="32"/>
    </row>
    <row r="242" spans="7:26" ht="14.25" customHeight="1" x14ac:dyDescent="0.35">
      <c r="G242" s="32"/>
      <c r="R242" s="21"/>
      <c r="S242" s="21"/>
      <c r="Z242" s="32"/>
    </row>
    <row r="243" spans="7:26" ht="14.25" customHeight="1" x14ac:dyDescent="0.35">
      <c r="G243" s="32"/>
      <c r="R243" s="21"/>
      <c r="S243" s="21"/>
      <c r="Z243" s="32"/>
    </row>
    <row r="244" spans="7:26" ht="14.25" customHeight="1" x14ac:dyDescent="0.35">
      <c r="G244" s="32"/>
      <c r="R244" s="21"/>
      <c r="S244" s="21"/>
      <c r="Z244" s="32"/>
    </row>
    <row r="245" spans="7:26" ht="14.25" customHeight="1" x14ac:dyDescent="0.35">
      <c r="G245" s="32"/>
      <c r="R245" s="21"/>
      <c r="S245" s="21"/>
      <c r="Z245" s="32"/>
    </row>
    <row r="246" spans="7:26" ht="14.25" customHeight="1" x14ac:dyDescent="0.35">
      <c r="G246" s="32"/>
      <c r="R246" s="21"/>
      <c r="S246" s="21"/>
      <c r="Z246" s="32"/>
    </row>
    <row r="247" spans="7:26" ht="14.25" customHeight="1" x14ac:dyDescent="0.35">
      <c r="G247" s="32"/>
      <c r="R247" s="21"/>
      <c r="S247" s="21"/>
      <c r="Z247" s="32"/>
    </row>
    <row r="248" spans="7:26" ht="14.25" customHeight="1" x14ac:dyDescent="0.35">
      <c r="G248" s="32"/>
      <c r="R248" s="21"/>
      <c r="S248" s="21"/>
      <c r="Z248" s="32"/>
    </row>
    <row r="249" spans="7:26" ht="14.25" customHeight="1" x14ac:dyDescent="0.35">
      <c r="G249" s="32"/>
      <c r="R249" s="21"/>
      <c r="S249" s="21"/>
      <c r="Z249" s="32"/>
    </row>
    <row r="250" spans="7:26" ht="14.25" customHeight="1" x14ac:dyDescent="0.35">
      <c r="G250" s="32"/>
      <c r="R250" s="21"/>
      <c r="S250" s="21"/>
      <c r="Z250" s="32"/>
    </row>
    <row r="251" spans="7:26" ht="14.25" customHeight="1" x14ac:dyDescent="0.35">
      <c r="G251" s="32"/>
      <c r="R251" s="21"/>
      <c r="S251" s="21"/>
      <c r="Z251" s="32"/>
    </row>
    <row r="252" spans="7:26" ht="14.25" customHeight="1" x14ac:dyDescent="0.35">
      <c r="G252" s="32"/>
      <c r="R252" s="21"/>
      <c r="S252" s="21"/>
      <c r="Z252" s="32"/>
    </row>
    <row r="253" spans="7:26" ht="14.25" customHeight="1" x14ac:dyDescent="0.35">
      <c r="G253" s="32"/>
      <c r="R253" s="21"/>
      <c r="S253" s="21"/>
      <c r="Z253" s="32"/>
    </row>
    <row r="254" spans="7:26" ht="14.25" customHeight="1" x14ac:dyDescent="0.35">
      <c r="G254" s="32"/>
      <c r="R254" s="21"/>
      <c r="S254" s="21"/>
      <c r="Z254" s="32"/>
    </row>
    <row r="255" spans="7:26" ht="14.25" customHeight="1" x14ac:dyDescent="0.35">
      <c r="G255" s="32"/>
      <c r="R255" s="21"/>
      <c r="S255" s="21"/>
      <c r="Z255" s="32"/>
    </row>
    <row r="256" spans="7:26" ht="14.25" customHeight="1" x14ac:dyDescent="0.35">
      <c r="G256" s="32"/>
      <c r="R256" s="21"/>
      <c r="S256" s="21"/>
      <c r="Z256" s="32"/>
    </row>
    <row r="257" spans="7:26" ht="14.25" customHeight="1" x14ac:dyDescent="0.35">
      <c r="G257" s="32"/>
      <c r="R257" s="21"/>
      <c r="S257" s="21"/>
      <c r="Z257" s="32"/>
    </row>
    <row r="258" spans="7:26" ht="14.25" customHeight="1" x14ac:dyDescent="0.35">
      <c r="G258" s="32"/>
      <c r="R258" s="21"/>
      <c r="S258" s="21"/>
      <c r="Z258" s="32"/>
    </row>
    <row r="259" spans="7:26" ht="14.25" customHeight="1" x14ac:dyDescent="0.35">
      <c r="G259" s="32"/>
      <c r="R259" s="21"/>
      <c r="S259" s="21"/>
      <c r="Z259" s="32"/>
    </row>
    <row r="260" spans="7:26" ht="14.25" customHeight="1" x14ac:dyDescent="0.35">
      <c r="G260" s="32"/>
      <c r="R260" s="21"/>
      <c r="S260" s="21"/>
      <c r="Z260" s="32"/>
    </row>
    <row r="261" spans="7:26" ht="14.25" customHeight="1" x14ac:dyDescent="0.35">
      <c r="G261" s="32"/>
      <c r="R261" s="21"/>
      <c r="S261" s="21"/>
      <c r="Z261" s="32"/>
    </row>
    <row r="262" spans="7:26" ht="14.25" customHeight="1" x14ac:dyDescent="0.35">
      <c r="G262" s="32"/>
      <c r="R262" s="21"/>
      <c r="S262" s="21"/>
      <c r="Z262" s="32"/>
    </row>
    <row r="263" spans="7:26" ht="14.25" customHeight="1" x14ac:dyDescent="0.35">
      <c r="G263" s="32"/>
      <c r="R263" s="21"/>
      <c r="S263" s="21"/>
      <c r="Z263" s="32"/>
    </row>
    <row r="264" spans="7:26" ht="14.25" customHeight="1" x14ac:dyDescent="0.35">
      <c r="G264" s="32"/>
      <c r="R264" s="21"/>
      <c r="S264" s="21"/>
      <c r="Z264" s="32"/>
    </row>
    <row r="265" spans="7:26" ht="14.25" customHeight="1" x14ac:dyDescent="0.35">
      <c r="G265" s="32"/>
      <c r="R265" s="21"/>
      <c r="S265" s="21"/>
      <c r="Z265" s="32"/>
    </row>
    <row r="266" spans="7:26" ht="14.25" customHeight="1" x14ac:dyDescent="0.35">
      <c r="G266" s="32"/>
      <c r="R266" s="21"/>
      <c r="S266" s="21"/>
      <c r="Z266" s="32"/>
    </row>
    <row r="267" spans="7:26" ht="14.25" customHeight="1" x14ac:dyDescent="0.35">
      <c r="G267" s="32"/>
      <c r="R267" s="21"/>
      <c r="S267" s="21"/>
      <c r="Z267" s="32"/>
    </row>
    <row r="268" spans="7:26" ht="14.25" customHeight="1" x14ac:dyDescent="0.35">
      <c r="G268" s="32"/>
      <c r="R268" s="21"/>
      <c r="S268" s="21"/>
      <c r="Z268" s="32"/>
    </row>
    <row r="269" spans="7:26" ht="14.25" customHeight="1" x14ac:dyDescent="0.35">
      <c r="G269" s="32"/>
      <c r="R269" s="21"/>
      <c r="S269" s="21"/>
      <c r="Z269" s="32"/>
    </row>
    <row r="270" spans="7:26" ht="14.25" customHeight="1" x14ac:dyDescent="0.35">
      <c r="G270" s="32"/>
      <c r="R270" s="21"/>
      <c r="S270" s="21"/>
      <c r="Z270" s="32"/>
    </row>
    <row r="271" spans="7:26" ht="14.25" customHeight="1" x14ac:dyDescent="0.35">
      <c r="G271" s="32"/>
      <c r="R271" s="21"/>
      <c r="S271" s="21"/>
      <c r="Z271" s="32"/>
    </row>
    <row r="272" spans="7:26" ht="14.25" customHeight="1" x14ac:dyDescent="0.35">
      <c r="G272" s="32"/>
      <c r="R272" s="21"/>
      <c r="S272" s="21"/>
      <c r="Z272" s="32"/>
    </row>
    <row r="273" spans="7:26" ht="14.25" customHeight="1" x14ac:dyDescent="0.35">
      <c r="G273" s="32"/>
      <c r="R273" s="21"/>
      <c r="S273" s="21"/>
      <c r="Z273" s="32"/>
    </row>
    <row r="274" spans="7:26" ht="14.25" customHeight="1" x14ac:dyDescent="0.35">
      <c r="G274" s="32"/>
      <c r="R274" s="21"/>
      <c r="S274" s="21"/>
      <c r="Z274" s="32"/>
    </row>
    <row r="275" spans="7:26" ht="14.25" customHeight="1" x14ac:dyDescent="0.35">
      <c r="G275" s="32"/>
      <c r="R275" s="21"/>
      <c r="S275" s="21"/>
      <c r="Z275" s="32"/>
    </row>
    <row r="276" spans="7:26" ht="14.25" customHeight="1" x14ac:dyDescent="0.35">
      <c r="G276" s="32"/>
      <c r="R276" s="21"/>
      <c r="S276" s="21"/>
      <c r="Z276" s="32"/>
    </row>
    <row r="277" spans="7:26" ht="14.25" customHeight="1" x14ac:dyDescent="0.35">
      <c r="G277" s="32"/>
      <c r="R277" s="21"/>
      <c r="S277" s="21"/>
      <c r="Z277" s="32"/>
    </row>
    <row r="278" spans="7:26" ht="14.25" customHeight="1" x14ac:dyDescent="0.35">
      <c r="G278" s="32"/>
      <c r="R278" s="21"/>
      <c r="S278" s="21"/>
      <c r="Z278" s="32"/>
    </row>
    <row r="279" spans="7:26" ht="14.25" customHeight="1" x14ac:dyDescent="0.35">
      <c r="G279" s="32"/>
      <c r="R279" s="21"/>
      <c r="S279" s="21"/>
      <c r="Z279" s="32"/>
    </row>
    <row r="280" spans="7:26" ht="14.25" customHeight="1" x14ac:dyDescent="0.35">
      <c r="G280" s="32"/>
      <c r="R280" s="21"/>
      <c r="S280" s="21"/>
      <c r="Z280" s="32"/>
    </row>
    <row r="281" spans="7:26" ht="14.25" customHeight="1" x14ac:dyDescent="0.35">
      <c r="G281" s="32"/>
      <c r="R281" s="21"/>
      <c r="S281" s="21"/>
      <c r="Z281" s="32"/>
    </row>
    <row r="282" spans="7:26" ht="14.25" customHeight="1" x14ac:dyDescent="0.35">
      <c r="G282" s="32"/>
      <c r="R282" s="21"/>
      <c r="S282" s="21"/>
      <c r="Z282" s="32"/>
    </row>
    <row r="283" spans="7:26" ht="14.25" customHeight="1" x14ac:dyDescent="0.35">
      <c r="G283" s="32"/>
      <c r="R283" s="21"/>
      <c r="S283" s="21"/>
      <c r="Z283" s="32"/>
    </row>
    <row r="284" spans="7:26" ht="14.25" customHeight="1" x14ac:dyDescent="0.35">
      <c r="G284" s="32"/>
      <c r="R284" s="21"/>
      <c r="S284" s="21"/>
      <c r="Z284" s="32"/>
    </row>
    <row r="285" spans="7:26" ht="14.25" customHeight="1" x14ac:dyDescent="0.35">
      <c r="G285" s="32"/>
      <c r="R285" s="21"/>
      <c r="S285" s="21"/>
      <c r="Z285" s="32"/>
    </row>
    <row r="286" spans="7:26" ht="14.25" customHeight="1" x14ac:dyDescent="0.35">
      <c r="G286" s="32"/>
      <c r="R286" s="21"/>
      <c r="S286" s="21"/>
      <c r="Z286" s="32"/>
    </row>
    <row r="287" spans="7:26" ht="14.25" customHeight="1" x14ac:dyDescent="0.35">
      <c r="G287" s="32"/>
      <c r="R287" s="21"/>
      <c r="S287" s="21"/>
      <c r="Z287" s="32"/>
    </row>
    <row r="288" spans="7:26" ht="14.25" customHeight="1" x14ac:dyDescent="0.35">
      <c r="G288" s="32"/>
      <c r="R288" s="21"/>
      <c r="S288" s="21"/>
      <c r="Z288" s="32"/>
    </row>
    <row r="289" spans="7:26" ht="14.25" customHeight="1" x14ac:dyDescent="0.35">
      <c r="G289" s="32"/>
      <c r="R289" s="21"/>
      <c r="S289" s="21"/>
      <c r="Z289" s="32"/>
    </row>
    <row r="290" spans="7:26" ht="14.25" customHeight="1" x14ac:dyDescent="0.35">
      <c r="G290" s="32"/>
      <c r="R290" s="21"/>
      <c r="S290" s="21"/>
      <c r="Z290" s="32"/>
    </row>
    <row r="291" spans="7:26" ht="14.25" customHeight="1" x14ac:dyDescent="0.35">
      <c r="G291" s="32"/>
      <c r="R291" s="21"/>
      <c r="S291" s="21"/>
      <c r="Z291" s="32"/>
    </row>
    <row r="292" spans="7:26" ht="14.25" customHeight="1" x14ac:dyDescent="0.35">
      <c r="G292" s="32"/>
      <c r="R292" s="21"/>
      <c r="S292" s="21"/>
      <c r="Z292" s="32"/>
    </row>
    <row r="293" spans="7:26" ht="14.25" customHeight="1" x14ac:dyDescent="0.35">
      <c r="G293" s="32"/>
      <c r="R293" s="21"/>
      <c r="S293" s="21"/>
      <c r="Z293" s="32"/>
    </row>
    <row r="294" spans="7:26" ht="14.25" customHeight="1" x14ac:dyDescent="0.35">
      <c r="G294" s="32"/>
      <c r="R294" s="21"/>
      <c r="S294" s="21"/>
      <c r="Z294" s="32"/>
    </row>
    <row r="295" spans="7:26" ht="14.25" customHeight="1" x14ac:dyDescent="0.35">
      <c r="G295" s="32"/>
      <c r="R295" s="21"/>
      <c r="S295" s="21"/>
      <c r="Z295" s="32"/>
    </row>
    <row r="296" spans="7:26" ht="14.25" customHeight="1" x14ac:dyDescent="0.35">
      <c r="G296" s="32"/>
      <c r="R296" s="21"/>
      <c r="S296" s="21"/>
      <c r="Z296" s="32"/>
    </row>
    <row r="297" spans="7:26" ht="14.25" customHeight="1" x14ac:dyDescent="0.35">
      <c r="G297" s="32"/>
      <c r="R297" s="21"/>
      <c r="S297" s="21"/>
      <c r="Z297" s="32"/>
    </row>
    <row r="298" spans="7:26" ht="14.25" customHeight="1" x14ac:dyDescent="0.35">
      <c r="G298" s="32"/>
      <c r="R298" s="21"/>
      <c r="S298" s="21"/>
      <c r="Z298" s="32"/>
    </row>
    <row r="299" spans="7:26" ht="14.25" customHeight="1" x14ac:dyDescent="0.35">
      <c r="G299" s="32"/>
      <c r="R299" s="21"/>
      <c r="S299" s="21"/>
      <c r="Z299" s="32"/>
    </row>
    <row r="300" spans="7:26" ht="14.25" customHeight="1" x14ac:dyDescent="0.35">
      <c r="G300" s="32"/>
      <c r="R300" s="21"/>
      <c r="S300" s="21"/>
      <c r="Z300" s="32"/>
    </row>
    <row r="301" spans="7:26" ht="14.25" customHeight="1" x14ac:dyDescent="0.35">
      <c r="G301" s="32"/>
      <c r="R301" s="21"/>
      <c r="S301" s="21"/>
      <c r="Z301" s="32"/>
    </row>
    <row r="302" spans="7:26" ht="14.25" customHeight="1" x14ac:dyDescent="0.35">
      <c r="G302" s="32"/>
      <c r="R302" s="21"/>
      <c r="S302" s="21"/>
      <c r="Z302" s="32"/>
    </row>
    <row r="303" spans="7:26" ht="14.25" customHeight="1" x14ac:dyDescent="0.35">
      <c r="G303" s="32"/>
      <c r="R303" s="21"/>
      <c r="S303" s="21"/>
      <c r="Z303" s="32"/>
    </row>
    <row r="304" spans="7:26" ht="14.25" customHeight="1" x14ac:dyDescent="0.35">
      <c r="G304" s="32"/>
      <c r="R304" s="21"/>
      <c r="S304" s="21"/>
      <c r="Z304" s="32"/>
    </row>
    <row r="305" spans="7:26" ht="14.25" customHeight="1" x14ac:dyDescent="0.35">
      <c r="G305" s="32"/>
      <c r="R305" s="21"/>
      <c r="S305" s="21"/>
      <c r="Z305" s="32"/>
    </row>
    <row r="306" spans="7:26" ht="14.25" customHeight="1" x14ac:dyDescent="0.35">
      <c r="G306" s="32"/>
      <c r="R306" s="21"/>
      <c r="S306" s="21"/>
      <c r="Z306" s="32"/>
    </row>
    <row r="307" spans="7:26" ht="14.25" customHeight="1" x14ac:dyDescent="0.35">
      <c r="G307" s="32"/>
      <c r="R307" s="21"/>
      <c r="S307" s="21"/>
      <c r="Z307" s="32"/>
    </row>
    <row r="308" spans="7:26" ht="14.25" customHeight="1" x14ac:dyDescent="0.35">
      <c r="G308" s="32"/>
      <c r="R308" s="21"/>
      <c r="S308" s="21"/>
      <c r="Z308" s="32"/>
    </row>
    <row r="309" spans="7:26" ht="14.25" customHeight="1" x14ac:dyDescent="0.35">
      <c r="G309" s="32"/>
      <c r="R309" s="21"/>
      <c r="S309" s="21"/>
      <c r="Z309" s="32"/>
    </row>
    <row r="310" spans="7:26" ht="14.25" customHeight="1" x14ac:dyDescent="0.35">
      <c r="G310" s="32"/>
      <c r="R310" s="21"/>
      <c r="S310" s="21"/>
      <c r="Z310" s="32"/>
    </row>
    <row r="311" spans="7:26" ht="14.25" customHeight="1" x14ac:dyDescent="0.35">
      <c r="G311" s="32"/>
      <c r="R311" s="21"/>
      <c r="S311" s="21"/>
      <c r="Z311" s="32"/>
    </row>
    <row r="312" spans="7:26" ht="14.25" customHeight="1" x14ac:dyDescent="0.35">
      <c r="G312" s="32"/>
      <c r="R312" s="21"/>
      <c r="S312" s="21"/>
      <c r="Z312" s="32"/>
    </row>
    <row r="313" spans="7:26" ht="14.25" customHeight="1" x14ac:dyDescent="0.35">
      <c r="G313" s="32"/>
      <c r="R313" s="21"/>
      <c r="S313" s="21"/>
      <c r="Z313" s="32"/>
    </row>
    <row r="314" spans="7:26" ht="14.25" customHeight="1" x14ac:dyDescent="0.35">
      <c r="G314" s="32"/>
      <c r="R314" s="21"/>
      <c r="S314" s="21"/>
      <c r="Z314" s="32"/>
    </row>
    <row r="315" spans="7:26" ht="14.25" customHeight="1" x14ac:dyDescent="0.35">
      <c r="G315" s="32"/>
      <c r="R315" s="21"/>
      <c r="S315" s="21"/>
      <c r="Z315" s="32"/>
    </row>
    <row r="316" spans="7:26" ht="14.25" customHeight="1" x14ac:dyDescent="0.35">
      <c r="G316" s="32"/>
      <c r="R316" s="21"/>
      <c r="S316" s="21"/>
      <c r="Z316" s="32"/>
    </row>
    <row r="317" spans="7:26" ht="14.25" customHeight="1" x14ac:dyDescent="0.35">
      <c r="G317" s="32"/>
      <c r="R317" s="21"/>
      <c r="S317" s="21"/>
      <c r="Z317" s="32"/>
    </row>
    <row r="318" spans="7:26" ht="14.25" customHeight="1" x14ac:dyDescent="0.35">
      <c r="G318" s="32"/>
      <c r="R318" s="21"/>
      <c r="S318" s="21"/>
      <c r="Z318" s="32"/>
    </row>
    <row r="319" spans="7:26" ht="14.25" customHeight="1" x14ac:dyDescent="0.35">
      <c r="G319" s="32"/>
      <c r="R319" s="21"/>
      <c r="S319" s="21"/>
      <c r="Z319" s="32"/>
    </row>
    <row r="320" spans="7:26" ht="14.25" customHeight="1" x14ac:dyDescent="0.35">
      <c r="G320" s="32"/>
      <c r="R320" s="21"/>
      <c r="S320" s="21"/>
      <c r="Z320" s="32"/>
    </row>
    <row r="321" spans="7:26" ht="14.25" customHeight="1" x14ac:dyDescent="0.35">
      <c r="G321" s="32"/>
      <c r="R321" s="21"/>
      <c r="S321" s="21"/>
      <c r="Z321" s="32"/>
    </row>
    <row r="322" spans="7:26" ht="14.25" customHeight="1" x14ac:dyDescent="0.35">
      <c r="G322" s="32"/>
      <c r="R322" s="21"/>
      <c r="S322" s="21"/>
      <c r="Z322" s="32"/>
    </row>
    <row r="323" spans="7:26" ht="14.25" customHeight="1" x14ac:dyDescent="0.35">
      <c r="G323" s="32"/>
      <c r="R323" s="21"/>
      <c r="S323" s="21"/>
      <c r="Z323" s="32"/>
    </row>
    <row r="324" spans="7:26" ht="14.25" customHeight="1" x14ac:dyDescent="0.35">
      <c r="G324" s="32"/>
      <c r="R324" s="21"/>
      <c r="S324" s="21"/>
      <c r="Z324" s="32"/>
    </row>
    <row r="325" spans="7:26" ht="14.25" customHeight="1" x14ac:dyDescent="0.35">
      <c r="G325" s="32"/>
      <c r="R325" s="21"/>
      <c r="S325" s="21"/>
      <c r="Z325" s="32"/>
    </row>
    <row r="326" spans="7:26" ht="14.25" customHeight="1" x14ac:dyDescent="0.35">
      <c r="G326" s="32"/>
      <c r="R326" s="21"/>
      <c r="S326" s="21"/>
      <c r="Z326" s="32"/>
    </row>
    <row r="327" spans="7:26" ht="14.25" customHeight="1" x14ac:dyDescent="0.35">
      <c r="G327" s="32"/>
      <c r="R327" s="21"/>
      <c r="S327" s="21"/>
      <c r="Z327" s="32"/>
    </row>
    <row r="328" spans="7:26" ht="14.25" customHeight="1" x14ac:dyDescent="0.35">
      <c r="G328" s="32"/>
      <c r="R328" s="21"/>
      <c r="S328" s="21"/>
      <c r="Z328" s="32"/>
    </row>
    <row r="329" spans="7:26" ht="14.25" customHeight="1" x14ac:dyDescent="0.35">
      <c r="G329" s="32"/>
      <c r="R329" s="21"/>
      <c r="S329" s="21"/>
      <c r="Z329" s="32"/>
    </row>
    <row r="330" spans="7:26" ht="14.25" customHeight="1" x14ac:dyDescent="0.35">
      <c r="G330" s="32"/>
      <c r="R330" s="21"/>
      <c r="S330" s="21"/>
      <c r="Z330" s="32"/>
    </row>
    <row r="331" spans="7:26" ht="14.25" customHeight="1" x14ac:dyDescent="0.35">
      <c r="G331" s="32"/>
      <c r="R331" s="21"/>
      <c r="S331" s="21"/>
      <c r="Z331" s="32"/>
    </row>
    <row r="332" spans="7:26" ht="14.25" customHeight="1" x14ac:dyDescent="0.35">
      <c r="G332" s="32"/>
      <c r="R332" s="21"/>
      <c r="S332" s="21"/>
      <c r="Z332" s="32"/>
    </row>
    <row r="333" spans="7:26" ht="14.25" customHeight="1" x14ac:dyDescent="0.35">
      <c r="G333" s="32"/>
      <c r="R333" s="21"/>
      <c r="S333" s="21"/>
      <c r="Z333" s="32"/>
    </row>
    <row r="334" spans="7:26" ht="14.25" customHeight="1" x14ac:dyDescent="0.35">
      <c r="G334" s="32"/>
      <c r="R334" s="21"/>
      <c r="S334" s="21"/>
      <c r="Z334" s="32"/>
    </row>
    <row r="335" spans="7:26" ht="14.25" customHeight="1" x14ac:dyDescent="0.35">
      <c r="G335" s="32"/>
      <c r="R335" s="21"/>
      <c r="S335" s="21"/>
      <c r="Z335" s="32"/>
    </row>
    <row r="336" spans="7:26" ht="14.25" customHeight="1" x14ac:dyDescent="0.35">
      <c r="G336" s="32"/>
      <c r="R336" s="21"/>
      <c r="S336" s="21"/>
      <c r="Z336" s="32"/>
    </row>
    <row r="337" spans="7:26" ht="14.25" customHeight="1" x14ac:dyDescent="0.35">
      <c r="G337" s="32"/>
      <c r="R337" s="21"/>
      <c r="S337" s="21"/>
      <c r="Z337" s="32"/>
    </row>
    <row r="338" spans="7:26" ht="14.25" customHeight="1" x14ac:dyDescent="0.35">
      <c r="G338" s="32"/>
      <c r="R338" s="21"/>
      <c r="S338" s="21"/>
      <c r="Z338" s="32"/>
    </row>
    <row r="339" spans="7:26" ht="14.25" customHeight="1" x14ac:dyDescent="0.35">
      <c r="G339" s="32"/>
      <c r="R339" s="21"/>
      <c r="S339" s="21"/>
      <c r="Z339" s="32"/>
    </row>
    <row r="340" spans="7:26" ht="14.25" customHeight="1" x14ac:dyDescent="0.35">
      <c r="G340" s="32"/>
      <c r="R340" s="21"/>
      <c r="S340" s="21"/>
      <c r="Z340" s="32"/>
    </row>
    <row r="341" spans="7:26" ht="14.25" customHeight="1" x14ac:dyDescent="0.35">
      <c r="G341" s="32"/>
      <c r="R341" s="21"/>
      <c r="S341" s="21"/>
      <c r="Z341" s="32"/>
    </row>
    <row r="342" spans="7:26" ht="14.25" customHeight="1" x14ac:dyDescent="0.35">
      <c r="G342" s="32"/>
      <c r="R342" s="21"/>
      <c r="S342" s="21"/>
      <c r="Z342" s="32"/>
    </row>
    <row r="343" spans="7:26" ht="14.25" customHeight="1" x14ac:dyDescent="0.35">
      <c r="G343" s="32"/>
      <c r="R343" s="21"/>
      <c r="S343" s="21"/>
      <c r="Z343" s="32"/>
    </row>
    <row r="344" spans="7:26" ht="14.25" customHeight="1" x14ac:dyDescent="0.35">
      <c r="G344" s="32"/>
      <c r="R344" s="21"/>
      <c r="S344" s="21"/>
      <c r="Z344" s="32"/>
    </row>
    <row r="345" spans="7:26" ht="14.25" customHeight="1" x14ac:dyDescent="0.35">
      <c r="G345" s="32"/>
      <c r="R345" s="21"/>
      <c r="S345" s="21"/>
      <c r="Z345" s="32"/>
    </row>
    <row r="346" spans="7:26" ht="14.25" customHeight="1" x14ac:dyDescent="0.35">
      <c r="G346" s="32"/>
      <c r="R346" s="21"/>
      <c r="S346" s="21"/>
      <c r="Z346" s="32"/>
    </row>
    <row r="347" spans="7:26" ht="14.25" customHeight="1" x14ac:dyDescent="0.35">
      <c r="G347" s="32"/>
      <c r="R347" s="21"/>
      <c r="S347" s="21"/>
      <c r="Z347" s="32"/>
    </row>
    <row r="348" spans="7:26" ht="14.25" customHeight="1" x14ac:dyDescent="0.35">
      <c r="G348" s="32"/>
      <c r="R348" s="21"/>
      <c r="S348" s="21"/>
      <c r="Z348" s="32"/>
    </row>
    <row r="349" spans="7:26" ht="14.25" customHeight="1" x14ac:dyDescent="0.35">
      <c r="G349" s="32"/>
      <c r="R349" s="21"/>
      <c r="S349" s="21"/>
      <c r="Z349" s="32"/>
    </row>
    <row r="350" spans="7:26" ht="14.25" customHeight="1" x14ac:dyDescent="0.35">
      <c r="G350" s="32"/>
      <c r="R350" s="21"/>
      <c r="S350" s="21"/>
      <c r="Z350" s="32"/>
    </row>
    <row r="351" spans="7:26" ht="14.25" customHeight="1" x14ac:dyDescent="0.35">
      <c r="G351" s="32"/>
      <c r="R351" s="21"/>
      <c r="S351" s="21"/>
      <c r="Z351" s="32"/>
    </row>
    <row r="352" spans="7:26" ht="14.25" customHeight="1" x14ac:dyDescent="0.35">
      <c r="G352" s="32"/>
      <c r="R352" s="21"/>
      <c r="S352" s="21"/>
      <c r="Z352" s="32"/>
    </row>
    <row r="353" spans="7:26" ht="14.25" customHeight="1" x14ac:dyDescent="0.35">
      <c r="G353" s="32"/>
      <c r="R353" s="21"/>
      <c r="S353" s="21"/>
      <c r="Z353" s="32"/>
    </row>
    <row r="354" spans="7:26" ht="14.25" customHeight="1" x14ac:dyDescent="0.35">
      <c r="G354" s="32"/>
      <c r="R354" s="21"/>
      <c r="S354" s="21"/>
      <c r="Z354" s="32"/>
    </row>
    <row r="355" spans="7:26" ht="14.25" customHeight="1" x14ac:dyDescent="0.35">
      <c r="G355" s="32"/>
      <c r="R355" s="21"/>
      <c r="S355" s="21"/>
      <c r="Z355" s="32"/>
    </row>
    <row r="356" spans="7:26" ht="14.25" customHeight="1" x14ac:dyDescent="0.35">
      <c r="G356" s="32"/>
      <c r="R356" s="21"/>
      <c r="S356" s="21"/>
      <c r="Z356" s="32"/>
    </row>
    <row r="357" spans="7:26" ht="14.25" customHeight="1" x14ac:dyDescent="0.35">
      <c r="G357" s="32"/>
      <c r="R357" s="21"/>
      <c r="S357" s="21"/>
      <c r="Z357" s="32"/>
    </row>
    <row r="358" spans="7:26" ht="14.25" customHeight="1" x14ac:dyDescent="0.35">
      <c r="G358" s="32"/>
      <c r="R358" s="21"/>
      <c r="S358" s="21"/>
      <c r="Z358" s="32"/>
    </row>
    <row r="359" spans="7:26" ht="14.25" customHeight="1" x14ac:dyDescent="0.35">
      <c r="G359" s="32"/>
      <c r="R359" s="21"/>
      <c r="S359" s="21"/>
      <c r="Z359" s="32"/>
    </row>
    <row r="360" spans="7:26" ht="14.25" customHeight="1" x14ac:dyDescent="0.35">
      <c r="G360" s="32"/>
      <c r="R360" s="21"/>
      <c r="S360" s="21"/>
      <c r="Z360" s="32"/>
    </row>
    <row r="361" spans="7:26" ht="14.25" customHeight="1" x14ac:dyDescent="0.35">
      <c r="G361" s="32"/>
      <c r="R361" s="21"/>
      <c r="S361" s="21"/>
      <c r="Z361" s="32"/>
    </row>
    <row r="362" spans="7:26" ht="14.25" customHeight="1" x14ac:dyDescent="0.35">
      <c r="G362" s="32"/>
      <c r="R362" s="21"/>
      <c r="S362" s="21"/>
      <c r="Z362" s="32"/>
    </row>
    <row r="363" spans="7:26" ht="14.25" customHeight="1" x14ac:dyDescent="0.35">
      <c r="G363" s="32"/>
      <c r="R363" s="21"/>
      <c r="S363" s="21"/>
      <c r="Z363" s="32"/>
    </row>
    <row r="364" spans="7:26" ht="14.25" customHeight="1" x14ac:dyDescent="0.35">
      <c r="G364" s="32"/>
      <c r="R364" s="21"/>
      <c r="S364" s="21"/>
      <c r="Z364" s="32"/>
    </row>
    <row r="365" spans="7:26" ht="14.25" customHeight="1" x14ac:dyDescent="0.35">
      <c r="G365" s="32"/>
      <c r="R365" s="21"/>
      <c r="S365" s="21"/>
      <c r="Z365" s="32"/>
    </row>
    <row r="366" spans="7:26" ht="14.25" customHeight="1" x14ac:dyDescent="0.35">
      <c r="G366" s="32"/>
      <c r="R366" s="21"/>
      <c r="S366" s="21"/>
      <c r="Z366" s="32"/>
    </row>
    <row r="367" spans="7:26" ht="14.25" customHeight="1" x14ac:dyDescent="0.35">
      <c r="G367" s="32"/>
      <c r="R367" s="21"/>
      <c r="S367" s="21"/>
      <c r="Z367" s="32"/>
    </row>
    <row r="368" spans="7:26" ht="14.25" customHeight="1" x14ac:dyDescent="0.35">
      <c r="G368" s="32"/>
      <c r="R368" s="21"/>
      <c r="S368" s="21"/>
      <c r="Z368" s="32"/>
    </row>
    <row r="369" spans="7:26" ht="14.25" customHeight="1" x14ac:dyDescent="0.35">
      <c r="G369" s="32"/>
      <c r="R369" s="21"/>
      <c r="S369" s="21"/>
      <c r="Z369" s="32"/>
    </row>
    <row r="370" spans="7:26" ht="14.25" customHeight="1" x14ac:dyDescent="0.35">
      <c r="G370" s="32"/>
      <c r="R370" s="21"/>
      <c r="S370" s="21"/>
      <c r="Z370" s="32"/>
    </row>
    <row r="371" spans="7:26" ht="14.25" customHeight="1" x14ac:dyDescent="0.35">
      <c r="G371" s="32"/>
      <c r="R371" s="21"/>
      <c r="S371" s="21"/>
      <c r="Z371" s="32"/>
    </row>
    <row r="372" spans="7:26" ht="14.25" customHeight="1" x14ac:dyDescent="0.35">
      <c r="G372" s="32"/>
      <c r="R372" s="21"/>
      <c r="S372" s="21"/>
      <c r="Z372" s="32"/>
    </row>
    <row r="373" spans="7:26" ht="14.25" customHeight="1" x14ac:dyDescent="0.35">
      <c r="G373" s="32"/>
      <c r="R373" s="21"/>
      <c r="S373" s="21"/>
      <c r="Z373" s="32"/>
    </row>
    <row r="374" spans="7:26" ht="14.25" customHeight="1" x14ac:dyDescent="0.35">
      <c r="G374" s="32"/>
      <c r="R374" s="21"/>
      <c r="S374" s="21"/>
      <c r="Z374" s="32"/>
    </row>
    <row r="375" spans="7:26" ht="14.25" customHeight="1" x14ac:dyDescent="0.35">
      <c r="G375" s="32"/>
      <c r="R375" s="21"/>
      <c r="S375" s="21"/>
      <c r="Z375" s="32"/>
    </row>
    <row r="376" spans="7:26" ht="14.25" customHeight="1" x14ac:dyDescent="0.35">
      <c r="G376" s="32"/>
      <c r="R376" s="21"/>
      <c r="S376" s="21"/>
      <c r="Z376" s="32"/>
    </row>
    <row r="377" spans="7:26" ht="14.25" customHeight="1" x14ac:dyDescent="0.35">
      <c r="G377" s="32"/>
      <c r="R377" s="21"/>
      <c r="S377" s="21"/>
      <c r="Z377" s="32"/>
    </row>
    <row r="378" spans="7:26" ht="14.25" customHeight="1" x14ac:dyDescent="0.35">
      <c r="G378" s="32"/>
      <c r="R378" s="21"/>
      <c r="S378" s="21"/>
      <c r="Z378" s="32"/>
    </row>
    <row r="379" spans="7:26" ht="14.25" customHeight="1" x14ac:dyDescent="0.35">
      <c r="G379" s="32"/>
      <c r="R379" s="21"/>
      <c r="S379" s="21"/>
      <c r="Z379" s="32"/>
    </row>
    <row r="380" spans="7:26" ht="14.25" customHeight="1" x14ac:dyDescent="0.35">
      <c r="G380" s="32"/>
      <c r="R380" s="21"/>
      <c r="S380" s="21"/>
      <c r="Z380" s="32"/>
    </row>
    <row r="381" spans="7:26" ht="14.25" customHeight="1" x14ac:dyDescent="0.35">
      <c r="G381" s="32"/>
      <c r="R381" s="21"/>
      <c r="S381" s="21"/>
      <c r="Z381" s="32"/>
    </row>
    <row r="382" spans="7:26" ht="14.25" customHeight="1" x14ac:dyDescent="0.35">
      <c r="G382" s="32"/>
      <c r="R382" s="21"/>
      <c r="S382" s="21"/>
      <c r="Z382" s="32"/>
    </row>
    <row r="383" spans="7:26" ht="14.25" customHeight="1" x14ac:dyDescent="0.35">
      <c r="G383" s="32"/>
      <c r="R383" s="21"/>
      <c r="S383" s="21"/>
      <c r="Z383" s="32"/>
    </row>
    <row r="384" spans="7:26" ht="14.25" customHeight="1" x14ac:dyDescent="0.35">
      <c r="G384" s="32"/>
      <c r="R384" s="21"/>
      <c r="S384" s="21"/>
      <c r="Z384" s="32"/>
    </row>
    <row r="385" spans="7:26" ht="14.25" customHeight="1" x14ac:dyDescent="0.35">
      <c r="G385" s="32"/>
      <c r="R385" s="21"/>
      <c r="S385" s="21"/>
      <c r="Z385" s="32"/>
    </row>
    <row r="386" spans="7:26" ht="14.25" customHeight="1" x14ac:dyDescent="0.35">
      <c r="G386" s="32"/>
      <c r="R386" s="21"/>
      <c r="S386" s="21"/>
      <c r="Z386" s="32"/>
    </row>
    <row r="387" spans="7:26" ht="14.25" customHeight="1" x14ac:dyDescent="0.35">
      <c r="G387" s="32"/>
      <c r="R387" s="21"/>
      <c r="S387" s="21"/>
      <c r="Z387" s="32"/>
    </row>
    <row r="388" spans="7:26" ht="14.25" customHeight="1" x14ac:dyDescent="0.35">
      <c r="G388" s="32"/>
      <c r="R388" s="21"/>
      <c r="S388" s="21"/>
      <c r="Z388" s="32"/>
    </row>
    <row r="389" spans="7:26" ht="14.25" customHeight="1" x14ac:dyDescent="0.35">
      <c r="G389" s="32"/>
      <c r="R389" s="21"/>
      <c r="S389" s="21"/>
      <c r="Z389" s="32"/>
    </row>
    <row r="390" spans="7:26" ht="14.25" customHeight="1" x14ac:dyDescent="0.35">
      <c r="G390" s="32"/>
      <c r="R390" s="21"/>
      <c r="S390" s="21"/>
      <c r="Z390" s="32"/>
    </row>
    <row r="391" spans="7:26" ht="14.25" customHeight="1" x14ac:dyDescent="0.35">
      <c r="G391" s="32"/>
      <c r="R391" s="21"/>
      <c r="S391" s="21"/>
      <c r="Z391" s="32"/>
    </row>
    <row r="392" spans="7:26" ht="14.25" customHeight="1" x14ac:dyDescent="0.35">
      <c r="G392" s="32"/>
      <c r="R392" s="21"/>
      <c r="S392" s="21"/>
      <c r="Z392" s="32"/>
    </row>
    <row r="393" spans="7:26" ht="14.25" customHeight="1" x14ac:dyDescent="0.35">
      <c r="G393" s="32"/>
      <c r="R393" s="21"/>
      <c r="S393" s="21"/>
      <c r="Z393" s="32"/>
    </row>
    <row r="394" spans="7:26" ht="14.25" customHeight="1" x14ac:dyDescent="0.35">
      <c r="G394" s="32"/>
      <c r="R394" s="21"/>
      <c r="S394" s="21"/>
      <c r="Z394" s="32"/>
    </row>
    <row r="395" spans="7:26" ht="14.25" customHeight="1" x14ac:dyDescent="0.35">
      <c r="G395" s="32"/>
      <c r="R395" s="21"/>
      <c r="S395" s="21"/>
      <c r="Z395" s="32"/>
    </row>
    <row r="396" spans="7:26" ht="14.25" customHeight="1" x14ac:dyDescent="0.35">
      <c r="G396" s="32"/>
      <c r="R396" s="21"/>
      <c r="S396" s="21"/>
      <c r="Z396" s="32"/>
    </row>
    <row r="397" spans="7:26" ht="14.25" customHeight="1" x14ac:dyDescent="0.35">
      <c r="G397" s="32"/>
      <c r="R397" s="21"/>
      <c r="S397" s="21"/>
      <c r="Z397" s="32"/>
    </row>
    <row r="398" spans="7:26" ht="14.25" customHeight="1" x14ac:dyDescent="0.35">
      <c r="G398" s="32"/>
      <c r="R398" s="21"/>
      <c r="S398" s="21"/>
      <c r="Z398" s="32"/>
    </row>
    <row r="399" spans="7:26" ht="14.25" customHeight="1" x14ac:dyDescent="0.35">
      <c r="G399" s="32"/>
      <c r="R399" s="21"/>
      <c r="S399" s="21"/>
      <c r="Z399" s="32"/>
    </row>
    <row r="400" spans="7:26" ht="14.25" customHeight="1" x14ac:dyDescent="0.35">
      <c r="G400" s="32"/>
      <c r="R400" s="21"/>
      <c r="S400" s="21"/>
      <c r="Z400" s="32"/>
    </row>
    <row r="401" spans="7:26" ht="14.25" customHeight="1" x14ac:dyDescent="0.35">
      <c r="G401" s="32"/>
      <c r="R401" s="21"/>
      <c r="S401" s="21"/>
      <c r="Z401" s="32"/>
    </row>
    <row r="402" spans="7:26" ht="14.25" customHeight="1" x14ac:dyDescent="0.35">
      <c r="G402" s="32"/>
      <c r="R402" s="21"/>
      <c r="S402" s="21"/>
      <c r="Z402" s="32"/>
    </row>
    <row r="403" spans="7:26" ht="14.25" customHeight="1" x14ac:dyDescent="0.35">
      <c r="G403" s="32"/>
      <c r="R403" s="21"/>
      <c r="S403" s="21"/>
      <c r="Z403" s="32"/>
    </row>
    <row r="404" spans="7:26" ht="14.25" customHeight="1" x14ac:dyDescent="0.35">
      <c r="G404" s="32"/>
      <c r="R404" s="21"/>
      <c r="S404" s="21"/>
      <c r="Z404" s="32"/>
    </row>
    <row r="405" spans="7:26" ht="14.25" customHeight="1" x14ac:dyDescent="0.35">
      <c r="G405" s="32"/>
      <c r="R405" s="21"/>
      <c r="S405" s="21"/>
      <c r="Z405" s="32"/>
    </row>
    <row r="406" spans="7:26" ht="14.25" customHeight="1" x14ac:dyDescent="0.35">
      <c r="G406" s="32"/>
      <c r="R406" s="21"/>
      <c r="S406" s="21"/>
      <c r="Z406" s="32"/>
    </row>
    <row r="407" spans="7:26" ht="14.25" customHeight="1" x14ac:dyDescent="0.35">
      <c r="G407" s="32"/>
      <c r="R407" s="21"/>
      <c r="S407" s="21"/>
      <c r="Z407" s="32"/>
    </row>
    <row r="408" spans="7:26" ht="14.25" customHeight="1" x14ac:dyDescent="0.35">
      <c r="G408" s="32"/>
      <c r="R408" s="21"/>
      <c r="S408" s="21"/>
      <c r="Z408" s="32"/>
    </row>
    <row r="409" spans="7:26" ht="14.25" customHeight="1" x14ac:dyDescent="0.35">
      <c r="G409" s="32"/>
      <c r="R409" s="21"/>
      <c r="S409" s="21"/>
      <c r="Z409" s="32"/>
    </row>
    <row r="410" spans="7:26" ht="14.25" customHeight="1" x14ac:dyDescent="0.35">
      <c r="G410" s="32"/>
      <c r="R410" s="21"/>
      <c r="S410" s="21"/>
      <c r="Z410" s="32"/>
    </row>
    <row r="411" spans="7:26" ht="14.25" customHeight="1" x14ac:dyDescent="0.35">
      <c r="G411" s="32"/>
      <c r="R411" s="21"/>
      <c r="S411" s="21"/>
      <c r="Z411" s="32"/>
    </row>
    <row r="412" spans="7:26" ht="14.25" customHeight="1" x14ac:dyDescent="0.35">
      <c r="G412" s="32"/>
      <c r="R412" s="21"/>
      <c r="S412" s="21"/>
      <c r="Z412" s="32"/>
    </row>
    <row r="413" spans="7:26" ht="14.25" customHeight="1" x14ac:dyDescent="0.35">
      <c r="G413" s="32"/>
      <c r="R413" s="21"/>
      <c r="S413" s="21"/>
      <c r="Z413" s="32"/>
    </row>
    <row r="414" spans="7:26" ht="14.25" customHeight="1" x14ac:dyDescent="0.35">
      <c r="G414" s="32"/>
      <c r="R414" s="21"/>
      <c r="S414" s="21"/>
      <c r="Z414" s="32"/>
    </row>
    <row r="415" spans="7:26" ht="14.25" customHeight="1" x14ac:dyDescent="0.35">
      <c r="G415" s="32"/>
      <c r="R415" s="21"/>
      <c r="S415" s="21"/>
      <c r="Z415" s="32"/>
    </row>
    <row r="416" spans="7:26" ht="14.25" customHeight="1" x14ac:dyDescent="0.35">
      <c r="G416" s="32"/>
      <c r="R416" s="21"/>
      <c r="S416" s="21"/>
      <c r="Z416" s="32"/>
    </row>
    <row r="417" spans="7:26" ht="14.25" customHeight="1" x14ac:dyDescent="0.35">
      <c r="G417" s="32"/>
      <c r="R417" s="21"/>
      <c r="S417" s="21"/>
      <c r="Z417" s="32"/>
    </row>
    <row r="418" spans="7:26" ht="14.25" customHeight="1" x14ac:dyDescent="0.35">
      <c r="G418" s="32"/>
      <c r="R418" s="21"/>
      <c r="S418" s="21"/>
      <c r="Z418" s="32"/>
    </row>
    <row r="419" spans="7:26" ht="14.25" customHeight="1" x14ac:dyDescent="0.35">
      <c r="G419" s="32"/>
      <c r="R419" s="21"/>
      <c r="S419" s="21"/>
      <c r="Z419" s="32"/>
    </row>
    <row r="420" spans="7:26" ht="14.25" customHeight="1" x14ac:dyDescent="0.35">
      <c r="G420" s="32"/>
      <c r="R420" s="21"/>
      <c r="S420" s="21"/>
      <c r="Z420" s="32"/>
    </row>
    <row r="421" spans="7:26" ht="14.25" customHeight="1" x14ac:dyDescent="0.35">
      <c r="G421" s="32"/>
      <c r="R421" s="21"/>
      <c r="S421" s="21"/>
      <c r="Z421" s="32"/>
    </row>
    <row r="422" spans="7:26" ht="14.25" customHeight="1" x14ac:dyDescent="0.35">
      <c r="G422" s="32"/>
      <c r="R422" s="21"/>
      <c r="S422" s="21"/>
      <c r="Z422" s="32"/>
    </row>
    <row r="423" spans="7:26" ht="14.25" customHeight="1" x14ac:dyDescent="0.35">
      <c r="G423" s="32"/>
      <c r="R423" s="21"/>
      <c r="S423" s="21"/>
      <c r="Z423" s="32"/>
    </row>
    <row r="424" spans="7:26" ht="14.25" customHeight="1" x14ac:dyDescent="0.35">
      <c r="G424" s="32"/>
      <c r="R424" s="21"/>
      <c r="S424" s="21"/>
      <c r="Z424" s="32"/>
    </row>
    <row r="425" spans="7:26" ht="14.25" customHeight="1" x14ac:dyDescent="0.35">
      <c r="G425" s="32"/>
      <c r="R425" s="21"/>
      <c r="S425" s="21"/>
      <c r="Z425" s="32"/>
    </row>
    <row r="426" spans="7:26" ht="14.25" customHeight="1" x14ac:dyDescent="0.35">
      <c r="G426" s="32"/>
      <c r="R426" s="21"/>
      <c r="S426" s="21"/>
      <c r="Z426" s="32"/>
    </row>
    <row r="427" spans="7:26" ht="14.25" customHeight="1" x14ac:dyDescent="0.35">
      <c r="G427" s="32"/>
      <c r="R427" s="21"/>
      <c r="S427" s="21"/>
      <c r="Z427" s="32"/>
    </row>
    <row r="428" spans="7:26" ht="14.25" customHeight="1" x14ac:dyDescent="0.35">
      <c r="G428" s="32"/>
      <c r="R428" s="21"/>
      <c r="S428" s="21"/>
      <c r="Z428" s="32"/>
    </row>
    <row r="429" spans="7:26" ht="14.25" customHeight="1" x14ac:dyDescent="0.35">
      <c r="G429" s="32"/>
      <c r="R429" s="21"/>
      <c r="S429" s="21"/>
      <c r="Z429" s="32"/>
    </row>
    <row r="430" spans="7:26" ht="15.75" customHeight="1" x14ac:dyDescent="0.35"/>
    <row r="431" spans="7:26" ht="15.75" customHeight="1" x14ac:dyDescent="0.35"/>
    <row r="432" spans="7:26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conditionalFormatting sqref="G1:G2 G194:G219 G230:G1000">
    <cfRule type="cellIs" dxfId="18" priority="1" operator="lessThan">
      <formula>3.5</formula>
    </cfRule>
  </conditionalFormatting>
  <conditionalFormatting sqref="G3:G229">
    <cfRule type="cellIs" dxfId="17" priority="4" operator="lessThan">
      <formula>3</formula>
    </cfRule>
  </conditionalFormatting>
  <conditionalFormatting sqref="I3:I229">
    <cfRule type="cellIs" dxfId="16" priority="5" operator="lessThan">
      <formula>0.05</formula>
    </cfRule>
  </conditionalFormatting>
  <conditionalFormatting sqref="J3:J229">
    <cfRule type="cellIs" dxfId="15" priority="6" operator="lessThan">
      <formula>0.01</formula>
    </cfRule>
  </conditionalFormatting>
  <conditionalFormatting sqref="K3:K229">
    <cfRule type="cellIs" dxfId="14" priority="7" operator="lessThan">
      <formula>0.005</formula>
    </cfRule>
  </conditionalFormatting>
  <conditionalFormatting sqref="L3:L229">
    <cfRule type="cellIs" dxfId="13" priority="8" operator="lessThan">
      <formula>3</formula>
    </cfRule>
  </conditionalFormatting>
  <conditionalFormatting sqref="M3:M229">
    <cfRule type="cellIs" dxfId="12" priority="9" operator="lessThan">
      <formula>3</formula>
    </cfRule>
  </conditionalFormatting>
  <conditionalFormatting sqref="N1:N2 P1:P2 O164:O210 O213:O217 O219:O1000">
    <cfRule type="cellIs" dxfId="11" priority="2" operator="lessThan">
      <formula>0.3</formula>
    </cfRule>
  </conditionalFormatting>
  <conditionalFormatting sqref="N111">
    <cfRule type="cellIs" dxfId="10" priority="3" operator="lessThan">
      <formula>0.3</formula>
    </cfRule>
  </conditionalFormatting>
  <pageMargins left="0.7" right="0.7" top="0.75" bottom="0.75" header="0" footer="0"/>
  <pageSetup orientation="portrait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00"/>
  <sheetViews>
    <sheetView workbookViewId="0"/>
  </sheetViews>
  <sheetFormatPr defaultColWidth="14.453125" defaultRowHeight="15" customHeight="1" x14ac:dyDescent="0.35"/>
  <cols>
    <col min="1" max="8" width="8.7265625" customWidth="1"/>
    <col min="9" max="9" width="10.7265625" customWidth="1"/>
    <col min="10" max="10" width="8.7265625" customWidth="1"/>
    <col min="12" max="18" width="8.7265625" customWidth="1"/>
    <col min="19" max="20" width="10.7265625" customWidth="1"/>
  </cols>
  <sheetData>
    <row r="1" spans="1:20" ht="14.25" customHeight="1" x14ac:dyDescent="0.35">
      <c r="A1" s="33">
        <v>240315</v>
      </c>
      <c r="B1" s="33"/>
      <c r="C1" s="264" t="s">
        <v>313</v>
      </c>
      <c r="D1" s="265"/>
      <c r="E1" s="265"/>
      <c r="F1" s="265"/>
      <c r="G1" s="265"/>
      <c r="H1" s="265"/>
      <c r="I1" s="265"/>
      <c r="J1" s="266"/>
      <c r="K1" s="33">
        <v>240315</v>
      </c>
      <c r="L1" s="33"/>
      <c r="M1" s="264" t="s">
        <v>314</v>
      </c>
      <c r="N1" s="265"/>
      <c r="O1" s="265"/>
      <c r="P1" s="265"/>
      <c r="Q1" s="265"/>
      <c r="R1" s="265"/>
      <c r="S1" s="265"/>
      <c r="T1" s="266"/>
    </row>
    <row r="2" spans="1:20" ht="14.25" customHeight="1" x14ac:dyDescent="0.35">
      <c r="A2" s="34" t="s">
        <v>315</v>
      </c>
      <c r="B2" s="35"/>
      <c r="C2" s="35"/>
      <c r="D2" s="270" t="s">
        <v>316</v>
      </c>
      <c r="E2" s="265"/>
      <c r="F2" s="266"/>
      <c r="G2" s="270" t="s">
        <v>317</v>
      </c>
      <c r="H2" s="265"/>
      <c r="I2" s="265"/>
      <c r="J2" s="266"/>
      <c r="K2" s="267" t="s">
        <v>315</v>
      </c>
      <c r="L2" s="268"/>
      <c r="M2" s="269"/>
      <c r="N2" s="270" t="s">
        <v>316</v>
      </c>
      <c r="O2" s="265"/>
      <c r="P2" s="266"/>
      <c r="Q2" s="270" t="s">
        <v>317</v>
      </c>
      <c r="R2" s="265"/>
      <c r="S2" s="265"/>
      <c r="T2" s="266"/>
    </row>
    <row r="3" spans="1:20" ht="14.25" customHeight="1" x14ac:dyDescent="0.35">
      <c r="A3" s="36" t="s">
        <v>1</v>
      </c>
      <c r="B3" s="37" t="s">
        <v>318</v>
      </c>
      <c r="C3" s="38" t="s">
        <v>319</v>
      </c>
      <c r="D3" s="39" t="s">
        <v>1</v>
      </c>
      <c r="E3" s="40" t="s">
        <v>320</v>
      </c>
      <c r="F3" s="40" t="s">
        <v>321</v>
      </c>
      <c r="G3" s="41" t="s">
        <v>1</v>
      </c>
      <c r="H3" s="42" t="s">
        <v>322</v>
      </c>
      <c r="I3" s="42" t="s">
        <v>323</v>
      </c>
      <c r="J3" s="43" t="s">
        <v>324</v>
      </c>
      <c r="K3" s="36" t="s">
        <v>1</v>
      </c>
      <c r="L3" s="37" t="s">
        <v>318</v>
      </c>
      <c r="M3" s="38" t="s">
        <v>325</v>
      </c>
      <c r="N3" s="39" t="s">
        <v>1</v>
      </c>
      <c r="O3" s="40" t="s">
        <v>326</v>
      </c>
      <c r="P3" s="40" t="s">
        <v>321</v>
      </c>
      <c r="Q3" s="41" t="s">
        <v>1</v>
      </c>
      <c r="R3" s="42" t="s">
        <v>327</v>
      </c>
      <c r="S3" s="42" t="s">
        <v>328</v>
      </c>
      <c r="T3" s="43" t="s">
        <v>324</v>
      </c>
    </row>
    <row r="4" spans="1:20" ht="14.25" customHeight="1" x14ac:dyDescent="0.35">
      <c r="A4" s="44" t="s">
        <v>329</v>
      </c>
      <c r="B4" s="45"/>
      <c r="C4" s="45">
        <v>2.6199999999999999E-3</v>
      </c>
      <c r="D4" s="46" t="s">
        <v>56</v>
      </c>
      <c r="E4" s="45">
        <v>0.90259999999999996</v>
      </c>
      <c r="F4" s="47"/>
      <c r="G4" s="47" t="s">
        <v>330</v>
      </c>
      <c r="H4" s="48">
        <v>1.39</v>
      </c>
      <c r="I4" s="45">
        <v>1.3509</v>
      </c>
      <c r="J4" s="49">
        <f>(I4)/H4</f>
        <v>0.97187050359712235</v>
      </c>
      <c r="K4" s="44" t="s">
        <v>329</v>
      </c>
      <c r="L4" s="48">
        <v>1.9191</v>
      </c>
      <c r="M4" s="48"/>
      <c r="N4" s="46" t="s">
        <v>56</v>
      </c>
      <c r="O4" s="48">
        <v>30.103899999999999</v>
      </c>
      <c r="P4" s="47"/>
      <c r="Q4" s="47" t="s">
        <v>331</v>
      </c>
      <c r="R4" s="48">
        <v>69.44</v>
      </c>
      <c r="S4" s="48">
        <v>65.421099999999996</v>
      </c>
      <c r="T4" s="49">
        <f>(S4)/R4</f>
        <v>0.94212413594470046</v>
      </c>
    </row>
    <row r="5" spans="1:20" ht="14.25" customHeight="1" x14ac:dyDescent="0.35">
      <c r="A5" s="50" t="s">
        <v>332</v>
      </c>
      <c r="B5" s="51"/>
      <c r="C5" s="51">
        <v>2.35E-2</v>
      </c>
      <c r="D5" s="52" t="s">
        <v>333</v>
      </c>
      <c r="E5" s="51">
        <v>0.96579999999999999</v>
      </c>
      <c r="F5" s="53">
        <f>ABS(E5-E4)/((E5+E4)/2)*100</f>
        <v>6.7651466495397177</v>
      </c>
      <c r="G5" s="52" t="s">
        <v>56</v>
      </c>
      <c r="H5" s="53"/>
      <c r="I5" s="51">
        <v>0.90300000000000002</v>
      </c>
      <c r="J5" s="54"/>
      <c r="K5" s="50" t="s">
        <v>332</v>
      </c>
      <c r="L5" s="53">
        <v>0.505</v>
      </c>
      <c r="M5" s="53"/>
      <c r="N5" s="52" t="s">
        <v>333</v>
      </c>
      <c r="O5" s="53">
        <v>28.850899999999999</v>
      </c>
      <c r="P5" s="53">
        <f>ABS(O5-O4)/((O5+O4)/2)*100</f>
        <v>4.2507141064001583</v>
      </c>
      <c r="Q5" s="46" t="s">
        <v>56</v>
      </c>
      <c r="R5" s="53"/>
      <c r="S5" s="48">
        <v>30.103899999999999</v>
      </c>
      <c r="T5" s="54"/>
    </row>
    <row r="6" spans="1:20" ht="14.25" customHeight="1" x14ac:dyDescent="0.35">
      <c r="A6" s="50"/>
      <c r="B6" s="28"/>
      <c r="C6" s="53"/>
      <c r="D6" s="52" t="s">
        <v>334</v>
      </c>
      <c r="E6" s="51">
        <v>2.3121</v>
      </c>
      <c r="F6" s="28"/>
      <c r="G6" s="28" t="s">
        <v>334</v>
      </c>
      <c r="H6" s="53">
        <v>1.39</v>
      </c>
      <c r="I6" s="51">
        <v>2.3119999999999998</v>
      </c>
      <c r="J6" s="54">
        <f>(I6-I5)/H6</f>
        <v>1.0136690647482014</v>
      </c>
      <c r="K6" s="50"/>
      <c r="L6" s="28"/>
      <c r="M6" s="53"/>
      <c r="N6" s="28" t="s">
        <v>334</v>
      </c>
      <c r="O6" s="53">
        <v>92.558800000000005</v>
      </c>
      <c r="P6" s="28"/>
      <c r="Q6" s="28" t="s">
        <v>334</v>
      </c>
      <c r="R6" s="53">
        <v>69.44</v>
      </c>
      <c r="S6" s="53">
        <v>92.558800000000005</v>
      </c>
      <c r="T6" s="54">
        <f>(S6-S5)/R6</f>
        <v>0.8994081221198158</v>
      </c>
    </row>
    <row r="7" spans="1:20" ht="14.25" customHeight="1" x14ac:dyDescent="0.35">
      <c r="A7" s="50"/>
      <c r="B7" s="28"/>
      <c r="C7" s="53"/>
      <c r="D7" s="52" t="s">
        <v>335</v>
      </c>
      <c r="E7" s="51">
        <v>2.3172999999999999</v>
      </c>
      <c r="F7" s="53">
        <f>ABS(E7-E6)/((E7+E6)/2)*100</f>
        <v>0.22465114269667216</v>
      </c>
      <c r="G7" s="52" t="s">
        <v>335</v>
      </c>
      <c r="H7" s="53">
        <v>1.39</v>
      </c>
      <c r="I7" s="51">
        <v>2.3170000000000002</v>
      </c>
      <c r="J7" s="54">
        <f>(I7-I5)/H7</f>
        <v>1.0172661870503599</v>
      </c>
      <c r="K7" s="50"/>
      <c r="L7" s="28"/>
      <c r="M7" s="53"/>
      <c r="N7" s="52" t="s">
        <v>335</v>
      </c>
      <c r="O7" s="53">
        <v>95.153300000000002</v>
      </c>
      <c r="P7" s="53">
        <f>ABS(O7-O6)/((O7+O6)/2)*100</f>
        <v>2.7643396456594926</v>
      </c>
      <c r="Q7" s="52" t="s">
        <v>335</v>
      </c>
      <c r="R7" s="53">
        <v>69.44</v>
      </c>
      <c r="S7" s="53">
        <v>95.153300000000002</v>
      </c>
      <c r="T7" s="54">
        <f>(S7-S5)/R7</f>
        <v>0.93677131336405539</v>
      </c>
    </row>
    <row r="8" spans="1:20" ht="14.25" customHeight="1" x14ac:dyDescent="0.35">
      <c r="A8" s="50"/>
      <c r="B8" s="28"/>
      <c r="C8" s="53"/>
      <c r="D8" s="28" t="s">
        <v>44</v>
      </c>
      <c r="E8" s="53">
        <v>0.91190000000000004</v>
      </c>
      <c r="F8" s="28"/>
      <c r="G8" s="28" t="s">
        <v>44</v>
      </c>
      <c r="H8" s="53"/>
      <c r="I8" s="51">
        <v>0.91</v>
      </c>
      <c r="J8" s="54"/>
      <c r="K8" s="50"/>
      <c r="L8" s="28"/>
      <c r="M8" s="53"/>
      <c r="N8" s="28" t="s">
        <v>44</v>
      </c>
      <c r="O8" s="53">
        <v>41.180599999999998</v>
      </c>
      <c r="P8" s="28"/>
      <c r="Q8" s="28" t="s">
        <v>44</v>
      </c>
      <c r="R8" s="53"/>
      <c r="S8" s="53">
        <v>41.180599999999998</v>
      </c>
      <c r="T8" s="54"/>
    </row>
    <row r="9" spans="1:20" ht="14.25" customHeight="1" x14ac:dyDescent="0.35">
      <c r="A9" s="50"/>
      <c r="B9" s="28"/>
      <c r="C9" s="53"/>
      <c r="D9" s="28" t="s">
        <v>336</v>
      </c>
      <c r="E9" s="53">
        <v>0.91900000000000004</v>
      </c>
      <c r="F9" s="53">
        <f>ABS(E9-E8)/((E9+E8)/2)*100</f>
        <v>0.77557485389698999</v>
      </c>
      <c r="G9" s="28" t="s">
        <v>337</v>
      </c>
      <c r="H9" s="53">
        <v>1.39</v>
      </c>
      <c r="I9" s="51">
        <v>2.2200000000000002</v>
      </c>
      <c r="J9" s="54">
        <f>(I9-I8)/H9</f>
        <v>0.94244604316546776</v>
      </c>
      <c r="K9" s="50"/>
      <c r="L9" s="28"/>
      <c r="M9" s="53"/>
      <c r="N9" s="28" t="s">
        <v>336</v>
      </c>
      <c r="O9" s="53">
        <v>48.829000000000001</v>
      </c>
      <c r="P9" s="53">
        <f>ABS(O9-O8)/((O9+O8)/2)*100</f>
        <v>16.994631683731516</v>
      </c>
      <c r="Q9" s="28" t="s">
        <v>337</v>
      </c>
      <c r="R9" s="53">
        <v>69.44</v>
      </c>
      <c r="S9" s="53">
        <v>104.8712</v>
      </c>
      <c r="T9" s="54">
        <f>(S9-S8)/R9</f>
        <v>0.91720334101382495</v>
      </c>
    </row>
    <row r="10" spans="1:20" ht="14.25" customHeight="1" x14ac:dyDescent="0.35">
      <c r="A10" s="50"/>
      <c r="B10" s="28"/>
      <c r="C10" s="53"/>
      <c r="D10" s="28" t="s">
        <v>337</v>
      </c>
      <c r="E10" s="53">
        <v>2.2202999999999999</v>
      </c>
      <c r="F10" s="28"/>
      <c r="G10" s="28" t="s">
        <v>338</v>
      </c>
      <c r="H10" s="53">
        <v>1.39</v>
      </c>
      <c r="I10" s="51">
        <v>2.2999999999999998</v>
      </c>
      <c r="J10" s="54">
        <f>(I10-I8)/H10</f>
        <v>0.99999999999999989</v>
      </c>
      <c r="K10" s="50"/>
      <c r="L10" s="28"/>
      <c r="M10" s="53"/>
      <c r="N10" s="28" t="s">
        <v>337</v>
      </c>
      <c r="O10" s="53">
        <v>104.8712</v>
      </c>
      <c r="P10" s="28"/>
      <c r="Q10" s="28" t="s">
        <v>338</v>
      </c>
      <c r="R10" s="53">
        <v>69.44</v>
      </c>
      <c r="S10" s="53">
        <v>106.8175</v>
      </c>
      <c r="T10" s="54">
        <f>(S10-S8)/R10</f>
        <v>0.94523185483870964</v>
      </c>
    </row>
    <row r="11" spans="1:20" ht="14.25" customHeight="1" x14ac:dyDescent="0.35">
      <c r="A11" s="50"/>
      <c r="B11" s="28"/>
      <c r="C11" s="28"/>
      <c r="D11" s="28" t="s">
        <v>338</v>
      </c>
      <c r="E11" s="53">
        <v>2.2995000000000001</v>
      </c>
      <c r="F11" s="53">
        <f>ABS(E11-E10)/((E11+E10)/2)*100</f>
        <v>3.5045798486658772</v>
      </c>
      <c r="G11" s="28" t="s">
        <v>339</v>
      </c>
      <c r="H11" s="53"/>
      <c r="I11" s="53">
        <v>0.5</v>
      </c>
      <c r="J11" s="54"/>
      <c r="K11" s="50"/>
      <c r="L11" s="28"/>
      <c r="M11" s="28"/>
      <c r="N11" s="28" t="s">
        <v>338</v>
      </c>
      <c r="O11" s="53">
        <v>106.8175</v>
      </c>
      <c r="P11" s="53">
        <f>ABS(O11-O10)/((O11+O10)/2)*100</f>
        <v>1.8388322097494989</v>
      </c>
      <c r="Q11" s="55" t="s">
        <v>339</v>
      </c>
      <c r="R11" s="53"/>
      <c r="S11" s="53">
        <v>121.3652</v>
      </c>
      <c r="T11" s="54"/>
    </row>
    <row r="12" spans="1:20" ht="14.25" customHeight="1" x14ac:dyDescent="0.35">
      <c r="A12" s="56"/>
      <c r="B12" s="55"/>
      <c r="C12" s="55"/>
      <c r="D12" s="55" t="s">
        <v>339</v>
      </c>
      <c r="E12" s="57">
        <v>0.47449999999999998</v>
      </c>
      <c r="F12" s="58"/>
      <c r="G12" s="55" t="s">
        <v>340</v>
      </c>
      <c r="H12" s="55">
        <v>1.39</v>
      </c>
      <c r="I12" s="55">
        <v>1.7037</v>
      </c>
      <c r="J12" s="59">
        <f>(I12-I11)/H12</f>
        <v>0.8659712230215828</v>
      </c>
      <c r="K12" s="56"/>
      <c r="L12" s="55"/>
      <c r="M12" s="55"/>
      <c r="N12" s="55" t="s">
        <v>339</v>
      </c>
      <c r="O12" s="57">
        <v>121.3652</v>
      </c>
      <c r="P12" s="53"/>
      <c r="Q12" s="19" t="s">
        <v>340</v>
      </c>
      <c r="R12" s="53">
        <v>69.44</v>
      </c>
      <c r="S12" s="58">
        <v>191.89859999999999</v>
      </c>
      <c r="T12" s="59">
        <f>(S12-S11)/R12</f>
        <v>1.0157459677419354</v>
      </c>
    </row>
    <row r="13" spans="1:20" ht="14.25" customHeight="1" x14ac:dyDescent="0.35">
      <c r="A13" s="33">
        <v>240415</v>
      </c>
      <c r="B13" s="33"/>
      <c r="C13" s="264" t="s">
        <v>314</v>
      </c>
      <c r="D13" s="265"/>
      <c r="E13" s="265"/>
      <c r="F13" s="265"/>
      <c r="G13" s="265"/>
      <c r="H13" s="265"/>
      <c r="I13" s="265"/>
      <c r="J13" s="266"/>
      <c r="K13" s="33">
        <v>240415</v>
      </c>
      <c r="L13" s="33"/>
      <c r="M13" s="264" t="s">
        <v>313</v>
      </c>
      <c r="N13" s="265"/>
      <c r="O13" s="265"/>
      <c r="P13" s="265"/>
      <c r="Q13" s="265"/>
      <c r="R13" s="265"/>
      <c r="S13" s="265"/>
      <c r="T13" s="266"/>
    </row>
    <row r="14" spans="1:20" ht="14.25" customHeight="1" x14ac:dyDescent="0.35">
      <c r="A14" s="267" t="s">
        <v>315</v>
      </c>
      <c r="B14" s="268"/>
      <c r="C14" s="269"/>
      <c r="D14" s="270" t="s">
        <v>316</v>
      </c>
      <c r="E14" s="265"/>
      <c r="F14" s="266"/>
      <c r="G14" s="270" t="s">
        <v>317</v>
      </c>
      <c r="H14" s="265"/>
      <c r="I14" s="265"/>
      <c r="J14" s="266"/>
      <c r="K14" s="34" t="s">
        <v>315</v>
      </c>
      <c r="L14" s="35"/>
      <c r="M14" s="35"/>
      <c r="N14" s="270" t="s">
        <v>316</v>
      </c>
      <c r="O14" s="265"/>
      <c r="P14" s="266"/>
      <c r="Q14" s="270" t="s">
        <v>317</v>
      </c>
      <c r="R14" s="265"/>
      <c r="S14" s="265"/>
      <c r="T14" s="266"/>
    </row>
    <row r="15" spans="1:20" ht="14.25" customHeight="1" x14ac:dyDescent="0.35">
      <c r="A15" s="36" t="s">
        <v>1</v>
      </c>
      <c r="B15" s="37" t="s">
        <v>318</v>
      </c>
      <c r="C15" s="38" t="s">
        <v>325</v>
      </c>
      <c r="D15" s="39" t="s">
        <v>1</v>
      </c>
      <c r="E15" s="40" t="s">
        <v>326</v>
      </c>
      <c r="F15" s="40" t="s">
        <v>321</v>
      </c>
      <c r="G15" s="41" t="s">
        <v>1</v>
      </c>
      <c r="H15" s="42" t="s">
        <v>327</v>
      </c>
      <c r="I15" s="42" t="s">
        <v>328</v>
      </c>
      <c r="J15" s="43" t="s">
        <v>324</v>
      </c>
      <c r="K15" s="36" t="s">
        <v>1</v>
      </c>
      <c r="L15" s="37" t="s">
        <v>318</v>
      </c>
      <c r="M15" s="38" t="s">
        <v>319</v>
      </c>
      <c r="N15" s="39" t="s">
        <v>1</v>
      </c>
      <c r="O15" s="40" t="s">
        <v>320</v>
      </c>
      <c r="P15" s="40" t="s">
        <v>321</v>
      </c>
      <c r="Q15" s="41" t="s">
        <v>1</v>
      </c>
      <c r="R15" s="42" t="s">
        <v>322</v>
      </c>
      <c r="S15" s="42" t="s">
        <v>323</v>
      </c>
      <c r="T15" s="43" t="s">
        <v>324</v>
      </c>
    </row>
    <row r="16" spans="1:20" ht="14.25" customHeight="1" x14ac:dyDescent="0.35">
      <c r="A16" s="44" t="s">
        <v>329</v>
      </c>
      <c r="B16" s="48"/>
      <c r="C16" s="48">
        <v>2.1585000000000001</v>
      </c>
      <c r="D16" s="46" t="s">
        <v>341</v>
      </c>
      <c r="E16" s="48">
        <v>151.22110000000001</v>
      </c>
      <c r="F16" s="47"/>
      <c r="G16" s="47" t="s">
        <v>342</v>
      </c>
      <c r="H16" s="48">
        <v>69.44</v>
      </c>
      <c r="I16" s="48">
        <v>67.140699999999995</v>
      </c>
      <c r="J16" s="49">
        <f>(I16)/H16</f>
        <v>0.96688796082949302</v>
      </c>
      <c r="K16" s="44" t="s">
        <v>329</v>
      </c>
      <c r="L16" s="45"/>
      <c r="M16" s="45">
        <v>5.5399999999999998E-2</v>
      </c>
      <c r="N16" s="46" t="s">
        <v>343</v>
      </c>
      <c r="O16" s="45">
        <v>21.594000000000001</v>
      </c>
      <c r="P16" s="47"/>
      <c r="Q16" s="47" t="s">
        <v>342</v>
      </c>
      <c r="R16" s="48">
        <v>1.1819999999999999</v>
      </c>
      <c r="S16" s="45">
        <v>1.2234</v>
      </c>
      <c r="T16" s="49">
        <f>(S16)/R16</f>
        <v>1.03502538071066</v>
      </c>
    </row>
    <row r="17" spans="1:20" ht="14.25" customHeight="1" x14ac:dyDescent="0.35">
      <c r="A17" s="50" t="s">
        <v>332</v>
      </c>
      <c r="B17" s="53"/>
      <c r="C17" s="53">
        <v>1.6772</v>
      </c>
      <c r="D17" s="52" t="s">
        <v>344</v>
      </c>
      <c r="E17" s="53">
        <v>145.47290000000001</v>
      </c>
      <c r="F17" s="53">
        <f>ABS(E17-E16)/((E17+E16)/2)*100</f>
        <v>3.8748340040580511</v>
      </c>
      <c r="G17" s="46" t="s">
        <v>341</v>
      </c>
      <c r="H17" s="53"/>
      <c r="I17" s="53">
        <v>151.22</v>
      </c>
      <c r="J17" s="54"/>
      <c r="K17" s="50" t="s">
        <v>332</v>
      </c>
      <c r="L17" s="51"/>
      <c r="M17" s="51">
        <v>2.93E-2</v>
      </c>
      <c r="N17" s="52" t="s">
        <v>345</v>
      </c>
      <c r="O17" s="51">
        <v>20.172000000000001</v>
      </c>
      <c r="P17" s="53">
        <f>ABS(O17-O16)/((O17+O16)/2)*100</f>
        <v>6.8093664703347239</v>
      </c>
      <c r="Q17" s="52" t="s">
        <v>343</v>
      </c>
      <c r="R17" s="53"/>
      <c r="S17" s="51">
        <v>21.594000000000001</v>
      </c>
      <c r="T17" s="54"/>
    </row>
    <row r="18" spans="1:20" ht="14.25" customHeight="1" x14ac:dyDescent="0.35">
      <c r="A18" s="50"/>
      <c r="B18" s="28"/>
      <c r="C18" s="53"/>
      <c r="D18" s="28" t="s">
        <v>346</v>
      </c>
      <c r="E18" s="53">
        <v>217.12549999999999</v>
      </c>
      <c r="F18" s="28"/>
      <c r="G18" s="28" t="s">
        <v>346</v>
      </c>
      <c r="H18" s="53">
        <v>69.44</v>
      </c>
      <c r="I18" s="53">
        <v>217.13</v>
      </c>
      <c r="J18" s="54">
        <f>(I18-I17)/H18</f>
        <v>0.9491647465437788</v>
      </c>
      <c r="K18" s="50"/>
      <c r="L18" s="28"/>
      <c r="M18" s="53"/>
      <c r="N18" s="52" t="s">
        <v>347</v>
      </c>
      <c r="O18" s="51">
        <v>22.366199999999999</v>
      </c>
      <c r="P18" s="28"/>
      <c r="Q18" s="28" t="s">
        <v>347</v>
      </c>
      <c r="R18" s="53">
        <v>1.18</v>
      </c>
      <c r="S18" s="51">
        <v>22.765999999999998</v>
      </c>
      <c r="T18" s="54">
        <f>(S18-S17)/(R18)</f>
        <v>0.9932203389830484</v>
      </c>
    </row>
    <row r="19" spans="1:20" ht="14.25" customHeight="1" x14ac:dyDescent="0.35">
      <c r="A19" s="50"/>
      <c r="B19" s="28"/>
      <c r="C19" s="53"/>
      <c r="D19" s="52" t="s">
        <v>348</v>
      </c>
      <c r="E19" s="53">
        <v>214.20529999999999</v>
      </c>
      <c r="F19" s="53">
        <f>ABS(E19-E18)/((E19+E18)/2)*100</f>
        <v>1.3540419557332768</v>
      </c>
      <c r="G19" s="52" t="s">
        <v>348</v>
      </c>
      <c r="H19" s="53">
        <v>69.44</v>
      </c>
      <c r="I19" s="53">
        <v>214.21</v>
      </c>
      <c r="J19" s="54">
        <f>(I19-I17)/H19</f>
        <v>0.90711405529953937</v>
      </c>
      <c r="K19" s="50"/>
      <c r="L19" s="28"/>
      <c r="M19" s="53"/>
      <c r="N19" s="52" t="s">
        <v>349</v>
      </c>
      <c r="O19" s="51">
        <v>23.869</v>
      </c>
      <c r="P19" s="53">
        <f>ABS(O19-O18)/((O19+O18)/2)*100</f>
        <v>6.5006748105339689</v>
      </c>
      <c r="Q19" s="52" t="s">
        <v>349</v>
      </c>
      <c r="R19" s="53">
        <v>1.18</v>
      </c>
      <c r="S19" s="51">
        <v>22.869</v>
      </c>
      <c r="T19" s="54">
        <f>(S19-S17)/(R19)</f>
        <v>1.0805084745762701</v>
      </c>
    </row>
    <row r="20" spans="1:20" ht="14.25" customHeight="1" x14ac:dyDescent="0.35">
      <c r="A20" s="50"/>
      <c r="B20" s="28"/>
      <c r="C20" s="53"/>
      <c r="D20" s="28" t="s">
        <v>350</v>
      </c>
      <c r="E20" s="53">
        <f>261.3677*20</f>
        <v>5227.3540000000003</v>
      </c>
      <c r="F20" s="28"/>
      <c r="G20" s="28" t="s">
        <v>350</v>
      </c>
      <c r="H20" s="53"/>
      <c r="I20" s="53">
        <v>5227.3540000000003</v>
      </c>
      <c r="J20" s="54"/>
      <c r="K20" s="50"/>
      <c r="L20" s="28"/>
      <c r="M20" s="53"/>
      <c r="N20" s="28" t="s">
        <v>60</v>
      </c>
      <c r="O20" s="53">
        <v>0.58379999999999999</v>
      </c>
      <c r="P20" s="28"/>
      <c r="Q20" s="28" t="s">
        <v>60</v>
      </c>
      <c r="R20" s="53"/>
      <c r="S20" s="51">
        <v>0.58399999999999996</v>
      </c>
      <c r="T20" s="54"/>
    </row>
    <row r="21" spans="1:20" ht="14.25" customHeight="1" x14ac:dyDescent="0.35">
      <c r="A21" s="50"/>
      <c r="B21" s="28"/>
      <c r="C21" s="53"/>
      <c r="D21" s="28" t="s">
        <v>351</v>
      </c>
      <c r="E21" s="53">
        <f>243.2802*20</f>
        <v>4865.6040000000003</v>
      </c>
      <c r="F21" s="53">
        <f>ABS(E21-E20)/((E21+E20)/2)*100</f>
        <v>7.1683643189637758</v>
      </c>
      <c r="G21" s="28" t="s">
        <v>352</v>
      </c>
      <c r="H21" s="53">
        <v>69.44</v>
      </c>
      <c r="I21" s="53">
        <f>262.29*20</f>
        <v>5245.8</v>
      </c>
      <c r="J21" s="54">
        <f>(I21-I20)/(H21/4)</f>
        <v>1.0625576036866309</v>
      </c>
      <c r="K21" s="50"/>
      <c r="L21" s="28"/>
      <c r="M21" s="53"/>
      <c r="N21" s="28" t="s">
        <v>353</v>
      </c>
      <c r="O21" s="53">
        <v>0.58140000000000003</v>
      </c>
      <c r="P21" s="53">
        <f>ABS(O21-O20)/((O21+O20)/2)*100</f>
        <v>0.41194644696188765</v>
      </c>
      <c r="Q21" s="28" t="s">
        <v>354</v>
      </c>
      <c r="R21" s="53">
        <v>0.5</v>
      </c>
      <c r="S21" s="51">
        <v>1.07</v>
      </c>
      <c r="T21" s="54">
        <f>(S21-S20)/R21</f>
        <v>0.9720000000000002</v>
      </c>
    </row>
    <row r="22" spans="1:20" ht="14.25" customHeight="1" x14ac:dyDescent="0.35">
      <c r="A22" s="50"/>
      <c r="B22" s="28"/>
      <c r="C22" s="53"/>
      <c r="D22" s="28" t="s">
        <v>352</v>
      </c>
      <c r="E22" s="53">
        <f>262.2916*20</f>
        <v>5245.8320000000003</v>
      </c>
      <c r="F22" s="28"/>
      <c r="G22" s="28" t="s">
        <v>355</v>
      </c>
      <c r="H22" s="53">
        <v>69.44</v>
      </c>
      <c r="I22" s="53">
        <v>5243.2420000000002</v>
      </c>
      <c r="J22" s="54">
        <f>(I22-I20)/(H22/4)</f>
        <v>0.91520737327188484</v>
      </c>
      <c r="K22" s="50"/>
      <c r="L22" s="28"/>
      <c r="M22" s="53"/>
      <c r="N22" s="28" t="s">
        <v>354</v>
      </c>
      <c r="O22" s="53">
        <v>1.0711999999999999</v>
      </c>
      <c r="P22" s="28"/>
      <c r="Q22" s="28" t="s">
        <v>356</v>
      </c>
      <c r="R22" s="53">
        <v>0.5</v>
      </c>
      <c r="S22" s="51">
        <v>1.0900000000000001</v>
      </c>
      <c r="T22" s="54">
        <f>(S22-S20)/R22</f>
        <v>1.0120000000000002</v>
      </c>
    </row>
    <row r="23" spans="1:20" ht="14.25" customHeight="1" x14ac:dyDescent="0.35">
      <c r="A23" s="50"/>
      <c r="B23" s="28"/>
      <c r="C23" s="28"/>
      <c r="D23" s="28" t="s">
        <v>355</v>
      </c>
      <c r="E23" s="53">
        <f>262.1621*20</f>
        <v>5243.2420000000002</v>
      </c>
      <c r="F23" s="53">
        <f>ABS(E23-E22)/((E23+E22)/2)*100</f>
        <v>4.9384721663707311E-2</v>
      </c>
      <c r="G23" s="28"/>
      <c r="H23" s="53"/>
      <c r="I23" s="53"/>
      <c r="J23" s="54"/>
      <c r="K23" s="50"/>
      <c r="L23" s="28"/>
      <c r="M23" s="28"/>
      <c r="N23" s="28" t="s">
        <v>356</v>
      </c>
      <c r="O23" s="53">
        <v>1.085</v>
      </c>
      <c r="P23" s="53">
        <f>ABS(O23-O22)/((O23+O22)/2)*100</f>
        <v>1.2800296818476982</v>
      </c>
      <c r="Q23" s="28"/>
      <c r="R23" s="53"/>
      <c r="S23" s="53"/>
      <c r="T23" s="54"/>
    </row>
    <row r="24" spans="1:20" ht="14.25" customHeight="1" x14ac:dyDescent="0.35">
      <c r="A24" s="56"/>
      <c r="B24" s="55"/>
      <c r="C24" s="55"/>
      <c r="D24" s="55"/>
      <c r="E24" s="57"/>
      <c r="F24" s="58"/>
      <c r="G24" s="55"/>
      <c r="H24" s="55"/>
      <c r="I24" s="55"/>
      <c r="J24" s="60"/>
      <c r="K24" s="56"/>
      <c r="L24" s="55"/>
      <c r="M24" s="55"/>
      <c r="N24" s="55"/>
      <c r="O24" s="57"/>
      <c r="P24" s="58"/>
      <c r="Q24" s="55"/>
      <c r="R24" s="55"/>
      <c r="S24" s="55"/>
      <c r="T24" s="61"/>
    </row>
    <row r="25" spans="1:20" ht="14.25" customHeight="1" x14ac:dyDescent="0.35">
      <c r="A25" s="33">
        <v>240507</v>
      </c>
      <c r="B25" s="33"/>
      <c r="C25" s="264" t="s">
        <v>314</v>
      </c>
      <c r="D25" s="265"/>
      <c r="E25" s="265"/>
      <c r="F25" s="265"/>
      <c r="G25" s="265"/>
      <c r="H25" s="265"/>
      <c r="I25" s="265"/>
      <c r="J25" s="266"/>
      <c r="K25" s="33">
        <v>240507</v>
      </c>
      <c r="L25" s="33"/>
      <c r="M25" s="264" t="s">
        <v>313</v>
      </c>
      <c r="N25" s="265"/>
      <c r="O25" s="265"/>
      <c r="P25" s="265"/>
      <c r="Q25" s="265"/>
      <c r="R25" s="265"/>
      <c r="S25" s="265"/>
      <c r="T25" s="266"/>
    </row>
    <row r="26" spans="1:20" ht="14.25" customHeight="1" x14ac:dyDescent="0.35">
      <c r="A26" s="267" t="s">
        <v>315</v>
      </c>
      <c r="B26" s="268"/>
      <c r="C26" s="269"/>
      <c r="D26" s="270" t="s">
        <v>316</v>
      </c>
      <c r="E26" s="265"/>
      <c r="F26" s="266"/>
      <c r="G26" s="270" t="s">
        <v>317</v>
      </c>
      <c r="H26" s="265"/>
      <c r="I26" s="265"/>
      <c r="J26" s="266"/>
      <c r="K26" s="34" t="s">
        <v>315</v>
      </c>
      <c r="L26" s="35"/>
      <c r="M26" s="35"/>
      <c r="N26" s="270" t="s">
        <v>316</v>
      </c>
      <c r="O26" s="265"/>
      <c r="P26" s="266"/>
      <c r="Q26" s="270" t="s">
        <v>317</v>
      </c>
      <c r="R26" s="265"/>
      <c r="S26" s="265"/>
      <c r="T26" s="266"/>
    </row>
    <row r="27" spans="1:20" ht="14.25" customHeight="1" x14ac:dyDescent="0.35">
      <c r="A27" s="36" t="s">
        <v>1</v>
      </c>
      <c r="B27" s="37" t="s">
        <v>318</v>
      </c>
      <c r="C27" s="38" t="s">
        <v>325</v>
      </c>
      <c r="D27" s="39" t="s">
        <v>1</v>
      </c>
      <c r="E27" s="40" t="s">
        <v>326</v>
      </c>
      <c r="F27" s="40" t="s">
        <v>321</v>
      </c>
      <c r="G27" s="41" t="s">
        <v>1</v>
      </c>
      <c r="H27" s="42" t="s">
        <v>327</v>
      </c>
      <c r="I27" s="42" t="s">
        <v>328</v>
      </c>
      <c r="J27" s="43" t="s">
        <v>324</v>
      </c>
      <c r="K27" s="36" t="s">
        <v>1</v>
      </c>
      <c r="L27" s="37" t="s">
        <v>318</v>
      </c>
      <c r="M27" s="38" t="s">
        <v>319</v>
      </c>
      <c r="N27" s="39" t="s">
        <v>1</v>
      </c>
      <c r="O27" s="40" t="s">
        <v>320</v>
      </c>
      <c r="P27" s="40" t="s">
        <v>321</v>
      </c>
      <c r="Q27" s="41" t="s">
        <v>1</v>
      </c>
      <c r="R27" s="42" t="s">
        <v>322</v>
      </c>
      <c r="S27" s="42" t="s">
        <v>323</v>
      </c>
      <c r="T27" s="43" t="s">
        <v>324</v>
      </c>
    </row>
    <row r="28" spans="1:20" ht="14.25" customHeight="1" x14ac:dyDescent="0.35">
      <c r="A28" s="44" t="s">
        <v>329</v>
      </c>
      <c r="B28" s="48"/>
      <c r="C28" s="48">
        <v>2.1947000000000001</v>
      </c>
      <c r="D28" s="46" t="s">
        <v>76</v>
      </c>
      <c r="E28" s="48">
        <v>166.72649999999999</v>
      </c>
      <c r="F28" s="47"/>
      <c r="G28" s="47" t="s">
        <v>342</v>
      </c>
      <c r="H28" s="48">
        <v>69.44</v>
      </c>
      <c r="I28" s="48">
        <v>65.241900000000001</v>
      </c>
      <c r="J28" s="49">
        <f>(I28)/H28</f>
        <v>0.93954349078341015</v>
      </c>
      <c r="K28" s="44" t="s">
        <v>329</v>
      </c>
      <c r="L28" s="45"/>
      <c r="M28" s="45">
        <v>2.8400000000000002E-2</v>
      </c>
      <c r="N28" s="46" t="s">
        <v>76</v>
      </c>
      <c r="O28" s="45">
        <v>0.3478</v>
      </c>
      <c r="P28" s="47"/>
      <c r="Q28" s="47" t="s">
        <v>342</v>
      </c>
      <c r="R28" s="48">
        <v>1.18</v>
      </c>
      <c r="S28" s="45">
        <v>1.2171000000000001</v>
      </c>
      <c r="T28" s="49">
        <f>(S28)/R28</f>
        <v>1.0314406779661018</v>
      </c>
    </row>
    <row r="29" spans="1:20" ht="14.25" customHeight="1" x14ac:dyDescent="0.35">
      <c r="A29" s="50" t="s">
        <v>332</v>
      </c>
      <c r="B29" s="53"/>
      <c r="C29" s="53">
        <v>0.88780000000000003</v>
      </c>
      <c r="D29" s="52" t="s">
        <v>357</v>
      </c>
      <c r="E29" s="53">
        <v>166.07490000000001</v>
      </c>
      <c r="F29" s="53">
        <f>ABS(E29-E28)/((E29+E28)/2)*100</f>
        <v>0.39158489116931205</v>
      </c>
      <c r="G29" s="52" t="s">
        <v>76</v>
      </c>
      <c r="H29" s="53"/>
      <c r="I29" s="53">
        <v>166.72649999999999</v>
      </c>
      <c r="J29" s="54"/>
      <c r="K29" s="50" t="s">
        <v>332</v>
      </c>
      <c r="L29" s="51"/>
      <c r="M29" s="51">
        <v>1.4200000000000001E-2</v>
      </c>
      <c r="N29" s="52" t="s">
        <v>357</v>
      </c>
      <c r="O29" s="51">
        <v>0.37080000000000002</v>
      </c>
      <c r="P29" s="53">
        <f>ABS(O29-O28)/((O29+O28)/2)*100</f>
        <v>6.4013359309769049</v>
      </c>
      <c r="Q29" s="52" t="s">
        <v>76</v>
      </c>
      <c r="R29" s="53"/>
      <c r="S29" s="51">
        <v>0.3468</v>
      </c>
      <c r="T29" s="54"/>
    </row>
    <row r="30" spans="1:20" ht="14.25" customHeight="1" x14ac:dyDescent="0.35">
      <c r="A30" s="50"/>
      <c r="B30" s="28"/>
      <c r="C30" s="53"/>
      <c r="D30" s="28" t="s">
        <v>358</v>
      </c>
      <c r="E30" s="53">
        <v>229.91480000000001</v>
      </c>
      <c r="F30" s="28"/>
      <c r="G30" s="28" t="s">
        <v>358</v>
      </c>
      <c r="H30" s="53">
        <v>69.44</v>
      </c>
      <c r="I30" s="53">
        <v>229.91480000000001</v>
      </c>
      <c r="J30" s="54">
        <f>(I30-I29)/H30</f>
        <v>0.90996975806451652</v>
      </c>
      <c r="K30" s="50"/>
      <c r="L30" s="28"/>
      <c r="M30" s="53"/>
      <c r="N30" s="52" t="s">
        <v>358</v>
      </c>
      <c r="O30" s="51">
        <v>1.4269000000000001</v>
      </c>
      <c r="P30" s="28"/>
      <c r="Q30" s="28" t="s">
        <v>358</v>
      </c>
      <c r="R30" s="53">
        <v>1.18</v>
      </c>
      <c r="S30" s="51">
        <v>1.427</v>
      </c>
      <c r="T30" s="54">
        <f>(S30-S29)/R30</f>
        <v>0.91542372881355938</v>
      </c>
    </row>
    <row r="31" spans="1:20" ht="14.25" customHeight="1" x14ac:dyDescent="0.35">
      <c r="A31" s="50"/>
      <c r="B31" s="28"/>
      <c r="C31" s="53"/>
      <c r="D31" s="52" t="s">
        <v>359</v>
      </c>
      <c r="E31" s="53">
        <v>241.71029999999999</v>
      </c>
      <c r="F31" s="53">
        <f>ABS(E31-E30)/((E31+E30)/2)*100</f>
        <v>5.0020662598322172</v>
      </c>
      <c r="G31" s="52" t="s">
        <v>359</v>
      </c>
      <c r="H31" s="53">
        <v>69.44</v>
      </c>
      <c r="I31" s="53">
        <v>241.71029999999999</v>
      </c>
      <c r="J31" s="54">
        <f>(I31-I29)/H31</f>
        <v>1.0798358294930877</v>
      </c>
      <c r="K31" s="50"/>
      <c r="L31" s="28"/>
      <c r="M31" s="53"/>
      <c r="N31" s="52" t="s">
        <v>359</v>
      </c>
      <c r="O31" s="51">
        <v>1.3599000000000001</v>
      </c>
      <c r="P31" s="53">
        <f>ABS(O31-O30)/((O31+O30)/2)*100</f>
        <v>4.8083823740490841</v>
      </c>
      <c r="Q31" s="52" t="s">
        <v>359</v>
      </c>
      <c r="R31" s="53">
        <v>1.18</v>
      </c>
      <c r="S31" s="51">
        <v>1.36</v>
      </c>
      <c r="T31" s="54">
        <f>(S31-S29)/R31</f>
        <v>0.85864406779661029</v>
      </c>
    </row>
    <row r="32" spans="1:20" ht="14.25" customHeight="1" x14ac:dyDescent="0.35">
      <c r="A32" s="50"/>
      <c r="B32" s="28"/>
      <c r="C32" s="53"/>
      <c r="D32" s="28" t="s">
        <v>92</v>
      </c>
      <c r="E32" s="53">
        <v>60.274000000000001</v>
      </c>
      <c r="F32" s="28"/>
      <c r="G32" s="28" t="s">
        <v>92</v>
      </c>
      <c r="H32" s="53"/>
      <c r="I32" s="53">
        <v>60.274000000000001</v>
      </c>
      <c r="J32" s="54"/>
      <c r="K32" s="50"/>
      <c r="L32" s="28"/>
      <c r="M32" s="53"/>
      <c r="N32" s="28" t="s">
        <v>92</v>
      </c>
      <c r="O32" s="53">
        <v>0.58009999999999995</v>
      </c>
      <c r="P32" s="28"/>
      <c r="Q32" s="28" t="s">
        <v>92</v>
      </c>
      <c r="R32" s="53"/>
      <c r="S32" s="51">
        <v>0.57999999999999996</v>
      </c>
      <c r="T32" s="54"/>
    </row>
    <row r="33" spans="1:20" ht="14.25" customHeight="1" x14ac:dyDescent="0.35">
      <c r="A33" s="50"/>
      <c r="B33" s="28"/>
      <c r="C33" s="53"/>
      <c r="D33" s="28" t="s">
        <v>360</v>
      </c>
      <c r="E33" s="53">
        <v>60.252800000000001</v>
      </c>
      <c r="F33" s="53">
        <f>ABS(E33-E32)/((E33+E32)/2)*100</f>
        <v>3.5178897971240131E-2</v>
      </c>
      <c r="G33" s="28" t="s">
        <v>361</v>
      </c>
      <c r="H33" s="53">
        <v>69.44</v>
      </c>
      <c r="I33" s="53">
        <v>124.5977</v>
      </c>
      <c r="J33" s="54">
        <f>(I33-I32)/H33</f>
        <v>0.9263205645161291</v>
      </c>
      <c r="K33" s="50"/>
      <c r="L33" s="28"/>
      <c r="M33" s="53"/>
      <c r="N33" s="28" t="s">
        <v>360</v>
      </c>
      <c r="O33" s="53">
        <v>0.42420000000000002</v>
      </c>
      <c r="P33" s="53">
        <f>ABS(O33-O32)/((O33+O32)/2)*100</f>
        <v>31.046500049785909</v>
      </c>
      <c r="Q33" s="28" t="s">
        <v>361</v>
      </c>
      <c r="R33" s="53">
        <v>1.18</v>
      </c>
      <c r="S33" s="51">
        <v>1.7146999999999999</v>
      </c>
      <c r="T33" s="54">
        <f>(S33-S32)/R33</f>
        <v>0.96161016949152556</v>
      </c>
    </row>
    <row r="34" spans="1:20" ht="14.25" customHeight="1" x14ac:dyDescent="0.35">
      <c r="A34" s="50"/>
      <c r="B34" s="28"/>
      <c r="C34" s="53"/>
      <c r="D34" s="28" t="s">
        <v>361</v>
      </c>
      <c r="E34" s="53">
        <v>124.5977</v>
      </c>
      <c r="F34" s="28"/>
      <c r="G34" s="28" t="s">
        <v>362</v>
      </c>
      <c r="H34" s="53">
        <v>69.44</v>
      </c>
      <c r="I34" s="53">
        <v>124.2413</v>
      </c>
      <c r="J34" s="54">
        <f>(I34-I32)/H34</f>
        <v>0.92118807603686637</v>
      </c>
      <c r="K34" s="50"/>
      <c r="L34" s="28"/>
      <c r="M34" s="53"/>
      <c r="N34" s="28" t="s">
        <v>361</v>
      </c>
      <c r="O34" s="53">
        <v>1.7146999999999999</v>
      </c>
      <c r="P34" s="28"/>
      <c r="Q34" s="28" t="s">
        <v>362</v>
      </c>
      <c r="R34" s="53">
        <v>1.18</v>
      </c>
      <c r="S34" s="51">
        <v>1.77</v>
      </c>
      <c r="T34" s="54">
        <f>(S34-S32)/R34</f>
        <v>1.0084745762711864</v>
      </c>
    </row>
    <row r="35" spans="1:20" ht="14.25" customHeight="1" x14ac:dyDescent="0.35">
      <c r="A35" s="50"/>
      <c r="B35" s="28"/>
      <c r="C35" s="28"/>
      <c r="D35" s="28" t="s">
        <v>362</v>
      </c>
      <c r="E35" s="53">
        <v>124.2413</v>
      </c>
      <c r="F35" s="53">
        <f>ABS(E35-E34)/((E35+E34)/2)*100</f>
        <v>0.28645027507746601</v>
      </c>
      <c r="G35" s="28" t="s">
        <v>363</v>
      </c>
      <c r="H35" s="53">
        <v>69.44</v>
      </c>
      <c r="I35" s="53">
        <v>65.535399999999996</v>
      </c>
      <c r="J35" s="54">
        <f>(I35)/H35</f>
        <v>0.94377016129032254</v>
      </c>
      <c r="K35" s="50"/>
      <c r="L35" s="28"/>
      <c r="M35" s="28"/>
      <c r="N35" s="28" t="s">
        <v>362</v>
      </c>
      <c r="O35" s="53">
        <v>1.7679</v>
      </c>
      <c r="P35" s="53">
        <f>ABS(O35-O34)/((O35+O34)/2)*100</f>
        <v>3.0551886521564429</v>
      </c>
      <c r="Q35" s="28" t="s">
        <v>363</v>
      </c>
      <c r="R35" s="53">
        <v>1.18</v>
      </c>
      <c r="S35" s="53">
        <v>1.2548999999999999</v>
      </c>
      <c r="T35" s="54">
        <f>(S35)/R35</f>
        <v>1.0634745762711864</v>
      </c>
    </row>
    <row r="36" spans="1:20" ht="14.25" customHeight="1" x14ac:dyDescent="0.35">
      <c r="A36" s="56"/>
      <c r="B36" s="55"/>
      <c r="C36" s="55"/>
      <c r="D36" s="55"/>
      <c r="E36" s="57"/>
      <c r="F36" s="53"/>
      <c r="G36" s="55"/>
      <c r="H36" s="55"/>
      <c r="I36" s="55"/>
      <c r="J36" s="61"/>
      <c r="K36" s="56"/>
      <c r="L36" s="55"/>
      <c r="M36" s="55"/>
      <c r="N36" s="55"/>
      <c r="O36" s="57"/>
      <c r="P36" s="58"/>
      <c r="Q36" s="55"/>
      <c r="R36" s="55"/>
      <c r="S36" s="55"/>
      <c r="T36" s="61"/>
    </row>
    <row r="37" spans="1:20" ht="14.25" customHeight="1" x14ac:dyDescent="0.35">
      <c r="A37" s="33">
        <v>240821</v>
      </c>
      <c r="B37" s="33"/>
      <c r="C37" s="264" t="s">
        <v>314</v>
      </c>
      <c r="D37" s="265"/>
      <c r="E37" s="265"/>
      <c r="F37" s="265"/>
      <c r="G37" s="265"/>
      <c r="H37" s="265"/>
      <c r="I37" s="265"/>
      <c r="J37" s="266"/>
      <c r="K37" s="33">
        <v>240821</v>
      </c>
      <c r="L37" s="33"/>
      <c r="M37" s="264" t="s">
        <v>313</v>
      </c>
      <c r="N37" s="265"/>
      <c r="O37" s="265"/>
      <c r="P37" s="265"/>
      <c r="Q37" s="265"/>
      <c r="R37" s="265"/>
      <c r="S37" s="265"/>
      <c r="T37" s="266"/>
    </row>
    <row r="38" spans="1:20" ht="14.25" customHeight="1" x14ac:dyDescent="0.35">
      <c r="A38" s="267" t="s">
        <v>315</v>
      </c>
      <c r="B38" s="268"/>
      <c r="C38" s="269"/>
      <c r="D38" s="270" t="s">
        <v>316</v>
      </c>
      <c r="E38" s="265"/>
      <c r="F38" s="266"/>
      <c r="G38" s="270" t="s">
        <v>317</v>
      </c>
      <c r="H38" s="265"/>
      <c r="I38" s="265"/>
      <c r="J38" s="266"/>
      <c r="K38" s="34" t="s">
        <v>315</v>
      </c>
      <c r="L38" s="35"/>
      <c r="M38" s="35"/>
      <c r="N38" s="270" t="s">
        <v>316</v>
      </c>
      <c r="O38" s="265"/>
      <c r="P38" s="266"/>
      <c r="Q38" s="270" t="s">
        <v>317</v>
      </c>
      <c r="R38" s="265"/>
      <c r="S38" s="265"/>
      <c r="T38" s="266"/>
    </row>
    <row r="39" spans="1:20" ht="14.25" customHeight="1" x14ac:dyDescent="0.35">
      <c r="A39" s="36" t="s">
        <v>1</v>
      </c>
      <c r="B39" s="37" t="s">
        <v>318</v>
      </c>
      <c r="C39" s="38" t="s">
        <v>325</v>
      </c>
      <c r="D39" s="39" t="s">
        <v>1</v>
      </c>
      <c r="E39" s="40" t="s">
        <v>326</v>
      </c>
      <c r="F39" s="40" t="s">
        <v>321</v>
      </c>
      <c r="G39" s="41" t="s">
        <v>1</v>
      </c>
      <c r="H39" s="42" t="s">
        <v>327</v>
      </c>
      <c r="I39" s="42" t="s">
        <v>328</v>
      </c>
      <c r="J39" s="43" t="s">
        <v>324</v>
      </c>
      <c r="K39" s="36" t="s">
        <v>1</v>
      </c>
      <c r="L39" s="37" t="s">
        <v>318</v>
      </c>
      <c r="M39" s="38" t="s">
        <v>319</v>
      </c>
      <c r="N39" s="39" t="s">
        <v>1</v>
      </c>
      <c r="O39" s="40" t="s">
        <v>320</v>
      </c>
      <c r="P39" s="40" t="s">
        <v>321</v>
      </c>
      <c r="Q39" s="41" t="s">
        <v>1</v>
      </c>
      <c r="R39" s="42" t="s">
        <v>322</v>
      </c>
      <c r="S39" s="42" t="s">
        <v>323</v>
      </c>
      <c r="T39" s="43" t="s">
        <v>324</v>
      </c>
    </row>
    <row r="40" spans="1:20" ht="14.25" customHeight="1" x14ac:dyDescent="0.35">
      <c r="A40" s="44" t="s">
        <v>329</v>
      </c>
      <c r="B40" s="48"/>
      <c r="C40" s="48">
        <v>2.347</v>
      </c>
      <c r="D40" s="46" t="s">
        <v>364</v>
      </c>
      <c r="E40" s="48">
        <v>34.932899999999997</v>
      </c>
      <c r="F40" s="47"/>
      <c r="G40" s="47" t="s">
        <v>342</v>
      </c>
      <c r="H40" s="48">
        <v>69.44</v>
      </c>
      <c r="I40" s="48">
        <v>70.460300000000004</v>
      </c>
      <c r="J40" s="49">
        <f>(I40)/H40</f>
        <v>1.0146932603686636</v>
      </c>
      <c r="K40" s="44" t="s">
        <v>329</v>
      </c>
      <c r="L40" s="45"/>
      <c r="M40" s="45">
        <v>3.73E-2</v>
      </c>
      <c r="N40" s="46" t="s">
        <v>364</v>
      </c>
      <c r="O40" s="45">
        <v>0.98299999999999998</v>
      </c>
      <c r="P40" s="47"/>
      <c r="Q40" s="47" t="s">
        <v>342</v>
      </c>
      <c r="R40" s="48">
        <v>1.39</v>
      </c>
      <c r="S40" s="45">
        <v>1.4872000000000001</v>
      </c>
      <c r="T40" s="49">
        <f>(S40)/R40</f>
        <v>1.0699280575539569</v>
      </c>
    </row>
    <row r="41" spans="1:20" ht="14.25" customHeight="1" x14ac:dyDescent="0.35">
      <c r="A41" s="50"/>
      <c r="B41" s="53"/>
      <c r="C41" s="53"/>
      <c r="D41" s="52" t="s">
        <v>365</v>
      </c>
      <c r="E41" s="53">
        <v>35.505699999999997</v>
      </c>
      <c r="F41" s="53">
        <f>ABS(E41-E40)/((E41+E40)/2)*100</f>
        <v>1.6263809899685708</v>
      </c>
      <c r="G41" s="52" t="s">
        <v>364</v>
      </c>
      <c r="H41" s="53"/>
      <c r="I41" s="53">
        <v>34.93</v>
      </c>
      <c r="J41" s="54"/>
      <c r="K41" s="50"/>
      <c r="L41" s="51"/>
      <c r="M41" s="51"/>
      <c r="N41" s="52" t="s">
        <v>365</v>
      </c>
      <c r="O41" s="51">
        <v>1.0044999999999999</v>
      </c>
      <c r="P41" s="53">
        <f>ABS(O41-O40)/((O41+O40)/2)*100</f>
        <v>2.1635220125786128</v>
      </c>
      <c r="Q41" s="52" t="s">
        <v>364</v>
      </c>
      <c r="R41" s="53"/>
      <c r="S41" s="51">
        <v>1.0049999999999999</v>
      </c>
      <c r="T41" s="54"/>
    </row>
    <row r="42" spans="1:20" ht="14.25" customHeight="1" x14ac:dyDescent="0.35">
      <c r="A42" s="50"/>
      <c r="B42" s="28"/>
      <c r="C42" s="53"/>
      <c r="D42" s="28" t="s">
        <v>366</v>
      </c>
      <c r="E42" s="53">
        <v>105.1133</v>
      </c>
      <c r="F42" s="28"/>
      <c r="G42" s="28" t="s">
        <v>366</v>
      </c>
      <c r="H42" s="53">
        <v>69.44</v>
      </c>
      <c r="I42" s="53">
        <v>105.11</v>
      </c>
      <c r="J42" s="54">
        <f>(I42-I41)/H42</f>
        <v>1.0106566820276499</v>
      </c>
      <c r="K42" s="50"/>
      <c r="L42" s="28"/>
      <c r="M42" s="53"/>
      <c r="N42" s="52" t="s">
        <v>366</v>
      </c>
      <c r="O42" s="51">
        <v>2.4744999999999999</v>
      </c>
      <c r="P42" s="28"/>
      <c r="Q42" s="28" t="s">
        <v>366</v>
      </c>
      <c r="R42" s="53">
        <v>1.39</v>
      </c>
      <c r="S42" s="51">
        <v>2.4700000000000002</v>
      </c>
      <c r="T42" s="54">
        <f>(S42-S41)/R42</f>
        <v>1.0539568345323744</v>
      </c>
    </row>
    <row r="43" spans="1:20" ht="14.25" customHeight="1" x14ac:dyDescent="0.35">
      <c r="A43" s="50"/>
      <c r="B43" s="28"/>
      <c r="C43" s="53"/>
      <c r="D43" s="52" t="s">
        <v>367</v>
      </c>
      <c r="E43" s="53">
        <v>109.7595</v>
      </c>
      <c r="F43" s="53">
        <f>ABS(E43-E42)/((E43+E42)/2)*100</f>
        <v>4.3246050686731943</v>
      </c>
      <c r="G43" s="52" t="s">
        <v>367</v>
      </c>
      <c r="H43" s="53">
        <v>69.44</v>
      </c>
      <c r="I43" s="53">
        <v>109.76</v>
      </c>
      <c r="J43" s="54">
        <f>(I43-I41)/H43</f>
        <v>1.0776209677419357</v>
      </c>
      <c r="K43" s="50"/>
      <c r="L43" s="28"/>
      <c r="M43" s="53"/>
      <c r="N43" s="52" t="s">
        <v>367</v>
      </c>
      <c r="O43" s="51">
        <v>2.4922</v>
      </c>
      <c r="P43" s="53">
        <f>ABS(O43-O42)/((O43+O42)/2)*100</f>
        <v>0.71274689431614757</v>
      </c>
      <c r="Q43" s="52" t="s">
        <v>367</v>
      </c>
      <c r="R43" s="53">
        <v>1.39</v>
      </c>
      <c r="S43" s="51">
        <v>2.4900000000000002</v>
      </c>
      <c r="T43" s="54">
        <f>(S43-S41)/R43</f>
        <v>1.0683453237410074</v>
      </c>
    </row>
    <row r="44" spans="1:20" ht="14.25" customHeight="1" x14ac:dyDescent="0.35">
      <c r="A44" s="50"/>
      <c r="B44" s="28"/>
      <c r="C44" s="53"/>
      <c r="D44" s="28" t="s">
        <v>368</v>
      </c>
      <c r="E44" s="53">
        <v>14.2714</v>
      </c>
      <c r="F44" s="28"/>
      <c r="G44" s="28" t="s">
        <v>368</v>
      </c>
      <c r="H44" s="53"/>
      <c r="I44" s="53">
        <v>14.27</v>
      </c>
      <c r="J44" s="54"/>
      <c r="K44" s="50"/>
      <c r="L44" s="28"/>
      <c r="M44" s="53"/>
      <c r="N44" s="28" t="s">
        <v>368</v>
      </c>
      <c r="O44" s="53">
        <v>0.92210000000000003</v>
      </c>
      <c r="P44" s="28"/>
      <c r="Q44" s="28" t="s">
        <v>368</v>
      </c>
      <c r="R44" s="53"/>
      <c r="S44" s="51">
        <v>0.92</v>
      </c>
      <c r="T44" s="54"/>
    </row>
    <row r="45" spans="1:20" ht="14.25" customHeight="1" x14ac:dyDescent="0.35">
      <c r="A45" s="50"/>
      <c r="B45" s="28"/>
      <c r="C45" s="53"/>
      <c r="D45" s="28" t="s">
        <v>369</v>
      </c>
      <c r="E45" s="53">
        <v>16.069600000000001</v>
      </c>
      <c r="F45" s="53">
        <f>ABS(E45-E44)/((E45+E44)/2)*100</f>
        <v>11.85326785537722</v>
      </c>
      <c r="G45" s="28" t="s">
        <v>370</v>
      </c>
      <c r="H45" s="53">
        <v>69.44</v>
      </c>
      <c r="I45" s="53">
        <v>84.1</v>
      </c>
      <c r="J45" s="54">
        <f>(I45-I44)/H45</f>
        <v>1.0056163594470047</v>
      </c>
      <c r="K45" s="50"/>
      <c r="L45" s="28"/>
      <c r="M45" s="53"/>
      <c r="N45" s="28" t="s">
        <v>369</v>
      </c>
      <c r="O45" s="53">
        <v>0.93169999999999997</v>
      </c>
      <c r="P45" s="53">
        <f>ABS(O45-O44)/((O45+O44)/2)*100</f>
        <v>1.0357104326248723</v>
      </c>
      <c r="Q45" s="28" t="s">
        <v>370</v>
      </c>
      <c r="R45" s="53">
        <v>1.39</v>
      </c>
      <c r="S45" s="51">
        <v>2.23</v>
      </c>
      <c r="T45" s="54">
        <f>(S45-S44)/R45</f>
        <v>0.94244604316546776</v>
      </c>
    </row>
    <row r="46" spans="1:20" ht="14.25" customHeight="1" x14ac:dyDescent="0.35">
      <c r="A46" s="50"/>
      <c r="B46" s="28"/>
      <c r="C46" s="53"/>
      <c r="D46" s="28" t="s">
        <v>370</v>
      </c>
      <c r="E46" s="53">
        <v>84.097899999999996</v>
      </c>
      <c r="F46" s="28"/>
      <c r="G46" s="28" t="s">
        <v>371</v>
      </c>
      <c r="H46" s="53">
        <v>69.44</v>
      </c>
      <c r="I46" s="53">
        <v>80.62</v>
      </c>
      <c r="J46" s="54">
        <f>(I46-I44)/H46</f>
        <v>0.95550115207373287</v>
      </c>
      <c r="K46" s="50"/>
      <c r="L46" s="28"/>
      <c r="M46" s="53"/>
      <c r="N46" s="28" t="s">
        <v>370</v>
      </c>
      <c r="O46" s="53">
        <v>2.2317</v>
      </c>
      <c r="P46" s="28"/>
      <c r="Q46" s="28" t="s">
        <v>371</v>
      </c>
      <c r="R46" s="53">
        <v>1.39</v>
      </c>
      <c r="S46" s="51">
        <v>2.41</v>
      </c>
      <c r="T46" s="54">
        <f>(S46-S44)/R46</f>
        <v>1.0719424460431657</v>
      </c>
    </row>
    <row r="47" spans="1:20" ht="14.25" customHeight="1" x14ac:dyDescent="0.35">
      <c r="A47" s="50"/>
      <c r="B47" s="28"/>
      <c r="C47" s="28"/>
      <c r="D47" s="28" t="s">
        <v>371</v>
      </c>
      <c r="E47" s="53">
        <v>80.621099999999998</v>
      </c>
      <c r="F47" s="53">
        <f>ABS(E47-E46)/((E47+E46)/2)*100</f>
        <v>4.2214923597156337</v>
      </c>
      <c r="G47" s="28" t="s">
        <v>372</v>
      </c>
      <c r="H47" s="53"/>
      <c r="I47" s="53">
        <v>2.6</v>
      </c>
      <c r="J47" s="54"/>
      <c r="K47" s="50"/>
      <c r="L47" s="28"/>
      <c r="M47" s="28"/>
      <c r="N47" s="28" t="s">
        <v>371</v>
      </c>
      <c r="O47" s="53">
        <v>2.4142000000000001</v>
      </c>
      <c r="P47" s="53">
        <f>ABS(O47-O46)/((O47+O46)/2)*100</f>
        <v>7.8563895047246008</v>
      </c>
      <c r="Q47" s="28" t="s">
        <v>372</v>
      </c>
      <c r="R47" s="53"/>
      <c r="S47" s="53">
        <v>0.81</v>
      </c>
      <c r="T47" s="54"/>
    </row>
    <row r="48" spans="1:20" ht="14.25" customHeight="1" x14ac:dyDescent="0.35">
      <c r="A48" s="50"/>
      <c r="B48" s="28"/>
      <c r="C48" s="28"/>
      <c r="D48" s="28" t="s">
        <v>372</v>
      </c>
      <c r="E48" s="62">
        <v>2.5752999999999999</v>
      </c>
      <c r="F48" s="53"/>
      <c r="G48" s="28" t="s">
        <v>373</v>
      </c>
      <c r="H48" s="28">
        <v>69.44</v>
      </c>
      <c r="I48" s="28">
        <v>64.817700000000002</v>
      </c>
      <c r="J48" s="54">
        <f>(I48-I47)/H48</f>
        <v>0.89599222350230423</v>
      </c>
      <c r="K48" s="56"/>
      <c r="L48" s="55"/>
      <c r="M48" s="55"/>
      <c r="N48" s="55" t="s">
        <v>372</v>
      </c>
      <c r="O48" s="58">
        <v>0.81130000000000002</v>
      </c>
      <c r="P48" s="58"/>
      <c r="Q48" s="55" t="s">
        <v>373</v>
      </c>
      <c r="R48" s="55">
        <v>1.39</v>
      </c>
      <c r="S48" s="55">
        <v>2.2473000000000001</v>
      </c>
      <c r="T48" s="59">
        <f>(S48-S47)/R48</f>
        <v>1.0340287769784173</v>
      </c>
    </row>
    <row r="49" spans="1:20" ht="14.25" customHeight="1" x14ac:dyDescent="0.35">
      <c r="A49" s="50"/>
      <c r="B49" s="28"/>
      <c r="C49" s="28"/>
      <c r="D49" s="28" t="s">
        <v>374</v>
      </c>
      <c r="E49" s="28">
        <v>3.2968000000000002</v>
      </c>
      <c r="F49" s="53">
        <f>ABS(E49-E48)/((E49+E48)/2)*100</f>
        <v>24.573832189506319</v>
      </c>
      <c r="G49" s="28" t="s">
        <v>375</v>
      </c>
      <c r="H49" s="28">
        <v>69.44</v>
      </c>
      <c r="I49" s="28">
        <v>68.762299999999996</v>
      </c>
      <c r="J49" s="54">
        <f>(I49-I47)/H49</f>
        <v>0.95279809907834112</v>
      </c>
      <c r="N49" s="19" t="s">
        <v>374</v>
      </c>
      <c r="O49" s="19">
        <v>0.82589999999999997</v>
      </c>
      <c r="P49" s="27">
        <f>ABS(O49-O48)/((O49+O48)/2)*100</f>
        <v>1.7835328609821579</v>
      </c>
      <c r="Q49" s="19" t="s">
        <v>375</v>
      </c>
      <c r="R49" s="63">
        <v>1.39</v>
      </c>
      <c r="S49" s="64">
        <v>2.1295000000000002</v>
      </c>
      <c r="T49" s="65">
        <f>(S49-S47)/R49</f>
        <v>0.94928057553956846</v>
      </c>
    </row>
    <row r="50" spans="1:20" ht="14.25" customHeight="1" x14ac:dyDescent="0.35">
      <c r="A50" s="50"/>
      <c r="B50" s="28"/>
      <c r="C50" s="28"/>
      <c r="D50" s="28" t="s">
        <v>373</v>
      </c>
      <c r="E50" s="28">
        <v>64.817700000000002</v>
      </c>
      <c r="F50" s="53"/>
      <c r="G50" s="28" t="s">
        <v>376</v>
      </c>
      <c r="H50" s="28"/>
      <c r="I50" s="28">
        <v>51.216799999999999</v>
      </c>
      <c r="J50" s="66"/>
      <c r="N50" s="19" t="s">
        <v>373</v>
      </c>
      <c r="O50" s="19">
        <v>2.2473000000000001</v>
      </c>
      <c r="P50" s="27"/>
      <c r="Q50" s="19" t="s">
        <v>376</v>
      </c>
      <c r="S50" s="64">
        <v>2.2551000000000001</v>
      </c>
    </row>
    <row r="51" spans="1:20" ht="14.25" customHeight="1" x14ac:dyDescent="0.35">
      <c r="A51" s="56"/>
      <c r="B51" s="58"/>
      <c r="C51" s="55"/>
      <c r="D51" s="55" t="s">
        <v>375</v>
      </c>
      <c r="E51" s="55">
        <v>68.762299999999996</v>
      </c>
      <c r="F51" s="58">
        <f>ABS(E51-E50)/((E51+E50)/2)*100</f>
        <v>5.9059739481958289</v>
      </c>
      <c r="G51" s="55" t="s">
        <v>377</v>
      </c>
      <c r="H51" s="55">
        <v>69.44</v>
      </c>
      <c r="I51" s="55">
        <v>122.8695</v>
      </c>
      <c r="J51" s="59">
        <f>(I51-I50)/H51</f>
        <v>1.0318649193548388</v>
      </c>
      <c r="L51" s="27"/>
      <c r="N51" s="19" t="s">
        <v>375</v>
      </c>
      <c r="O51" s="19">
        <v>2.1295000000000002</v>
      </c>
      <c r="P51" s="27">
        <f>ABS(O51-O50)/((O51+O50)/2)*100</f>
        <v>5.3829281666971251</v>
      </c>
      <c r="Q51" s="19" t="s">
        <v>377</v>
      </c>
      <c r="R51" s="67">
        <v>1.39</v>
      </c>
      <c r="S51" s="64">
        <v>3.6960999999999999</v>
      </c>
      <c r="T51" s="65">
        <f>(S51-S50)/R51</f>
        <v>1.0366906474820143</v>
      </c>
    </row>
    <row r="52" spans="1:20" ht="14.25" customHeight="1" x14ac:dyDescent="0.35">
      <c r="B52" s="27"/>
      <c r="D52" s="19" t="s">
        <v>376</v>
      </c>
      <c r="E52" s="19">
        <v>51.216799999999999</v>
      </c>
      <c r="G52" s="19" t="s">
        <v>378</v>
      </c>
      <c r="H52" s="19">
        <v>69.44</v>
      </c>
      <c r="I52" s="68">
        <v>119.06699999999999</v>
      </c>
      <c r="J52" s="65">
        <f>(I52-I50)/H52</f>
        <v>0.97710541474654378</v>
      </c>
      <c r="L52" s="27"/>
      <c r="N52" s="19" t="s">
        <v>376</v>
      </c>
      <c r="O52" s="19">
        <v>2.2551000000000001</v>
      </c>
      <c r="P52" s="27"/>
      <c r="Q52" s="19" t="s">
        <v>378</v>
      </c>
      <c r="R52" s="19">
        <v>1.39</v>
      </c>
      <c r="S52" s="64">
        <v>3.6777000000000002</v>
      </c>
      <c r="T52" s="65">
        <f>(S52-S50)/R52</f>
        <v>1.023453237410072</v>
      </c>
    </row>
    <row r="53" spans="1:20" ht="14.25" customHeight="1" x14ac:dyDescent="0.35">
      <c r="B53" s="27"/>
      <c r="D53" s="19" t="s">
        <v>379</v>
      </c>
      <c r="E53" s="19">
        <v>54.973399999999998</v>
      </c>
      <c r="F53" s="27">
        <f>ABS(E53-E52)/((E53+E52)/2)*100</f>
        <v>7.0752291642731597</v>
      </c>
      <c r="L53" s="27"/>
      <c r="N53" s="19" t="s">
        <v>379</v>
      </c>
      <c r="O53" s="19">
        <v>2.2221000000000002</v>
      </c>
      <c r="P53" s="27">
        <f>ABS(O53-O52)/((O53+O52)/2)*100</f>
        <v>1.4741356204770804</v>
      </c>
    </row>
    <row r="54" spans="1:20" ht="14.25" customHeight="1" x14ac:dyDescent="0.35">
      <c r="B54" s="27"/>
      <c r="D54" s="19" t="s">
        <v>377</v>
      </c>
      <c r="E54" s="19">
        <v>122.8695</v>
      </c>
      <c r="F54" s="27"/>
      <c r="L54" s="27"/>
      <c r="N54" s="19" t="s">
        <v>377</v>
      </c>
      <c r="O54" s="19">
        <v>3.6960999999999999</v>
      </c>
      <c r="P54" s="27"/>
    </row>
    <row r="55" spans="1:20" ht="14.25" customHeight="1" x14ac:dyDescent="0.35">
      <c r="B55" s="27"/>
      <c r="D55" s="19" t="s">
        <v>378</v>
      </c>
      <c r="E55" s="19">
        <v>119.06699999999999</v>
      </c>
      <c r="F55" s="27">
        <f>ABS(E55-E54)/((E55+E54)/2)*100</f>
        <v>3.1433867977754568</v>
      </c>
    </row>
    <row r="56" spans="1:20" ht="14.25" customHeight="1" x14ac:dyDescent="0.35">
      <c r="A56" s="33">
        <v>240822</v>
      </c>
      <c r="B56" s="33"/>
      <c r="C56" s="264" t="s">
        <v>314</v>
      </c>
      <c r="D56" s="265"/>
      <c r="E56" s="265"/>
      <c r="F56" s="265"/>
      <c r="G56" s="265"/>
      <c r="H56" s="265"/>
      <c r="I56" s="266"/>
      <c r="K56" s="33">
        <v>240822</v>
      </c>
      <c r="L56" s="33"/>
      <c r="M56" s="271" t="s">
        <v>313</v>
      </c>
      <c r="N56" s="265"/>
      <c r="O56" s="265"/>
      <c r="P56" s="265"/>
      <c r="Q56" s="265"/>
      <c r="R56" s="265"/>
      <c r="S56" s="266"/>
    </row>
    <row r="57" spans="1:20" ht="14.25" customHeight="1" x14ac:dyDescent="0.35">
      <c r="A57" s="267" t="s">
        <v>315</v>
      </c>
      <c r="B57" s="268"/>
      <c r="C57" s="269"/>
      <c r="D57" s="270" t="s">
        <v>316</v>
      </c>
      <c r="E57" s="265"/>
      <c r="F57" s="266"/>
      <c r="G57" s="270" t="s">
        <v>317</v>
      </c>
      <c r="H57" s="265"/>
      <c r="I57" s="266"/>
      <c r="K57" s="34" t="s">
        <v>315</v>
      </c>
      <c r="L57" s="35"/>
      <c r="M57" s="35"/>
      <c r="N57" s="270" t="s">
        <v>316</v>
      </c>
      <c r="O57" s="265"/>
      <c r="P57" s="266"/>
      <c r="Q57" s="270" t="s">
        <v>317</v>
      </c>
      <c r="R57" s="265"/>
      <c r="S57" s="266"/>
    </row>
    <row r="58" spans="1:20" ht="14.25" customHeight="1" x14ac:dyDescent="0.35">
      <c r="A58" s="36" t="s">
        <v>1</v>
      </c>
      <c r="B58" s="37" t="s">
        <v>318</v>
      </c>
      <c r="C58" s="38" t="s">
        <v>325</v>
      </c>
      <c r="D58" s="39" t="s">
        <v>1</v>
      </c>
      <c r="E58" s="40" t="s">
        <v>326</v>
      </c>
      <c r="F58" s="40" t="s">
        <v>321</v>
      </c>
      <c r="G58" s="41" t="s">
        <v>1</v>
      </c>
      <c r="H58" s="42" t="s">
        <v>328</v>
      </c>
      <c r="I58" s="43" t="s">
        <v>324</v>
      </c>
      <c r="K58" s="36" t="s">
        <v>1</v>
      </c>
      <c r="L58" s="37" t="s">
        <v>318</v>
      </c>
      <c r="M58" s="38" t="s">
        <v>319</v>
      </c>
      <c r="N58" s="39" t="s">
        <v>1</v>
      </c>
      <c r="O58" s="40" t="s">
        <v>320</v>
      </c>
      <c r="P58" s="40" t="s">
        <v>321</v>
      </c>
      <c r="Q58" s="41" t="s">
        <v>1</v>
      </c>
      <c r="R58" s="42" t="s">
        <v>323</v>
      </c>
      <c r="S58" s="43" t="s">
        <v>324</v>
      </c>
    </row>
    <row r="59" spans="1:20" ht="14.25" customHeight="1" x14ac:dyDescent="0.35">
      <c r="A59" s="44" t="s">
        <v>329</v>
      </c>
      <c r="B59" s="48">
        <v>1.4430000000000001</v>
      </c>
      <c r="C59" s="48"/>
      <c r="D59" s="46" t="s">
        <v>185</v>
      </c>
      <c r="E59" s="48">
        <v>30.073399999999999</v>
      </c>
      <c r="F59" s="47"/>
      <c r="G59" s="47" t="s">
        <v>342</v>
      </c>
      <c r="H59" s="48">
        <v>66.706900000000005</v>
      </c>
      <c r="I59" s="49">
        <f>(H59)/69.44</f>
        <v>0.96064084101382496</v>
      </c>
      <c r="K59" s="44" t="s">
        <v>380</v>
      </c>
      <c r="L59" s="45">
        <v>3.5099999999999999E-2</v>
      </c>
      <c r="M59" s="45"/>
      <c r="N59" s="46" t="s">
        <v>169</v>
      </c>
      <c r="O59" s="45">
        <v>2.1160000000000001</v>
      </c>
      <c r="P59" s="47"/>
      <c r="Q59" s="47" t="s">
        <v>342</v>
      </c>
      <c r="R59" s="45">
        <v>1.3958999999999999</v>
      </c>
      <c r="S59" s="49">
        <f>(R59)/1.39</f>
        <v>1.0042446043165467</v>
      </c>
    </row>
    <row r="60" spans="1:20" ht="14.25" customHeight="1" x14ac:dyDescent="0.35">
      <c r="A60" s="50" t="s">
        <v>332</v>
      </c>
      <c r="B60" s="53">
        <v>2.1072000000000002</v>
      </c>
      <c r="C60" s="53"/>
      <c r="D60" s="52" t="s">
        <v>381</v>
      </c>
      <c r="E60" s="53">
        <v>28.970700000000001</v>
      </c>
      <c r="F60" s="53">
        <f>ABS(E60-E59)/((E60+E59)/2)*100</f>
        <v>3.7351742172376197</v>
      </c>
      <c r="G60" s="52" t="s">
        <v>185</v>
      </c>
      <c r="H60" s="53">
        <v>30.073399999999999</v>
      </c>
      <c r="I60" s="54"/>
      <c r="K60" s="50" t="s">
        <v>332</v>
      </c>
      <c r="L60" s="51">
        <v>5.4000000000000003E-3</v>
      </c>
      <c r="M60" s="51"/>
      <c r="N60" s="52" t="s">
        <v>382</v>
      </c>
      <c r="O60" s="51">
        <v>2.3126000000000002</v>
      </c>
      <c r="P60" s="53">
        <f>ABS(O60-O59)/((O60+O59)/2)*100</f>
        <v>8.8786523957909989</v>
      </c>
      <c r="Q60" s="52" t="s">
        <v>169</v>
      </c>
      <c r="R60" s="51">
        <v>2.1160000000000001</v>
      </c>
      <c r="S60" s="54"/>
    </row>
    <row r="61" spans="1:20" ht="14.25" customHeight="1" x14ac:dyDescent="0.35">
      <c r="A61" s="50"/>
      <c r="B61" s="28"/>
      <c r="C61" s="53"/>
      <c r="D61" s="28" t="s">
        <v>383</v>
      </c>
      <c r="E61" s="53">
        <v>97.509</v>
      </c>
      <c r="F61" s="28"/>
      <c r="G61" s="28" t="s">
        <v>383</v>
      </c>
      <c r="H61" s="53">
        <v>97.509</v>
      </c>
      <c r="I61" s="54">
        <f>(H61-H60)/69.44</f>
        <v>0.97113479262672808</v>
      </c>
      <c r="K61" s="50"/>
      <c r="L61" s="28"/>
      <c r="M61" s="53"/>
      <c r="N61" s="52" t="s">
        <v>384</v>
      </c>
      <c r="O61" s="51">
        <v>3.4841000000000002</v>
      </c>
      <c r="P61" s="28"/>
      <c r="Q61" s="28" t="s">
        <v>384</v>
      </c>
      <c r="R61" s="51">
        <v>3.4841000000000002</v>
      </c>
      <c r="S61" s="54">
        <f>(R61-R60)/1.39</f>
        <v>0.98424460431654692</v>
      </c>
    </row>
    <row r="62" spans="1:20" ht="14.25" customHeight="1" x14ac:dyDescent="0.35">
      <c r="A62" s="50"/>
      <c r="B62" s="28"/>
      <c r="C62" s="53"/>
      <c r="D62" s="52" t="s">
        <v>385</v>
      </c>
      <c r="E62" s="53">
        <v>99.835400000000007</v>
      </c>
      <c r="F62" s="53">
        <f>ABS(E62-E61)/((E62+E61)/2)*100</f>
        <v>2.3577056151580753</v>
      </c>
      <c r="G62" s="52" t="s">
        <v>385</v>
      </c>
      <c r="H62" s="53">
        <v>99.835400000000007</v>
      </c>
      <c r="I62" s="54">
        <f>(H62-H60)/69.44</f>
        <v>1.0046370967741935</v>
      </c>
      <c r="K62" s="50"/>
      <c r="L62" s="28"/>
      <c r="M62" s="53"/>
      <c r="N62" s="52" t="s">
        <v>386</v>
      </c>
      <c r="O62" s="51">
        <v>3.4081999999999999</v>
      </c>
      <c r="P62" s="53">
        <f>ABS(O62-O61)/((O62+O61)/2)*100</f>
        <v>2.2024578152431062</v>
      </c>
      <c r="Q62" s="52" t="s">
        <v>386</v>
      </c>
      <c r="R62" s="51">
        <v>3.4081999999999999</v>
      </c>
      <c r="S62" s="54">
        <f>(R62-R60)/1.39</f>
        <v>0.92964028776978413</v>
      </c>
    </row>
    <row r="63" spans="1:20" ht="14.25" customHeight="1" x14ac:dyDescent="0.35">
      <c r="A63" s="50"/>
      <c r="B63" s="28"/>
      <c r="C63" s="53"/>
      <c r="D63" s="28" t="s">
        <v>196</v>
      </c>
      <c r="E63" s="53">
        <v>58.184699999999999</v>
      </c>
      <c r="F63" s="28"/>
      <c r="G63" s="28" t="s">
        <v>196</v>
      </c>
      <c r="H63" s="53">
        <v>58.184699999999999</v>
      </c>
      <c r="I63" s="54"/>
      <c r="K63" s="50"/>
      <c r="L63" s="28"/>
      <c r="M63" s="53"/>
      <c r="N63" s="28" t="s">
        <v>185</v>
      </c>
      <c r="O63" s="53">
        <v>0.77600000000000002</v>
      </c>
      <c r="P63" s="28"/>
      <c r="Q63" s="28" t="s">
        <v>185</v>
      </c>
      <c r="R63" s="51">
        <v>0.77600000000000002</v>
      </c>
      <c r="S63" s="54"/>
    </row>
    <row r="64" spans="1:20" ht="14.25" customHeight="1" x14ac:dyDescent="0.35">
      <c r="A64" s="50"/>
      <c r="B64" s="28"/>
      <c r="C64" s="53"/>
      <c r="D64" s="28" t="s">
        <v>387</v>
      </c>
      <c r="E64" s="53">
        <v>62.693800000000003</v>
      </c>
      <c r="F64" s="53">
        <f>ABS(E64-E63)/((E64+E63)/2)*100</f>
        <v>7.4605492291846831</v>
      </c>
      <c r="G64" s="28" t="s">
        <v>388</v>
      </c>
      <c r="H64" s="53">
        <v>122.8485</v>
      </c>
      <c r="I64" s="54">
        <f>(H64-H63)/69.44</f>
        <v>0.93121831797235044</v>
      </c>
      <c r="K64" s="50"/>
      <c r="L64" s="28"/>
      <c r="M64" s="53"/>
      <c r="N64" s="28" t="s">
        <v>381</v>
      </c>
      <c r="O64" s="53">
        <v>0.74550000000000005</v>
      </c>
      <c r="P64" s="53">
        <f>ABS(O64-O63)/((O64+O63)/2)*100</f>
        <v>4.0092014459415006</v>
      </c>
      <c r="Q64" s="28" t="s">
        <v>383</v>
      </c>
      <c r="R64" s="51">
        <v>2.2261000000000002</v>
      </c>
      <c r="S64" s="54">
        <f>(R64-R63)/1.39</f>
        <v>1.0432374100719426</v>
      </c>
    </row>
    <row r="65" spans="1:20" ht="14.25" customHeight="1" x14ac:dyDescent="0.35">
      <c r="A65" s="50"/>
      <c r="B65" s="28"/>
      <c r="C65" s="53"/>
      <c r="D65" s="28" t="s">
        <v>388</v>
      </c>
      <c r="E65" s="53">
        <v>122.8485</v>
      </c>
      <c r="F65" s="28"/>
      <c r="G65" s="28" t="s">
        <v>389</v>
      </c>
      <c r="H65" s="53">
        <v>127.7402</v>
      </c>
      <c r="I65" s="54">
        <f>(H65-H63)/69.44</f>
        <v>1.0016633064516129</v>
      </c>
      <c r="K65" s="50"/>
      <c r="L65" s="28"/>
      <c r="M65" s="53"/>
      <c r="N65" s="28" t="s">
        <v>383</v>
      </c>
      <c r="O65" s="53">
        <v>2.2261000000000002</v>
      </c>
      <c r="P65" s="28"/>
      <c r="Q65" s="28" t="s">
        <v>385</v>
      </c>
      <c r="R65" s="51">
        <v>2.2871999999999999</v>
      </c>
      <c r="S65" s="54">
        <f>(R65-R63)/1.39</f>
        <v>1.0871942446043166</v>
      </c>
    </row>
    <row r="66" spans="1:20" ht="14.25" customHeight="1" x14ac:dyDescent="0.35">
      <c r="A66" s="50"/>
      <c r="B66" s="28"/>
      <c r="C66" s="28"/>
      <c r="D66" s="28" t="s">
        <v>389</v>
      </c>
      <c r="E66" s="53">
        <v>127.7402</v>
      </c>
      <c r="F66" s="53">
        <f>ABS(E66-E65)/((E66+E65)/2)*100</f>
        <v>3.9041664687992714</v>
      </c>
      <c r="G66" s="28" t="s">
        <v>205</v>
      </c>
      <c r="H66" s="53">
        <v>26.689599999999999</v>
      </c>
      <c r="I66" s="54"/>
      <c r="K66" s="50"/>
      <c r="L66" s="28"/>
      <c r="M66" s="28"/>
      <c r="N66" s="28" t="s">
        <v>385</v>
      </c>
      <c r="O66" s="53">
        <v>2.2871999999999999</v>
      </c>
      <c r="P66" s="53">
        <f>ABS(O66-O65)/((O66+O65)/2)*100</f>
        <v>2.707553231560043</v>
      </c>
      <c r="Q66" s="28" t="s">
        <v>196</v>
      </c>
      <c r="R66" s="53">
        <v>1.2002999999999999</v>
      </c>
      <c r="S66" s="54"/>
    </row>
    <row r="67" spans="1:20" ht="14.25" customHeight="1" x14ac:dyDescent="0.35">
      <c r="A67" s="50"/>
      <c r="B67" s="28"/>
      <c r="C67" s="28"/>
      <c r="D67" s="28" t="s">
        <v>205</v>
      </c>
      <c r="E67" s="62">
        <v>26.689599999999999</v>
      </c>
      <c r="F67" s="53"/>
      <c r="G67" s="28" t="s">
        <v>390</v>
      </c>
      <c r="H67" s="28">
        <v>93.653599999999997</v>
      </c>
      <c r="I67" s="54">
        <f>(H67-H66)/69.44</f>
        <v>0.96434331797235029</v>
      </c>
      <c r="K67" s="56"/>
      <c r="L67" s="55"/>
      <c r="M67" s="55"/>
      <c r="N67" s="55" t="s">
        <v>196</v>
      </c>
      <c r="O67" s="57">
        <v>1.2002999999999999</v>
      </c>
      <c r="P67" s="58"/>
      <c r="Q67" s="55" t="s">
        <v>388</v>
      </c>
      <c r="R67" s="55">
        <v>2.5184000000000002</v>
      </c>
      <c r="S67" s="59">
        <f>(R67-R66)/1.39</f>
        <v>0.9482733812949643</v>
      </c>
    </row>
    <row r="68" spans="1:20" ht="14.25" customHeight="1" x14ac:dyDescent="0.35">
      <c r="A68" s="50"/>
      <c r="B68" s="28"/>
      <c r="C68" s="28"/>
      <c r="D68" s="28" t="s">
        <v>391</v>
      </c>
      <c r="E68" s="28">
        <v>28.665299999999998</v>
      </c>
      <c r="F68" s="53">
        <f>ABS(E68-E67)/((E68+E67)/2)*100</f>
        <v>7.1383021195955552</v>
      </c>
      <c r="G68" s="28" t="s">
        <v>392</v>
      </c>
      <c r="H68" s="28">
        <v>98.276899999999998</v>
      </c>
      <c r="I68" s="54">
        <f>(H68-H66)/69.44</f>
        <v>1.0309230990783411</v>
      </c>
      <c r="N68" s="19" t="s">
        <v>387</v>
      </c>
      <c r="O68" s="27">
        <v>1.1482000000000001</v>
      </c>
      <c r="P68" s="27">
        <f>ABS(O68-O67)/((O68+O67)/2)*100</f>
        <v>4.436874600809011</v>
      </c>
      <c r="Q68" s="19" t="s">
        <v>389</v>
      </c>
      <c r="R68" s="19">
        <v>2.5344000000000002</v>
      </c>
      <c r="S68" s="65">
        <f>(R68-R66)/1.39</f>
        <v>0.95978417266187077</v>
      </c>
    </row>
    <row r="69" spans="1:20" ht="14.25" customHeight="1" x14ac:dyDescent="0.35">
      <c r="A69" s="50"/>
      <c r="B69" s="28"/>
      <c r="C69" s="28"/>
      <c r="D69" s="28" t="s">
        <v>390</v>
      </c>
      <c r="E69" s="28">
        <v>93.653599999999997</v>
      </c>
      <c r="F69" s="53"/>
      <c r="G69" s="28" t="s">
        <v>342</v>
      </c>
      <c r="H69" s="28">
        <v>64.869600000000005</v>
      </c>
      <c r="I69" s="54">
        <f>(H69)/69.44</f>
        <v>0.93418202764976965</v>
      </c>
      <c r="N69" s="19" t="s">
        <v>388</v>
      </c>
      <c r="O69" s="27">
        <v>2.5184000000000002</v>
      </c>
      <c r="P69" s="27"/>
      <c r="Q69" s="19" t="s">
        <v>205</v>
      </c>
      <c r="R69" s="19">
        <v>1.1659999999999999</v>
      </c>
    </row>
    <row r="70" spans="1:20" ht="14.25" customHeight="1" x14ac:dyDescent="0.35">
      <c r="A70" s="56"/>
      <c r="B70" s="58"/>
      <c r="C70" s="55"/>
      <c r="D70" s="55" t="s">
        <v>392</v>
      </c>
      <c r="E70" s="55">
        <v>98.276899999999998</v>
      </c>
      <c r="F70" s="58">
        <f>ABS(E70-E69)/((E70+E69)/2)*100</f>
        <v>4.8176814002985466</v>
      </c>
      <c r="G70" s="55"/>
      <c r="H70" s="55"/>
      <c r="I70" s="61"/>
      <c r="L70" s="27"/>
      <c r="N70" s="19" t="s">
        <v>389</v>
      </c>
      <c r="O70" s="27">
        <v>2.5344000000000002</v>
      </c>
      <c r="P70" s="27">
        <f>ABS(O70-O69)/((O70+O69)/2)*100</f>
        <v>0.63331222292590306</v>
      </c>
      <c r="Q70" s="19" t="s">
        <v>390</v>
      </c>
      <c r="R70" s="19">
        <v>2.6019999999999999</v>
      </c>
      <c r="S70" s="65">
        <f>(R70-R69)/1.39</f>
        <v>1.0330935251798561</v>
      </c>
    </row>
    <row r="71" spans="1:20" ht="14.25" customHeight="1" x14ac:dyDescent="0.35">
      <c r="L71" s="27"/>
      <c r="N71" s="19" t="s">
        <v>205</v>
      </c>
      <c r="O71" s="19">
        <v>1.1659999999999999</v>
      </c>
      <c r="Q71" s="19" t="s">
        <v>392</v>
      </c>
      <c r="R71" s="19">
        <v>2.6745999999999999</v>
      </c>
      <c r="S71" s="65">
        <f>(R71-R69)/1.39</f>
        <v>1.0853237410071943</v>
      </c>
    </row>
    <row r="72" spans="1:20" ht="14.25" customHeight="1" x14ac:dyDescent="0.35">
      <c r="A72" s="33">
        <v>241107</v>
      </c>
      <c r="B72" s="33"/>
      <c r="C72" s="264" t="s">
        <v>314</v>
      </c>
      <c r="D72" s="265"/>
      <c r="E72" s="265"/>
      <c r="F72" s="265"/>
      <c r="G72" s="265"/>
      <c r="H72" s="265"/>
      <c r="I72" s="265"/>
      <c r="J72" s="266"/>
      <c r="L72" s="27"/>
      <c r="N72" s="19" t="s">
        <v>391</v>
      </c>
      <c r="O72" s="19">
        <v>1.1854</v>
      </c>
      <c r="P72" s="23">
        <f>ABS(O72-O71)/((O72+O71)/2)*100</f>
        <v>1.6500808029259235</v>
      </c>
      <c r="Q72" s="19" t="s">
        <v>363</v>
      </c>
      <c r="R72" s="19">
        <v>1.4138999999999999</v>
      </c>
      <c r="S72" s="65">
        <f>(R72)/1.39</f>
        <v>1.0171942446043165</v>
      </c>
    </row>
    <row r="73" spans="1:20" ht="14.25" customHeight="1" x14ac:dyDescent="0.35">
      <c r="A73" s="267" t="s">
        <v>315</v>
      </c>
      <c r="B73" s="268"/>
      <c r="C73" s="269"/>
      <c r="D73" s="270" t="s">
        <v>316</v>
      </c>
      <c r="E73" s="265"/>
      <c r="F73" s="266"/>
      <c r="G73" s="270" t="s">
        <v>317</v>
      </c>
      <c r="H73" s="265"/>
      <c r="I73" s="265"/>
      <c r="J73" s="266"/>
      <c r="L73" s="27"/>
      <c r="N73" s="19" t="s">
        <v>390</v>
      </c>
      <c r="O73" s="19">
        <v>2.6019999999999999</v>
      </c>
      <c r="P73" s="23"/>
    </row>
    <row r="74" spans="1:20" ht="14.25" customHeight="1" x14ac:dyDescent="0.35">
      <c r="A74" s="36" t="s">
        <v>1</v>
      </c>
      <c r="B74" s="37" t="s">
        <v>318</v>
      </c>
      <c r="C74" s="38" t="s">
        <v>325</v>
      </c>
      <c r="D74" s="39" t="s">
        <v>1</v>
      </c>
      <c r="E74" s="40" t="s">
        <v>326</v>
      </c>
      <c r="F74" s="40" t="s">
        <v>321</v>
      </c>
      <c r="G74" s="41" t="s">
        <v>1</v>
      </c>
      <c r="H74" s="42" t="s">
        <v>327</v>
      </c>
      <c r="I74" s="42" t="s">
        <v>328</v>
      </c>
      <c r="J74" s="43" t="s">
        <v>324</v>
      </c>
      <c r="L74" s="27"/>
      <c r="N74" s="19" t="s">
        <v>392</v>
      </c>
      <c r="O74" s="19">
        <v>2.6745999999999999</v>
      </c>
      <c r="P74" s="23">
        <f>ABS(O74-O73)/((O74+O73)/2)*100</f>
        <v>2.7517719743774398</v>
      </c>
    </row>
    <row r="75" spans="1:20" ht="14.25" customHeight="1" x14ac:dyDescent="0.35">
      <c r="A75" s="44" t="s">
        <v>329</v>
      </c>
      <c r="B75" s="48"/>
      <c r="C75" s="48">
        <v>2.294</v>
      </c>
      <c r="D75" s="46" t="s">
        <v>230</v>
      </c>
      <c r="E75" s="48">
        <v>205.5179</v>
      </c>
      <c r="F75" s="47"/>
      <c r="G75" s="47" t="s">
        <v>393</v>
      </c>
      <c r="H75" s="48">
        <v>69.44</v>
      </c>
      <c r="I75" s="48">
        <v>76.764099999999999</v>
      </c>
      <c r="J75" s="49">
        <f>(I75)/H75</f>
        <v>1.1054737903225806</v>
      </c>
      <c r="K75" s="33">
        <v>241107</v>
      </c>
      <c r="L75" s="33"/>
      <c r="M75" s="264" t="s">
        <v>313</v>
      </c>
      <c r="N75" s="265"/>
      <c r="O75" s="265"/>
      <c r="P75" s="265"/>
      <c r="Q75" s="265"/>
      <c r="R75" s="265"/>
      <c r="S75" s="265"/>
      <c r="T75" s="266"/>
    </row>
    <row r="76" spans="1:20" ht="14.25" customHeight="1" x14ac:dyDescent="0.35">
      <c r="A76" s="50" t="s">
        <v>332</v>
      </c>
      <c r="B76" s="53"/>
      <c r="C76" s="53">
        <v>2.5390000000000001</v>
      </c>
      <c r="D76" s="52" t="s">
        <v>394</v>
      </c>
      <c r="E76" s="53">
        <v>214.82060000000001</v>
      </c>
      <c r="F76" s="53">
        <f>ABS(E76-E75)/((E76+E75)/2)*100</f>
        <v>4.4262897640830019</v>
      </c>
      <c r="G76" s="46" t="s">
        <v>230</v>
      </c>
      <c r="H76" s="53"/>
      <c r="I76" s="53">
        <v>205.5179</v>
      </c>
      <c r="J76" s="54"/>
      <c r="K76" s="34" t="s">
        <v>315</v>
      </c>
      <c r="L76" s="35"/>
      <c r="M76" s="35"/>
      <c r="N76" s="270" t="s">
        <v>316</v>
      </c>
      <c r="O76" s="265"/>
      <c r="P76" s="266"/>
      <c r="Q76" s="270" t="s">
        <v>317</v>
      </c>
      <c r="R76" s="265"/>
      <c r="S76" s="265"/>
      <c r="T76" s="266"/>
    </row>
    <row r="77" spans="1:20" ht="14.25" customHeight="1" x14ac:dyDescent="0.35">
      <c r="A77" s="50"/>
      <c r="B77" s="28"/>
      <c r="C77" s="53"/>
      <c r="D77" s="28" t="s">
        <v>395</v>
      </c>
      <c r="E77" s="53">
        <v>268.86869999999999</v>
      </c>
      <c r="F77" s="28"/>
      <c r="G77" s="28" t="s">
        <v>395</v>
      </c>
      <c r="H77" s="53">
        <v>69.44</v>
      </c>
      <c r="I77" s="53">
        <v>268.86869999999999</v>
      </c>
      <c r="J77" s="54">
        <f>(I77-I76)/H77</f>
        <v>0.91230990783410126</v>
      </c>
      <c r="K77" s="36" t="s">
        <v>1</v>
      </c>
      <c r="L77" s="37" t="s">
        <v>318</v>
      </c>
      <c r="M77" s="38" t="s">
        <v>319</v>
      </c>
      <c r="N77" s="39" t="s">
        <v>1</v>
      </c>
      <c r="O77" s="40" t="s">
        <v>320</v>
      </c>
      <c r="P77" s="40" t="s">
        <v>321</v>
      </c>
      <c r="Q77" s="41" t="s">
        <v>1</v>
      </c>
      <c r="R77" s="42" t="s">
        <v>322</v>
      </c>
      <c r="S77" s="42" t="s">
        <v>323</v>
      </c>
      <c r="T77" s="43" t="s">
        <v>324</v>
      </c>
    </row>
    <row r="78" spans="1:20" ht="14.25" customHeight="1" x14ac:dyDescent="0.35">
      <c r="A78" s="50"/>
      <c r="B78" s="28"/>
      <c r="C78" s="53"/>
      <c r="D78" s="52" t="s">
        <v>396</v>
      </c>
      <c r="E78" s="53">
        <v>272.84429999999998</v>
      </c>
      <c r="F78" s="53">
        <f>ABS(E78-E77)/((E78+E77)/2)*100</f>
        <v>1.4677882938013249</v>
      </c>
      <c r="G78" s="52" t="s">
        <v>396</v>
      </c>
      <c r="H78" s="53">
        <v>69.44</v>
      </c>
      <c r="I78" s="53">
        <v>272.83999999999997</v>
      </c>
      <c r="J78" s="54">
        <f>(I78-I76)/H78</f>
        <v>0.96950028801843291</v>
      </c>
      <c r="K78" s="44">
        <v>7.9000000000000008E-3</v>
      </c>
      <c r="L78" s="45"/>
      <c r="M78" s="45"/>
      <c r="N78" s="46" t="s">
        <v>230</v>
      </c>
      <c r="O78" s="45">
        <v>2.109</v>
      </c>
      <c r="P78" s="47"/>
      <c r="Q78" s="47" t="s">
        <v>342</v>
      </c>
      <c r="R78" s="48">
        <v>1.39</v>
      </c>
      <c r="S78" s="45">
        <v>1.2591000000000001</v>
      </c>
      <c r="T78" s="49">
        <f>(S78)/R78</f>
        <v>0.90582733812949656</v>
      </c>
    </row>
    <row r="79" spans="1:20" ht="14.25" customHeight="1" x14ac:dyDescent="0.35">
      <c r="A79" s="50"/>
      <c r="B79" s="28"/>
      <c r="C79" s="53"/>
      <c r="D79" s="28" t="s">
        <v>242</v>
      </c>
      <c r="E79" s="53">
        <v>35.712499999999999</v>
      </c>
      <c r="F79" s="28"/>
      <c r="G79" s="28" t="s">
        <v>242</v>
      </c>
      <c r="H79" s="53"/>
      <c r="I79" s="53">
        <v>35.71</v>
      </c>
      <c r="J79" s="54"/>
      <c r="K79" s="50">
        <v>3.27E-2</v>
      </c>
      <c r="L79" s="51"/>
      <c r="M79" s="51"/>
      <c r="N79" s="52" t="s">
        <v>394</v>
      </c>
      <c r="O79" s="51">
        <v>2.3363999999999998</v>
      </c>
      <c r="P79" s="53">
        <f>ABS(O79-O78)/((O79+O78)/2)*100</f>
        <v>10.230800377918742</v>
      </c>
      <c r="Q79" s="52" t="s">
        <v>230</v>
      </c>
      <c r="R79" s="53"/>
      <c r="S79" s="51">
        <v>2.109</v>
      </c>
      <c r="T79" s="54"/>
    </row>
    <row r="80" spans="1:20" ht="14.25" customHeight="1" x14ac:dyDescent="0.35">
      <c r="A80" s="50"/>
      <c r="B80" s="28"/>
      <c r="C80" s="53"/>
      <c r="D80" s="28" t="s">
        <v>397</v>
      </c>
      <c r="E80" s="53">
        <v>33.530200000000001</v>
      </c>
      <c r="F80" s="53">
        <f>ABS(E80-E79)/((E80+E79)/2)*100</f>
        <v>6.3033359473272927</v>
      </c>
      <c r="G80" s="28" t="s">
        <v>398</v>
      </c>
      <c r="H80" s="53">
        <v>69.44</v>
      </c>
      <c r="I80" s="53">
        <v>110.4594</v>
      </c>
      <c r="J80" s="54">
        <f>(I80-I79)/H80</f>
        <v>1.0764602534562213</v>
      </c>
      <c r="K80" s="50"/>
      <c r="L80" s="28"/>
      <c r="M80" s="53"/>
      <c r="N80" s="52" t="s">
        <v>395</v>
      </c>
      <c r="O80" s="51">
        <v>3.36</v>
      </c>
      <c r="P80" s="28"/>
      <c r="Q80" s="28" t="s">
        <v>395</v>
      </c>
      <c r="R80" s="53">
        <v>1.39</v>
      </c>
      <c r="S80" s="51">
        <v>3.36</v>
      </c>
      <c r="T80" s="54">
        <f>(S80-S79)/R80</f>
        <v>0.9</v>
      </c>
    </row>
    <row r="81" spans="1:20" ht="14.25" customHeight="1" x14ac:dyDescent="0.35">
      <c r="A81" s="50"/>
      <c r="B81" s="28"/>
      <c r="C81" s="53"/>
      <c r="D81" s="28" t="s">
        <v>398</v>
      </c>
      <c r="E81" s="53">
        <v>110.4594</v>
      </c>
      <c r="F81" s="28"/>
      <c r="G81" s="28" t="s">
        <v>399</v>
      </c>
      <c r="H81" s="53">
        <v>69.44</v>
      </c>
      <c r="I81" s="53">
        <v>111.52249999999999</v>
      </c>
      <c r="J81" s="54">
        <f>(I81-I79)/H81</f>
        <v>1.0917698732718895</v>
      </c>
      <c r="K81" s="50"/>
      <c r="L81" s="28"/>
      <c r="M81" s="53"/>
      <c r="N81" s="52" t="s">
        <v>396</v>
      </c>
      <c r="O81" s="51">
        <v>3.4695</v>
      </c>
      <c r="P81" s="53">
        <f>ABS(O81-O80)/((O81+O80)/2)*100</f>
        <v>3.2066769163189153</v>
      </c>
      <c r="Q81" s="52" t="s">
        <v>396</v>
      </c>
      <c r="R81" s="53">
        <v>1.39</v>
      </c>
      <c r="S81" s="51">
        <v>3.4695</v>
      </c>
      <c r="T81" s="54">
        <f>(S81-S79)/R81</f>
        <v>0.9787769784172663</v>
      </c>
    </row>
    <row r="82" spans="1:20" ht="14.25" customHeight="1" x14ac:dyDescent="0.35">
      <c r="A82" s="50"/>
      <c r="B82" s="28"/>
      <c r="C82" s="28"/>
      <c r="D82" s="28" t="s">
        <v>399</v>
      </c>
      <c r="E82" s="53">
        <v>111.52249999999999</v>
      </c>
      <c r="F82" s="53">
        <f>ABS(E82-E81)/((E82+E81)/2)*100</f>
        <v>0.95782584075547739</v>
      </c>
      <c r="G82" s="28" t="s">
        <v>221</v>
      </c>
      <c r="H82" s="53"/>
      <c r="I82" s="53">
        <v>48.736600000000003</v>
      </c>
      <c r="J82" s="54"/>
      <c r="K82" s="50"/>
      <c r="L82" s="28"/>
      <c r="M82" s="53"/>
      <c r="N82" s="28" t="s">
        <v>242</v>
      </c>
      <c r="O82" s="53">
        <v>0.90959999999999996</v>
      </c>
      <c r="P82" s="28"/>
      <c r="Q82" s="28" t="s">
        <v>242</v>
      </c>
      <c r="R82" s="53"/>
      <c r="S82" s="51">
        <v>0.90959999999999996</v>
      </c>
      <c r="T82" s="54"/>
    </row>
    <row r="83" spans="1:20" ht="14.25" customHeight="1" x14ac:dyDescent="0.35">
      <c r="A83" s="50"/>
      <c r="B83" s="28"/>
      <c r="C83" s="28"/>
      <c r="D83" s="28" t="s">
        <v>221</v>
      </c>
      <c r="E83" s="62">
        <v>48.736600000000003</v>
      </c>
      <c r="F83" s="53"/>
      <c r="G83" s="28" t="s">
        <v>400</v>
      </c>
      <c r="H83" s="28">
        <v>69.44</v>
      </c>
      <c r="I83" s="28">
        <v>116.06959999999999</v>
      </c>
      <c r="J83" s="54">
        <f>(I83-I82)/H83</f>
        <v>0.96965725806451619</v>
      </c>
      <c r="K83" s="50"/>
      <c r="L83" s="28"/>
      <c r="M83" s="53"/>
      <c r="N83" s="28" t="s">
        <v>397</v>
      </c>
      <c r="O83" s="53">
        <v>0.89559999999999995</v>
      </c>
      <c r="P83" s="53">
        <f>ABS(O83-O82)/((O83+O82)/2)*100</f>
        <v>1.5510746731664096</v>
      </c>
      <c r="Q83" s="28" t="s">
        <v>398</v>
      </c>
      <c r="R83" s="53">
        <v>1.39</v>
      </c>
      <c r="S83" s="51">
        <v>2.2225000000000001</v>
      </c>
      <c r="T83" s="54">
        <f>(S83-S82)/R83</f>
        <v>0.94453237410071966</v>
      </c>
    </row>
    <row r="84" spans="1:20" ht="14.25" customHeight="1" x14ac:dyDescent="0.35">
      <c r="A84" s="50"/>
      <c r="B84" s="28"/>
      <c r="C84" s="28"/>
      <c r="D84" s="28" t="s">
        <v>401</v>
      </c>
      <c r="E84" s="28">
        <v>46.858199999999997</v>
      </c>
      <c r="F84" s="53">
        <f>ABS(E84-E83)/((E84+E83)/2)*100</f>
        <v>3.9299208743571965</v>
      </c>
      <c r="G84" s="28" t="s">
        <v>402</v>
      </c>
      <c r="H84" s="28">
        <v>69.44</v>
      </c>
      <c r="I84" s="28">
        <v>117.6502</v>
      </c>
      <c r="J84" s="54">
        <f>(I84-I82)/H84</f>
        <v>0.9924193548387098</v>
      </c>
      <c r="K84" s="50"/>
      <c r="L84" s="28"/>
      <c r="M84" s="53"/>
      <c r="N84" s="28" t="s">
        <v>398</v>
      </c>
      <c r="O84" s="53">
        <v>2.2225000000000001</v>
      </c>
      <c r="P84" s="28"/>
      <c r="Q84" s="28" t="s">
        <v>399</v>
      </c>
      <c r="R84" s="53">
        <v>1.39</v>
      </c>
      <c r="S84" s="51">
        <v>2.3563000000000001</v>
      </c>
      <c r="T84" s="54">
        <f>(S84-S82)/R84</f>
        <v>1.040791366906475</v>
      </c>
    </row>
    <row r="85" spans="1:20" ht="14.25" customHeight="1" x14ac:dyDescent="0.35">
      <c r="A85" s="50"/>
      <c r="B85" s="28"/>
      <c r="C85" s="28"/>
      <c r="D85" s="28" t="s">
        <v>400</v>
      </c>
      <c r="E85" s="28">
        <v>116.06959999999999</v>
      </c>
      <c r="F85" s="53"/>
      <c r="G85" s="28" t="s">
        <v>403</v>
      </c>
      <c r="H85" s="28"/>
      <c r="I85" s="28">
        <v>15.664099999999999</v>
      </c>
      <c r="J85" s="66"/>
      <c r="K85" s="50"/>
      <c r="L85" s="28"/>
      <c r="M85" s="28"/>
      <c r="N85" s="28" t="s">
        <v>399</v>
      </c>
      <c r="O85" s="53">
        <v>2.3563000000000001</v>
      </c>
      <c r="P85" s="53">
        <f>ABS(O85-O84)/((O85+O84)/2)*100</f>
        <v>5.8443260242858353</v>
      </c>
      <c r="Q85" s="28" t="s">
        <v>221</v>
      </c>
      <c r="R85" s="53"/>
      <c r="S85" s="53">
        <v>1.2426999999999999</v>
      </c>
      <c r="T85" s="54"/>
    </row>
    <row r="86" spans="1:20" ht="14.25" customHeight="1" x14ac:dyDescent="0.35">
      <c r="A86" s="56"/>
      <c r="B86" s="58"/>
      <c r="C86" s="55"/>
      <c r="D86" s="55" t="s">
        <v>402</v>
      </c>
      <c r="E86" s="55">
        <v>117.6502</v>
      </c>
      <c r="F86" s="58">
        <f>ABS(E86-E85)/((E86+E85)/2)*100</f>
        <v>1.3525597745676696</v>
      </c>
      <c r="G86" s="55" t="s">
        <v>404</v>
      </c>
      <c r="H86" s="55">
        <v>69.44</v>
      </c>
      <c r="I86" s="55">
        <v>80.481700000000004</v>
      </c>
      <c r="J86" s="59">
        <f>(I86-I85)/H86</f>
        <v>0.93343317972350237</v>
      </c>
      <c r="K86" s="56"/>
      <c r="L86" s="55"/>
      <c r="M86" s="55"/>
      <c r="N86" s="55" t="s">
        <v>221</v>
      </c>
      <c r="O86" s="57">
        <v>1.2426999999999999</v>
      </c>
      <c r="P86" s="58"/>
      <c r="Q86" s="55" t="s">
        <v>400</v>
      </c>
      <c r="R86" s="55">
        <v>1.39</v>
      </c>
      <c r="S86" s="55">
        <v>2.4984000000000002</v>
      </c>
      <c r="T86" s="59">
        <f>(S86-S85)/R86</f>
        <v>0.90338129496402908</v>
      </c>
    </row>
    <row r="87" spans="1:20" ht="14.25" customHeight="1" x14ac:dyDescent="0.35">
      <c r="B87" s="27"/>
      <c r="D87" s="68" t="s">
        <v>403</v>
      </c>
      <c r="E87" s="19">
        <v>15.664099999999999</v>
      </c>
      <c r="G87" s="19" t="s">
        <v>405</v>
      </c>
      <c r="H87" s="19">
        <v>69.44</v>
      </c>
      <c r="I87" s="68">
        <v>84.644999999999996</v>
      </c>
      <c r="J87" s="65">
        <f>(I87-I85)/H87</f>
        <v>0.99338853686635931</v>
      </c>
      <c r="N87" s="19" t="s">
        <v>401</v>
      </c>
      <c r="O87" s="19">
        <v>1.2384999999999999</v>
      </c>
      <c r="P87" s="27">
        <f>ABS(O87-O86)/((O87+O86)/2)*100</f>
        <v>0.33854586490407723</v>
      </c>
      <c r="Q87" s="19" t="s">
        <v>402</v>
      </c>
      <c r="R87" s="19">
        <v>1.39</v>
      </c>
      <c r="S87" s="19">
        <v>2.5764</v>
      </c>
      <c r="T87" s="65">
        <f>(S87-S85)/R87</f>
        <v>0.959496402877698</v>
      </c>
    </row>
    <row r="88" spans="1:20" ht="14.25" customHeight="1" x14ac:dyDescent="0.35">
      <c r="B88" s="27"/>
      <c r="D88" s="68" t="s">
        <v>406</v>
      </c>
      <c r="E88" s="19">
        <v>14.901199999999999</v>
      </c>
      <c r="F88" s="27">
        <f>ABS(E88-E87)/((E88+E87)/2)*100</f>
        <v>4.9919352991791355</v>
      </c>
      <c r="G88" s="19" t="s">
        <v>363</v>
      </c>
      <c r="H88" s="19">
        <v>69.44</v>
      </c>
      <c r="I88" s="68">
        <v>64.813999999999993</v>
      </c>
      <c r="J88" s="65">
        <f>(I88)/H88</f>
        <v>0.93338133640552989</v>
      </c>
      <c r="N88" s="19" t="s">
        <v>400</v>
      </c>
      <c r="O88" s="19">
        <v>2.4984000000000002</v>
      </c>
      <c r="P88" s="27"/>
      <c r="Q88" s="19" t="s">
        <v>403</v>
      </c>
      <c r="S88" s="19">
        <v>0.55400000000000005</v>
      </c>
    </row>
    <row r="89" spans="1:20" ht="14.25" customHeight="1" x14ac:dyDescent="0.35">
      <c r="B89" s="27"/>
      <c r="D89" s="68" t="s">
        <v>404</v>
      </c>
      <c r="E89" s="19">
        <v>105.4109</v>
      </c>
      <c r="F89" s="27"/>
      <c r="L89" s="27"/>
      <c r="N89" s="19" t="s">
        <v>402</v>
      </c>
      <c r="O89" s="19">
        <v>2.5764</v>
      </c>
      <c r="P89" s="27">
        <f>ABS(O89-O88)/((O89+O88)/2)*100</f>
        <v>3.0740127689761114</v>
      </c>
      <c r="Q89" s="19" t="s">
        <v>404</v>
      </c>
      <c r="R89" s="19">
        <v>1.39</v>
      </c>
      <c r="S89" s="19">
        <v>1.8729</v>
      </c>
      <c r="T89" s="65">
        <f>(S89-S88)/R89</f>
        <v>0.94884892086330941</v>
      </c>
    </row>
    <row r="90" spans="1:20" ht="14.25" customHeight="1" x14ac:dyDescent="0.35">
      <c r="B90" s="27"/>
      <c r="D90" s="68" t="s">
        <v>405</v>
      </c>
      <c r="E90" s="19">
        <v>112.81870000000001</v>
      </c>
      <c r="F90" s="27">
        <f>ABS(E90-E89)/((E90+E89)/2)*100</f>
        <v>6.7889965430904047</v>
      </c>
      <c r="L90" s="27"/>
      <c r="N90" s="19" t="s">
        <v>403</v>
      </c>
      <c r="O90" s="19">
        <v>0.55400000000000005</v>
      </c>
      <c r="P90" s="27"/>
      <c r="Q90" s="19" t="s">
        <v>405</v>
      </c>
      <c r="R90" s="19">
        <v>1.39</v>
      </c>
      <c r="S90" s="19">
        <v>1.8527</v>
      </c>
      <c r="T90" s="65">
        <f>(S90-S88)/R90</f>
        <v>0.93431654676259002</v>
      </c>
    </row>
    <row r="91" spans="1:20" ht="14.25" customHeight="1" x14ac:dyDescent="0.35">
      <c r="A91" s="33">
        <v>241111</v>
      </c>
      <c r="B91" s="33"/>
      <c r="C91" s="264" t="s">
        <v>314</v>
      </c>
      <c r="D91" s="265"/>
      <c r="E91" s="265"/>
      <c r="F91" s="265"/>
      <c r="G91" s="265"/>
      <c r="H91" s="265"/>
      <c r="I91" s="266"/>
      <c r="L91" s="27"/>
      <c r="N91" s="19" t="s">
        <v>406</v>
      </c>
      <c r="O91" s="19">
        <v>0.44490000000000002</v>
      </c>
      <c r="P91" s="27">
        <f>ABS(O91-O90)/((O91+O90)/2)*100</f>
        <v>21.844028431274406</v>
      </c>
      <c r="Q91" s="19" t="s">
        <v>363</v>
      </c>
      <c r="R91" s="19">
        <v>1.39</v>
      </c>
      <c r="S91" s="19">
        <v>1.4075</v>
      </c>
      <c r="T91" s="65">
        <f>(S91)/R91</f>
        <v>1.0125899280575541</v>
      </c>
    </row>
    <row r="92" spans="1:20" ht="14.25" customHeight="1" x14ac:dyDescent="0.35">
      <c r="A92" s="267" t="s">
        <v>315</v>
      </c>
      <c r="B92" s="268"/>
      <c r="C92" s="269"/>
      <c r="D92" s="270" t="s">
        <v>316</v>
      </c>
      <c r="E92" s="265"/>
      <c r="F92" s="266"/>
      <c r="G92" s="270" t="s">
        <v>317</v>
      </c>
      <c r="H92" s="265"/>
      <c r="I92" s="266"/>
      <c r="L92" s="27"/>
      <c r="N92" s="19" t="s">
        <v>404</v>
      </c>
      <c r="O92" s="19">
        <v>1.8729</v>
      </c>
      <c r="P92" s="27"/>
    </row>
    <row r="93" spans="1:20" ht="14.25" customHeight="1" x14ac:dyDescent="0.35">
      <c r="A93" s="36" t="s">
        <v>1</v>
      </c>
      <c r="B93" s="37" t="s">
        <v>318</v>
      </c>
      <c r="C93" s="69" t="s">
        <v>325</v>
      </c>
      <c r="D93" s="70" t="s">
        <v>1</v>
      </c>
      <c r="E93" s="71" t="s">
        <v>326</v>
      </c>
      <c r="F93" s="40" t="s">
        <v>321</v>
      </c>
      <c r="G93" s="41" t="s">
        <v>1</v>
      </c>
      <c r="H93" s="42" t="s">
        <v>328</v>
      </c>
      <c r="I93" s="43" t="s">
        <v>324</v>
      </c>
      <c r="L93" s="27"/>
      <c r="N93" s="19" t="s">
        <v>405</v>
      </c>
      <c r="O93" s="19">
        <v>1.8527</v>
      </c>
      <c r="P93" s="27">
        <f>ABS(O93-O92)/((O93+O92)/2)*100</f>
        <v>1.084389091689929</v>
      </c>
    </row>
    <row r="94" spans="1:20" ht="14.25" customHeight="1" x14ac:dyDescent="0.35">
      <c r="A94" s="44" t="s">
        <v>329</v>
      </c>
      <c r="B94" s="48">
        <v>2.0933999999999999</v>
      </c>
      <c r="C94" s="72"/>
      <c r="D94" s="73" t="s">
        <v>407</v>
      </c>
      <c r="E94" s="48">
        <v>41.728400000000001</v>
      </c>
      <c r="F94" s="47"/>
      <c r="G94" s="47" t="s">
        <v>342</v>
      </c>
      <c r="H94" s="48">
        <v>65.423500000000004</v>
      </c>
      <c r="I94" s="49">
        <v>0.94215869815668207</v>
      </c>
      <c r="K94" s="33">
        <v>241111</v>
      </c>
      <c r="L94" s="33"/>
      <c r="M94" s="271" t="s">
        <v>313</v>
      </c>
      <c r="N94" s="265"/>
      <c r="O94" s="265"/>
      <c r="P94" s="265"/>
      <c r="Q94" s="265"/>
      <c r="R94" s="265"/>
      <c r="S94" s="266"/>
    </row>
    <row r="95" spans="1:20" ht="14.25" customHeight="1" x14ac:dyDescent="0.35">
      <c r="A95" s="50" t="s">
        <v>332</v>
      </c>
      <c r="B95" s="53">
        <v>0.44059999999999999</v>
      </c>
      <c r="C95" s="74"/>
      <c r="D95" s="28" t="s">
        <v>408</v>
      </c>
      <c r="E95" s="53">
        <v>38.615299999999998</v>
      </c>
      <c r="F95" s="53">
        <v>7.749456397950313</v>
      </c>
      <c r="G95" s="52" t="s">
        <v>407</v>
      </c>
      <c r="H95" s="53">
        <v>41.728400000000001</v>
      </c>
      <c r="I95" s="54"/>
      <c r="K95" s="34" t="s">
        <v>315</v>
      </c>
      <c r="L95" s="35"/>
      <c r="M95" s="35"/>
      <c r="N95" s="270" t="s">
        <v>316</v>
      </c>
      <c r="O95" s="265"/>
      <c r="P95" s="266"/>
      <c r="Q95" s="270" t="s">
        <v>317</v>
      </c>
      <c r="R95" s="265"/>
      <c r="S95" s="266"/>
    </row>
    <row r="96" spans="1:20" ht="14.25" customHeight="1" x14ac:dyDescent="0.35">
      <c r="A96" s="50"/>
      <c r="B96" s="28"/>
      <c r="C96" s="74"/>
      <c r="D96" s="28" t="s">
        <v>409</v>
      </c>
      <c r="E96" s="53">
        <v>100.944</v>
      </c>
      <c r="F96" s="28"/>
      <c r="G96" s="28" t="s">
        <v>409</v>
      </c>
      <c r="H96" s="53">
        <v>104.944</v>
      </c>
      <c r="I96" s="54">
        <v>0.91036290322580649</v>
      </c>
      <c r="K96" s="36" t="s">
        <v>1</v>
      </c>
      <c r="L96" s="37" t="s">
        <v>318</v>
      </c>
      <c r="M96" s="38" t="s">
        <v>319</v>
      </c>
      <c r="N96" s="39" t="s">
        <v>1</v>
      </c>
      <c r="O96" s="40" t="s">
        <v>320</v>
      </c>
      <c r="P96" s="40" t="s">
        <v>321</v>
      </c>
      <c r="Q96" s="41" t="s">
        <v>1</v>
      </c>
      <c r="R96" s="42" t="s">
        <v>323</v>
      </c>
      <c r="S96" s="43" t="s">
        <v>324</v>
      </c>
    </row>
    <row r="97" spans="1:19" ht="14.25" customHeight="1" x14ac:dyDescent="0.35">
      <c r="A97" s="50"/>
      <c r="B97" s="28"/>
      <c r="C97" s="74"/>
      <c r="D97" s="28" t="s">
        <v>410</v>
      </c>
      <c r="E97" s="53">
        <v>106.84739999999999</v>
      </c>
      <c r="F97" s="53">
        <v>5.6820445889483304</v>
      </c>
      <c r="G97" s="52" t="s">
        <v>410</v>
      </c>
      <c r="H97" s="53">
        <v>106.84739999999999</v>
      </c>
      <c r="I97" s="54">
        <v>0.93777361751152077</v>
      </c>
      <c r="K97" s="44" t="s">
        <v>329</v>
      </c>
      <c r="L97" s="45"/>
      <c r="M97" s="45">
        <v>7.4399999999999994E-2</v>
      </c>
      <c r="N97" s="46" t="s">
        <v>407</v>
      </c>
      <c r="O97" s="45">
        <v>0.91849999999999998</v>
      </c>
      <c r="P97" s="47"/>
      <c r="Q97" s="47" t="s">
        <v>342</v>
      </c>
      <c r="R97" s="45">
        <v>1.3958999999999999</v>
      </c>
      <c r="S97" s="49">
        <v>1.0042446043165467</v>
      </c>
    </row>
    <row r="98" spans="1:19" ht="14.25" customHeight="1" x14ac:dyDescent="0.35">
      <c r="A98" s="50"/>
      <c r="B98" s="28"/>
      <c r="C98" s="53"/>
      <c r="D98" s="28" t="s">
        <v>260</v>
      </c>
      <c r="E98" s="53">
        <v>413.55689999999998</v>
      </c>
      <c r="F98" s="28"/>
      <c r="G98" s="28" t="s">
        <v>260</v>
      </c>
      <c r="H98" s="53">
        <v>413.55689999999998</v>
      </c>
      <c r="I98" s="54"/>
      <c r="K98" s="50"/>
      <c r="L98" s="51"/>
      <c r="M98" s="51"/>
      <c r="N98" s="52" t="s">
        <v>408</v>
      </c>
      <c r="O98" s="51">
        <v>0.80740000000000001</v>
      </c>
      <c r="P98" s="53">
        <v>12.874442319949008</v>
      </c>
      <c r="Q98" s="52" t="s">
        <v>407</v>
      </c>
      <c r="R98" s="51">
        <v>0.91849999999999998</v>
      </c>
      <c r="S98" s="54"/>
    </row>
    <row r="99" spans="1:19" ht="14.25" customHeight="1" x14ac:dyDescent="0.35">
      <c r="A99" s="50"/>
      <c r="B99" s="28"/>
      <c r="C99" s="53"/>
      <c r="D99" s="28" t="s">
        <v>411</v>
      </c>
      <c r="E99" s="53">
        <v>443.40589999999997</v>
      </c>
      <c r="F99" s="53">
        <v>6.9662300393902727</v>
      </c>
      <c r="G99" s="28" t="s">
        <v>412</v>
      </c>
      <c r="H99" s="53">
        <v>477.91579999999999</v>
      </c>
      <c r="I99" s="54">
        <v>0.92682747695852541</v>
      </c>
      <c r="K99" s="50"/>
      <c r="L99" s="28"/>
      <c r="M99" s="53"/>
      <c r="N99" s="52" t="s">
        <v>409</v>
      </c>
      <c r="O99" s="51">
        <v>2.2126999999999999</v>
      </c>
      <c r="P99" s="28"/>
      <c r="Q99" s="28" t="s">
        <v>409</v>
      </c>
      <c r="R99" s="51">
        <v>2.2126999999999999</v>
      </c>
      <c r="S99" s="54">
        <v>0.93107913669064757</v>
      </c>
    </row>
    <row r="100" spans="1:19" ht="14.25" customHeight="1" x14ac:dyDescent="0.35">
      <c r="A100" s="50"/>
      <c r="B100" s="28"/>
      <c r="C100" s="53"/>
      <c r="D100" s="28" t="s">
        <v>412</v>
      </c>
      <c r="E100" s="53">
        <v>477.91579999999999</v>
      </c>
      <c r="F100" s="28"/>
      <c r="G100" s="28" t="s">
        <v>413</v>
      </c>
      <c r="H100" s="53">
        <v>483.98200000000003</v>
      </c>
      <c r="I100" s="54">
        <v>1.0141863479262678</v>
      </c>
      <c r="K100" s="50"/>
      <c r="L100" s="28"/>
      <c r="M100" s="53"/>
      <c r="N100" s="52" t="s">
        <v>410</v>
      </c>
      <c r="O100" s="51">
        <v>2.1953999999999998</v>
      </c>
      <c r="P100" s="53">
        <v>0.78491867244391456</v>
      </c>
      <c r="Q100" s="52" t="s">
        <v>410</v>
      </c>
      <c r="R100" s="51">
        <v>2.1953999999999998</v>
      </c>
      <c r="S100" s="54">
        <v>0.91863309352517986</v>
      </c>
    </row>
    <row r="101" spans="1:19" ht="14.25" customHeight="1" x14ac:dyDescent="0.35">
      <c r="A101" s="50"/>
      <c r="B101" s="28"/>
      <c r="C101" s="28"/>
      <c r="D101" s="28" t="s">
        <v>413</v>
      </c>
      <c r="E101" s="53">
        <v>483.98200000000003</v>
      </c>
      <c r="F101" s="53">
        <v>1.2612982377129958</v>
      </c>
      <c r="G101" s="28" t="s">
        <v>254</v>
      </c>
      <c r="H101" s="53">
        <v>323.6678</v>
      </c>
      <c r="I101" s="54"/>
      <c r="K101" s="50"/>
      <c r="L101" s="28"/>
      <c r="M101" s="53"/>
      <c r="N101" s="28" t="s">
        <v>260</v>
      </c>
      <c r="O101" s="53">
        <v>3.1320000000000001</v>
      </c>
      <c r="P101" s="28"/>
      <c r="Q101" s="28" t="s">
        <v>260</v>
      </c>
      <c r="R101" s="51">
        <v>3.1320000000000001</v>
      </c>
      <c r="S101" s="54"/>
    </row>
    <row r="102" spans="1:19" ht="14.25" customHeight="1" x14ac:dyDescent="0.35">
      <c r="A102" s="50"/>
      <c r="B102" s="28"/>
      <c r="C102" s="28"/>
      <c r="D102" s="28" t="s">
        <v>254</v>
      </c>
      <c r="E102" s="62">
        <v>323.6678</v>
      </c>
      <c r="F102" s="53"/>
      <c r="G102" s="28" t="s">
        <v>414</v>
      </c>
      <c r="H102" s="28">
        <v>397.16809999999998</v>
      </c>
      <c r="I102" s="54">
        <v>1.0584720622119814</v>
      </c>
      <c r="K102" s="50"/>
      <c r="L102" s="28"/>
      <c r="M102" s="53"/>
      <c r="N102" s="28" t="s">
        <v>411</v>
      </c>
      <c r="O102" s="53">
        <v>3.0243000000000002</v>
      </c>
      <c r="P102" s="53">
        <v>3.4988548316358821</v>
      </c>
      <c r="Q102" s="28" t="s">
        <v>412</v>
      </c>
      <c r="R102" s="51">
        <v>4.5681000000000003</v>
      </c>
      <c r="S102" s="54">
        <v>1.0331654676258994</v>
      </c>
    </row>
    <row r="103" spans="1:19" ht="14.25" customHeight="1" x14ac:dyDescent="0.35">
      <c r="A103" s="50"/>
      <c r="B103" s="28"/>
      <c r="C103" s="28"/>
      <c r="D103" s="28" t="s">
        <v>415</v>
      </c>
      <c r="E103" s="28">
        <v>328.92290000000003</v>
      </c>
      <c r="F103" s="53">
        <v>1.6105347501887561</v>
      </c>
      <c r="G103" s="28" t="s">
        <v>416</v>
      </c>
      <c r="H103" s="28">
        <v>387.92899999999997</v>
      </c>
      <c r="I103" s="54">
        <v>0.92542050691244204</v>
      </c>
      <c r="K103" s="50"/>
      <c r="L103" s="28"/>
      <c r="M103" s="53"/>
      <c r="N103" s="28" t="s">
        <v>412</v>
      </c>
      <c r="O103" s="53">
        <v>4.5681000000000003</v>
      </c>
      <c r="P103" s="28"/>
      <c r="Q103" s="28" t="s">
        <v>413</v>
      </c>
      <c r="R103" s="51">
        <v>4.625</v>
      </c>
      <c r="S103" s="54">
        <v>1.0741007194244605</v>
      </c>
    </row>
    <row r="104" spans="1:19" ht="14.25" customHeight="1" x14ac:dyDescent="0.35">
      <c r="A104" s="50"/>
      <c r="B104" s="28"/>
      <c r="C104" s="28"/>
      <c r="D104" s="28" t="s">
        <v>414</v>
      </c>
      <c r="E104" s="28">
        <v>397.16809999999998</v>
      </c>
      <c r="F104" s="53"/>
      <c r="G104" s="28"/>
      <c r="H104" s="28"/>
      <c r="I104" s="66"/>
      <c r="K104" s="50"/>
      <c r="L104" s="28"/>
      <c r="M104" s="28"/>
      <c r="N104" s="28" t="s">
        <v>413</v>
      </c>
      <c r="O104" s="53">
        <v>4.625</v>
      </c>
      <c r="P104" s="53">
        <v>1.2378849354407049</v>
      </c>
      <c r="Q104" s="28"/>
      <c r="R104" s="53"/>
      <c r="S104" s="54"/>
    </row>
    <row r="105" spans="1:19" ht="14.25" customHeight="1" x14ac:dyDescent="0.35">
      <c r="A105" s="56"/>
      <c r="B105" s="58"/>
      <c r="C105" s="55"/>
      <c r="D105" s="55" t="s">
        <v>416</v>
      </c>
      <c r="E105" s="55">
        <v>387.92899999999997</v>
      </c>
      <c r="F105" s="58">
        <v>2.3536196987608307</v>
      </c>
      <c r="G105" s="55" t="s">
        <v>363</v>
      </c>
      <c r="H105" s="55">
        <v>67.950699999999998</v>
      </c>
      <c r="I105" s="59">
        <v>0.97855270737327193</v>
      </c>
      <c r="K105" s="56"/>
      <c r="L105" s="55"/>
      <c r="M105" s="55"/>
      <c r="N105" s="55"/>
      <c r="O105" s="57"/>
      <c r="P105" s="58"/>
      <c r="Q105" s="55"/>
      <c r="R105" s="55"/>
      <c r="S105" s="61"/>
    </row>
    <row r="106" spans="1:19" ht="14.25" customHeight="1" x14ac:dyDescent="0.35">
      <c r="A106" s="33">
        <v>241112</v>
      </c>
      <c r="B106" s="33"/>
      <c r="C106" s="264" t="s">
        <v>314</v>
      </c>
      <c r="D106" s="265"/>
      <c r="E106" s="265"/>
      <c r="F106" s="265"/>
      <c r="G106" s="265"/>
      <c r="H106" s="265"/>
      <c r="I106" s="266"/>
      <c r="K106" s="33">
        <v>241112</v>
      </c>
      <c r="L106" s="33"/>
      <c r="M106" s="271" t="s">
        <v>313</v>
      </c>
      <c r="N106" s="265"/>
      <c r="O106" s="265"/>
      <c r="P106" s="265"/>
      <c r="Q106" s="265"/>
      <c r="R106" s="265"/>
      <c r="S106" s="266"/>
    </row>
    <row r="107" spans="1:19" ht="14.25" customHeight="1" x14ac:dyDescent="0.35">
      <c r="A107" s="267" t="s">
        <v>315</v>
      </c>
      <c r="B107" s="268"/>
      <c r="C107" s="269"/>
      <c r="D107" s="270" t="s">
        <v>316</v>
      </c>
      <c r="E107" s="265"/>
      <c r="F107" s="266"/>
      <c r="G107" s="270" t="s">
        <v>317</v>
      </c>
      <c r="H107" s="265"/>
      <c r="I107" s="266"/>
      <c r="K107" s="34" t="s">
        <v>315</v>
      </c>
      <c r="L107" s="35"/>
      <c r="M107" s="35"/>
      <c r="N107" s="270" t="s">
        <v>316</v>
      </c>
      <c r="O107" s="265"/>
      <c r="P107" s="266"/>
      <c r="Q107" s="270" t="s">
        <v>317</v>
      </c>
      <c r="R107" s="265"/>
      <c r="S107" s="266"/>
    </row>
    <row r="108" spans="1:19" ht="14.25" customHeight="1" x14ac:dyDescent="0.35">
      <c r="A108" s="36" t="s">
        <v>1</v>
      </c>
      <c r="B108" s="37" t="s">
        <v>318</v>
      </c>
      <c r="C108" s="38" t="s">
        <v>325</v>
      </c>
      <c r="D108" s="39" t="s">
        <v>1</v>
      </c>
      <c r="E108" s="40" t="s">
        <v>326</v>
      </c>
      <c r="F108" s="40" t="s">
        <v>321</v>
      </c>
      <c r="G108" s="41" t="s">
        <v>1</v>
      </c>
      <c r="H108" s="42" t="s">
        <v>328</v>
      </c>
      <c r="I108" s="43" t="s">
        <v>324</v>
      </c>
      <c r="K108" s="36" t="s">
        <v>1</v>
      </c>
      <c r="L108" s="37" t="s">
        <v>318</v>
      </c>
      <c r="M108" s="69" t="s">
        <v>319</v>
      </c>
      <c r="N108" s="41" t="s">
        <v>1</v>
      </c>
      <c r="O108" s="40" t="s">
        <v>320</v>
      </c>
      <c r="P108" s="43" t="s">
        <v>321</v>
      </c>
      <c r="Q108" s="39" t="s">
        <v>1</v>
      </c>
      <c r="R108" s="42" t="s">
        <v>323</v>
      </c>
      <c r="S108" s="43" t="s">
        <v>324</v>
      </c>
    </row>
    <row r="109" spans="1:19" ht="14.25" customHeight="1" x14ac:dyDescent="0.35">
      <c r="A109" s="44" t="s">
        <v>329</v>
      </c>
      <c r="B109" s="48"/>
      <c r="C109" s="48">
        <v>2.5190000000000001</v>
      </c>
      <c r="D109" s="46" t="s">
        <v>280</v>
      </c>
      <c r="E109" s="48">
        <v>294.6241</v>
      </c>
      <c r="F109" s="47"/>
      <c r="G109" s="47" t="s">
        <v>342</v>
      </c>
      <c r="H109" s="48">
        <v>62.451000000000001</v>
      </c>
      <c r="I109" s="49">
        <f>(H109)/69.44</f>
        <v>0.89935195852534566</v>
      </c>
      <c r="K109" s="44" t="s">
        <v>329</v>
      </c>
      <c r="L109" s="45"/>
      <c r="M109" s="75">
        <v>3.5499999999999997E-2</v>
      </c>
      <c r="N109" s="76" t="s">
        <v>280</v>
      </c>
      <c r="O109" s="45">
        <v>1.1491</v>
      </c>
      <c r="P109" s="77"/>
      <c r="Q109" s="78" t="s">
        <v>393</v>
      </c>
      <c r="R109" s="45">
        <v>1.3851</v>
      </c>
      <c r="S109" s="49">
        <f>(R109)/1.39</f>
        <v>0.996474820143885</v>
      </c>
    </row>
    <row r="110" spans="1:19" ht="14.25" customHeight="1" x14ac:dyDescent="0.35">
      <c r="A110" s="50" t="s">
        <v>332</v>
      </c>
      <c r="B110" s="53"/>
      <c r="C110" s="53">
        <v>2.1957</v>
      </c>
      <c r="D110" s="52" t="s">
        <v>417</v>
      </c>
      <c r="E110" s="53">
        <v>298.89</v>
      </c>
      <c r="F110" s="53">
        <f>ABS(E110-E109)/((E110+E109)/2)*100</f>
        <v>1.43750586548828</v>
      </c>
      <c r="G110" s="52" t="s">
        <v>280</v>
      </c>
      <c r="H110" s="53">
        <v>294.6241</v>
      </c>
      <c r="I110" s="54"/>
      <c r="K110" s="50" t="s">
        <v>332</v>
      </c>
      <c r="L110" s="51"/>
      <c r="M110" s="79">
        <v>1.77E-2</v>
      </c>
      <c r="N110" s="80" t="s">
        <v>417</v>
      </c>
      <c r="O110" s="51">
        <v>1.1504000000000001</v>
      </c>
      <c r="P110" s="81">
        <f>ABS(O110-O109)/((O110+O109)/2)*100</f>
        <v>0.11306805827354459</v>
      </c>
      <c r="Q110" s="82" t="s">
        <v>280</v>
      </c>
      <c r="R110" s="51">
        <v>1.1491</v>
      </c>
      <c r="S110" s="54"/>
    </row>
    <row r="111" spans="1:19" ht="14.25" customHeight="1" x14ac:dyDescent="0.35">
      <c r="A111" s="50"/>
      <c r="B111" s="28"/>
      <c r="C111" s="53"/>
      <c r="D111" s="28" t="s">
        <v>418</v>
      </c>
      <c r="E111" s="53">
        <v>363.53149999999999</v>
      </c>
      <c r="F111" s="28"/>
      <c r="G111" s="28" t="s">
        <v>418</v>
      </c>
      <c r="H111" s="53">
        <v>363.53149999999999</v>
      </c>
      <c r="I111" s="54">
        <f>(H111-H110)/69.44</f>
        <v>0.9923300691244239</v>
      </c>
      <c r="K111" s="50"/>
      <c r="L111" s="28"/>
      <c r="M111" s="74"/>
      <c r="N111" s="80" t="s">
        <v>418</v>
      </c>
      <c r="O111" s="51">
        <v>2.5329000000000002</v>
      </c>
      <c r="P111" s="66"/>
      <c r="Q111" s="83" t="s">
        <v>418</v>
      </c>
      <c r="R111" s="51">
        <v>2.5329000000000002</v>
      </c>
      <c r="S111" s="54">
        <f>(R111-R110)/1.39</f>
        <v>0.99553956834532387</v>
      </c>
    </row>
    <row r="112" spans="1:19" ht="14.25" customHeight="1" x14ac:dyDescent="0.35">
      <c r="A112" s="50"/>
      <c r="B112" s="28"/>
      <c r="C112" s="53"/>
      <c r="D112" s="52" t="s">
        <v>419</v>
      </c>
      <c r="E112" s="53">
        <v>363.47770000000003</v>
      </c>
      <c r="F112" s="53">
        <f>ABS(E112-E111)/((E112+E111)/2)*100</f>
        <v>1.48003629114919E-2</v>
      </c>
      <c r="G112" s="52" t="s">
        <v>419</v>
      </c>
      <c r="H112" s="53">
        <v>363.47770000000003</v>
      </c>
      <c r="I112" s="54">
        <f>(H112-H110)/69.44</f>
        <v>0.99155529953917099</v>
      </c>
      <c r="K112" s="50"/>
      <c r="L112" s="28"/>
      <c r="M112" s="74"/>
      <c r="N112" s="80" t="s">
        <v>419</v>
      </c>
      <c r="O112" s="51">
        <v>2.5015999999999998</v>
      </c>
      <c r="P112" s="81">
        <f>ABS(O112-O111)/((O112+O111)/2)*100</f>
        <v>1.2434203992452213</v>
      </c>
      <c r="Q112" s="82" t="s">
        <v>419</v>
      </c>
      <c r="R112" s="51">
        <v>2.5015999999999998</v>
      </c>
      <c r="S112" s="54">
        <f>(R112-R110)/1.39</f>
        <v>0.9730215827338129</v>
      </c>
    </row>
    <row r="113" spans="1:19" ht="14.25" customHeight="1" x14ac:dyDescent="0.35">
      <c r="A113" s="50"/>
      <c r="B113" s="28"/>
      <c r="C113" s="53"/>
      <c r="D113" s="28" t="s">
        <v>288</v>
      </c>
      <c r="E113" s="53">
        <v>303.79579999999999</v>
      </c>
      <c r="F113" s="28"/>
      <c r="G113" s="28" t="s">
        <v>288</v>
      </c>
      <c r="H113" s="53">
        <v>303.79579999999999</v>
      </c>
      <c r="I113" s="54"/>
      <c r="K113" s="50"/>
      <c r="L113" s="28"/>
      <c r="M113" s="74"/>
      <c r="N113" s="50" t="s">
        <v>288</v>
      </c>
      <c r="O113" s="53">
        <v>2.5082</v>
      </c>
      <c r="P113" s="66"/>
      <c r="Q113" s="83" t="s">
        <v>288</v>
      </c>
      <c r="R113" s="51">
        <v>2.5082</v>
      </c>
      <c r="S113" s="54"/>
    </row>
    <row r="114" spans="1:19" ht="14.25" customHeight="1" x14ac:dyDescent="0.35">
      <c r="A114" s="50"/>
      <c r="B114" s="28"/>
      <c r="C114" s="53"/>
      <c r="D114" s="28" t="s">
        <v>420</v>
      </c>
      <c r="E114" s="53">
        <v>303.89569999999998</v>
      </c>
      <c r="F114" s="53">
        <f>ABS(E114-E113)/((E114+E113)/2)*100</f>
        <v>3.2878524711960268E-2</v>
      </c>
      <c r="G114" s="28" t="s">
        <v>421</v>
      </c>
      <c r="H114" s="53">
        <v>373.49189999999999</v>
      </c>
      <c r="I114" s="54">
        <f>(H114-H113)/69.44</f>
        <v>1.0036880760368665</v>
      </c>
      <c r="K114" s="50"/>
      <c r="L114" s="28"/>
      <c r="M114" s="74"/>
      <c r="N114" s="50" t="s">
        <v>420</v>
      </c>
      <c r="O114" s="53">
        <v>2.2545000000000002</v>
      </c>
      <c r="P114" s="81">
        <f>ABS(O114-O113)/((O114+O113)/2)*100</f>
        <v>10.653620845318823</v>
      </c>
      <c r="Q114" s="83" t="s">
        <v>421</v>
      </c>
      <c r="R114" s="51">
        <v>3.7934999999999999</v>
      </c>
      <c r="S114" s="54">
        <f>(R114-R113)/1.39</f>
        <v>0.9246762589928057</v>
      </c>
    </row>
    <row r="115" spans="1:19" ht="14.25" customHeight="1" x14ac:dyDescent="0.35">
      <c r="A115" s="50"/>
      <c r="B115" s="28"/>
      <c r="C115" s="53"/>
      <c r="D115" s="28" t="s">
        <v>421</v>
      </c>
      <c r="E115" s="53">
        <v>373.49189999999999</v>
      </c>
      <c r="F115" s="28"/>
      <c r="G115" s="28" t="s">
        <v>422</v>
      </c>
      <c r="H115" s="53">
        <v>374.53800000000001</v>
      </c>
      <c r="I115" s="54">
        <f>(H115-H113)/69.44</f>
        <v>1.0187528801843322</v>
      </c>
      <c r="K115" s="50"/>
      <c r="L115" s="28"/>
      <c r="M115" s="74"/>
      <c r="N115" s="50" t="s">
        <v>421</v>
      </c>
      <c r="O115" s="53">
        <v>3.7934999999999999</v>
      </c>
      <c r="P115" s="66"/>
      <c r="Q115" s="83" t="s">
        <v>422</v>
      </c>
      <c r="R115" s="51">
        <v>3.8216999999999999</v>
      </c>
      <c r="S115" s="54">
        <f>(R115-R113)/1.39</f>
        <v>0.94496402877697838</v>
      </c>
    </row>
    <row r="116" spans="1:19" ht="14.25" customHeight="1" x14ac:dyDescent="0.35">
      <c r="A116" s="50"/>
      <c r="B116" s="28"/>
      <c r="C116" s="28"/>
      <c r="D116" s="28" t="s">
        <v>422</v>
      </c>
      <c r="E116" s="53">
        <v>374.53800000000001</v>
      </c>
      <c r="F116" s="53">
        <f>ABS(E116-E115)/((E116+E115)/2)*100</f>
        <v>0.27969470204333385</v>
      </c>
      <c r="G116" s="28" t="s">
        <v>301</v>
      </c>
      <c r="H116" s="53">
        <v>28.2516</v>
      </c>
      <c r="I116" s="54"/>
      <c r="K116" s="50"/>
      <c r="L116" s="28"/>
      <c r="M116" s="84"/>
      <c r="N116" s="50" t="s">
        <v>422</v>
      </c>
      <c r="O116" s="53">
        <v>3.8216999999999999</v>
      </c>
      <c r="P116" s="81">
        <f>ABS(O116-O115)/((O116+O115)/2)*100</f>
        <v>0.74062401512763953</v>
      </c>
      <c r="Q116" s="83" t="s">
        <v>301</v>
      </c>
      <c r="R116" s="53">
        <v>0.90680000000000005</v>
      </c>
      <c r="S116" s="54"/>
    </row>
    <row r="117" spans="1:19" ht="14.25" customHeight="1" x14ac:dyDescent="0.35">
      <c r="A117" s="50"/>
      <c r="B117" s="28"/>
      <c r="C117" s="28"/>
      <c r="D117" s="28" t="s">
        <v>301</v>
      </c>
      <c r="E117" s="62">
        <v>28.2516</v>
      </c>
      <c r="F117" s="53"/>
      <c r="G117" s="28" t="s">
        <v>423</v>
      </c>
      <c r="H117" s="28">
        <v>91.815299999999993</v>
      </c>
      <c r="I117" s="54">
        <f>(H117-H116)/69.44</f>
        <v>0.91537586405529958</v>
      </c>
      <c r="K117" s="50"/>
      <c r="L117" s="28"/>
      <c r="M117" s="84"/>
      <c r="N117" s="50" t="s">
        <v>301</v>
      </c>
      <c r="O117" s="53">
        <v>0.90680000000000005</v>
      </c>
      <c r="P117" s="81"/>
      <c r="Q117" s="83" t="s">
        <v>423</v>
      </c>
      <c r="R117" s="28">
        <v>2.2174999999999998</v>
      </c>
      <c r="S117" s="54">
        <f>(R117-R116)/1.39</f>
        <v>0.94294964028776962</v>
      </c>
    </row>
    <row r="118" spans="1:19" ht="14.25" customHeight="1" x14ac:dyDescent="0.35">
      <c r="A118" s="50"/>
      <c r="B118" s="28"/>
      <c r="C118" s="28"/>
      <c r="D118" s="28" t="s">
        <v>424</v>
      </c>
      <c r="E118" s="28">
        <v>27.998200000000001</v>
      </c>
      <c r="F118" s="53">
        <f>ABS(E118-E117)/((E118+E117)/2)*100</f>
        <v>0.90098098126570825</v>
      </c>
      <c r="G118" s="28" t="s">
        <v>425</v>
      </c>
      <c r="H118" s="28">
        <v>91.150199999999998</v>
      </c>
      <c r="I118" s="54">
        <f>(H118-H116)/69.44</f>
        <v>0.90579781105990786</v>
      </c>
      <c r="K118" s="50"/>
      <c r="L118" s="28"/>
      <c r="M118" s="84"/>
      <c r="N118" s="50" t="s">
        <v>424</v>
      </c>
      <c r="O118" s="53">
        <v>0.88280000000000003</v>
      </c>
      <c r="P118" s="81">
        <f>ABS(O118-O117)/((O118+O117)/2)*100</f>
        <v>2.6821636119803332</v>
      </c>
      <c r="Q118" s="83" t="s">
        <v>425</v>
      </c>
      <c r="R118" s="28">
        <v>2.1888999999999998</v>
      </c>
      <c r="S118" s="54">
        <f>(R118-R116)/1.39</f>
        <v>0.92237410071942438</v>
      </c>
    </row>
    <row r="119" spans="1:19" ht="14.25" customHeight="1" x14ac:dyDescent="0.35">
      <c r="A119" s="50"/>
      <c r="B119" s="28"/>
      <c r="C119" s="28"/>
      <c r="D119" s="28" t="s">
        <v>423</v>
      </c>
      <c r="E119" s="28">
        <v>91.815299999999993</v>
      </c>
      <c r="F119" s="53"/>
      <c r="G119" s="28" t="s">
        <v>426</v>
      </c>
      <c r="H119" s="28">
        <v>10.554500000000001</v>
      </c>
      <c r="I119" s="66"/>
      <c r="K119" s="50"/>
      <c r="L119" s="28"/>
      <c r="M119" s="84"/>
      <c r="N119" s="50" t="s">
        <v>423</v>
      </c>
      <c r="O119" s="53">
        <v>2.2174999999999998</v>
      </c>
      <c r="P119" s="81"/>
      <c r="Q119" s="83" t="s">
        <v>426</v>
      </c>
      <c r="R119" s="28">
        <v>0.47360000000000002</v>
      </c>
      <c r="S119" s="54"/>
    </row>
    <row r="120" spans="1:19" ht="14.25" customHeight="1" x14ac:dyDescent="0.35">
      <c r="A120" s="56"/>
      <c r="B120" s="58"/>
      <c r="C120" s="55"/>
      <c r="D120" s="55" t="s">
        <v>425</v>
      </c>
      <c r="E120" s="55">
        <v>91.150199999999998</v>
      </c>
      <c r="F120" s="58">
        <f>ABS(E120-E119)/((E120+E119)/2)*100</f>
        <v>0.72702230748419283</v>
      </c>
      <c r="G120" s="55" t="s">
        <v>427</v>
      </c>
      <c r="H120" s="55">
        <v>77.436000000000007</v>
      </c>
      <c r="I120" s="59">
        <f>(H120-H119)/69.44</f>
        <v>0.96315524193548396</v>
      </c>
      <c r="K120" s="50"/>
      <c r="L120" s="53"/>
      <c r="M120" s="84"/>
      <c r="N120" s="50" t="s">
        <v>425</v>
      </c>
      <c r="O120" s="53">
        <v>2.1888999999999998</v>
      </c>
      <c r="P120" s="81">
        <f>ABS(O120-O119)/((O120+O119)/2)*100</f>
        <v>1.2981118373275218</v>
      </c>
      <c r="Q120" s="83" t="s">
        <v>427</v>
      </c>
      <c r="R120" s="28">
        <v>1.7677</v>
      </c>
      <c r="S120" s="54">
        <f>(R120-R119)/1.39</f>
        <v>0.93100719424460443</v>
      </c>
    </row>
    <row r="121" spans="1:19" ht="14.25" customHeight="1" x14ac:dyDescent="0.35">
      <c r="B121" s="27"/>
      <c r="D121" s="19" t="s">
        <v>426</v>
      </c>
      <c r="E121" s="19">
        <v>10.554500000000001</v>
      </c>
      <c r="G121" s="19" t="s">
        <v>428</v>
      </c>
      <c r="H121" s="19">
        <v>76.182199999999995</v>
      </c>
      <c r="I121" s="65">
        <f>(H121-H119)/69.44</f>
        <v>0.94509936635944691</v>
      </c>
      <c r="K121" s="50"/>
      <c r="L121" s="53"/>
      <c r="M121" s="84"/>
      <c r="N121" s="50" t="s">
        <v>426</v>
      </c>
      <c r="O121" s="53">
        <v>0.47360000000000002</v>
      </c>
      <c r="P121" s="81"/>
      <c r="Q121" s="83" t="s">
        <v>428</v>
      </c>
      <c r="R121" s="28">
        <v>1.8987000000000001</v>
      </c>
      <c r="S121" s="54">
        <f>(R121-R119)/1.39</f>
        <v>1.0252517985611511</v>
      </c>
    </row>
    <row r="122" spans="1:19" ht="14.25" customHeight="1" x14ac:dyDescent="0.35">
      <c r="B122" s="27"/>
      <c r="D122" s="19" t="s">
        <v>429</v>
      </c>
      <c r="E122" s="19">
        <v>9.2123000000000008</v>
      </c>
      <c r="F122" s="27">
        <f>ABS(E122-E121)/((E122+E121)/2)*100</f>
        <v>13.580346844203408</v>
      </c>
      <c r="G122" s="19" t="s">
        <v>363</v>
      </c>
      <c r="H122" s="19">
        <v>66.748500000000007</v>
      </c>
      <c r="I122" s="65">
        <f>(H122)/69.44</f>
        <v>0.96123991935483888</v>
      </c>
      <c r="K122" s="50"/>
      <c r="L122" s="53"/>
      <c r="M122" s="84"/>
      <c r="N122" s="50" t="s">
        <v>429</v>
      </c>
      <c r="O122" s="53">
        <v>0.4677</v>
      </c>
      <c r="P122" s="81">
        <f>ABS(O122-O121)/((O122+O121)/2)*100</f>
        <v>1.2535854669074717</v>
      </c>
      <c r="Q122" s="83" t="s">
        <v>363</v>
      </c>
      <c r="R122" s="28">
        <v>1.3343</v>
      </c>
      <c r="S122" s="54">
        <f>(R122)/1.39</f>
        <v>0.95992805755395694</v>
      </c>
    </row>
    <row r="123" spans="1:19" ht="14.25" customHeight="1" x14ac:dyDescent="0.35">
      <c r="B123" s="27"/>
      <c r="D123" s="19" t="s">
        <v>427</v>
      </c>
      <c r="E123" s="19">
        <v>77.436000000000007</v>
      </c>
      <c r="F123" s="27"/>
      <c r="K123" s="50"/>
      <c r="L123" s="53"/>
      <c r="M123" s="84"/>
      <c r="N123" s="50" t="s">
        <v>427</v>
      </c>
      <c r="O123" s="53">
        <v>1.7677</v>
      </c>
      <c r="P123" s="81"/>
      <c r="Q123" s="83"/>
      <c r="R123" s="28"/>
      <c r="S123" s="66"/>
    </row>
    <row r="124" spans="1:19" ht="14.25" customHeight="1" x14ac:dyDescent="0.35">
      <c r="B124" s="27"/>
      <c r="D124" s="19" t="s">
        <v>428</v>
      </c>
      <c r="E124" s="19">
        <v>76.182199999999995</v>
      </c>
      <c r="F124" s="27">
        <f>ABS(E124-E123)/((E124+E123)/2)*100</f>
        <v>1.6323586658351843</v>
      </c>
      <c r="K124" s="50"/>
      <c r="L124" s="53"/>
      <c r="M124" s="84"/>
      <c r="N124" s="50" t="s">
        <v>428</v>
      </c>
      <c r="O124" s="53">
        <v>1.8987000000000001</v>
      </c>
      <c r="P124" s="81">
        <f>ABS(O124-O123)/((O124+O123)/2)*100</f>
        <v>7.1459742526729206</v>
      </c>
      <c r="Q124" s="83"/>
      <c r="R124" s="28"/>
      <c r="S124" s="66"/>
    </row>
    <row r="125" spans="1:19" ht="14.25" customHeight="1" x14ac:dyDescent="0.35">
      <c r="B125" s="27"/>
      <c r="K125" s="56"/>
      <c r="L125" s="58"/>
      <c r="M125" s="85"/>
      <c r="N125" s="56"/>
      <c r="O125" s="55"/>
      <c r="P125" s="61"/>
      <c r="Q125" s="86"/>
      <c r="R125" s="55"/>
      <c r="S125" s="61"/>
    </row>
    <row r="126" spans="1:19" ht="14.25" customHeight="1" x14ac:dyDescent="0.35">
      <c r="A126" s="33">
        <v>241206</v>
      </c>
      <c r="B126" s="33"/>
      <c r="C126" s="264" t="s">
        <v>314</v>
      </c>
      <c r="D126" s="265"/>
      <c r="E126" s="265"/>
      <c r="F126" s="265"/>
      <c r="G126" s="265"/>
      <c r="H126" s="265"/>
      <c r="I126" s="266"/>
      <c r="K126" s="33">
        <v>241206</v>
      </c>
      <c r="L126" s="33"/>
      <c r="M126" s="271" t="s">
        <v>313</v>
      </c>
      <c r="N126" s="265"/>
      <c r="O126" s="265"/>
      <c r="P126" s="265"/>
      <c r="Q126" s="265"/>
      <c r="R126" s="265"/>
      <c r="S126" s="266"/>
    </row>
    <row r="127" spans="1:19" ht="14.25" customHeight="1" x14ac:dyDescent="0.35">
      <c r="A127" s="267" t="s">
        <v>315</v>
      </c>
      <c r="B127" s="268"/>
      <c r="C127" s="269"/>
      <c r="D127" s="270" t="s">
        <v>316</v>
      </c>
      <c r="E127" s="265"/>
      <c r="F127" s="266"/>
      <c r="G127" s="270" t="s">
        <v>317</v>
      </c>
      <c r="H127" s="265"/>
      <c r="I127" s="266"/>
      <c r="K127" s="34" t="s">
        <v>315</v>
      </c>
      <c r="L127" s="35"/>
      <c r="M127" s="35"/>
      <c r="N127" s="270" t="s">
        <v>316</v>
      </c>
      <c r="O127" s="265"/>
      <c r="P127" s="266"/>
      <c r="Q127" s="270" t="s">
        <v>317</v>
      </c>
      <c r="R127" s="265"/>
      <c r="S127" s="266"/>
    </row>
    <row r="128" spans="1:19" ht="14.25" customHeight="1" x14ac:dyDescent="0.35">
      <c r="A128" s="36" t="s">
        <v>1</v>
      </c>
      <c r="B128" s="37" t="s">
        <v>318</v>
      </c>
      <c r="C128" s="38" t="s">
        <v>325</v>
      </c>
      <c r="D128" s="39" t="s">
        <v>1</v>
      </c>
      <c r="E128" s="40" t="s">
        <v>326</v>
      </c>
      <c r="F128" s="40" t="s">
        <v>321</v>
      </c>
      <c r="G128" s="41" t="s">
        <v>1</v>
      </c>
      <c r="H128" s="42" t="s">
        <v>328</v>
      </c>
      <c r="I128" s="43" t="s">
        <v>324</v>
      </c>
      <c r="K128" s="36" t="s">
        <v>1</v>
      </c>
      <c r="L128" s="69" t="s">
        <v>318</v>
      </c>
      <c r="M128" s="87" t="s">
        <v>319</v>
      </c>
      <c r="N128" s="39" t="s">
        <v>1</v>
      </c>
      <c r="O128" s="40" t="s">
        <v>320</v>
      </c>
      <c r="P128" s="40" t="s">
        <v>321</v>
      </c>
      <c r="Q128" s="88" t="s">
        <v>1</v>
      </c>
      <c r="R128" s="89" t="s">
        <v>323</v>
      </c>
      <c r="S128" s="90" t="s">
        <v>324</v>
      </c>
    </row>
    <row r="129" spans="1:19" ht="14.25" customHeight="1" x14ac:dyDescent="0.35">
      <c r="A129" s="44" t="s">
        <v>329</v>
      </c>
      <c r="B129" s="48"/>
      <c r="C129" s="48">
        <v>1.2018</v>
      </c>
      <c r="D129" s="46" t="s">
        <v>430</v>
      </c>
      <c r="E129" s="48">
        <v>18.682200000000002</v>
      </c>
      <c r="F129" s="47"/>
      <c r="G129" s="47" t="s">
        <v>342</v>
      </c>
      <c r="H129" s="48">
        <v>66.312100000000001</v>
      </c>
      <c r="I129" s="49">
        <f>(H129)/69.44</f>
        <v>0.95495535714285718</v>
      </c>
      <c r="K129" s="44" t="s">
        <v>431</v>
      </c>
      <c r="L129" s="45"/>
      <c r="M129" s="47"/>
      <c r="N129" s="45" t="s">
        <v>430</v>
      </c>
      <c r="O129" s="45">
        <v>0.33150000000000002</v>
      </c>
      <c r="P129" s="47"/>
      <c r="Q129" s="47" t="s">
        <v>342</v>
      </c>
      <c r="R129" s="47"/>
      <c r="S129" s="49">
        <f>(R129)/1.39</f>
        <v>0</v>
      </c>
    </row>
    <row r="130" spans="1:19" ht="14.25" customHeight="1" x14ac:dyDescent="0.35">
      <c r="A130" s="50" t="s">
        <v>332</v>
      </c>
      <c r="B130" s="53"/>
      <c r="C130" s="53">
        <v>1.1380999999999999</v>
      </c>
      <c r="D130" s="52" t="s">
        <v>432</v>
      </c>
      <c r="E130" s="53">
        <v>17.834499999999998</v>
      </c>
      <c r="F130" s="53">
        <f>ABS(E130-E129)/((E130+E129)/2)*100</f>
        <v>4.6428072635260209</v>
      </c>
      <c r="G130" s="52" t="s">
        <v>430</v>
      </c>
      <c r="H130" s="53">
        <v>18.682200000000002</v>
      </c>
      <c r="I130" s="54"/>
      <c r="K130" s="50" t="s">
        <v>332</v>
      </c>
      <c r="L130" s="51">
        <v>4.1399999999999999E-2</v>
      </c>
      <c r="M130" s="28"/>
      <c r="N130" s="51" t="s">
        <v>432</v>
      </c>
      <c r="O130" s="51">
        <v>0.29709999999999998</v>
      </c>
      <c r="P130" s="53">
        <f>ABS(O130-O129)/((O130+O129)/2)*100</f>
        <v>10.944957047406948</v>
      </c>
      <c r="Q130" s="73" t="s">
        <v>430</v>
      </c>
      <c r="R130" s="91">
        <v>0.33150000000000002</v>
      </c>
      <c r="S130" s="54"/>
    </row>
    <row r="131" spans="1:19" ht="14.25" customHeight="1" x14ac:dyDescent="0.35">
      <c r="A131" s="50"/>
      <c r="B131" s="28"/>
      <c r="C131" s="53"/>
      <c r="D131" s="28" t="s">
        <v>433</v>
      </c>
      <c r="E131" s="53">
        <v>81.940799999999996</v>
      </c>
      <c r="F131" s="28"/>
      <c r="G131" s="28" t="s">
        <v>433</v>
      </c>
      <c r="H131" s="53">
        <v>81.940799999999996</v>
      </c>
      <c r="I131" s="54">
        <f>(H131-H130)/69.44</f>
        <v>0.91098214285714285</v>
      </c>
      <c r="K131" s="50"/>
      <c r="L131" s="28"/>
      <c r="M131" s="28"/>
      <c r="N131" s="53" t="s">
        <v>433</v>
      </c>
      <c r="O131" s="51">
        <v>1.6341000000000001</v>
      </c>
      <c r="P131" s="28"/>
      <c r="Q131" s="52" t="s">
        <v>433</v>
      </c>
      <c r="R131" s="51">
        <v>1.6341000000000001</v>
      </c>
      <c r="S131" s="54">
        <f>(R131-R130)/1.39</f>
        <v>0.93712230215827341</v>
      </c>
    </row>
    <row r="132" spans="1:19" ht="14.25" customHeight="1" x14ac:dyDescent="0.35">
      <c r="A132" s="50"/>
      <c r="B132" s="28"/>
      <c r="C132" s="53"/>
      <c r="D132" s="52" t="s">
        <v>434</v>
      </c>
      <c r="E132" s="53">
        <v>85.561099999999996</v>
      </c>
      <c r="F132" s="53">
        <f>ABS(E132-E131)/((E132+E131)/2)*100</f>
        <v>4.3226972350761406</v>
      </c>
      <c r="G132" s="52" t="s">
        <v>434</v>
      </c>
      <c r="H132" s="53">
        <v>85.561099999999996</v>
      </c>
      <c r="I132" s="54">
        <f>(H132-H130)/69.44</f>
        <v>0.96311779953917032</v>
      </c>
      <c r="K132" s="50"/>
      <c r="L132" s="28"/>
      <c r="M132" s="28"/>
      <c r="N132" s="53" t="s">
        <v>434</v>
      </c>
      <c r="O132" s="51">
        <v>1.696</v>
      </c>
      <c r="P132" s="53">
        <f>ABS(O132-O131)/((O132+O131)/2)*100</f>
        <v>3.7176060778955495</v>
      </c>
      <c r="Q132" s="28" t="s">
        <v>434</v>
      </c>
      <c r="R132" s="51">
        <v>1.696</v>
      </c>
      <c r="S132" s="54">
        <f>(R132-R130)/1.39</f>
        <v>0.98165467625899294</v>
      </c>
    </row>
    <row r="133" spans="1:19" ht="14.25" customHeight="1" x14ac:dyDescent="0.35">
      <c r="A133" s="50"/>
      <c r="B133" s="28"/>
      <c r="C133" s="53"/>
      <c r="D133" s="28" t="s">
        <v>435</v>
      </c>
      <c r="E133" s="53">
        <v>12.1534</v>
      </c>
      <c r="F133" s="28"/>
      <c r="G133" s="28" t="s">
        <v>435</v>
      </c>
      <c r="H133" s="53">
        <v>12.1534</v>
      </c>
      <c r="I133" s="54"/>
      <c r="K133" s="50"/>
      <c r="L133" s="28"/>
      <c r="M133" s="53"/>
      <c r="N133" s="28" t="s">
        <v>435</v>
      </c>
      <c r="O133" s="53">
        <v>0.3296</v>
      </c>
      <c r="P133" s="28"/>
      <c r="Q133" s="52" t="s">
        <v>435</v>
      </c>
      <c r="R133" s="51">
        <v>0.3296</v>
      </c>
      <c r="S133" s="54"/>
    </row>
    <row r="134" spans="1:19" ht="14.25" customHeight="1" x14ac:dyDescent="0.35">
      <c r="A134" s="50"/>
      <c r="B134" s="28"/>
      <c r="C134" s="53"/>
      <c r="D134" s="28" t="s">
        <v>436</v>
      </c>
      <c r="E134" s="53">
        <v>13.2613</v>
      </c>
      <c r="F134" s="53">
        <f>ABS(E134-E133)/((E134+E133)/2)*100</f>
        <v>8.7185762570480918</v>
      </c>
      <c r="G134" s="28" t="s">
        <v>437</v>
      </c>
      <c r="H134" s="53">
        <v>76.962000000000003</v>
      </c>
      <c r="I134" s="54">
        <f>(H134-H133)/69.44</f>
        <v>0.93330357142857145</v>
      </c>
      <c r="K134" s="50"/>
      <c r="L134" s="28"/>
      <c r="M134" s="53"/>
      <c r="N134" s="28" t="s">
        <v>436</v>
      </c>
      <c r="O134" s="53">
        <v>0.3125</v>
      </c>
      <c r="P134" s="53">
        <f>ABS(O134-O133)/((O134+O133)/2)*100</f>
        <v>5.3262731661734941</v>
      </c>
      <c r="Q134" s="28" t="s">
        <v>437</v>
      </c>
      <c r="R134" s="51">
        <v>1.6313</v>
      </c>
      <c r="S134" s="54">
        <f>(R134-R133)/1.39</f>
        <v>0.93647482014388483</v>
      </c>
    </row>
    <row r="135" spans="1:19" ht="14.25" customHeight="1" x14ac:dyDescent="0.35">
      <c r="A135" s="50"/>
      <c r="B135" s="28"/>
      <c r="C135" s="53"/>
      <c r="D135" s="28" t="s">
        <v>437</v>
      </c>
      <c r="E135" s="53">
        <v>76.962000000000003</v>
      </c>
      <c r="F135" s="28"/>
      <c r="G135" s="28" t="s">
        <v>438</v>
      </c>
      <c r="H135" s="53">
        <v>78.170500000000004</v>
      </c>
      <c r="I135" s="54">
        <f>(H135-H133)/69.44</f>
        <v>0.95070708525345626</v>
      </c>
      <c r="K135" s="50"/>
      <c r="L135" s="28"/>
      <c r="M135" s="53"/>
      <c r="N135" s="28" t="s">
        <v>437</v>
      </c>
      <c r="O135" s="53">
        <v>1.6313</v>
      </c>
      <c r="P135" s="28"/>
      <c r="Q135" s="28" t="s">
        <v>438</v>
      </c>
      <c r="R135" s="51">
        <v>1.5819000000000001</v>
      </c>
      <c r="S135" s="54">
        <f>(R135-R133)/1.39</f>
        <v>0.90093525179856115</v>
      </c>
    </row>
    <row r="136" spans="1:19" ht="14.25" customHeight="1" x14ac:dyDescent="0.35">
      <c r="A136" s="50"/>
      <c r="B136" s="28"/>
      <c r="C136" s="28"/>
      <c r="D136" s="28" t="s">
        <v>438</v>
      </c>
      <c r="E136" s="53">
        <v>78.170500000000004</v>
      </c>
      <c r="F136" s="53">
        <f>ABS(E136-E135)/((E136+E135)/2)*100</f>
        <v>1.5580229803555037</v>
      </c>
      <c r="G136" s="28" t="s">
        <v>306</v>
      </c>
      <c r="H136" s="53">
        <v>84.360799999999998</v>
      </c>
      <c r="I136" s="54"/>
      <c r="K136" s="50"/>
      <c r="L136" s="28"/>
      <c r="M136" s="28"/>
      <c r="N136" s="28" t="s">
        <v>438</v>
      </c>
      <c r="O136" s="53">
        <v>1.5819000000000001</v>
      </c>
      <c r="P136" s="53">
        <f>ABS(O136-O135)/((O136+O135)/2)*100</f>
        <v>3.0748163824225001</v>
      </c>
      <c r="Q136" s="28" t="s">
        <v>306</v>
      </c>
      <c r="R136" s="51">
        <v>1.5022</v>
      </c>
      <c r="S136" s="54"/>
    </row>
    <row r="137" spans="1:19" ht="14.25" customHeight="1" x14ac:dyDescent="0.35">
      <c r="A137" s="50"/>
      <c r="B137" s="28"/>
      <c r="C137" s="28"/>
      <c r="D137" s="28" t="s">
        <v>306</v>
      </c>
      <c r="E137" s="62">
        <v>84.360799999999998</v>
      </c>
      <c r="F137" s="53"/>
      <c r="G137" s="28" t="s">
        <v>439</v>
      </c>
      <c r="H137" s="28">
        <v>157.006</v>
      </c>
      <c r="I137" s="54">
        <f>(H137-H136)/69.44</f>
        <v>1.0461578341013826</v>
      </c>
      <c r="K137" s="50"/>
      <c r="L137" s="28"/>
      <c r="M137" s="28"/>
      <c r="N137" s="28" t="s">
        <v>306</v>
      </c>
      <c r="O137" s="62">
        <v>1.5022</v>
      </c>
      <c r="P137" s="53"/>
      <c r="Q137" s="28" t="s">
        <v>439</v>
      </c>
      <c r="R137" s="53">
        <v>2.7549000000000001</v>
      </c>
      <c r="S137" s="54">
        <f>(R137-R136)/1.39</f>
        <v>0.90122302158273393</v>
      </c>
    </row>
    <row r="138" spans="1:19" ht="14.25" customHeight="1" x14ac:dyDescent="0.35">
      <c r="A138" s="50"/>
      <c r="B138" s="28"/>
      <c r="C138" s="28"/>
      <c r="D138" s="28" t="s">
        <v>440</v>
      </c>
      <c r="E138" s="28">
        <v>83.2654</v>
      </c>
      <c r="F138" s="53">
        <f>ABS(E138-E137)/((E138+E137)/2)*100</f>
        <v>1.3069555952470413</v>
      </c>
      <c r="G138" s="28" t="s">
        <v>441</v>
      </c>
      <c r="H138" s="28">
        <v>147.24760000000001</v>
      </c>
      <c r="I138" s="54">
        <f>(H138-H136)/69.44</f>
        <v>0.90562788018433193</v>
      </c>
      <c r="K138" s="50"/>
      <c r="L138" s="28"/>
      <c r="M138" s="28"/>
      <c r="N138" s="28" t="s">
        <v>440</v>
      </c>
      <c r="O138" s="51">
        <v>1.3271999999999999</v>
      </c>
      <c r="P138" s="53">
        <f>ABS(O138-O137)/((O138+O137)/2)*100</f>
        <v>12.37011380504701</v>
      </c>
      <c r="Q138" s="28" t="s">
        <v>441</v>
      </c>
      <c r="R138" s="28">
        <v>2.8713000000000002</v>
      </c>
      <c r="S138" s="54">
        <f>(R138-R136)/1.39</f>
        <v>0.98496402877697864</v>
      </c>
    </row>
    <row r="139" spans="1:19" ht="14.25" customHeight="1" x14ac:dyDescent="0.35">
      <c r="A139" s="50"/>
      <c r="B139" s="28"/>
      <c r="C139" s="28"/>
      <c r="D139" s="28" t="s">
        <v>439</v>
      </c>
      <c r="E139" s="28">
        <v>157.006</v>
      </c>
      <c r="F139" s="53"/>
      <c r="G139" s="28" t="s">
        <v>363</v>
      </c>
      <c r="H139" s="28">
        <v>69.539599999999993</v>
      </c>
      <c r="I139" s="54">
        <f>(H139)/69.44</f>
        <v>1.001434331797235</v>
      </c>
      <c r="K139" s="50"/>
      <c r="L139" s="28"/>
      <c r="M139" s="28"/>
      <c r="N139" s="28" t="s">
        <v>439</v>
      </c>
      <c r="O139" s="51">
        <v>2.7549000000000001</v>
      </c>
      <c r="P139" s="53"/>
      <c r="Q139" s="28"/>
      <c r="R139" s="28"/>
      <c r="S139" s="66"/>
    </row>
    <row r="140" spans="1:19" ht="14.25" customHeight="1" x14ac:dyDescent="0.35">
      <c r="A140" s="56"/>
      <c r="B140" s="58"/>
      <c r="C140" s="55"/>
      <c r="D140" s="55" t="s">
        <v>441</v>
      </c>
      <c r="E140" s="55">
        <v>147.24760000000001</v>
      </c>
      <c r="F140" s="58">
        <f>ABS(E140-E139)/((E140+E139)/2)*100</f>
        <v>6.4146488324213715</v>
      </c>
      <c r="G140" s="55"/>
      <c r="H140" s="55"/>
      <c r="I140" s="61"/>
      <c r="K140" s="50"/>
      <c r="L140" s="53"/>
      <c r="M140" s="28"/>
      <c r="N140" s="28" t="s">
        <v>441</v>
      </c>
      <c r="O140" s="51">
        <v>2.8713000000000002</v>
      </c>
      <c r="P140" s="53">
        <f>ABS(O140-O139)/((O140+O139)/2)*100</f>
        <v>4.1377839394262574</v>
      </c>
      <c r="Q140" s="28"/>
      <c r="R140" s="28"/>
      <c r="S140" s="54">
        <f>(R140-R139)/1.39</f>
        <v>0</v>
      </c>
    </row>
    <row r="141" spans="1:19" ht="14.25" customHeight="1" x14ac:dyDescent="0.35">
      <c r="K141" s="50"/>
      <c r="L141" s="53"/>
      <c r="M141" s="28"/>
      <c r="N141" s="28"/>
      <c r="O141" s="51"/>
      <c r="P141" s="53"/>
      <c r="Q141" s="28"/>
      <c r="R141" s="28"/>
      <c r="S141" s="54">
        <f>(R141-R139)/1.39</f>
        <v>0</v>
      </c>
    </row>
    <row r="142" spans="1:19" ht="14.25" customHeight="1" x14ac:dyDescent="0.35">
      <c r="K142" s="50"/>
      <c r="L142" s="53"/>
      <c r="M142" s="28"/>
      <c r="N142" s="28"/>
      <c r="O142" s="51"/>
      <c r="P142" s="53" t="e">
        <f>ABS(O142-O141)/((O142+O141)/2)*100</f>
        <v>#DIV/0!</v>
      </c>
      <c r="Q142" s="28" t="s">
        <v>363</v>
      </c>
      <c r="R142" s="28">
        <v>1.3861000000000001</v>
      </c>
      <c r="S142" s="54">
        <f>(R142)/1.39</f>
        <v>0.99719424460431672</v>
      </c>
    </row>
    <row r="143" spans="1:19" ht="14.25" customHeight="1" x14ac:dyDescent="0.35"/>
    <row r="144" spans="1:19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63">
    <mergeCell ref="N76:P76"/>
    <mergeCell ref="Q76:T76"/>
    <mergeCell ref="C126:I126"/>
    <mergeCell ref="M126:S126"/>
    <mergeCell ref="A127:C127"/>
    <mergeCell ref="D127:F127"/>
    <mergeCell ref="G127:I127"/>
    <mergeCell ref="N127:P127"/>
    <mergeCell ref="Q127:S127"/>
    <mergeCell ref="C72:J72"/>
    <mergeCell ref="A73:C73"/>
    <mergeCell ref="D73:F73"/>
    <mergeCell ref="G73:J73"/>
    <mergeCell ref="M75:T75"/>
    <mergeCell ref="C56:I56"/>
    <mergeCell ref="M56:S56"/>
    <mergeCell ref="A57:C57"/>
    <mergeCell ref="D57:F57"/>
    <mergeCell ref="G57:I57"/>
    <mergeCell ref="N57:P57"/>
    <mergeCell ref="Q57:S57"/>
    <mergeCell ref="C37:J37"/>
    <mergeCell ref="M37:T37"/>
    <mergeCell ref="A38:C38"/>
    <mergeCell ref="D38:F38"/>
    <mergeCell ref="G38:J38"/>
    <mergeCell ref="N38:P38"/>
    <mergeCell ref="Q38:T38"/>
    <mergeCell ref="C25:J25"/>
    <mergeCell ref="M25:T25"/>
    <mergeCell ref="A26:C26"/>
    <mergeCell ref="D26:F26"/>
    <mergeCell ref="G26:J26"/>
    <mergeCell ref="N26:P26"/>
    <mergeCell ref="Q26:T26"/>
    <mergeCell ref="C13:J13"/>
    <mergeCell ref="M13:T13"/>
    <mergeCell ref="A14:C14"/>
    <mergeCell ref="D14:F14"/>
    <mergeCell ref="G14:J14"/>
    <mergeCell ref="N14:P14"/>
    <mergeCell ref="Q14:T14"/>
    <mergeCell ref="C1:J1"/>
    <mergeCell ref="M1:T1"/>
    <mergeCell ref="D2:F2"/>
    <mergeCell ref="G2:J2"/>
    <mergeCell ref="K2:M2"/>
    <mergeCell ref="N2:P2"/>
    <mergeCell ref="Q2:T2"/>
    <mergeCell ref="N95:P95"/>
    <mergeCell ref="Q95:S95"/>
    <mergeCell ref="C106:I106"/>
    <mergeCell ref="M106:S106"/>
    <mergeCell ref="A107:C107"/>
    <mergeCell ref="D107:F107"/>
    <mergeCell ref="G107:I107"/>
    <mergeCell ref="N107:P107"/>
    <mergeCell ref="Q107:S107"/>
    <mergeCell ref="C91:I91"/>
    <mergeCell ref="A92:C92"/>
    <mergeCell ref="D92:F92"/>
    <mergeCell ref="G92:I92"/>
    <mergeCell ref="M94:S94"/>
  </mergeCells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000"/>
  <sheetViews>
    <sheetView workbookViewId="0"/>
  </sheetViews>
  <sheetFormatPr defaultColWidth="14.453125" defaultRowHeight="15" customHeight="1" x14ac:dyDescent="0.35"/>
  <cols>
    <col min="1" max="1" width="19.54296875" customWidth="1"/>
    <col min="2" max="2" width="15.453125" customWidth="1"/>
    <col min="3" max="3" width="13.7265625" customWidth="1"/>
    <col min="4" max="4" width="8.7265625" customWidth="1"/>
    <col min="5" max="5" width="11" customWidth="1"/>
    <col min="6" max="6" width="15.08984375" customWidth="1"/>
    <col min="7" max="7" width="10.7265625" customWidth="1"/>
    <col min="8" max="8" width="15" customWidth="1"/>
    <col min="9" max="10" width="8.7265625" customWidth="1"/>
    <col min="11" max="11" width="10.7265625" customWidth="1"/>
    <col min="12" max="12" width="14.08984375" customWidth="1"/>
    <col min="13" max="14" width="8.7265625" customWidth="1"/>
    <col min="15" max="15" width="19.81640625" customWidth="1"/>
    <col min="16" max="16" width="8.7265625" customWidth="1"/>
    <col min="17" max="17" width="13.453125" customWidth="1"/>
    <col min="18" max="27" width="8.7265625" customWidth="1"/>
  </cols>
  <sheetData>
    <row r="1" spans="1:26" ht="14.25" customHeight="1" x14ac:dyDescent="0.35">
      <c r="A1" s="92" t="s">
        <v>442</v>
      </c>
      <c r="K1" s="282" t="s">
        <v>443</v>
      </c>
      <c r="L1" s="275"/>
      <c r="M1" s="281" t="s">
        <v>444</v>
      </c>
      <c r="N1" s="265"/>
      <c r="O1" s="265"/>
      <c r="P1" s="265"/>
      <c r="Q1" s="265"/>
      <c r="R1" s="266"/>
      <c r="S1" s="274">
        <v>240424</v>
      </c>
      <c r="T1" s="275"/>
      <c r="U1" s="276" t="s">
        <v>445</v>
      </c>
      <c r="V1" s="265"/>
      <c r="W1" s="265"/>
      <c r="X1" s="265"/>
      <c r="Y1" s="265"/>
      <c r="Z1" s="266"/>
    </row>
    <row r="2" spans="1:26" ht="14.25" customHeight="1" x14ac:dyDescent="0.35">
      <c r="A2" s="93" t="s">
        <v>446</v>
      </c>
      <c r="B2" s="277" t="s">
        <v>447</v>
      </c>
      <c r="C2" s="265"/>
      <c r="D2" s="265"/>
      <c r="E2" s="265"/>
      <c r="F2" s="265"/>
      <c r="G2" s="265"/>
      <c r="H2" s="266"/>
      <c r="K2" s="270" t="s">
        <v>315</v>
      </c>
      <c r="L2" s="266"/>
      <c r="M2" s="273" t="s">
        <v>316</v>
      </c>
      <c r="N2" s="265"/>
      <c r="O2" s="266"/>
      <c r="P2" s="270" t="s">
        <v>317</v>
      </c>
      <c r="Q2" s="265"/>
      <c r="R2" s="266"/>
      <c r="S2" s="272" t="s">
        <v>315</v>
      </c>
      <c r="T2" s="275"/>
      <c r="U2" s="272" t="s">
        <v>316</v>
      </c>
      <c r="V2" s="265"/>
      <c r="W2" s="266"/>
      <c r="X2" s="290" t="s">
        <v>317</v>
      </c>
      <c r="Y2" s="265"/>
      <c r="Z2" s="266"/>
    </row>
    <row r="3" spans="1:26" ht="14.25" customHeight="1" x14ac:dyDescent="0.35">
      <c r="A3" s="278" t="s">
        <v>315</v>
      </c>
      <c r="B3" s="269"/>
      <c r="C3" s="278" t="s">
        <v>316</v>
      </c>
      <c r="D3" s="268"/>
      <c r="E3" s="279"/>
      <c r="F3" s="278" t="s">
        <v>317</v>
      </c>
      <c r="G3" s="268"/>
      <c r="H3" s="279"/>
      <c r="K3" s="94" t="s">
        <v>1</v>
      </c>
      <c r="L3" s="95" t="s">
        <v>448</v>
      </c>
      <c r="M3" s="96" t="s">
        <v>1</v>
      </c>
      <c r="N3" s="97" t="s">
        <v>326</v>
      </c>
      <c r="O3" s="97" t="s">
        <v>321</v>
      </c>
      <c r="P3" s="88" t="s">
        <v>1</v>
      </c>
      <c r="Q3" s="89" t="s">
        <v>328</v>
      </c>
      <c r="R3" s="90" t="s">
        <v>324</v>
      </c>
      <c r="S3" s="36" t="s">
        <v>1</v>
      </c>
      <c r="T3" s="69" t="s">
        <v>449</v>
      </c>
      <c r="U3" s="41" t="s">
        <v>1</v>
      </c>
      <c r="V3" s="40" t="s">
        <v>320</v>
      </c>
      <c r="W3" s="43" t="s">
        <v>321</v>
      </c>
      <c r="X3" s="39" t="s">
        <v>1</v>
      </c>
      <c r="Y3" s="42" t="s">
        <v>323</v>
      </c>
      <c r="Z3" s="43" t="s">
        <v>324</v>
      </c>
    </row>
    <row r="4" spans="1:26" ht="14.25" customHeight="1" x14ac:dyDescent="0.35">
      <c r="A4" s="36" t="s">
        <v>1</v>
      </c>
      <c r="B4" s="38" t="s">
        <v>450</v>
      </c>
      <c r="C4" s="41" t="s">
        <v>1</v>
      </c>
      <c r="D4" s="98" t="s">
        <v>320</v>
      </c>
      <c r="E4" s="43" t="s">
        <v>321</v>
      </c>
      <c r="F4" s="41" t="s">
        <v>1</v>
      </c>
      <c r="G4" s="42" t="s">
        <v>323</v>
      </c>
      <c r="H4" s="99" t="s">
        <v>324</v>
      </c>
      <c r="K4" s="73" t="s">
        <v>329</v>
      </c>
      <c r="L4" s="73">
        <v>2.6030000000000002</v>
      </c>
      <c r="M4" s="73" t="s">
        <v>37</v>
      </c>
      <c r="N4" s="100">
        <v>4.0422000000000002</v>
      </c>
      <c r="O4" s="73"/>
      <c r="P4" s="73" t="s">
        <v>342</v>
      </c>
      <c r="Q4" s="100">
        <v>48.3902</v>
      </c>
      <c r="R4" s="101">
        <f t="shared" ref="R4:R5" si="0">Q4/50</f>
        <v>0.967804</v>
      </c>
      <c r="S4" s="50" t="s">
        <v>451</v>
      </c>
      <c r="T4" s="84">
        <v>1.19</v>
      </c>
      <c r="U4" s="50" t="s">
        <v>63</v>
      </c>
      <c r="V4" s="28">
        <v>52.34</v>
      </c>
      <c r="W4" s="66"/>
      <c r="X4" s="83" t="s">
        <v>63</v>
      </c>
      <c r="Y4" s="28">
        <v>52.34</v>
      </c>
      <c r="Z4" s="54"/>
    </row>
    <row r="5" spans="1:26" ht="14.25" customHeight="1" x14ac:dyDescent="0.35">
      <c r="A5" s="44" t="s">
        <v>451</v>
      </c>
      <c r="B5" s="77">
        <v>-9.0700000000000003E-2</v>
      </c>
      <c r="C5" s="78" t="s">
        <v>60</v>
      </c>
      <c r="D5" s="48">
        <v>0.49120000000000003</v>
      </c>
      <c r="E5" s="102"/>
      <c r="F5" s="44" t="s">
        <v>60</v>
      </c>
      <c r="G5" s="48">
        <v>0.49120000000000003</v>
      </c>
      <c r="H5" s="49"/>
      <c r="K5" s="28" t="s">
        <v>329</v>
      </c>
      <c r="L5" s="51">
        <v>2.8428</v>
      </c>
      <c r="M5" s="28" t="s">
        <v>452</v>
      </c>
      <c r="N5" s="53">
        <v>4.1357999999999997</v>
      </c>
      <c r="O5" s="53">
        <f>ABS(N5-N4)/((N5+N4)/2)*100</f>
        <v>2.2890682318415125</v>
      </c>
      <c r="P5" s="28" t="s">
        <v>363</v>
      </c>
      <c r="Q5" s="53">
        <v>47.671500000000002</v>
      </c>
      <c r="R5" s="103">
        <f t="shared" si="0"/>
        <v>0.95343</v>
      </c>
      <c r="S5" s="50" t="s">
        <v>453</v>
      </c>
      <c r="T5" s="84">
        <v>1.18</v>
      </c>
      <c r="U5" s="50" t="s">
        <v>454</v>
      </c>
      <c r="V5" s="28">
        <v>49.87</v>
      </c>
      <c r="W5" s="81">
        <f>ABS(V5-V4)/((V5+V4)/2)*100</f>
        <v>4.8331865766559154</v>
      </c>
      <c r="X5" s="83" t="s">
        <v>455</v>
      </c>
      <c r="Y5" s="28">
        <v>99.18</v>
      </c>
      <c r="Z5" s="104">
        <f>(Y5-Y4)/50</f>
        <v>0.93680000000000008</v>
      </c>
    </row>
    <row r="6" spans="1:26" ht="14.25" customHeight="1" x14ac:dyDescent="0.35">
      <c r="A6" s="50" t="s">
        <v>453</v>
      </c>
      <c r="B6" s="66">
        <v>-8.6499999999999994E-2</v>
      </c>
      <c r="C6" s="83" t="s">
        <v>456</v>
      </c>
      <c r="D6" s="53">
        <v>0.50390000000000001</v>
      </c>
      <c r="E6" s="105">
        <f>ABS(D6-D5)/AVERAGE(D5:D6)</f>
        <v>2.5525072856999273E-2</v>
      </c>
      <c r="F6" s="50" t="s">
        <v>354</v>
      </c>
      <c r="G6" s="53">
        <v>10.761799999999999</v>
      </c>
      <c r="H6" s="54">
        <f>(G6-G5)/10</f>
        <v>1.0270600000000001</v>
      </c>
      <c r="K6" s="28"/>
      <c r="L6" s="51"/>
      <c r="M6" s="28" t="s">
        <v>457</v>
      </c>
      <c r="N6" s="53">
        <v>49.612099999999998</v>
      </c>
      <c r="O6" s="28"/>
      <c r="P6" s="28" t="s">
        <v>37</v>
      </c>
      <c r="Q6" s="53">
        <v>4.04</v>
      </c>
      <c r="R6" s="103"/>
      <c r="S6" s="106"/>
      <c r="T6" s="107"/>
      <c r="U6" s="50" t="s">
        <v>455</v>
      </c>
      <c r="V6" s="28">
        <v>99.18</v>
      </c>
      <c r="W6" s="66"/>
      <c r="X6" s="83" t="s">
        <v>458</v>
      </c>
      <c r="Y6" s="28">
        <v>100.04</v>
      </c>
      <c r="Z6" s="104">
        <f>(Y6-Y4)/50</f>
        <v>0.95400000000000007</v>
      </c>
    </row>
    <row r="7" spans="1:26" ht="14.25" customHeight="1" x14ac:dyDescent="0.35">
      <c r="A7" s="50" t="s">
        <v>459</v>
      </c>
      <c r="B7" s="66">
        <v>9.9887999999999995</v>
      </c>
      <c r="C7" s="83" t="s">
        <v>354</v>
      </c>
      <c r="D7" s="28">
        <v>10.761799999999999</v>
      </c>
      <c r="E7" s="105"/>
      <c r="F7" s="50" t="s">
        <v>356</v>
      </c>
      <c r="G7" s="28">
        <v>10.693899999999999</v>
      </c>
      <c r="H7" s="54">
        <f>(G7-G5)/10</f>
        <v>1.02027</v>
      </c>
      <c r="K7" s="28"/>
      <c r="L7" s="51"/>
      <c r="M7" s="28" t="s">
        <v>460</v>
      </c>
      <c r="N7" s="53">
        <v>51.829599999999999</v>
      </c>
      <c r="O7" s="53">
        <f>ABS(N7-N6)/((N7+N6)/2)*100</f>
        <v>4.3719693183375306</v>
      </c>
      <c r="P7" s="28" t="s">
        <v>457</v>
      </c>
      <c r="Q7" s="53">
        <v>49.61</v>
      </c>
      <c r="R7" s="103">
        <f>(Q7-Q6)/50</f>
        <v>0.91139999999999999</v>
      </c>
      <c r="S7" s="106"/>
      <c r="T7" s="108"/>
      <c r="U7" s="50" t="s">
        <v>458</v>
      </c>
      <c r="V7" s="28">
        <v>100.04</v>
      </c>
      <c r="W7" s="81">
        <f>ABS(V7-V6)/((V7+V6)/2)*100</f>
        <v>0.86336713181407421</v>
      </c>
      <c r="X7" s="83" t="s">
        <v>95</v>
      </c>
      <c r="Y7" s="28">
        <v>101.09</v>
      </c>
      <c r="Z7" s="54"/>
    </row>
    <row r="8" spans="1:26" ht="14.25" customHeight="1" x14ac:dyDescent="0.35">
      <c r="A8" s="50" t="s">
        <v>461</v>
      </c>
      <c r="B8" s="66">
        <v>10.0695</v>
      </c>
      <c r="C8" s="83" t="s">
        <v>356</v>
      </c>
      <c r="D8" s="28">
        <v>10.693899999999999</v>
      </c>
      <c r="E8" s="105">
        <f>ABS(D8-D7)/AVERAGE(D7:D8)</f>
        <v>6.3293204136895881E-3</v>
      </c>
      <c r="F8" s="50" t="s">
        <v>67</v>
      </c>
      <c r="G8" s="28">
        <v>4.2035999999999998</v>
      </c>
      <c r="H8" s="54"/>
      <c r="K8" s="28"/>
      <c r="L8" s="28"/>
      <c r="M8" s="28" t="s">
        <v>56</v>
      </c>
      <c r="N8" s="28">
        <v>12.116199999999999</v>
      </c>
      <c r="O8" s="28"/>
      <c r="P8" s="28" t="s">
        <v>460</v>
      </c>
      <c r="Q8" s="53">
        <v>51.83</v>
      </c>
      <c r="R8" s="103">
        <f>(Q8-Q6)/50</f>
        <v>0.95579999999999998</v>
      </c>
      <c r="S8" s="106"/>
      <c r="T8" s="107"/>
      <c r="U8" s="50" t="s">
        <v>95</v>
      </c>
      <c r="V8" s="28">
        <v>101.09</v>
      </c>
      <c r="W8" s="66"/>
      <c r="X8" s="83" t="s">
        <v>462</v>
      </c>
      <c r="Y8" s="28">
        <v>144.87</v>
      </c>
      <c r="Z8" s="109">
        <f>(Y8-Y7)/50</f>
        <v>0.87560000000000004</v>
      </c>
    </row>
    <row r="9" spans="1:26" ht="14.25" customHeight="1" x14ac:dyDescent="0.35">
      <c r="A9" s="106"/>
      <c r="B9" s="110"/>
      <c r="C9" s="83" t="s">
        <v>67</v>
      </c>
      <c r="D9" s="28">
        <v>4.2035999999999998</v>
      </c>
      <c r="E9" s="105"/>
      <c r="F9" s="50" t="s">
        <v>463</v>
      </c>
      <c r="G9" s="28">
        <v>14.0962</v>
      </c>
      <c r="H9" s="54">
        <f>(G9-G8)/10</f>
        <v>0.98926000000000003</v>
      </c>
      <c r="K9" s="28"/>
      <c r="L9" s="28"/>
      <c r="M9" s="28" t="s">
        <v>452</v>
      </c>
      <c r="N9" s="28">
        <v>11.768000000000001</v>
      </c>
      <c r="O9" s="53">
        <f>ABS(N9-N8)/((N9+N8)/2)*100</f>
        <v>2.9157350884685149</v>
      </c>
      <c r="P9" s="28" t="s">
        <v>56</v>
      </c>
      <c r="Q9" s="53">
        <v>12.116199999999999</v>
      </c>
      <c r="R9" s="103"/>
      <c r="S9" s="106"/>
      <c r="T9" s="107"/>
      <c r="U9" s="50" t="s">
        <v>464</v>
      </c>
      <c r="V9" s="28">
        <v>102.35</v>
      </c>
      <c r="W9" s="81">
        <f>ABS(V9-V8)/((V9+V8)/2)*100</f>
        <v>1.2386944553676671</v>
      </c>
      <c r="X9" s="83" t="s">
        <v>465</v>
      </c>
      <c r="Y9" s="28">
        <v>148.29</v>
      </c>
      <c r="Z9" s="104">
        <f>(Y9-Y7)/50</f>
        <v>0.94399999999999973</v>
      </c>
    </row>
    <row r="10" spans="1:26" ht="14.25" customHeight="1" x14ac:dyDescent="0.35">
      <c r="A10" s="106"/>
      <c r="B10" s="110"/>
      <c r="C10" s="83" t="s">
        <v>466</v>
      </c>
      <c r="D10" s="28">
        <v>4.2332999999999998</v>
      </c>
      <c r="E10" s="105">
        <f>ABS(D10-D9)/AVERAGE(D9:D10)</f>
        <v>7.0405006578245707E-3</v>
      </c>
      <c r="F10" s="50" t="s">
        <v>467</v>
      </c>
      <c r="G10" s="28">
        <v>14.9457</v>
      </c>
      <c r="H10" s="54">
        <f>(G10-G8)/10</f>
        <v>1.0742100000000001</v>
      </c>
      <c r="K10" s="28"/>
      <c r="L10" s="28"/>
      <c r="M10" s="28" t="s">
        <v>457</v>
      </c>
      <c r="N10" s="28">
        <v>55.751800000000003</v>
      </c>
      <c r="O10" s="53"/>
      <c r="P10" s="28" t="s">
        <v>457</v>
      </c>
      <c r="Q10" s="53">
        <v>55.751800000000003</v>
      </c>
      <c r="R10" s="103">
        <f>(Q10-Q9)/50</f>
        <v>0.87271200000000004</v>
      </c>
      <c r="S10" s="106"/>
      <c r="T10" s="107"/>
      <c r="U10" s="50" t="s">
        <v>462</v>
      </c>
      <c r="V10" s="28">
        <v>144.87</v>
      </c>
      <c r="W10" s="66"/>
      <c r="X10" s="83" t="s">
        <v>69</v>
      </c>
      <c r="Y10" s="28">
        <v>61.83</v>
      </c>
      <c r="Z10" s="54"/>
    </row>
    <row r="11" spans="1:26" ht="14.25" customHeight="1" x14ac:dyDescent="0.35">
      <c r="A11" s="106"/>
      <c r="B11" s="110"/>
      <c r="C11" s="83" t="s">
        <v>463</v>
      </c>
      <c r="D11" s="28">
        <v>14.0962</v>
      </c>
      <c r="E11" s="105"/>
      <c r="F11" s="50" t="s">
        <v>78</v>
      </c>
      <c r="G11" s="28">
        <v>0.19389999999999999</v>
      </c>
      <c r="H11" s="54"/>
      <c r="K11" s="28"/>
      <c r="L11" s="28"/>
      <c r="M11" s="28" t="s">
        <v>460</v>
      </c>
      <c r="N11" s="28">
        <v>59.461500000000001</v>
      </c>
      <c r="O11" s="53">
        <f>ABS(N11-N10)/((N11+N10)/2)*100</f>
        <v>6.4397079156659833</v>
      </c>
      <c r="P11" s="28" t="s">
        <v>460</v>
      </c>
      <c r="Q11" s="53">
        <v>59.461500000000001</v>
      </c>
      <c r="R11" s="103">
        <f>(Q11-Q9)/50</f>
        <v>0.94690600000000003</v>
      </c>
      <c r="S11" s="106"/>
      <c r="T11" s="107"/>
      <c r="U11" s="50" t="s">
        <v>465</v>
      </c>
      <c r="V11" s="28">
        <v>148.29</v>
      </c>
      <c r="W11" s="81">
        <f>ABS(V11-V10)/((V11+V10)/2)*100</f>
        <v>2.3331968890708064</v>
      </c>
      <c r="X11" s="83" t="s">
        <v>468</v>
      </c>
      <c r="Y11" s="28">
        <v>108.67</v>
      </c>
      <c r="Z11" s="104">
        <f>(Y11-Y10)/50</f>
        <v>0.93680000000000008</v>
      </c>
    </row>
    <row r="12" spans="1:26" ht="14.25" customHeight="1" x14ac:dyDescent="0.35">
      <c r="A12" s="106"/>
      <c r="B12" s="110"/>
      <c r="C12" s="83" t="s">
        <v>467</v>
      </c>
      <c r="D12" s="28">
        <v>14.9457</v>
      </c>
      <c r="E12" s="105">
        <f>ABS(D12-D11)/AVERAGE(D11:D12)</f>
        <v>5.8501682052482851E-2</v>
      </c>
      <c r="F12" s="50" t="s">
        <v>469</v>
      </c>
      <c r="G12" s="28">
        <v>10.4857</v>
      </c>
      <c r="H12" s="54">
        <f>(G12-G11)/10</f>
        <v>1.02918</v>
      </c>
      <c r="K12" s="28"/>
      <c r="L12" s="28"/>
      <c r="M12" s="28"/>
      <c r="N12" s="28"/>
      <c r="O12" s="28"/>
      <c r="P12" s="28"/>
      <c r="Q12" s="28"/>
      <c r="R12" s="28"/>
      <c r="S12" s="106"/>
      <c r="T12" s="107"/>
      <c r="U12" s="50" t="s">
        <v>69</v>
      </c>
      <c r="V12" s="28">
        <v>61.83</v>
      </c>
      <c r="W12" s="66"/>
      <c r="X12" s="83" t="s">
        <v>470</v>
      </c>
      <c r="Y12" s="28">
        <v>107.84</v>
      </c>
      <c r="Z12" s="104">
        <f>(Y12-Y10)/50</f>
        <v>0.92020000000000013</v>
      </c>
    </row>
    <row r="13" spans="1:26" ht="17.25" customHeight="1" x14ac:dyDescent="0.35">
      <c r="A13" s="106"/>
      <c r="B13" s="110"/>
      <c r="C13" s="83" t="s">
        <v>78</v>
      </c>
      <c r="D13" s="28">
        <v>0.19389999999999999</v>
      </c>
      <c r="E13" s="105"/>
      <c r="F13" s="50" t="s">
        <v>471</v>
      </c>
      <c r="G13" s="28">
        <v>10.5495</v>
      </c>
      <c r="H13" s="54">
        <f>(G13-G11)/10</f>
        <v>1.03556</v>
      </c>
      <c r="K13" s="282" t="s">
        <v>472</v>
      </c>
      <c r="L13" s="275"/>
      <c r="M13" s="281" t="s">
        <v>444</v>
      </c>
      <c r="N13" s="265"/>
      <c r="O13" s="265"/>
      <c r="P13" s="265"/>
      <c r="Q13" s="265"/>
      <c r="R13" s="266"/>
      <c r="S13" s="106"/>
      <c r="T13" s="107"/>
      <c r="U13" s="50" t="s">
        <v>473</v>
      </c>
      <c r="V13" s="28">
        <v>62.35</v>
      </c>
      <c r="W13" s="81">
        <f>ABS(V13-V12)/((V13+V12)/2)*100</f>
        <v>0.83749396038009849</v>
      </c>
      <c r="X13" s="111"/>
      <c r="Y13" s="112"/>
      <c r="Z13" s="113"/>
    </row>
    <row r="14" spans="1:26" ht="14.25" customHeight="1" x14ac:dyDescent="0.35">
      <c r="A14" s="106"/>
      <c r="B14" s="110"/>
      <c r="C14" s="83" t="s">
        <v>474</v>
      </c>
      <c r="D14" s="28">
        <v>0.2109</v>
      </c>
      <c r="E14" s="105">
        <f>ABS(D14-D13)/AVERAGE(D13:D14)</f>
        <v>8.3992094861660149E-2</v>
      </c>
      <c r="F14" s="106"/>
      <c r="G14" s="112"/>
      <c r="H14" s="113"/>
      <c r="K14" s="270" t="s">
        <v>315</v>
      </c>
      <c r="L14" s="266"/>
      <c r="M14" s="273" t="s">
        <v>316</v>
      </c>
      <c r="N14" s="265"/>
      <c r="O14" s="266"/>
      <c r="P14" s="270" t="s">
        <v>317</v>
      </c>
      <c r="Q14" s="265"/>
      <c r="R14" s="266"/>
      <c r="S14" s="106"/>
      <c r="T14" s="107"/>
      <c r="U14" s="50" t="s">
        <v>468</v>
      </c>
      <c r="V14" s="28">
        <v>108.67</v>
      </c>
      <c r="W14" s="66"/>
      <c r="X14" s="111"/>
      <c r="Y14" s="112"/>
      <c r="Z14" s="114"/>
    </row>
    <row r="15" spans="1:26" ht="14.25" customHeight="1" x14ac:dyDescent="0.35">
      <c r="A15" s="106"/>
      <c r="B15" s="110"/>
      <c r="C15" s="83" t="s">
        <v>469</v>
      </c>
      <c r="D15" s="28">
        <v>10.4857</v>
      </c>
      <c r="E15" s="105"/>
      <c r="F15" s="106"/>
      <c r="G15" s="112"/>
      <c r="H15" s="113"/>
      <c r="K15" s="94" t="s">
        <v>1</v>
      </c>
      <c r="L15" s="95" t="s">
        <v>448</v>
      </c>
      <c r="M15" s="96" t="s">
        <v>1</v>
      </c>
      <c r="N15" s="97" t="s">
        <v>326</v>
      </c>
      <c r="O15" s="97" t="s">
        <v>321</v>
      </c>
      <c r="P15" s="88" t="s">
        <v>1</v>
      </c>
      <c r="Q15" s="89" t="s">
        <v>328</v>
      </c>
      <c r="R15" s="90" t="s">
        <v>324</v>
      </c>
      <c r="S15" s="106"/>
      <c r="T15" s="107"/>
      <c r="U15" s="50" t="s">
        <v>470</v>
      </c>
      <c r="V15" s="28">
        <v>107.84</v>
      </c>
      <c r="W15" s="81">
        <f>ABS(V15-V14)/((V15+V14)/2)*100</f>
        <v>0.76670823518544029</v>
      </c>
      <c r="X15" s="111"/>
      <c r="Y15" s="112"/>
      <c r="Z15" s="114"/>
    </row>
    <row r="16" spans="1:26" ht="14.25" customHeight="1" x14ac:dyDescent="0.35">
      <c r="A16" s="115"/>
      <c r="B16" s="116"/>
      <c r="C16" s="86" t="s">
        <v>471</v>
      </c>
      <c r="D16" s="55">
        <v>10.5495</v>
      </c>
      <c r="E16" s="117">
        <f>ABS(D16-D15)/AVERAGE(D15:D16)</f>
        <v>6.0660226667681337E-3</v>
      </c>
      <c r="F16" s="115"/>
      <c r="G16" s="118"/>
      <c r="H16" s="119"/>
      <c r="K16" s="73" t="s">
        <v>329</v>
      </c>
      <c r="L16" s="73">
        <v>2.444</v>
      </c>
      <c r="M16" s="19" t="s">
        <v>84</v>
      </c>
      <c r="N16" s="100">
        <v>20.529399999999999</v>
      </c>
      <c r="O16" s="73"/>
      <c r="P16" s="73" t="s">
        <v>342</v>
      </c>
      <c r="Q16" s="100">
        <v>86.943200000000004</v>
      </c>
      <c r="R16" s="101">
        <f>Q16/100</f>
        <v>0.86943200000000009</v>
      </c>
      <c r="S16" s="274">
        <v>240321</v>
      </c>
      <c r="T16" s="275"/>
      <c r="U16" s="276" t="s">
        <v>445</v>
      </c>
      <c r="V16" s="265"/>
      <c r="W16" s="265"/>
      <c r="X16" s="265"/>
      <c r="Y16" s="265"/>
      <c r="Z16" s="266"/>
    </row>
    <row r="17" spans="1:26" ht="14.25" customHeight="1" x14ac:dyDescent="0.35">
      <c r="A17" s="93" t="s">
        <v>475</v>
      </c>
      <c r="B17" s="277" t="s">
        <v>447</v>
      </c>
      <c r="C17" s="265"/>
      <c r="D17" s="265"/>
      <c r="E17" s="265"/>
      <c r="F17" s="265"/>
      <c r="G17" s="265"/>
      <c r="H17" s="266"/>
      <c r="K17" s="28" t="s">
        <v>329</v>
      </c>
      <c r="L17" s="19">
        <v>2.4081000000000001</v>
      </c>
      <c r="M17" s="28" t="s">
        <v>476</v>
      </c>
      <c r="N17" s="53">
        <v>20.511500000000002</v>
      </c>
      <c r="O17" s="53">
        <f>ABS(N17-N16)/((N17+N16)/2)*100</f>
        <v>8.7230055871081597E-2</v>
      </c>
      <c r="P17" s="28" t="s">
        <v>363</v>
      </c>
      <c r="Q17" s="53">
        <v>50.029699999999998</v>
      </c>
      <c r="R17" s="103">
        <f>Q17/50</f>
        <v>1.000594</v>
      </c>
      <c r="S17" s="272" t="s">
        <v>315</v>
      </c>
      <c r="T17" s="275"/>
      <c r="U17" s="272" t="s">
        <v>316</v>
      </c>
      <c r="V17" s="265"/>
      <c r="W17" s="266"/>
      <c r="X17" s="272" t="s">
        <v>317</v>
      </c>
      <c r="Y17" s="265"/>
      <c r="Z17" s="266"/>
    </row>
    <row r="18" spans="1:26" ht="14.25" customHeight="1" x14ac:dyDescent="0.35">
      <c r="A18" s="278" t="s">
        <v>315</v>
      </c>
      <c r="B18" s="269"/>
      <c r="C18" s="278" t="s">
        <v>316</v>
      </c>
      <c r="D18" s="268"/>
      <c r="E18" s="279"/>
      <c r="F18" s="278" t="s">
        <v>317</v>
      </c>
      <c r="G18" s="268"/>
      <c r="H18" s="279"/>
      <c r="K18" s="28" t="s">
        <v>329</v>
      </c>
      <c r="L18" s="51">
        <v>2.3054999999999999</v>
      </c>
      <c r="M18" s="28" t="s">
        <v>477</v>
      </c>
      <c r="N18" s="53">
        <v>108.6318</v>
      </c>
      <c r="O18" s="28"/>
      <c r="P18" s="19" t="s">
        <v>84</v>
      </c>
      <c r="Q18" s="100">
        <v>20.529399999999999</v>
      </c>
      <c r="R18" s="103"/>
      <c r="S18" s="36" t="s">
        <v>1</v>
      </c>
      <c r="T18" s="37" t="s">
        <v>449</v>
      </c>
      <c r="U18" s="39" t="s">
        <v>1</v>
      </c>
      <c r="V18" s="40" t="s">
        <v>320</v>
      </c>
      <c r="W18" s="40" t="s">
        <v>321</v>
      </c>
      <c r="X18" s="41" t="s">
        <v>1</v>
      </c>
      <c r="Y18" s="42" t="s">
        <v>323</v>
      </c>
      <c r="Z18" s="43" t="s">
        <v>324</v>
      </c>
    </row>
    <row r="19" spans="1:26" ht="14.25" customHeight="1" x14ac:dyDescent="0.35">
      <c r="A19" s="36" t="s">
        <v>1</v>
      </c>
      <c r="B19" s="38" t="s">
        <v>450</v>
      </c>
      <c r="C19" s="41" t="s">
        <v>1</v>
      </c>
      <c r="D19" s="98" t="s">
        <v>320</v>
      </c>
      <c r="E19" s="43" t="s">
        <v>321</v>
      </c>
      <c r="F19" s="41" t="s">
        <v>1</v>
      </c>
      <c r="G19" s="42" t="s">
        <v>323</v>
      </c>
      <c r="H19" s="99" t="s">
        <v>324</v>
      </c>
      <c r="K19" s="28" t="s">
        <v>329</v>
      </c>
      <c r="L19" s="19">
        <v>2.2387000000000001</v>
      </c>
      <c r="M19" s="28" t="s">
        <v>478</v>
      </c>
      <c r="N19" s="53">
        <v>109.203</v>
      </c>
      <c r="O19" s="53">
        <f>ABS(N19-N18)/((N19+N18)/2)*100</f>
        <v>0.52443411245586524</v>
      </c>
      <c r="P19" s="28" t="s">
        <v>477</v>
      </c>
      <c r="Q19" s="53">
        <v>108.6318</v>
      </c>
      <c r="R19" s="103">
        <f>(Q19-Q18)/100</f>
        <v>0.88102400000000003</v>
      </c>
      <c r="S19" s="50" t="s">
        <v>329</v>
      </c>
      <c r="T19" s="28">
        <v>0.5</v>
      </c>
      <c r="U19" s="28" t="s">
        <v>56</v>
      </c>
      <c r="V19" s="28">
        <v>19.53</v>
      </c>
      <c r="W19" s="28"/>
      <c r="X19" s="28" t="s">
        <v>342</v>
      </c>
      <c r="Y19" s="28">
        <v>50.33</v>
      </c>
      <c r="Z19" s="54">
        <f t="shared" ref="Z19:Z21" si="1">Y19/50</f>
        <v>1.0065999999999999</v>
      </c>
    </row>
    <row r="20" spans="1:26" ht="14.25" customHeight="1" x14ac:dyDescent="0.35">
      <c r="A20" s="44" t="s">
        <v>453</v>
      </c>
      <c r="B20" s="47">
        <v>-9.3100000000000002E-2</v>
      </c>
      <c r="C20" s="47" t="s">
        <v>136</v>
      </c>
      <c r="D20" s="48">
        <v>2.2641</v>
      </c>
      <c r="E20" s="120"/>
      <c r="F20" s="47" t="s">
        <v>136</v>
      </c>
      <c r="G20" s="48">
        <v>2.2641</v>
      </c>
      <c r="H20" s="49"/>
      <c r="K20" s="28"/>
      <c r="L20" s="28"/>
      <c r="M20" s="28" t="s">
        <v>76</v>
      </c>
      <c r="N20" s="28">
        <v>58.961799999999997</v>
      </c>
      <c r="O20" s="28"/>
      <c r="P20" s="28" t="s">
        <v>478</v>
      </c>
      <c r="Q20" s="53">
        <v>109.203</v>
      </c>
      <c r="R20" s="103">
        <f>(Q20-Q18)/100</f>
        <v>0.88673600000000008</v>
      </c>
      <c r="S20" s="50" t="s">
        <v>332</v>
      </c>
      <c r="T20" s="28"/>
      <c r="U20" s="28" t="s">
        <v>333</v>
      </c>
      <c r="V20" s="28">
        <v>19.73</v>
      </c>
      <c r="W20" s="53">
        <f>ABS(V20-V19)/((V20+V19)/2)*100</f>
        <v>1.0188487009679024</v>
      </c>
      <c r="X20" s="28"/>
      <c r="Y20" s="28"/>
      <c r="Z20" s="54">
        <f t="shared" si="1"/>
        <v>0</v>
      </c>
    </row>
    <row r="21" spans="1:26" ht="14.25" customHeight="1" x14ac:dyDescent="0.35">
      <c r="A21" s="50" t="s">
        <v>479</v>
      </c>
      <c r="B21" s="28">
        <v>-8.0399999999999999E-2</v>
      </c>
      <c r="C21" s="28" t="s">
        <v>480</v>
      </c>
      <c r="D21" s="53">
        <v>2.2726000000000002</v>
      </c>
      <c r="E21" s="103">
        <f>ABS(D21-D20)/AVERAGE(D20:D21)</f>
        <v>3.7472171402121255E-3</v>
      </c>
      <c r="F21" s="28" t="s">
        <v>481</v>
      </c>
      <c r="G21" s="28">
        <v>12.1553</v>
      </c>
      <c r="H21" s="54">
        <f>(G21-G20)/10</f>
        <v>0.98912000000000011</v>
      </c>
      <c r="K21" s="28"/>
      <c r="L21" s="28"/>
      <c r="M21" s="28" t="s">
        <v>357</v>
      </c>
      <c r="N21" s="28">
        <v>57.525199999999998</v>
      </c>
      <c r="O21" s="53">
        <f>ABS(N21-N20)/((N21+N20)/2)*100</f>
        <v>2.4665413307922748</v>
      </c>
      <c r="P21" s="28" t="s">
        <v>76</v>
      </c>
      <c r="Q21" s="28">
        <v>58.961799999999997</v>
      </c>
      <c r="R21" s="103"/>
      <c r="S21" s="50" t="s">
        <v>329</v>
      </c>
      <c r="T21" s="28"/>
      <c r="U21" s="28" t="s">
        <v>482</v>
      </c>
      <c r="V21" s="28">
        <v>69.7</v>
      </c>
      <c r="W21" s="28"/>
      <c r="X21" s="28"/>
      <c r="Y21" s="28"/>
      <c r="Z21" s="54">
        <f t="shared" si="1"/>
        <v>0</v>
      </c>
    </row>
    <row r="22" spans="1:26" ht="14.25" customHeight="1" x14ac:dyDescent="0.35">
      <c r="A22" s="121"/>
      <c r="B22" s="122"/>
      <c r="C22" s="28" t="s">
        <v>481</v>
      </c>
      <c r="D22" s="28">
        <v>12.1553</v>
      </c>
      <c r="E22" s="103"/>
      <c r="F22" s="28" t="s">
        <v>483</v>
      </c>
      <c r="G22" s="28">
        <v>12.1638</v>
      </c>
      <c r="H22" s="54">
        <f>(G22-G20)/10</f>
        <v>0.98996999999999991</v>
      </c>
      <c r="K22" s="28"/>
      <c r="L22" s="28"/>
      <c r="M22" s="28" t="s">
        <v>358</v>
      </c>
      <c r="N22" s="28">
        <v>106.82129999999999</v>
      </c>
      <c r="O22" s="53"/>
      <c r="P22" s="28" t="s">
        <v>358</v>
      </c>
      <c r="Q22" s="28">
        <v>106.82129999999999</v>
      </c>
      <c r="R22" s="103">
        <f>(Q22-Q21)/50</f>
        <v>0.95718999999999999</v>
      </c>
      <c r="S22" s="123"/>
      <c r="T22" s="124"/>
      <c r="U22" s="28" t="s">
        <v>484</v>
      </c>
      <c r="V22" s="28">
        <v>70.37</v>
      </c>
      <c r="W22" s="53">
        <f>ABS(V22-V21)/((V22+V21)/2)*100</f>
        <v>0.95666452488041942</v>
      </c>
      <c r="X22" s="28" t="s">
        <v>56</v>
      </c>
      <c r="Y22" s="28">
        <v>19.53</v>
      </c>
      <c r="Z22" s="54"/>
    </row>
    <row r="23" spans="1:26" ht="14.25" customHeight="1" x14ac:dyDescent="0.35">
      <c r="A23" s="121"/>
      <c r="B23" s="122"/>
      <c r="C23" s="28" t="s">
        <v>483</v>
      </c>
      <c r="D23" s="28">
        <v>12.1638</v>
      </c>
      <c r="E23" s="103">
        <f>ABS(D23-D22)/AVERAGE(D22:D23)</f>
        <v>6.9903902693765234E-4</v>
      </c>
      <c r="F23" s="28" t="s">
        <v>116</v>
      </c>
      <c r="G23" s="28">
        <v>0.19939999999999999</v>
      </c>
      <c r="H23" s="54"/>
      <c r="K23" s="28"/>
      <c r="L23" s="28"/>
      <c r="M23" s="28" t="s">
        <v>359</v>
      </c>
      <c r="N23" s="28">
        <v>109.94370000000001</v>
      </c>
      <c r="O23" s="53">
        <f>ABS(N23-N22)/((N23+N22)/2)*100</f>
        <v>2.8809078956473724</v>
      </c>
      <c r="P23" s="28" t="s">
        <v>359</v>
      </c>
      <c r="Q23" s="28">
        <v>109.94370000000001</v>
      </c>
      <c r="R23" s="103">
        <f>(Q23-Q21)/50</f>
        <v>1.0196380000000003</v>
      </c>
      <c r="S23" s="123"/>
      <c r="T23" s="125"/>
      <c r="U23" s="28"/>
      <c r="V23" s="28"/>
      <c r="W23" s="28"/>
      <c r="X23" s="28" t="s">
        <v>482</v>
      </c>
      <c r="Y23" s="28">
        <v>69.7</v>
      </c>
      <c r="Z23" s="104">
        <f>(Y23-Y22)/50</f>
        <v>1.0034000000000001</v>
      </c>
    </row>
    <row r="24" spans="1:26" ht="14.25" customHeight="1" x14ac:dyDescent="0.35">
      <c r="A24" s="121"/>
      <c r="B24" s="122"/>
      <c r="C24" s="28" t="s">
        <v>116</v>
      </c>
      <c r="D24" s="28">
        <v>0.19939999999999999</v>
      </c>
      <c r="E24" s="103"/>
      <c r="F24" s="28" t="s">
        <v>485</v>
      </c>
      <c r="G24" s="28">
        <v>10.162699999999999</v>
      </c>
      <c r="H24" s="54">
        <f>(G24-G23)/10</f>
        <v>0.99632999999999983</v>
      </c>
      <c r="K24" s="28"/>
      <c r="L24" s="28"/>
      <c r="M24" s="28" t="s">
        <v>98</v>
      </c>
      <c r="N24" s="28">
        <v>13.928000000000001</v>
      </c>
      <c r="O24" s="53"/>
      <c r="P24" s="28" t="s">
        <v>98</v>
      </c>
      <c r="Q24" s="28">
        <v>13.928000000000001</v>
      </c>
      <c r="R24" s="28"/>
      <c r="S24" s="123"/>
      <c r="T24" s="125"/>
      <c r="U24" s="28"/>
      <c r="V24" s="28"/>
      <c r="W24" s="53" t="e">
        <f>ABS(V24-V23)/((V24+V23)/2)*100</f>
        <v>#DIV/0!</v>
      </c>
      <c r="X24" s="28" t="s">
        <v>484</v>
      </c>
      <c r="Y24" s="28">
        <v>70.37</v>
      </c>
      <c r="Z24" s="104">
        <f>(Y24-Y22)/50</f>
        <v>1.0168000000000001</v>
      </c>
    </row>
    <row r="25" spans="1:26" ht="14.25" customHeight="1" x14ac:dyDescent="0.35">
      <c r="A25" s="121"/>
      <c r="B25" s="122"/>
      <c r="C25" s="28" t="s">
        <v>486</v>
      </c>
      <c r="D25" s="28">
        <v>0.26300000000000001</v>
      </c>
      <c r="E25" s="126">
        <f>ABS(D25-D24)/AVERAGE(D24:D25)</f>
        <v>0.27508650519031147</v>
      </c>
      <c r="F25" s="28" t="s">
        <v>487</v>
      </c>
      <c r="G25" s="28">
        <v>10.171099999999999</v>
      </c>
      <c r="H25" s="54">
        <f>(G25-G23)/10</f>
        <v>0.99716999999999989</v>
      </c>
      <c r="K25" s="28"/>
      <c r="L25" s="28"/>
      <c r="M25" s="28" t="s">
        <v>488</v>
      </c>
      <c r="N25" s="28">
        <v>13.655900000000001</v>
      </c>
      <c r="O25" s="53">
        <f>ABS(N25-N24)/((N25+N24)/2)*100</f>
        <v>1.9728899829248223</v>
      </c>
      <c r="P25" s="28" t="s">
        <v>489</v>
      </c>
      <c r="Q25" s="28">
        <v>60.489800000000002</v>
      </c>
      <c r="R25" s="103">
        <f>(Q25-Q24)/50</f>
        <v>0.93123600000000006</v>
      </c>
      <c r="S25" s="123"/>
      <c r="T25" s="125"/>
      <c r="U25" s="28"/>
      <c r="V25" s="28"/>
      <c r="W25" s="28"/>
      <c r="X25" s="28"/>
      <c r="Y25" s="28"/>
      <c r="Z25" s="54"/>
    </row>
    <row r="26" spans="1:26" ht="14.25" customHeight="1" x14ac:dyDescent="0.35">
      <c r="A26" s="121"/>
      <c r="B26" s="122"/>
      <c r="C26" s="28" t="s">
        <v>485</v>
      </c>
      <c r="D26" s="28">
        <v>10.162699999999999</v>
      </c>
      <c r="E26" s="103"/>
      <c r="F26" s="28" t="s">
        <v>107</v>
      </c>
      <c r="G26" s="28">
        <v>0.95409999999999995</v>
      </c>
      <c r="H26" s="54"/>
      <c r="K26" s="28"/>
      <c r="L26" s="28"/>
      <c r="M26" s="28" t="s">
        <v>489</v>
      </c>
      <c r="N26" s="28">
        <v>60.489800000000002</v>
      </c>
      <c r="O26" s="53"/>
      <c r="P26" s="28" t="s">
        <v>490</v>
      </c>
      <c r="Q26" s="28">
        <v>61.479799999999997</v>
      </c>
      <c r="R26" s="103">
        <f>(Q26-Q24)/50</f>
        <v>0.95103599999999999</v>
      </c>
      <c r="S26" s="274">
        <v>240527</v>
      </c>
      <c r="T26" s="275"/>
      <c r="U26" s="276" t="s">
        <v>445</v>
      </c>
      <c r="V26" s="265"/>
      <c r="W26" s="265"/>
      <c r="X26" s="265"/>
      <c r="Y26" s="265"/>
      <c r="Z26" s="266"/>
    </row>
    <row r="27" spans="1:26" ht="14.25" customHeight="1" x14ac:dyDescent="0.35">
      <c r="A27" s="121"/>
      <c r="B27" s="122"/>
      <c r="C27" s="28" t="s">
        <v>487</v>
      </c>
      <c r="D27" s="28">
        <v>10.171099999999999</v>
      </c>
      <c r="E27" s="103">
        <f>ABS(D27-D26)/AVERAGE(D26:D27)</f>
        <v>8.262105459874656E-4</v>
      </c>
      <c r="F27" s="28" t="s">
        <v>491</v>
      </c>
      <c r="G27" s="28">
        <v>10.976699999999999</v>
      </c>
      <c r="H27" s="54">
        <f>(G27-G26)/10</f>
        <v>1.0022599999999999</v>
      </c>
      <c r="K27" s="28"/>
      <c r="L27" s="28"/>
      <c r="M27" s="28" t="s">
        <v>490</v>
      </c>
      <c r="N27" s="28">
        <v>61.479799999999997</v>
      </c>
      <c r="O27" s="53">
        <f>ABS(N27-N26)/((N27+N26)/2)*100</f>
        <v>1.6233553278849728</v>
      </c>
      <c r="P27" s="28" t="s">
        <v>492</v>
      </c>
      <c r="Q27" s="28">
        <v>48.299599999999998</v>
      </c>
      <c r="R27" s="103">
        <f>Q27/50</f>
        <v>0.96599199999999996</v>
      </c>
      <c r="S27" s="272" t="s">
        <v>315</v>
      </c>
      <c r="T27" s="275"/>
      <c r="U27" s="272" t="s">
        <v>316</v>
      </c>
      <c r="V27" s="265"/>
      <c r="W27" s="266"/>
      <c r="X27" s="272" t="s">
        <v>317</v>
      </c>
      <c r="Y27" s="265"/>
      <c r="Z27" s="266"/>
    </row>
    <row r="28" spans="1:26" ht="14.25" customHeight="1" x14ac:dyDescent="0.35">
      <c r="A28" s="121"/>
      <c r="B28" s="122"/>
      <c r="C28" s="28" t="s">
        <v>107</v>
      </c>
      <c r="D28" s="28">
        <v>0.95409999999999995</v>
      </c>
      <c r="E28" s="103"/>
      <c r="F28" s="28" t="s">
        <v>493</v>
      </c>
      <c r="G28" s="28">
        <v>10.9809</v>
      </c>
      <c r="H28" s="54">
        <f>(G28-G26)/10</f>
        <v>1.00268</v>
      </c>
      <c r="K28" s="28"/>
      <c r="L28" s="28"/>
      <c r="M28" s="19" t="s">
        <v>60</v>
      </c>
      <c r="N28" s="28">
        <v>15.731199999999999</v>
      </c>
      <c r="O28" s="28"/>
      <c r="P28" s="19" t="s">
        <v>60</v>
      </c>
      <c r="Q28" s="28">
        <v>15.731199999999999</v>
      </c>
      <c r="R28" s="103"/>
      <c r="S28" s="36" t="s">
        <v>1</v>
      </c>
      <c r="T28" s="37" t="s">
        <v>449</v>
      </c>
      <c r="U28" s="39" t="s">
        <v>1</v>
      </c>
      <c r="V28" s="40" t="s">
        <v>320</v>
      </c>
      <c r="W28" s="40" t="s">
        <v>321</v>
      </c>
      <c r="X28" s="41" t="s">
        <v>1</v>
      </c>
      <c r="Y28" s="42" t="s">
        <v>323</v>
      </c>
      <c r="Z28" s="43" t="s">
        <v>324</v>
      </c>
    </row>
    <row r="29" spans="1:26" ht="14.25" customHeight="1" x14ac:dyDescent="0.35">
      <c r="A29" s="121"/>
      <c r="B29" s="122"/>
      <c r="C29" s="28" t="s">
        <v>494</v>
      </c>
      <c r="D29" s="28">
        <v>0.96250000000000002</v>
      </c>
      <c r="E29" s="103">
        <f>ABS(D29-D28)/AVERAGE(D28:D29)</f>
        <v>8.7655222790358703E-3</v>
      </c>
      <c r="F29" s="122"/>
      <c r="G29" s="122"/>
      <c r="H29" s="127"/>
      <c r="K29" s="128"/>
      <c r="L29" s="128"/>
      <c r="M29" s="19" t="s">
        <v>456</v>
      </c>
      <c r="N29" s="128">
        <v>16.141200000000001</v>
      </c>
      <c r="O29" s="129">
        <f>ABS(N29-N28)/((N29+N28)/2)*100</f>
        <v>2.5727588760181344</v>
      </c>
      <c r="P29" s="19" t="s">
        <v>354</v>
      </c>
      <c r="Q29" s="128">
        <v>60.559199999999997</v>
      </c>
      <c r="R29" s="130">
        <f>(Q29-Q28)/50</f>
        <v>0.89655999999999991</v>
      </c>
      <c r="S29" s="50" t="s">
        <v>495</v>
      </c>
      <c r="T29" s="28">
        <v>1.0900000000000001</v>
      </c>
      <c r="U29" s="28" t="s">
        <v>133</v>
      </c>
      <c r="V29" s="28">
        <v>53.81</v>
      </c>
      <c r="W29" s="28"/>
      <c r="X29" s="28" t="s">
        <v>133</v>
      </c>
      <c r="Y29" s="28">
        <v>53.81</v>
      </c>
      <c r="Z29" s="54"/>
    </row>
    <row r="30" spans="1:26" ht="14.25" customHeight="1" x14ac:dyDescent="0.35">
      <c r="A30" s="121"/>
      <c r="B30" s="122"/>
      <c r="C30" s="28" t="s">
        <v>491</v>
      </c>
      <c r="D30" s="28">
        <v>10.976699999999999</v>
      </c>
      <c r="E30" s="103"/>
      <c r="F30" s="122"/>
      <c r="G30" s="122"/>
      <c r="H30" s="127"/>
      <c r="K30" s="28"/>
      <c r="L30" s="28"/>
      <c r="M30" s="28" t="s">
        <v>354</v>
      </c>
      <c r="N30" s="28">
        <v>60.559199999999997</v>
      </c>
      <c r="O30" s="28"/>
      <c r="P30" s="28" t="s">
        <v>356</v>
      </c>
      <c r="Q30" s="28">
        <v>60.906199999999998</v>
      </c>
      <c r="R30" s="103">
        <f>(Q30-Q28)/50</f>
        <v>0.90349999999999997</v>
      </c>
      <c r="S30" s="50" t="s">
        <v>496</v>
      </c>
      <c r="T30" s="28">
        <v>1.03</v>
      </c>
      <c r="U30" s="28" t="s">
        <v>497</v>
      </c>
      <c r="V30" s="28">
        <v>53.85</v>
      </c>
      <c r="W30" s="53">
        <f>ABS(V30-V29)/((V30+V29)/2)*100</f>
        <v>7.4308006687719017E-2</v>
      </c>
      <c r="X30" s="28" t="s">
        <v>498</v>
      </c>
      <c r="Y30" s="28">
        <v>101.23</v>
      </c>
      <c r="Z30" s="54">
        <f>(Y30-Y29)/50</f>
        <v>0.94840000000000002</v>
      </c>
    </row>
    <row r="31" spans="1:26" ht="14.25" customHeight="1" x14ac:dyDescent="0.35">
      <c r="A31" s="131"/>
      <c r="B31" s="132"/>
      <c r="C31" s="55" t="s">
        <v>493</v>
      </c>
      <c r="D31" s="55">
        <v>10.9809</v>
      </c>
      <c r="E31" s="133">
        <f>ABS(D31-D30)/AVERAGE(D30:D31)</f>
        <v>3.8255547054330801E-4</v>
      </c>
      <c r="F31" s="134"/>
      <c r="G31" s="134"/>
      <c r="H31" s="135"/>
      <c r="K31" s="28"/>
      <c r="L31" s="28"/>
      <c r="M31" s="28" t="s">
        <v>356</v>
      </c>
      <c r="N31" s="28">
        <v>60.906199999999998</v>
      </c>
      <c r="O31" s="53">
        <f>ABS(N31-N30)/((N31+N30)/2)*100</f>
        <v>0.57135612281357717</v>
      </c>
      <c r="P31" s="28"/>
      <c r="Q31" s="28"/>
      <c r="R31" s="28"/>
      <c r="S31" s="106"/>
      <c r="T31" s="112"/>
      <c r="U31" s="28" t="s">
        <v>498</v>
      </c>
      <c r="V31" s="28">
        <v>101.23</v>
      </c>
      <c r="W31" s="28"/>
      <c r="X31" s="28" t="s">
        <v>499</v>
      </c>
      <c r="Y31" s="28">
        <v>101.6</v>
      </c>
      <c r="Z31" s="54">
        <f>(Y31-Y29)/50</f>
        <v>0.95579999999999987</v>
      </c>
    </row>
    <row r="32" spans="1:26" ht="14.25" customHeight="1" x14ac:dyDescent="0.35">
      <c r="A32" s="93" t="s">
        <v>500</v>
      </c>
      <c r="B32" s="277" t="s">
        <v>447</v>
      </c>
      <c r="C32" s="265"/>
      <c r="D32" s="265"/>
      <c r="E32" s="265"/>
      <c r="F32" s="265"/>
      <c r="G32" s="265"/>
      <c r="H32" s="275"/>
      <c r="K32" s="28"/>
      <c r="L32" s="28"/>
      <c r="M32" s="28"/>
      <c r="N32" s="28"/>
      <c r="O32" s="28"/>
      <c r="P32" s="28"/>
      <c r="Q32" s="28"/>
      <c r="R32" s="28"/>
      <c r="S32" s="106"/>
      <c r="T32" s="136"/>
      <c r="U32" s="28" t="s">
        <v>499</v>
      </c>
      <c r="V32" s="28">
        <v>101.6</v>
      </c>
      <c r="W32" s="53">
        <f>ABS(V32-V31)/((V32+V31)/2)*100</f>
        <v>0.36483754868608231</v>
      </c>
      <c r="X32" s="28" t="s">
        <v>116</v>
      </c>
      <c r="Y32" s="28">
        <v>131.47999999999999</v>
      </c>
      <c r="Z32" s="54"/>
    </row>
    <row r="33" spans="1:26" ht="14.25" customHeight="1" x14ac:dyDescent="0.35">
      <c r="A33" s="278" t="s">
        <v>315</v>
      </c>
      <c r="B33" s="269"/>
      <c r="C33" s="278" t="s">
        <v>316</v>
      </c>
      <c r="D33" s="268"/>
      <c r="E33" s="279"/>
      <c r="F33" s="278" t="s">
        <v>317</v>
      </c>
      <c r="G33" s="268"/>
      <c r="H33" s="269"/>
      <c r="K33" s="282" t="s">
        <v>501</v>
      </c>
      <c r="L33" s="275"/>
      <c r="M33" s="281" t="s">
        <v>444</v>
      </c>
      <c r="N33" s="265"/>
      <c r="O33" s="265"/>
      <c r="P33" s="265"/>
      <c r="Q33" s="265"/>
      <c r="R33" s="266"/>
      <c r="S33" s="106"/>
      <c r="T33" s="112"/>
      <c r="U33" s="28" t="s">
        <v>116</v>
      </c>
      <c r="V33" s="28">
        <v>131.47999999999999</v>
      </c>
      <c r="W33" s="28"/>
      <c r="X33" s="28" t="s">
        <v>485</v>
      </c>
      <c r="Y33" s="28">
        <v>176.33</v>
      </c>
      <c r="Z33" s="137">
        <f>(Y33-Y32)/50</f>
        <v>0.89700000000000046</v>
      </c>
    </row>
    <row r="34" spans="1:26" ht="14.25" customHeight="1" x14ac:dyDescent="0.35">
      <c r="A34" s="36" t="s">
        <v>1</v>
      </c>
      <c r="B34" s="38" t="s">
        <v>450</v>
      </c>
      <c r="C34" s="41" t="s">
        <v>1</v>
      </c>
      <c r="D34" s="98" t="s">
        <v>320</v>
      </c>
      <c r="E34" s="43" t="s">
        <v>321</v>
      </c>
      <c r="F34" s="41" t="s">
        <v>1</v>
      </c>
      <c r="G34" s="42" t="s">
        <v>323</v>
      </c>
      <c r="H34" s="138" t="s">
        <v>324</v>
      </c>
      <c r="K34" s="270" t="s">
        <v>315</v>
      </c>
      <c r="L34" s="266"/>
      <c r="M34" s="273" t="s">
        <v>316</v>
      </c>
      <c r="N34" s="265"/>
      <c r="O34" s="266"/>
      <c r="P34" s="270" t="s">
        <v>317</v>
      </c>
      <c r="Q34" s="265"/>
      <c r="R34" s="266"/>
      <c r="S34" s="106"/>
      <c r="T34" s="112"/>
      <c r="U34" s="28" t="s">
        <v>502</v>
      </c>
      <c r="V34" s="28">
        <v>129.51</v>
      </c>
      <c r="W34" s="53">
        <f>ABS(V34-V33)/((V34+V33)/2)*100</f>
        <v>1.5096363845358052</v>
      </c>
      <c r="X34" s="28" t="s">
        <v>487</v>
      </c>
      <c r="Y34" s="28">
        <v>172.04</v>
      </c>
      <c r="Z34" s="137">
        <f>(Y34-Y32)/50</f>
        <v>0.81120000000000003</v>
      </c>
    </row>
    <row r="35" spans="1:26" ht="14.25" customHeight="1" x14ac:dyDescent="0.35">
      <c r="A35" s="44" t="s">
        <v>431</v>
      </c>
      <c r="B35" s="139">
        <v>-8.4099999999999994E-2</v>
      </c>
      <c r="C35" s="44" t="s">
        <v>138</v>
      </c>
      <c r="D35" s="48">
        <v>15.9466</v>
      </c>
      <c r="E35" s="49"/>
      <c r="F35" s="78" t="s">
        <v>138</v>
      </c>
      <c r="G35" s="48">
        <v>15.9466</v>
      </c>
      <c r="H35" s="49"/>
      <c r="K35" s="94" t="s">
        <v>1</v>
      </c>
      <c r="L35" s="95" t="s">
        <v>448</v>
      </c>
      <c r="M35" s="96" t="s">
        <v>1</v>
      </c>
      <c r="N35" s="97" t="s">
        <v>326</v>
      </c>
      <c r="O35" s="97" t="s">
        <v>321</v>
      </c>
      <c r="P35" s="88" t="s">
        <v>1</v>
      </c>
      <c r="Q35" s="89" t="s">
        <v>328</v>
      </c>
      <c r="R35" s="90" t="s">
        <v>324</v>
      </c>
      <c r="S35" s="106"/>
      <c r="T35" s="112"/>
      <c r="U35" s="28" t="s">
        <v>485</v>
      </c>
      <c r="V35" s="28">
        <v>176.33</v>
      </c>
      <c r="W35" s="28"/>
      <c r="X35" s="28" t="s">
        <v>125</v>
      </c>
      <c r="Y35" s="28">
        <v>157.29</v>
      </c>
      <c r="Z35" s="137"/>
    </row>
    <row r="36" spans="1:26" ht="14.25" customHeight="1" x14ac:dyDescent="0.35">
      <c r="A36" s="56" t="s">
        <v>332</v>
      </c>
      <c r="B36" s="85">
        <v>-7.1199999999999999E-2</v>
      </c>
      <c r="C36" s="50" t="s">
        <v>503</v>
      </c>
      <c r="D36" s="53">
        <v>15.7532</v>
      </c>
      <c r="E36" s="54">
        <f>ABS(D36-D35)/AVERAGE(D35:D36)</f>
        <v>1.2201969728515666E-2</v>
      </c>
      <c r="F36" s="83" t="s">
        <v>504</v>
      </c>
      <c r="G36" s="53">
        <v>25.9132</v>
      </c>
      <c r="H36" s="54">
        <f>(G36-G35)/10</f>
        <v>0.99665999999999999</v>
      </c>
      <c r="K36" s="73" t="s">
        <v>329</v>
      </c>
      <c r="L36" s="73">
        <v>2.0569999999999999</v>
      </c>
      <c r="M36" s="19" t="s">
        <v>109</v>
      </c>
      <c r="N36" s="100">
        <v>9.3223000000000003</v>
      </c>
      <c r="O36" s="73"/>
      <c r="P36" s="73" t="s">
        <v>342</v>
      </c>
      <c r="Q36" s="100">
        <v>46.83</v>
      </c>
      <c r="R36" s="101">
        <f t="shared" ref="R36:R37" si="2">Q36/50</f>
        <v>0.93659999999999999</v>
      </c>
      <c r="S36" s="106"/>
      <c r="T36" s="112"/>
      <c r="U36" s="28" t="s">
        <v>487</v>
      </c>
      <c r="V36" s="28">
        <v>172.04</v>
      </c>
      <c r="W36" s="53">
        <f>ABS(V36-V35)/((V36+V35)/2)*100</f>
        <v>2.462898642248196</v>
      </c>
      <c r="X36" s="28" t="s">
        <v>505</v>
      </c>
      <c r="Y36" s="28">
        <v>195.43</v>
      </c>
      <c r="Z36" s="137">
        <f>(Y36-Y35)/50</f>
        <v>0.76280000000000026</v>
      </c>
    </row>
    <row r="37" spans="1:26" ht="14.25" customHeight="1" x14ac:dyDescent="0.35">
      <c r="C37" s="50" t="s">
        <v>504</v>
      </c>
      <c r="D37" s="28">
        <v>25.9132</v>
      </c>
      <c r="E37" s="54"/>
      <c r="F37" s="83" t="s">
        <v>506</v>
      </c>
      <c r="G37" s="28">
        <v>26.037800000000001</v>
      </c>
      <c r="H37" s="54">
        <f>(G37-G35)/10</f>
        <v>1.00912</v>
      </c>
      <c r="K37" s="28" t="s">
        <v>329</v>
      </c>
      <c r="L37" s="19">
        <v>1.8942000000000001</v>
      </c>
      <c r="M37" s="28" t="s">
        <v>507</v>
      </c>
      <c r="N37" s="53">
        <v>9.58</v>
      </c>
      <c r="O37" s="53">
        <f>ABS(N37-N36)/((N37+N36)/2)*100</f>
        <v>2.7266523121524875</v>
      </c>
      <c r="P37" s="28" t="s">
        <v>363</v>
      </c>
      <c r="Q37" s="53">
        <v>46.039400000000001</v>
      </c>
      <c r="R37" s="103">
        <f t="shared" si="2"/>
        <v>0.92078800000000005</v>
      </c>
      <c r="S37" s="106"/>
      <c r="T37" s="112"/>
      <c r="U37" s="28" t="s">
        <v>125</v>
      </c>
      <c r="V37" s="28">
        <v>157.29</v>
      </c>
      <c r="W37" s="28"/>
      <c r="X37" s="28" t="s">
        <v>508</v>
      </c>
      <c r="Y37" s="28">
        <v>194.92</v>
      </c>
      <c r="Z37" s="137">
        <f>(Y37-Y35)/50</f>
        <v>0.75259999999999994</v>
      </c>
    </row>
    <row r="38" spans="1:26" ht="14.25" customHeight="1" x14ac:dyDescent="0.35">
      <c r="C38" s="50" t="s">
        <v>506</v>
      </c>
      <c r="D38" s="28">
        <v>26.037800000000001</v>
      </c>
      <c r="E38" s="54">
        <f>ABS(D38-D37)/AVERAGE(D37:D38)</f>
        <v>4.7968277800235198E-3</v>
      </c>
      <c r="F38" s="83" t="s">
        <v>146</v>
      </c>
      <c r="G38" s="28">
        <v>0.17810000000000001</v>
      </c>
      <c r="H38" s="54"/>
      <c r="K38" s="28" t="s">
        <v>329</v>
      </c>
      <c r="L38" s="51">
        <v>4.3299999999999998E-2</v>
      </c>
      <c r="M38" s="28" t="s">
        <v>509</v>
      </c>
      <c r="N38" s="53">
        <v>101.1528</v>
      </c>
      <c r="O38" s="28"/>
      <c r="P38" s="19" t="s">
        <v>109</v>
      </c>
      <c r="Q38" s="100">
        <v>9.32</v>
      </c>
      <c r="R38" s="103"/>
      <c r="S38" s="106"/>
      <c r="T38" s="112"/>
      <c r="U38" s="28" t="s">
        <v>510</v>
      </c>
      <c r="V38" s="28">
        <v>158.07</v>
      </c>
      <c r="W38" s="53">
        <f>ABS(V38-V37)/((V38+V37)/2)*100</f>
        <v>0.49467275494672824</v>
      </c>
      <c r="X38" s="112"/>
      <c r="Y38" s="112"/>
      <c r="Z38" s="113"/>
    </row>
    <row r="39" spans="1:26" ht="14.25" customHeight="1" x14ac:dyDescent="0.35">
      <c r="C39" s="50" t="s">
        <v>146</v>
      </c>
      <c r="D39" s="28">
        <v>0.17810000000000001</v>
      </c>
      <c r="E39" s="54"/>
      <c r="F39" s="83" t="s">
        <v>511</v>
      </c>
      <c r="G39" s="28">
        <v>10.6561</v>
      </c>
      <c r="H39" s="54">
        <f>(G39-G38)/10</f>
        <v>1.0478000000000001</v>
      </c>
      <c r="K39" s="28"/>
      <c r="M39" s="28" t="s">
        <v>512</v>
      </c>
      <c r="N39" s="53">
        <v>101.5192</v>
      </c>
      <c r="O39" s="53">
        <f>ABS(N39-N38)/((N39+N38)/2)*100</f>
        <v>0.36156943238335709</v>
      </c>
      <c r="P39" s="28" t="s">
        <v>509</v>
      </c>
      <c r="Q39" s="53">
        <v>101.15</v>
      </c>
      <c r="R39" s="103">
        <f>(Q39-Q38)/100</f>
        <v>0.91830000000000012</v>
      </c>
      <c r="S39" s="106"/>
      <c r="T39" s="112"/>
      <c r="U39" s="28" t="s">
        <v>505</v>
      </c>
      <c r="V39" s="28">
        <v>195.43</v>
      </c>
      <c r="W39" s="28"/>
      <c r="X39" s="112"/>
      <c r="Y39" s="112"/>
      <c r="Z39" s="114"/>
    </row>
    <row r="40" spans="1:26" ht="14.25" customHeight="1" x14ac:dyDescent="0.35">
      <c r="C40" s="50" t="s">
        <v>513</v>
      </c>
      <c r="D40" s="28">
        <v>0.16950000000000001</v>
      </c>
      <c r="E40" s="54">
        <f>ABS(D40-D39)/AVERAGE(D39:D40)</f>
        <v>4.9482163406214016E-2</v>
      </c>
      <c r="F40" s="83" t="s">
        <v>514</v>
      </c>
      <c r="G40" s="28">
        <v>10.613099999999999</v>
      </c>
      <c r="H40" s="54">
        <f>(G40-G38)/10</f>
        <v>1.0434999999999999</v>
      </c>
      <c r="K40" s="28"/>
      <c r="L40" s="28"/>
      <c r="M40" s="28" t="s">
        <v>120</v>
      </c>
      <c r="N40" s="28">
        <v>13.705500000000001</v>
      </c>
      <c r="O40" s="28"/>
      <c r="P40" s="28" t="s">
        <v>512</v>
      </c>
      <c r="Q40" s="53">
        <v>101.52</v>
      </c>
      <c r="R40" s="103">
        <f>(Q40-Q38)/100</f>
        <v>0.92199999999999993</v>
      </c>
      <c r="S40" s="106"/>
      <c r="T40" s="112"/>
      <c r="U40" s="28" t="s">
        <v>508</v>
      </c>
      <c r="V40" s="28">
        <v>194.92</v>
      </c>
      <c r="W40" s="53">
        <f>ABS(V40-V39)/((V40+V39)/2)*100</f>
        <v>0.26130395798643236</v>
      </c>
      <c r="X40" s="112"/>
      <c r="Y40" s="112"/>
      <c r="Z40" s="114"/>
    </row>
    <row r="41" spans="1:26" ht="14.25" customHeight="1" x14ac:dyDescent="0.35">
      <c r="C41" s="50" t="s">
        <v>511</v>
      </c>
      <c r="D41" s="28">
        <v>10.6561</v>
      </c>
      <c r="E41" s="54"/>
      <c r="F41" s="83" t="s">
        <v>151</v>
      </c>
      <c r="G41" s="28">
        <v>2.0518999999999998</v>
      </c>
      <c r="H41" s="54"/>
      <c r="K41" s="28"/>
      <c r="L41" s="28"/>
      <c r="M41" s="28" t="s">
        <v>515</v>
      </c>
      <c r="N41" s="28">
        <v>13.095800000000001</v>
      </c>
      <c r="O41" s="53">
        <f>ABS(N41-N40)/((N41+N40)/2)*100</f>
        <v>4.5497793017502888</v>
      </c>
      <c r="P41" s="28" t="s">
        <v>120</v>
      </c>
      <c r="Q41" s="28">
        <v>13.71</v>
      </c>
      <c r="R41" s="103"/>
      <c r="S41" s="274">
        <v>230527</v>
      </c>
      <c r="T41" s="275"/>
      <c r="U41" s="276" t="s">
        <v>445</v>
      </c>
      <c r="V41" s="265"/>
      <c r="W41" s="265"/>
      <c r="X41" s="265"/>
      <c r="Y41" s="265"/>
      <c r="Z41" s="266"/>
    </row>
    <row r="42" spans="1:26" ht="14.25" customHeight="1" x14ac:dyDescent="0.35">
      <c r="C42" s="50" t="s">
        <v>514</v>
      </c>
      <c r="D42" s="28">
        <v>10.613099999999999</v>
      </c>
      <c r="E42" s="54">
        <f>ABS(D42-D41)/AVERAGE(D41:D42)</f>
        <v>4.0434054877476391E-3</v>
      </c>
      <c r="F42" s="83" t="s">
        <v>516</v>
      </c>
      <c r="G42" s="28">
        <v>12.401</v>
      </c>
      <c r="H42" s="54">
        <f>(G42-G41)/10</f>
        <v>1.03491</v>
      </c>
      <c r="K42" s="28"/>
      <c r="L42" s="28"/>
      <c r="M42" s="28" t="s">
        <v>517</v>
      </c>
      <c r="N42" s="28">
        <v>105.0608</v>
      </c>
      <c r="O42" s="53"/>
      <c r="P42" s="28" t="s">
        <v>517</v>
      </c>
      <c r="Q42" s="28">
        <v>105.06</v>
      </c>
      <c r="R42" s="103">
        <f>(Q42-Q41)/100</f>
        <v>0.91349999999999998</v>
      </c>
      <c r="S42" s="272" t="s">
        <v>315</v>
      </c>
      <c r="T42" s="275"/>
      <c r="U42" s="272" t="s">
        <v>316</v>
      </c>
      <c r="V42" s="265"/>
      <c r="W42" s="266"/>
      <c r="X42" s="272" t="s">
        <v>317</v>
      </c>
      <c r="Y42" s="265"/>
      <c r="Z42" s="266"/>
    </row>
    <row r="43" spans="1:26" ht="14.25" customHeight="1" x14ac:dyDescent="0.35">
      <c r="C43" s="50" t="s">
        <v>151</v>
      </c>
      <c r="D43" s="28">
        <v>2.0518999999999998</v>
      </c>
      <c r="E43" s="54"/>
      <c r="F43" s="86" t="s">
        <v>518</v>
      </c>
      <c r="G43" s="55">
        <v>12.358000000000001</v>
      </c>
      <c r="H43" s="59">
        <f>(G43-G41)/10</f>
        <v>1.03061</v>
      </c>
      <c r="K43" s="28"/>
      <c r="L43" s="28"/>
      <c r="M43" s="28" t="s">
        <v>519</v>
      </c>
      <c r="N43" s="28">
        <v>102.7647</v>
      </c>
      <c r="O43" s="53">
        <f>ABS(N43-N42)/((N43+N42)/2)*100</f>
        <v>2.2096422238849374</v>
      </c>
      <c r="P43" s="28" t="s">
        <v>519</v>
      </c>
      <c r="Q43" s="28">
        <v>102.76</v>
      </c>
      <c r="R43" s="103">
        <f>(Q43-Q41)/100</f>
        <v>0.89050000000000007</v>
      </c>
      <c r="S43" s="36" t="s">
        <v>1</v>
      </c>
      <c r="T43" s="37" t="s">
        <v>449</v>
      </c>
      <c r="U43" s="39" t="s">
        <v>1</v>
      </c>
      <c r="V43" s="40" t="s">
        <v>320</v>
      </c>
      <c r="W43" s="40" t="s">
        <v>321</v>
      </c>
      <c r="X43" s="41" t="s">
        <v>1</v>
      </c>
      <c r="Y43" s="42" t="s">
        <v>323</v>
      </c>
      <c r="Z43" s="43" t="s">
        <v>324</v>
      </c>
    </row>
    <row r="44" spans="1:26" ht="14.25" customHeight="1" x14ac:dyDescent="0.35">
      <c r="C44" s="50" t="s">
        <v>520</v>
      </c>
      <c r="D44" s="28">
        <v>2.0432999999999999</v>
      </c>
      <c r="E44" s="54">
        <f>ABS(D44-D43)/AVERAGE(D43:D44)</f>
        <v>4.200039070130856E-3</v>
      </c>
      <c r="H44" s="65"/>
      <c r="K44" s="28"/>
      <c r="L44" s="28"/>
      <c r="M44" s="28" t="s">
        <v>121</v>
      </c>
      <c r="N44" s="28">
        <v>114.8882</v>
      </c>
      <c r="O44" s="53"/>
      <c r="P44" s="28" t="s">
        <v>121</v>
      </c>
      <c r="Q44" s="28">
        <v>114.8882</v>
      </c>
      <c r="R44" s="28"/>
      <c r="S44" s="50" t="s">
        <v>329</v>
      </c>
      <c r="T44" s="28">
        <v>1.02</v>
      </c>
      <c r="U44" s="28" t="s">
        <v>133</v>
      </c>
      <c r="V44" s="28">
        <v>54.73</v>
      </c>
      <c r="W44" s="28"/>
      <c r="X44" s="28" t="s">
        <v>133</v>
      </c>
      <c r="Y44" s="28">
        <v>54.73</v>
      </c>
      <c r="Z44" s="54"/>
    </row>
    <row r="45" spans="1:26" ht="14.25" customHeight="1" x14ac:dyDescent="0.35">
      <c r="C45" s="50" t="s">
        <v>516</v>
      </c>
      <c r="D45" s="28">
        <v>12.401</v>
      </c>
      <c r="E45" s="54"/>
      <c r="H45" s="65"/>
      <c r="K45" s="28"/>
      <c r="L45" s="28"/>
      <c r="M45" s="28" t="s">
        <v>521</v>
      </c>
      <c r="N45" s="28">
        <v>112.5933</v>
      </c>
      <c r="O45" s="53">
        <f>ABS(N45-N44)/((N45+N44)/2)*100</f>
        <v>2.0176585788294861</v>
      </c>
      <c r="P45" s="28" t="s">
        <v>522</v>
      </c>
      <c r="Q45" s="28">
        <v>163.42410000000001</v>
      </c>
      <c r="R45" s="103">
        <f>(Q45-Q44)/50</f>
        <v>0.97071800000000019</v>
      </c>
      <c r="S45" s="106"/>
      <c r="T45" s="112"/>
      <c r="U45" s="28" t="s">
        <v>497</v>
      </c>
      <c r="V45" s="28">
        <v>54.28</v>
      </c>
      <c r="W45" s="53">
        <f>ABS(V45-V44)/((V45+V44)/2)*100</f>
        <v>0.82561232914410754</v>
      </c>
      <c r="X45" s="28" t="s">
        <v>498</v>
      </c>
      <c r="Y45" s="28">
        <v>101.64</v>
      </c>
      <c r="Z45" s="54">
        <f>(Y45-Y44)/50</f>
        <v>0.93820000000000003</v>
      </c>
    </row>
    <row r="46" spans="1:26" ht="14.25" customHeight="1" x14ac:dyDescent="0.35">
      <c r="B46" s="32"/>
      <c r="C46" s="56" t="s">
        <v>518</v>
      </c>
      <c r="D46" s="55">
        <v>12.358000000000001</v>
      </c>
      <c r="E46" s="59">
        <f>ABS(D46-D45)/AVERAGE(D45:D46)</f>
        <v>3.4734843895148641E-3</v>
      </c>
      <c r="H46" s="65"/>
      <c r="K46" s="28"/>
      <c r="L46" s="28"/>
      <c r="M46" s="28" t="s">
        <v>522</v>
      </c>
      <c r="N46" s="28">
        <v>163.42410000000001</v>
      </c>
      <c r="O46" s="53"/>
      <c r="P46" s="28" t="s">
        <v>523</v>
      </c>
      <c r="Q46" s="28">
        <v>164.59700000000001</v>
      </c>
      <c r="R46" s="103">
        <f>(Q46-Q44)/50</f>
        <v>0.99417600000000017</v>
      </c>
      <c r="S46" s="106"/>
      <c r="T46" s="112"/>
      <c r="U46" s="28" t="s">
        <v>498</v>
      </c>
      <c r="V46" s="28">
        <v>101.64</v>
      </c>
      <c r="W46" s="28"/>
      <c r="X46" s="28" t="s">
        <v>499</v>
      </c>
      <c r="Y46" s="28">
        <v>100.67</v>
      </c>
      <c r="Z46" s="54">
        <f>(Y46-Y44)/50</f>
        <v>0.91880000000000006</v>
      </c>
    </row>
    <row r="47" spans="1:26" ht="14.25" customHeight="1" x14ac:dyDescent="0.35">
      <c r="A47" s="93" t="s">
        <v>524</v>
      </c>
      <c r="B47" s="277" t="s">
        <v>447</v>
      </c>
      <c r="C47" s="265"/>
      <c r="D47" s="265"/>
      <c r="E47" s="265"/>
      <c r="F47" s="265"/>
      <c r="G47" s="265"/>
      <c r="H47" s="266"/>
      <c r="K47" s="28"/>
      <c r="L47" s="28"/>
      <c r="M47" s="28" t="s">
        <v>523</v>
      </c>
      <c r="N47" s="28">
        <v>164.59700000000001</v>
      </c>
      <c r="O47" s="53">
        <f>ABS(N47-N46)/((N47+N46)/2)*100</f>
        <v>0.71513692259430772</v>
      </c>
      <c r="P47" s="28" t="s">
        <v>131</v>
      </c>
      <c r="Q47" s="28">
        <v>8.7850000000000001</v>
      </c>
      <c r="R47" s="103"/>
      <c r="S47" s="106"/>
      <c r="T47" s="136"/>
      <c r="U47" s="28" t="s">
        <v>499</v>
      </c>
      <c r="V47" s="28">
        <v>100.67</v>
      </c>
      <c r="W47" s="53">
        <f>ABS(V47-V46)/((V47+V46)/2)*100</f>
        <v>0.95892442291532676</v>
      </c>
      <c r="X47" s="140"/>
      <c r="Y47" s="140"/>
      <c r="Z47" s="141"/>
    </row>
    <row r="48" spans="1:26" ht="14.25" customHeight="1" x14ac:dyDescent="0.35">
      <c r="A48" s="278" t="s">
        <v>315</v>
      </c>
      <c r="B48" s="269"/>
      <c r="C48" s="278" t="s">
        <v>316</v>
      </c>
      <c r="D48" s="268"/>
      <c r="E48" s="279"/>
      <c r="F48" s="278" t="s">
        <v>317</v>
      </c>
      <c r="G48" s="268"/>
      <c r="H48" s="279"/>
      <c r="K48" s="28"/>
      <c r="L48" s="28"/>
      <c r="M48" s="28" t="s">
        <v>131</v>
      </c>
      <c r="N48" s="28">
        <v>8.7850000000000001</v>
      </c>
      <c r="O48" s="28"/>
      <c r="P48" s="19" t="s">
        <v>525</v>
      </c>
      <c r="Q48" s="28">
        <v>59.753700000000002</v>
      </c>
      <c r="R48" s="130">
        <f>(Q48-Q47)/50</f>
        <v>1.019374</v>
      </c>
      <c r="S48" s="274">
        <v>240704</v>
      </c>
      <c r="T48" s="275"/>
      <c r="U48" s="276" t="s">
        <v>445</v>
      </c>
      <c r="V48" s="265"/>
      <c r="W48" s="265"/>
      <c r="X48" s="265"/>
      <c r="Y48" s="265"/>
      <c r="Z48" s="266"/>
    </row>
    <row r="49" spans="1:26" ht="14.25" customHeight="1" x14ac:dyDescent="0.35">
      <c r="A49" s="36" t="s">
        <v>1</v>
      </c>
      <c r="B49" s="38" t="s">
        <v>450</v>
      </c>
      <c r="C49" s="41" t="s">
        <v>1</v>
      </c>
      <c r="D49" s="98" t="s">
        <v>320</v>
      </c>
      <c r="E49" s="43" t="s">
        <v>321</v>
      </c>
      <c r="F49" s="41" t="s">
        <v>1</v>
      </c>
      <c r="G49" s="42" t="s">
        <v>323</v>
      </c>
      <c r="H49" s="99" t="s">
        <v>324</v>
      </c>
      <c r="K49" s="128"/>
      <c r="L49" s="128"/>
      <c r="M49" s="28" t="s">
        <v>526</v>
      </c>
      <c r="N49" s="128">
        <v>7.9955999999999996</v>
      </c>
      <c r="O49" s="129">
        <f>ABS(N49-N48)/((N49+N48)/2)*100</f>
        <v>9.4084836060689199</v>
      </c>
      <c r="P49" s="19" t="s">
        <v>527</v>
      </c>
      <c r="Q49" s="128">
        <v>57.250300000000003</v>
      </c>
      <c r="R49" s="103">
        <f>(Q49-Q47)/50</f>
        <v>0.969306</v>
      </c>
      <c r="S49" s="280" t="s">
        <v>315</v>
      </c>
      <c r="T49" s="269"/>
      <c r="U49" s="280" t="s">
        <v>316</v>
      </c>
      <c r="V49" s="268"/>
      <c r="W49" s="279"/>
      <c r="X49" s="280" t="s">
        <v>317</v>
      </c>
      <c r="Y49" s="268"/>
      <c r="Z49" s="279"/>
    </row>
    <row r="50" spans="1:26" ht="14.25" customHeight="1" x14ac:dyDescent="0.35">
      <c r="A50" s="44" t="s">
        <v>495</v>
      </c>
      <c r="B50" s="47">
        <v>-8.1500000000000003E-2</v>
      </c>
      <c r="C50" s="47" t="s">
        <v>203</v>
      </c>
      <c r="D50" s="48">
        <v>21.839400000000001</v>
      </c>
      <c r="E50" s="120"/>
      <c r="F50" s="47" t="s">
        <v>203</v>
      </c>
      <c r="G50" s="48">
        <v>21.839400000000001</v>
      </c>
      <c r="H50" s="49"/>
      <c r="K50" s="28"/>
      <c r="L50" s="28"/>
      <c r="M50" s="28" t="s">
        <v>525</v>
      </c>
      <c r="N50" s="28">
        <v>59.753700000000002</v>
      </c>
      <c r="O50" s="28"/>
      <c r="P50" s="28"/>
      <c r="Q50" s="28"/>
      <c r="S50" s="44" t="s">
        <v>1</v>
      </c>
      <c r="T50" s="47" t="s">
        <v>449</v>
      </c>
      <c r="U50" s="142" t="s">
        <v>1</v>
      </c>
      <c r="V50" s="142" t="s">
        <v>320</v>
      </c>
      <c r="W50" s="142" t="s">
        <v>321</v>
      </c>
      <c r="X50" s="142" t="s">
        <v>1</v>
      </c>
      <c r="Y50" s="143" t="s">
        <v>323</v>
      </c>
      <c r="Z50" s="144" t="s">
        <v>324</v>
      </c>
    </row>
    <row r="51" spans="1:26" ht="14.25" customHeight="1" x14ac:dyDescent="0.35">
      <c r="A51" s="50" t="s">
        <v>496</v>
      </c>
      <c r="B51" s="28">
        <v>-5.6300000000000003E-2</v>
      </c>
      <c r="C51" s="28" t="s">
        <v>528</v>
      </c>
      <c r="D51" s="53">
        <v>21.704899999999999</v>
      </c>
      <c r="E51" s="103">
        <f>ABS(D51-D50)/AVERAGE(D50:D51)</f>
        <v>6.1776168178155457E-3</v>
      </c>
      <c r="F51" s="28" t="s">
        <v>529</v>
      </c>
      <c r="G51" s="28">
        <v>31.133800000000001</v>
      </c>
      <c r="H51" s="54">
        <f>(G51-G50)/10</f>
        <v>0.92943999999999993</v>
      </c>
      <c r="K51" s="28"/>
      <c r="L51" s="28"/>
      <c r="M51" s="28" t="s">
        <v>527</v>
      </c>
      <c r="N51" s="28">
        <v>57.250300000000003</v>
      </c>
      <c r="O51" s="53">
        <f>ABS(N51-N50)/((N51+N50)/2)*100</f>
        <v>4.2791699429079326</v>
      </c>
      <c r="P51" s="28"/>
      <c r="Q51" s="28"/>
      <c r="R51" s="28"/>
      <c r="S51" s="50" t="s">
        <v>431</v>
      </c>
      <c r="T51" s="28">
        <v>0.52</v>
      </c>
      <c r="U51" s="28" t="s">
        <v>138</v>
      </c>
      <c r="V51" s="28">
        <v>17.89</v>
      </c>
      <c r="W51" s="28"/>
      <c r="X51" s="28" t="s">
        <v>138</v>
      </c>
      <c r="Y51" s="28">
        <v>17.89</v>
      </c>
      <c r="Z51" s="54"/>
    </row>
    <row r="52" spans="1:26" ht="14.25" customHeight="1" x14ac:dyDescent="0.35">
      <c r="A52" s="106"/>
      <c r="B52" s="112"/>
      <c r="C52" s="28" t="s">
        <v>529</v>
      </c>
      <c r="D52" s="28">
        <v>31.133800000000001</v>
      </c>
      <c r="E52" s="103"/>
      <c r="F52" s="28" t="s">
        <v>530</v>
      </c>
      <c r="G52" s="28">
        <v>31.503499999999999</v>
      </c>
      <c r="H52" s="54">
        <f>(G52-G50)/10</f>
        <v>0.96640999999999977</v>
      </c>
      <c r="K52" s="28"/>
      <c r="L52" s="28"/>
      <c r="M52" s="28"/>
      <c r="N52" s="28"/>
      <c r="O52" s="28"/>
      <c r="P52" s="28" t="s">
        <v>492</v>
      </c>
      <c r="Q52" s="28">
        <v>51.218699999999998</v>
      </c>
      <c r="R52" s="103">
        <f>Q52/50</f>
        <v>1.0243739999999999</v>
      </c>
      <c r="S52" s="50" t="s">
        <v>332</v>
      </c>
      <c r="T52" s="28">
        <v>0.48</v>
      </c>
      <c r="U52" s="28" t="s">
        <v>503</v>
      </c>
      <c r="V52" s="28">
        <v>17.53</v>
      </c>
      <c r="W52" s="53">
        <f>ABS(V52-V51)/((V52+V51)/2)*100</f>
        <v>2.0327498588368123</v>
      </c>
      <c r="X52" s="28" t="s">
        <v>504</v>
      </c>
      <c r="Y52" s="28">
        <v>64.55</v>
      </c>
      <c r="Z52" s="54">
        <f>(Y52-Y51)/50</f>
        <v>0.93319999999999992</v>
      </c>
    </row>
    <row r="53" spans="1:26" ht="14.25" customHeight="1" x14ac:dyDescent="0.35">
      <c r="A53" s="106"/>
      <c r="B53" s="112"/>
      <c r="C53" s="28" t="s">
        <v>530</v>
      </c>
      <c r="D53" s="28">
        <v>31.503499999999999</v>
      </c>
      <c r="E53" s="103">
        <f>ABS(D53-D52)/AVERAGE(D52:D53)</f>
        <v>1.1804467944818764E-2</v>
      </c>
      <c r="F53" s="28" t="s">
        <v>198</v>
      </c>
      <c r="G53" s="28">
        <v>7.6246</v>
      </c>
      <c r="H53" s="54"/>
      <c r="K53" s="145" t="s">
        <v>531</v>
      </c>
      <c r="L53" s="146"/>
      <c r="M53" s="281" t="s">
        <v>444</v>
      </c>
      <c r="N53" s="265"/>
      <c r="O53" s="265"/>
      <c r="P53" s="265"/>
      <c r="Q53" s="265"/>
      <c r="R53" s="266"/>
      <c r="S53" s="106"/>
      <c r="T53" s="112"/>
      <c r="U53" s="28" t="s">
        <v>504</v>
      </c>
      <c r="V53" s="28">
        <v>64.55</v>
      </c>
      <c r="W53" s="28"/>
      <c r="X53" s="28" t="s">
        <v>506</v>
      </c>
      <c r="Y53" s="28">
        <v>65.069999999999993</v>
      </c>
      <c r="Z53" s="54">
        <f>(Y53-Y51)/50</f>
        <v>0.94359999999999988</v>
      </c>
    </row>
    <row r="54" spans="1:26" ht="14.25" customHeight="1" x14ac:dyDescent="0.35">
      <c r="A54" s="106"/>
      <c r="B54" s="112"/>
      <c r="C54" s="28" t="s">
        <v>198</v>
      </c>
      <c r="D54" s="28">
        <v>7.6246</v>
      </c>
      <c r="E54" s="103"/>
      <c r="F54" s="28" t="s">
        <v>532</v>
      </c>
      <c r="G54" s="28">
        <v>17.738399999999999</v>
      </c>
      <c r="H54" s="54">
        <f>(G54-G53)/10</f>
        <v>1.0113799999999997</v>
      </c>
      <c r="K54" s="270" t="s">
        <v>315</v>
      </c>
      <c r="L54" s="266"/>
      <c r="M54" s="270" t="s">
        <v>316</v>
      </c>
      <c r="N54" s="265"/>
      <c r="O54" s="266"/>
      <c r="P54" s="270" t="s">
        <v>317</v>
      </c>
      <c r="Q54" s="265"/>
      <c r="R54" s="266"/>
      <c r="S54" s="106"/>
      <c r="T54" s="136"/>
      <c r="U54" s="28" t="s">
        <v>506</v>
      </c>
      <c r="V54" s="28">
        <v>65.069999999999993</v>
      </c>
      <c r="W54" s="53">
        <f>ABS(V54-V53)/((V54+V53)/2)*100</f>
        <v>0.80234531708069123</v>
      </c>
      <c r="X54" s="28" t="s">
        <v>146</v>
      </c>
      <c r="Y54" s="28">
        <v>93.32</v>
      </c>
      <c r="Z54" s="54"/>
    </row>
    <row r="55" spans="1:26" ht="14.25" customHeight="1" x14ac:dyDescent="0.35">
      <c r="A55" s="106"/>
      <c r="B55" s="112"/>
      <c r="C55" s="28" t="s">
        <v>533</v>
      </c>
      <c r="D55" s="28">
        <v>7.6539999999999999</v>
      </c>
      <c r="E55" s="103">
        <f>ABS(D55-D54)/AVERAGE(D54:D55)</f>
        <v>3.8485201523699645E-3</v>
      </c>
      <c r="F55" s="28" t="s">
        <v>534</v>
      </c>
      <c r="G55" s="28">
        <v>17.217400000000001</v>
      </c>
      <c r="H55" s="54">
        <f>(G55-G53)/10</f>
        <v>0.95928000000000002</v>
      </c>
      <c r="K55" s="94" t="s">
        <v>1</v>
      </c>
      <c r="L55" s="147" t="s">
        <v>448</v>
      </c>
      <c r="M55" s="88" t="s">
        <v>1</v>
      </c>
      <c r="N55" s="97" t="s">
        <v>326</v>
      </c>
      <c r="O55" s="90" t="s">
        <v>321</v>
      </c>
      <c r="P55" s="96" t="s">
        <v>1</v>
      </c>
      <c r="Q55" s="89" t="s">
        <v>328</v>
      </c>
      <c r="R55" s="90" t="s">
        <v>324</v>
      </c>
      <c r="S55" s="106"/>
      <c r="T55" s="112"/>
      <c r="U55" s="28" t="s">
        <v>146</v>
      </c>
      <c r="V55" s="28">
        <v>93.32</v>
      </c>
      <c r="W55" s="28"/>
      <c r="X55" s="28" t="s">
        <v>511</v>
      </c>
      <c r="Y55" s="28">
        <v>139.66</v>
      </c>
      <c r="Z55" s="54">
        <f>(Y55-Y54)/50</f>
        <v>0.92680000000000007</v>
      </c>
    </row>
    <row r="56" spans="1:26" ht="14.25" customHeight="1" x14ac:dyDescent="0.35">
      <c r="A56" s="106"/>
      <c r="B56" s="112"/>
      <c r="C56" s="28" t="s">
        <v>532</v>
      </c>
      <c r="D56" s="28">
        <v>17.738399999999999</v>
      </c>
      <c r="E56" s="103"/>
      <c r="F56" s="28" t="s">
        <v>189</v>
      </c>
      <c r="G56" s="28">
        <v>2.1118000000000001</v>
      </c>
      <c r="H56" s="54"/>
      <c r="K56" s="148" t="s">
        <v>329</v>
      </c>
      <c r="L56" s="149">
        <v>2.1383999999999999</v>
      </c>
      <c r="M56" s="148" t="s">
        <v>145</v>
      </c>
      <c r="N56" s="100">
        <v>32.949199999999998</v>
      </c>
      <c r="O56" s="150"/>
      <c r="P56" s="151" t="s">
        <v>342</v>
      </c>
      <c r="Q56" s="100">
        <v>48.953099999999999</v>
      </c>
      <c r="R56" s="152">
        <f t="shared" ref="R56:R57" si="3">Q56/50</f>
        <v>0.97906199999999999</v>
      </c>
      <c r="S56" s="106"/>
      <c r="T56" s="112"/>
      <c r="U56" s="28" t="s">
        <v>513</v>
      </c>
      <c r="V56" s="28">
        <v>92.89</v>
      </c>
      <c r="W56" s="53">
        <f>ABS(V56-V55)/((V56+V55)/2)*100</f>
        <v>0.46184415444926985</v>
      </c>
      <c r="X56" s="28" t="s">
        <v>514</v>
      </c>
      <c r="Y56" s="28">
        <v>137.08000000000001</v>
      </c>
      <c r="Z56" s="54">
        <f>(Y56-Y54)/50</f>
        <v>0.87520000000000042</v>
      </c>
    </row>
    <row r="57" spans="1:26" ht="14.25" customHeight="1" x14ac:dyDescent="0.35">
      <c r="A57" s="106"/>
      <c r="B57" s="112"/>
      <c r="C57" s="28" t="s">
        <v>534</v>
      </c>
      <c r="D57" s="28">
        <v>17.217400000000001</v>
      </c>
      <c r="E57" s="103">
        <f>ABS(D57-D56)/AVERAGE(D56:D57)</f>
        <v>2.980907317240614E-2</v>
      </c>
      <c r="F57" s="28" t="s">
        <v>535</v>
      </c>
      <c r="G57" s="28">
        <v>12.427300000000001</v>
      </c>
      <c r="H57" s="54">
        <f>(G57-G56)/10</f>
        <v>1.03155</v>
      </c>
      <c r="K57" s="50" t="s">
        <v>332</v>
      </c>
      <c r="L57" s="79">
        <v>3.0316000000000001</v>
      </c>
      <c r="M57" s="50" t="s">
        <v>536</v>
      </c>
      <c r="N57" s="53">
        <v>32.534300000000002</v>
      </c>
      <c r="O57" s="81">
        <f>ABS(N57-N56)/((N57+N56)/2)*100</f>
        <v>1.2671894446692553</v>
      </c>
      <c r="P57" s="83" t="s">
        <v>363</v>
      </c>
      <c r="Q57" s="53">
        <v>49.971699999999998</v>
      </c>
      <c r="R57" s="54">
        <f t="shared" si="3"/>
        <v>0.99943399999999993</v>
      </c>
      <c r="S57" s="106"/>
      <c r="T57" s="112"/>
      <c r="U57" s="28" t="s">
        <v>511</v>
      </c>
      <c r="V57" s="28">
        <v>139.66</v>
      </c>
      <c r="W57" s="28"/>
      <c r="X57" s="28" t="s">
        <v>165</v>
      </c>
      <c r="Y57" s="28">
        <v>121.92</v>
      </c>
      <c r="Z57" s="54"/>
    </row>
    <row r="58" spans="1:26" ht="14.25" customHeight="1" x14ac:dyDescent="0.35">
      <c r="A58" s="106"/>
      <c r="B58" s="112"/>
      <c r="C58" s="28" t="s">
        <v>189</v>
      </c>
      <c r="D58" s="28">
        <v>2.1118000000000001</v>
      </c>
      <c r="E58" s="103"/>
      <c r="F58" s="28" t="s">
        <v>537</v>
      </c>
      <c r="G58" s="28">
        <v>12.271800000000001</v>
      </c>
      <c r="H58" s="54">
        <f>(G58-G56)/10</f>
        <v>1.016</v>
      </c>
      <c r="K58" s="50" t="s">
        <v>538</v>
      </c>
      <c r="L58" s="79">
        <v>2.5823999999999998</v>
      </c>
      <c r="M58" s="50" t="s">
        <v>539</v>
      </c>
      <c r="N58" s="53">
        <v>80.623199999999997</v>
      </c>
      <c r="O58" s="66"/>
      <c r="P58" s="148" t="s">
        <v>145</v>
      </c>
      <c r="Q58" s="53">
        <v>32.950000000000003</v>
      </c>
      <c r="R58" s="54"/>
      <c r="S58" s="106"/>
      <c r="T58" s="112"/>
      <c r="U58" s="28" t="s">
        <v>514</v>
      </c>
      <c r="V58" s="28">
        <v>137.08000000000001</v>
      </c>
      <c r="W58" s="53">
        <f>ABS(V58-V57)/((V58+V57)/2)*100</f>
        <v>1.8645660186456487</v>
      </c>
      <c r="X58" s="28" t="s">
        <v>540</v>
      </c>
      <c r="Y58" s="28">
        <v>166.73</v>
      </c>
      <c r="Z58" s="54">
        <f>(Y58-Y57)/50</f>
        <v>0.89619999999999977</v>
      </c>
    </row>
    <row r="59" spans="1:26" ht="14.25" customHeight="1" x14ac:dyDescent="0.35">
      <c r="A59" s="106"/>
      <c r="B59" s="112"/>
      <c r="C59" s="28" t="s">
        <v>541</v>
      </c>
      <c r="D59" s="28">
        <v>2.1202999999999999</v>
      </c>
      <c r="E59" s="103">
        <f>ABS(D59-D58)/AVERAGE(D58:D59)</f>
        <v>4.0169183147844949E-3</v>
      </c>
      <c r="F59" s="112"/>
      <c r="G59" s="112"/>
      <c r="H59" s="113"/>
      <c r="K59" s="50"/>
      <c r="L59" s="79"/>
      <c r="M59" s="50" t="s">
        <v>542</v>
      </c>
      <c r="N59" s="53">
        <v>80.020899999999997</v>
      </c>
      <c r="O59" s="81">
        <f>ABS(N59-N58)/((N59+N58)/2)*100</f>
        <v>0.74985635949281637</v>
      </c>
      <c r="P59" s="83" t="s">
        <v>539</v>
      </c>
      <c r="Q59" s="53">
        <v>80.62</v>
      </c>
      <c r="R59" s="54">
        <f>(Q59-Q58)/50</f>
        <v>0.95340000000000003</v>
      </c>
      <c r="S59" s="106"/>
      <c r="T59" s="112"/>
      <c r="U59" s="28" t="s">
        <v>165</v>
      </c>
      <c r="V59" s="28">
        <v>121.92</v>
      </c>
      <c r="W59" s="28"/>
      <c r="X59" s="28" t="s">
        <v>543</v>
      </c>
      <c r="Y59" s="28">
        <v>168.02</v>
      </c>
      <c r="Z59" s="54">
        <f>(Y59-Y57)/50</f>
        <v>0.92200000000000015</v>
      </c>
    </row>
    <row r="60" spans="1:26" ht="14.25" customHeight="1" x14ac:dyDescent="0.35">
      <c r="A60" s="106"/>
      <c r="B60" s="112"/>
      <c r="C60" s="28" t="s">
        <v>535</v>
      </c>
      <c r="D60" s="28">
        <v>12.427300000000001</v>
      </c>
      <c r="E60" s="103"/>
      <c r="F60" s="112"/>
      <c r="G60" s="112"/>
      <c r="H60" s="113"/>
      <c r="K60" s="50"/>
      <c r="L60" s="84"/>
      <c r="M60" s="50" t="s">
        <v>157</v>
      </c>
      <c r="N60" s="28">
        <v>12.4465</v>
      </c>
      <c r="O60" s="66"/>
      <c r="P60" s="83" t="s">
        <v>542</v>
      </c>
      <c r="Q60" s="53">
        <v>80.02</v>
      </c>
      <c r="R60" s="54">
        <f>(Q60-Q58)/50</f>
        <v>0.9413999999999999</v>
      </c>
      <c r="S60" s="106"/>
      <c r="T60" s="112"/>
      <c r="U60" s="28" t="s">
        <v>544</v>
      </c>
      <c r="V60" s="28">
        <v>123.32</v>
      </c>
      <c r="W60" s="53">
        <f>ABS(V60-V59)/((V60+V59)/2)*100</f>
        <v>1.1417387049420906</v>
      </c>
      <c r="X60" s="112"/>
      <c r="Y60" s="112"/>
      <c r="Z60" s="113"/>
    </row>
    <row r="61" spans="1:26" ht="14.25" customHeight="1" x14ac:dyDescent="0.35">
      <c r="A61" s="115"/>
      <c r="B61" s="153"/>
      <c r="C61" s="55" t="s">
        <v>537</v>
      </c>
      <c r="D61" s="55">
        <v>12.271800000000001</v>
      </c>
      <c r="E61" s="133">
        <f>ABS(D61-D60)/AVERAGE(D60:D61)</f>
        <v>1.2591551918895827E-2</v>
      </c>
      <c r="F61" s="118"/>
      <c r="G61" s="118"/>
      <c r="H61" s="119"/>
      <c r="K61" s="50"/>
      <c r="L61" s="84"/>
      <c r="M61" s="50" t="s">
        <v>545</v>
      </c>
      <c r="N61" s="28">
        <v>12.550599999999999</v>
      </c>
      <c r="O61" s="81">
        <f>ABS(N61-N60)/((N61+N60)/2)*100</f>
        <v>0.83289661600744869</v>
      </c>
      <c r="P61" s="83" t="s">
        <v>157</v>
      </c>
      <c r="Q61" s="53">
        <v>12.4465</v>
      </c>
      <c r="R61" s="54"/>
      <c r="S61" s="106"/>
      <c r="T61" s="112"/>
      <c r="U61" s="28" t="s">
        <v>540</v>
      </c>
      <c r="V61" s="28">
        <v>166.73</v>
      </c>
      <c r="W61" s="28"/>
      <c r="X61" s="112"/>
      <c r="Y61" s="112"/>
      <c r="Z61" s="114"/>
    </row>
    <row r="62" spans="1:26" ht="14.25" customHeight="1" x14ac:dyDescent="0.35">
      <c r="A62" s="93" t="s">
        <v>546</v>
      </c>
      <c r="B62" s="277" t="s">
        <v>447</v>
      </c>
      <c r="C62" s="265"/>
      <c r="D62" s="265"/>
      <c r="E62" s="265"/>
      <c r="F62" s="265"/>
      <c r="G62" s="265"/>
      <c r="H62" s="266"/>
      <c r="K62" s="50"/>
      <c r="L62" s="84"/>
      <c r="M62" s="50" t="s">
        <v>547</v>
      </c>
      <c r="N62" s="28">
        <v>68.261300000000006</v>
      </c>
      <c r="O62" s="81"/>
      <c r="P62" s="50" t="s">
        <v>547</v>
      </c>
      <c r="Q62" s="53">
        <v>68.261300000000006</v>
      </c>
      <c r="R62" s="54">
        <f>(Q62-Q61)/50</f>
        <v>1.1162960000000002</v>
      </c>
      <c r="S62" s="106"/>
      <c r="T62" s="112"/>
      <c r="U62" s="28" t="s">
        <v>543</v>
      </c>
      <c r="V62" s="28">
        <v>168.02</v>
      </c>
      <c r="W62" s="53">
        <f>ABS(V62-V61)/((V62+V61)/2)*100</f>
        <v>0.77072442120987039</v>
      </c>
      <c r="X62" s="112"/>
      <c r="Y62" s="112"/>
      <c r="Z62" s="114"/>
    </row>
    <row r="63" spans="1:26" ht="14.25" customHeight="1" x14ac:dyDescent="0.35">
      <c r="A63" s="278" t="s">
        <v>315</v>
      </c>
      <c r="B63" s="269"/>
      <c r="C63" s="278" t="s">
        <v>316</v>
      </c>
      <c r="D63" s="268"/>
      <c r="E63" s="279"/>
      <c r="F63" s="278" t="s">
        <v>317</v>
      </c>
      <c r="G63" s="268"/>
      <c r="H63" s="279"/>
      <c r="K63" s="50"/>
      <c r="L63" s="84"/>
      <c r="M63" s="50" t="s">
        <v>548</v>
      </c>
      <c r="N63" s="28">
        <v>61.674199999999999</v>
      </c>
      <c r="O63" s="81">
        <f>ABS(N63-N62)/((N63+N62)/2)*100</f>
        <v>10.139030518988278</v>
      </c>
      <c r="P63" s="50" t="s">
        <v>548</v>
      </c>
      <c r="Q63" s="53">
        <v>61.674199999999999</v>
      </c>
      <c r="R63" s="54">
        <f>(Q63-Q61)/50</f>
        <v>0.98455399999999993</v>
      </c>
      <c r="S63" s="274">
        <v>240704</v>
      </c>
      <c r="T63" s="275"/>
      <c r="U63" s="276" t="s">
        <v>445</v>
      </c>
      <c r="V63" s="265"/>
      <c r="W63" s="265"/>
      <c r="X63" s="265"/>
      <c r="Y63" s="265"/>
      <c r="Z63" s="266"/>
    </row>
    <row r="64" spans="1:26" ht="14.25" customHeight="1" x14ac:dyDescent="0.35">
      <c r="A64" s="87" t="s">
        <v>1</v>
      </c>
      <c r="B64" s="154" t="s">
        <v>450</v>
      </c>
      <c r="C64" s="41" t="s">
        <v>1</v>
      </c>
      <c r="D64" s="98" t="s">
        <v>320</v>
      </c>
      <c r="E64" s="43" t="s">
        <v>321</v>
      </c>
      <c r="F64" s="41" t="s">
        <v>1</v>
      </c>
      <c r="G64" s="42" t="s">
        <v>323</v>
      </c>
      <c r="H64" s="99" t="s">
        <v>324</v>
      </c>
      <c r="K64" s="50"/>
      <c r="L64" s="84"/>
      <c r="M64" s="50" t="s">
        <v>139</v>
      </c>
      <c r="N64" s="28">
        <v>42.653799999999997</v>
      </c>
      <c r="O64" s="66"/>
      <c r="P64" s="50" t="s">
        <v>139</v>
      </c>
      <c r="Q64" s="28">
        <v>42.653799999999997</v>
      </c>
      <c r="R64" s="66"/>
      <c r="S64" s="272" t="s">
        <v>315</v>
      </c>
      <c r="T64" s="275"/>
      <c r="U64" s="272" t="s">
        <v>316</v>
      </c>
      <c r="V64" s="265"/>
      <c r="W64" s="266"/>
      <c r="X64" s="272" t="s">
        <v>317</v>
      </c>
      <c r="Y64" s="265"/>
      <c r="Z64" s="266"/>
    </row>
    <row r="65" spans="1:26" ht="14.25" customHeight="1" x14ac:dyDescent="0.35">
      <c r="A65" s="155" t="s">
        <v>329</v>
      </c>
      <c r="B65" s="156">
        <v>-6.0100000000000001E-2</v>
      </c>
      <c r="C65" s="36" t="s">
        <v>49</v>
      </c>
      <c r="D65" s="157">
        <v>1.3977999999999999</v>
      </c>
      <c r="E65" s="158"/>
      <c r="F65" s="41" t="s">
        <v>49</v>
      </c>
      <c r="G65" s="42">
        <v>1.3977999999999999</v>
      </c>
      <c r="H65" s="99"/>
      <c r="K65" s="50"/>
      <c r="L65" s="84"/>
      <c r="M65" s="50" t="s">
        <v>549</v>
      </c>
      <c r="N65" s="28">
        <v>42.409599999999998</v>
      </c>
      <c r="O65" s="66">
        <f>ABS(N65-N64)/((N65+N64)/2)*100</f>
        <v>0.57415997949764364</v>
      </c>
      <c r="P65" s="83" t="s">
        <v>550</v>
      </c>
      <c r="Q65" s="28">
        <v>96.953999999999994</v>
      </c>
      <c r="R65" s="54">
        <f>(Q65-Q64)/50</f>
        <v>1.086004</v>
      </c>
      <c r="S65" s="36" t="s">
        <v>1</v>
      </c>
      <c r="T65" s="37" t="s">
        <v>449</v>
      </c>
      <c r="U65" s="39" t="s">
        <v>1</v>
      </c>
      <c r="V65" s="40" t="s">
        <v>320</v>
      </c>
      <c r="W65" s="40" t="s">
        <v>321</v>
      </c>
      <c r="X65" s="41" t="s">
        <v>1</v>
      </c>
      <c r="Y65" s="42" t="s">
        <v>323</v>
      </c>
      <c r="Z65" s="43" t="s">
        <v>324</v>
      </c>
    </row>
    <row r="66" spans="1:26" ht="14.25" customHeight="1" x14ac:dyDescent="0.35">
      <c r="A66" s="50"/>
      <c r="B66" s="28"/>
      <c r="C66" s="28" t="s">
        <v>551</v>
      </c>
      <c r="D66" s="53">
        <v>1.4018999999999999</v>
      </c>
      <c r="E66" s="103">
        <f>ABS(D66-D65)/AVERAGE(D65:D66)</f>
        <v>2.9288852377040348E-3</v>
      </c>
      <c r="F66" s="28" t="s">
        <v>552</v>
      </c>
      <c r="G66" s="53">
        <v>11.5822</v>
      </c>
      <c r="H66" s="54">
        <f>(G66-G65)/10</f>
        <v>1.01844</v>
      </c>
      <c r="K66" s="50"/>
      <c r="L66" s="84"/>
      <c r="M66" s="50" t="s">
        <v>550</v>
      </c>
      <c r="N66" s="28">
        <v>86.953999999999994</v>
      </c>
      <c r="O66" s="66"/>
      <c r="P66" s="83" t="s">
        <v>553</v>
      </c>
      <c r="Q66" s="28">
        <v>95.718500000000006</v>
      </c>
      <c r="R66" s="54">
        <f>(Q66-Q64)/50</f>
        <v>1.0612940000000002</v>
      </c>
      <c r="S66" s="50" t="s">
        <v>431</v>
      </c>
      <c r="T66" s="28">
        <v>0.25</v>
      </c>
      <c r="U66" s="28" t="s">
        <v>138</v>
      </c>
      <c r="V66" s="28">
        <v>17.96</v>
      </c>
      <c r="W66" s="28"/>
      <c r="X66" s="28" t="s">
        <v>138</v>
      </c>
      <c r="Y66" s="28">
        <v>17.96</v>
      </c>
      <c r="Z66" s="54"/>
    </row>
    <row r="67" spans="1:26" ht="14.25" customHeight="1" x14ac:dyDescent="0.35">
      <c r="A67" s="50"/>
      <c r="B67" s="28"/>
      <c r="C67" s="28" t="s">
        <v>56</v>
      </c>
      <c r="D67" s="28">
        <v>25.514099999999999</v>
      </c>
      <c r="E67" s="28"/>
      <c r="F67" s="28" t="s">
        <v>554</v>
      </c>
      <c r="G67" s="53">
        <v>11.660399999999999</v>
      </c>
      <c r="H67" s="54">
        <f>(G67-G65)/10</f>
        <v>1.02626</v>
      </c>
      <c r="K67" s="50"/>
      <c r="L67" s="84"/>
      <c r="M67" s="50" t="s">
        <v>553</v>
      </c>
      <c r="N67" s="28">
        <v>85.718500000000006</v>
      </c>
      <c r="O67" s="66">
        <f>ABS(N67-N66)/((N67+N66)/2)*100</f>
        <v>1.431032735380547</v>
      </c>
      <c r="P67" s="83"/>
      <c r="Q67" s="28"/>
      <c r="R67" s="66"/>
      <c r="S67" s="106"/>
      <c r="T67" s="112"/>
      <c r="U67" s="28" t="s">
        <v>503</v>
      </c>
      <c r="V67" s="28">
        <v>18.100000000000001</v>
      </c>
      <c r="W67" s="53">
        <f>ABS(V67-V66)/((V67+V66)/2)*100</f>
        <v>0.77648363838048007</v>
      </c>
      <c r="X67" s="28" t="s">
        <v>504</v>
      </c>
      <c r="Y67" s="28">
        <v>66.55</v>
      </c>
      <c r="Z67" s="54">
        <f>(Y67-Y66)/50</f>
        <v>0.97179999999999989</v>
      </c>
    </row>
    <row r="68" spans="1:26" ht="14.25" customHeight="1" x14ac:dyDescent="0.35">
      <c r="A68" s="50"/>
      <c r="B68" s="28"/>
      <c r="C68" s="28" t="s">
        <v>333</v>
      </c>
      <c r="D68" s="28">
        <v>25.4482</v>
      </c>
      <c r="E68" s="103">
        <f>ABS(D68-D67)/AVERAGE(D67:D68)</f>
        <v>2.5862255039509276E-3</v>
      </c>
      <c r="F68" s="28" t="s">
        <v>56</v>
      </c>
      <c r="G68" s="53">
        <v>25.514099999999999</v>
      </c>
      <c r="H68" s="54"/>
      <c r="K68" s="50"/>
      <c r="L68" s="84"/>
      <c r="M68" s="50"/>
      <c r="N68" s="28"/>
      <c r="O68" s="66"/>
      <c r="P68" s="83"/>
      <c r="Q68" s="28"/>
      <c r="R68" s="54">
        <f>(Q68-Q67)/50</f>
        <v>0</v>
      </c>
      <c r="S68" s="106"/>
      <c r="T68" s="112"/>
      <c r="U68" s="28" t="s">
        <v>504</v>
      </c>
      <c r="V68" s="28">
        <v>66.55</v>
      </c>
      <c r="W68" s="28"/>
      <c r="X68" s="28" t="s">
        <v>506</v>
      </c>
      <c r="Y68" s="28">
        <v>65.84</v>
      </c>
      <c r="Z68" s="54">
        <f>(Y68-Y66)/50</f>
        <v>0.95760000000000001</v>
      </c>
    </row>
    <row r="69" spans="1:26" ht="14.25" customHeight="1" x14ac:dyDescent="0.35">
      <c r="A69" s="50"/>
      <c r="B69" s="28"/>
      <c r="C69" s="28"/>
      <c r="D69" s="28"/>
      <c r="E69" s="28"/>
      <c r="F69" s="28" t="s">
        <v>482</v>
      </c>
      <c r="G69" s="28">
        <v>34.776000000000003</v>
      </c>
      <c r="H69" s="54">
        <f>(G69-G68)/10</f>
        <v>0.9261900000000004</v>
      </c>
      <c r="K69" s="56"/>
      <c r="L69" s="85"/>
      <c r="M69" s="56"/>
      <c r="N69" s="55"/>
      <c r="O69" s="61" t="e">
        <f>ABS(N69-N68)/((N69+N68)/2)*100</f>
        <v>#DIV/0!</v>
      </c>
      <c r="P69" s="86"/>
      <c r="Q69" s="55"/>
      <c r="R69" s="59">
        <f>(Q69-Q67)/50</f>
        <v>0</v>
      </c>
      <c r="S69" s="106"/>
      <c r="T69" s="136"/>
      <c r="U69" s="28" t="s">
        <v>506</v>
      </c>
      <c r="V69" s="28">
        <v>65.84</v>
      </c>
      <c r="W69" s="53">
        <f>ABS(V69-V68)/((V69+V68)/2)*100</f>
        <v>1.0725885640909341</v>
      </c>
      <c r="X69" s="112"/>
      <c r="Y69" s="112"/>
      <c r="Z69" s="113"/>
    </row>
    <row r="70" spans="1:26" ht="14.25" customHeight="1" x14ac:dyDescent="0.35">
      <c r="A70" s="56"/>
      <c r="B70" s="55"/>
      <c r="C70" s="55"/>
      <c r="D70" s="55"/>
      <c r="E70" s="55"/>
      <c r="F70" s="55" t="s">
        <v>555</v>
      </c>
      <c r="G70" s="55">
        <v>35.027200000000001</v>
      </c>
      <c r="H70" s="59">
        <f>(G70-G68)/10</f>
        <v>0.9513100000000001</v>
      </c>
      <c r="K70" s="282" t="s">
        <v>556</v>
      </c>
      <c r="L70" s="275"/>
      <c r="M70" s="159"/>
      <c r="N70" s="159" t="s">
        <v>444</v>
      </c>
      <c r="O70" s="159"/>
      <c r="P70" s="159"/>
      <c r="Q70" s="159"/>
      <c r="R70" s="160"/>
      <c r="S70" s="274">
        <v>241003</v>
      </c>
      <c r="T70" s="275"/>
      <c r="U70" s="276" t="s">
        <v>445</v>
      </c>
      <c r="V70" s="265"/>
      <c r="W70" s="265"/>
      <c r="X70" s="265"/>
      <c r="Y70" s="265"/>
      <c r="Z70" s="266"/>
    </row>
    <row r="71" spans="1:26" ht="14.25" customHeight="1" x14ac:dyDescent="0.35">
      <c r="A71" s="93" t="s">
        <v>557</v>
      </c>
      <c r="B71" s="277" t="s">
        <v>447</v>
      </c>
      <c r="C71" s="265"/>
      <c r="D71" s="265"/>
      <c r="E71" s="265"/>
      <c r="F71" s="265"/>
      <c r="G71" s="265"/>
      <c r="H71" s="266"/>
      <c r="K71" s="270" t="s">
        <v>315</v>
      </c>
      <c r="L71" s="266"/>
      <c r="M71" s="161" t="s">
        <v>316</v>
      </c>
      <c r="N71" s="161"/>
      <c r="O71" s="162"/>
      <c r="P71" s="270" t="s">
        <v>317</v>
      </c>
      <c r="Q71" s="265"/>
      <c r="R71" s="266"/>
      <c r="S71" s="272" t="s">
        <v>315</v>
      </c>
      <c r="T71" s="275"/>
      <c r="U71" s="272" t="s">
        <v>316</v>
      </c>
      <c r="V71" s="265"/>
      <c r="W71" s="266"/>
      <c r="X71" s="272" t="s">
        <v>317</v>
      </c>
      <c r="Y71" s="265"/>
      <c r="Z71" s="266"/>
    </row>
    <row r="72" spans="1:26" ht="14.25" customHeight="1" x14ac:dyDescent="0.35">
      <c r="A72" s="278" t="s">
        <v>315</v>
      </c>
      <c r="B72" s="269"/>
      <c r="C72" s="278" t="s">
        <v>316</v>
      </c>
      <c r="D72" s="268"/>
      <c r="E72" s="279"/>
      <c r="F72" s="278" t="s">
        <v>317</v>
      </c>
      <c r="G72" s="268"/>
      <c r="H72" s="279"/>
      <c r="K72" s="94" t="s">
        <v>1</v>
      </c>
      <c r="L72" s="95" t="s">
        <v>448</v>
      </c>
      <c r="M72" s="96" t="s">
        <v>1</v>
      </c>
      <c r="N72" s="97" t="s">
        <v>326</v>
      </c>
      <c r="O72" s="97" t="s">
        <v>321</v>
      </c>
      <c r="P72" s="88" t="s">
        <v>1</v>
      </c>
      <c r="Q72" s="89" t="s">
        <v>328</v>
      </c>
      <c r="R72" s="90" t="s">
        <v>324</v>
      </c>
      <c r="S72" s="36" t="s">
        <v>1</v>
      </c>
      <c r="T72" s="37" t="s">
        <v>449</v>
      </c>
      <c r="U72" s="39" t="s">
        <v>1</v>
      </c>
      <c r="V72" s="40" t="s">
        <v>320</v>
      </c>
      <c r="W72" s="40" t="s">
        <v>321</v>
      </c>
      <c r="X72" s="41" t="s">
        <v>1</v>
      </c>
      <c r="Y72" s="42" t="s">
        <v>323</v>
      </c>
      <c r="Z72" s="43" t="s">
        <v>324</v>
      </c>
    </row>
    <row r="73" spans="1:26" ht="14.25" customHeight="1" x14ac:dyDescent="0.35">
      <c r="A73" s="36" t="s">
        <v>1</v>
      </c>
      <c r="B73" s="38" t="s">
        <v>450</v>
      </c>
      <c r="C73" s="41" t="s">
        <v>1</v>
      </c>
      <c r="D73" s="98" t="s">
        <v>320</v>
      </c>
      <c r="E73" s="43" t="s">
        <v>321</v>
      </c>
      <c r="F73" s="41" t="s">
        <v>1</v>
      </c>
      <c r="G73" s="42" t="s">
        <v>323</v>
      </c>
      <c r="H73" s="99" t="s">
        <v>324</v>
      </c>
      <c r="K73" s="73" t="s">
        <v>329</v>
      </c>
      <c r="L73" s="73">
        <v>2.2745000000000002</v>
      </c>
      <c r="M73" s="73" t="s">
        <v>193</v>
      </c>
      <c r="N73" s="100">
        <v>32.582700000000003</v>
      </c>
      <c r="O73" s="73"/>
      <c r="P73" s="73" t="s">
        <v>342</v>
      </c>
      <c r="Q73" s="100">
        <v>48.094099999999997</v>
      </c>
      <c r="R73" s="101">
        <f t="shared" ref="R73:R74" si="4">Q73/50</f>
        <v>0.9618819999999999</v>
      </c>
      <c r="S73" s="50" t="s">
        <v>431</v>
      </c>
      <c r="T73" s="28">
        <v>0.92</v>
      </c>
      <c r="U73" s="28" t="s">
        <v>273</v>
      </c>
      <c r="V73" s="28">
        <v>34.99</v>
      </c>
      <c r="W73" s="28"/>
      <c r="X73" s="28" t="s">
        <v>273</v>
      </c>
      <c r="Y73" s="28">
        <v>34.99</v>
      </c>
      <c r="Z73" s="54"/>
    </row>
    <row r="74" spans="1:26" ht="14.25" customHeight="1" x14ac:dyDescent="0.35">
      <c r="A74" s="44" t="s">
        <v>431</v>
      </c>
      <c r="B74" s="139">
        <v>-9.1300000000000006E-2</v>
      </c>
      <c r="C74" s="44" t="s">
        <v>231</v>
      </c>
      <c r="D74" s="48">
        <v>7.8583999999999996</v>
      </c>
      <c r="E74" s="49"/>
      <c r="F74" s="44" t="s">
        <v>231</v>
      </c>
      <c r="G74" s="48">
        <v>7.8583999999999996</v>
      </c>
      <c r="H74" s="49"/>
      <c r="K74" s="28"/>
      <c r="L74" s="51"/>
      <c r="M74" s="28" t="s">
        <v>558</v>
      </c>
      <c r="N74" s="53">
        <v>32.619199999999999</v>
      </c>
      <c r="O74" s="53">
        <f>ABS(N74-N73)/((N74+N73)/2)*100</f>
        <v>0.11195992754811331</v>
      </c>
      <c r="P74" s="28" t="s">
        <v>363</v>
      </c>
      <c r="Q74" s="53"/>
      <c r="R74" s="103">
        <f t="shared" si="4"/>
        <v>0</v>
      </c>
      <c r="S74" s="50" t="s">
        <v>332</v>
      </c>
      <c r="T74" s="28">
        <v>0.86</v>
      </c>
      <c r="U74" s="28" t="s">
        <v>559</v>
      </c>
      <c r="V74" s="28">
        <v>35.17</v>
      </c>
      <c r="W74" s="53">
        <f>ABS(V74-V73)/((V74+V73)/2)*100</f>
        <v>0.51311288483466289</v>
      </c>
      <c r="X74" s="28" t="s">
        <v>560</v>
      </c>
      <c r="Y74" s="28">
        <v>83.89</v>
      </c>
      <c r="Z74" s="54">
        <f>(Y74-Y73)/50</f>
        <v>0.97799999999999998</v>
      </c>
    </row>
    <row r="75" spans="1:26" ht="14.25" customHeight="1" x14ac:dyDescent="0.35">
      <c r="A75" s="56" t="s">
        <v>332</v>
      </c>
      <c r="B75" s="85">
        <v>-4.4499999999999998E-2</v>
      </c>
      <c r="C75" s="50" t="s">
        <v>561</v>
      </c>
      <c r="D75" s="53">
        <v>7.9817</v>
      </c>
      <c r="E75" s="54">
        <f>ABS(D75-D74)/AVERAGE(D74:D75)</f>
        <v>1.5568083534826221E-2</v>
      </c>
      <c r="F75" s="50" t="s">
        <v>562</v>
      </c>
      <c r="G75" s="53">
        <v>18.052800000000001</v>
      </c>
      <c r="H75" s="54">
        <f>(G75-G74)/10</f>
        <v>1.0194400000000001</v>
      </c>
      <c r="K75" s="28"/>
      <c r="L75" s="51"/>
      <c r="M75" s="28" t="s">
        <v>563</v>
      </c>
      <c r="N75" s="53">
        <v>81.866</v>
      </c>
      <c r="O75" s="28"/>
      <c r="P75" s="28" t="s">
        <v>193</v>
      </c>
      <c r="Q75" s="53">
        <v>32.582700000000003</v>
      </c>
      <c r="R75" s="103"/>
      <c r="S75" s="106"/>
      <c r="T75" s="112"/>
      <c r="U75" s="28" t="s">
        <v>560</v>
      </c>
      <c r="V75" s="28">
        <v>83.89</v>
      </c>
      <c r="W75" s="28"/>
      <c r="X75" s="28" t="s">
        <v>564</v>
      </c>
      <c r="Y75" s="28">
        <v>84.01</v>
      </c>
      <c r="Z75" s="54">
        <f>(Y75-Y73)/50</f>
        <v>0.98040000000000005</v>
      </c>
    </row>
    <row r="76" spans="1:26" ht="14.25" customHeight="1" x14ac:dyDescent="0.35">
      <c r="C76" s="50" t="s">
        <v>562</v>
      </c>
      <c r="D76" s="28">
        <v>18.052800000000001</v>
      </c>
      <c r="E76" s="54"/>
      <c r="F76" s="50" t="s">
        <v>565</v>
      </c>
      <c r="G76" s="28">
        <v>18.069800000000001</v>
      </c>
      <c r="H76" s="54">
        <f>(G76-G74)/10</f>
        <v>1.0211400000000002</v>
      </c>
      <c r="K76" s="28"/>
      <c r="L76" s="51"/>
      <c r="M76" s="28" t="s">
        <v>566</v>
      </c>
      <c r="N76" s="53">
        <v>80.616500000000002</v>
      </c>
      <c r="O76" s="53">
        <f>ABS(N76-N75)/((N76+N75)/2)*100</f>
        <v>1.5380117858846307</v>
      </c>
      <c r="P76" s="28" t="s">
        <v>563</v>
      </c>
      <c r="Q76" s="53">
        <v>81.866</v>
      </c>
      <c r="R76" s="103">
        <f>(Q76-Q75)/50</f>
        <v>0.98566599999999993</v>
      </c>
      <c r="S76" s="106"/>
      <c r="T76" s="136"/>
      <c r="U76" s="28" t="s">
        <v>564</v>
      </c>
      <c r="V76" s="28">
        <v>84.01</v>
      </c>
      <c r="W76" s="53">
        <f>ABS(V76-V75)/((V76+V75)/2)*100</f>
        <v>0.14294222751638422</v>
      </c>
      <c r="X76" s="28" t="s">
        <v>250</v>
      </c>
      <c r="Y76" s="28">
        <v>90.5</v>
      </c>
      <c r="Z76" s="54"/>
    </row>
    <row r="77" spans="1:26" ht="14.25" customHeight="1" x14ac:dyDescent="0.35">
      <c r="C77" s="50" t="s">
        <v>565</v>
      </c>
      <c r="D77" s="28">
        <v>18.069800000000001</v>
      </c>
      <c r="E77" s="54">
        <f>ABS(D77-D76)/AVERAGE(D76:D77)</f>
        <v>9.4123900272956307E-4</v>
      </c>
      <c r="F77" s="50" t="s">
        <v>242</v>
      </c>
      <c r="G77" s="28">
        <v>4.0324</v>
      </c>
      <c r="H77" s="54"/>
      <c r="K77" s="28"/>
      <c r="L77" s="28"/>
      <c r="M77" s="28" t="s">
        <v>169</v>
      </c>
      <c r="N77" s="28">
        <v>194.24780000000001</v>
      </c>
      <c r="O77" s="28"/>
      <c r="P77" s="28" t="s">
        <v>566</v>
      </c>
      <c r="Q77" s="53">
        <v>80.616500000000002</v>
      </c>
      <c r="R77" s="103">
        <f>(Q77-Q75)/50</f>
        <v>0.96067599999999997</v>
      </c>
      <c r="S77" s="106"/>
      <c r="T77" s="112"/>
      <c r="U77" s="28" t="s">
        <v>250</v>
      </c>
      <c r="V77" s="28">
        <v>90.5</v>
      </c>
      <c r="W77" s="28"/>
      <c r="X77" s="28" t="s">
        <v>567</v>
      </c>
      <c r="Y77" s="28">
        <v>134.86000000000001</v>
      </c>
      <c r="Z77" s="137">
        <f>(Y77-Y76)/50</f>
        <v>0.88720000000000032</v>
      </c>
    </row>
    <row r="78" spans="1:26" ht="14.25" customHeight="1" x14ac:dyDescent="0.35">
      <c r="C78" s="50" t="s">
        <v>242</v>
      </c>
      <c r="D78" s="28">
        <v>4.0324</v>
      </c>
      <c r="E78" s="54"/>
      <c r="F78" s="50" t="s">
        <v>398</v>
      </c>
      <c r="G78" s="28">
        <v>14.3117</v>
      </c>
      <c r="H78" s="54">
        <f>(G78-G77)/10</f>
        <v>1.02793</v>
      </c>
      <c r="K78" s="28"/>
      <c r="L78" s="28"/>
      <c r="M78" s="28" t="s">
        <v>382</v>
      </c>
      <c r="N78" s="28">
        <v>191.7406</v>
      </c>
      <c r="O78" s="53">
        <f>ABS(N78-N77)/((N78+N77)/2)*100</f>
        <v>1.2991063980161122</v>
      </c>
      <c r="P78" s="28" t="s">
        <v>169</v>
      </c>
      <c r="Q78" s="53">
        <v>194.24780000000001</v>
      </c>
      <c r="R78" s="103"/>
      <c r="S78" s="106"/>
      <c r="T78" s="112"/>
      <c r="U78" s="28" t="s">
        <v>568</v>
      </c>
      <c r="V78" s="28">
        <v>89.89</v>
      </c>
      <c r="W78" s="53">
        <f>ABS(V78-V77)/((V78+V77)/2)*100</f>
        <v>0.67631243417040798</v>
      </c>
      <c r="X78" s="28" t="s">
        <v>569</v>
      </c>
      <c r="Y78" s="28">
        <v>134.87</v>
      </c>
      <c r="Z78" s="137">
        <f>(Y78-Y76)/50</f>
        <v>0.88740000000000008</v>
      </c>
    </row>
    <row r="79" spans="1:26" ht="14.25" customHeight="1" x14ac:dyDescent="0.35">
      <c r="C79" s="50" t="s">
        <v>397</v>
      </c>
      <c r="D79" s="28">
        <v>4.1003999999999996</v>
      </c>
      <c r="E79" s="54">
        <f>ABS(D79-D78)/AVERAGE(D78:D79)</f>
        <v>1.6722408026755758E-2</v>
      </c>
      <c r="F79" s="50" t="s">
        <v>399</v>
      </c>
      <c r="G79" s="28">
        <v>14.3415</v>
      </c>
      <c r="H79" s="54">
        <f>(G79-G77)/10</f>
        <v>1.03091</v>
      </c>
      <c r="K79" s="28"/>
      <c r="L79" s="28"/>
      <c r="M79" s="28" t="s">
        <v>384</v>
      </c>
      <c r="N79" s="28">
        <v>218.79130000000001</v>
      </c>
      <c r="O79" s="53"/>
      <c r="P79" s="28" t="s">
        <v>384</v>
      </c>
      <c r="Q79" s="53">
        <v>218.79130000000001</v>
      </c>
      <c r="R79" s="103">
        <f>(Q79-Q78)/25</f>
        <v>0.98173999999999984</v>
      </c>
      <c r="S79" s="106"/>
      <c r="T79" s="112"/>
      <c r="U79" s="28" t="s">
        <v>567</v>
      </c>
      <c r="V79" s="28">
        <v>134.86000000000001</v>
      </c>
      <c r="W79" s="28"/>
      <c r="X79" s="28" t="s">
        <v>255</v>
      </c>
      <c r="Y79" s="28">
        <v>106.79</v>
      </c>
      <c r="Z79" s="54"/>
    </row>
    <row r="80" spans="1:26" ht="14.25" customHeight="1" x14ac:dyDescent="0.35">
      <c r="C80" s="50" t="s">
        <v>398</v>
      </c>
      <c r="D80" s="28">
        <v>14.3117</v>
      </c>
      <c r="E80" s="54"/>
      <c r="F80" s="50" t="s">
        <v>221</v>
      </c>
      <c r="G80" s="28">
        <v>4.3087</v>
      </c>
      <c r="H80" s="54"/>
      <c r="K80" s="28"/>
      <c r="L80" s="28"/>
      <c r="M80" s="28" t="s">
        <v>386</v>
      </c>
      <c r="N80" s="28">
        <v>220.38980000000001</v>
      </c>
      <c r="O80" s="53">
        <f>ABS(N80-N79)/((N80+N79)/2)*100</f>
        <v>0.72794571533246821</v>
      </c>
      <c r="P80" s="28" t="s">
        <v>386</v>
      </c>
      <c r="Q80" s="53">
        <v>220.38980000000001</v>
      </c>
      <c r="R80" s="103">
        <f>(Q80-Q78)/25</f>
        <v>1.0456799999999999</v>
      </c>
      <c r="S80" s="106"/>
      <c r="T80" s="112"/>
      <c r="U80" s="28" t="s">
        <v>569</v>
      </c>
      <c r="V80" s="28">
        <v>134.87</v>
      </c>
      <c r="W80" s="53">
        <f>ABS(V80-V79)/((V80+V79)/2)*100</f>
        <v>7.4148222296302998E-3</v>
      </c>
      <c r="X80" s="28" t="s">
        <v>570</v>
      </c>
      <c r="Y80" s="28">
        <v>151.83000000000001</v>
      </c>
      <c r="Z80" s="54">
        <f>(Y80-Y79)/50</f>
        <v>0.90080000000000016</v>
      </c>
    </row>
    <row r="81" spans="1:29" ht="14.25" customHeight="1" x14ac:dyDescent="0.35">
      <c r="C81" s="50" t="s">
        <v>399</v>
      </c>
      <c r="D81" s="28">
        <v>14.3415</v>
      </c>
      <c r="E81" s="54">
        <f>ABS(D81-D80)/AVERAGE(D80:D81)</f>
        <v>2.0800469057557151E-3</v>
      </c>
      <c r="F81" s="50" t="s">
        <v>400</v>
      </c>
      <c r="G81" s="28">
        <v>14.5158</v>
      </c>
      <c r="H81" s="54">
        <f>(G81-G80)/10</f>
        <v>1.02071</v>
      </c>
      <c r="K81" s="28"/>
      <c r="L81" s="84"/>
      <c r="M81" s="28" t="s">
        <v>177</v>
      </c>
      <c r="N81" s="28">
        <v>21.2882</v>
      </c>
      <c r="O81" s="83"/>
      <c r="P81" s="28" t="s">
        <v>177</v>
      </c>
      <c r="Q81" s="28">
        <v>21.2882</v>
      </c>
      <c r="R81" s="28"/>
      <c r="S81" s="106"/>
      <c r="T81" s="112"/>
      <c r="U81" s="28" t="s">
        <v>255</v>
      </c>
      <c r="V81" s="28">
        <v>106.79</v>
      </c>
      <c r="W81" s="28"/>
      <c r="X81" s="28" t="s">
        <v>571</v>
      </c>
      <c r="Y81" s="28">
        <v>152.56</v>
      </c>
      <c r="Z81" s="54">
        <f>(Y81-Y79)/50</f>
        <v>0.91539999999999988</v>
      </c>
    </row>
    <row r="82" spans="1:29" ht="14.25" customHeight="1" x14ac:dyDescent="0.35">
      <c r="C82" s="50" t="s">
        <v>221</v>
      </c>
      <c r="D82" s="28">
        <v>4.3087</v>
      </c>
      <c r="E82" s="54"/>
      <c r="F82" s="56" t="s">
        <v>402</v>
      </c>
      <c r="G82" s="55">
        <v>14.6858</v>
      </c>
      <c r="H82" s="59">
        <f>(G82-G80)/10</f>
        <v>1.0377100000000001</v>
      </c>
      <c r="K82" s="28"/>
      <c r="L82" s="84"/>
      <c r="M82" s="28" t="s">
        <v>572</v>
      </c>
      <c r="N82" s="28">
        <v>21.274899999999999</v>
      </c>
      <c r="O82" s="163">
        <f>ABS(N82-N81)/((N82+N81)/2)*100</f>
        <v>6.2495447934952944E-2</v>
      </c>
      <c r="P82" s="28" t="s">
        <v>573</v>
      </c>
      <c r="Q82" s="28">
        <v>68.006</v>
      </c>
      <c r="R82" s="103">
        <f>(Q82-Q81)/50</f>
        <v>0.93435599999999996</v>
      </c>
      <c r="S82" s="106"/>
      <c r="T82" s="112"/>
      <c r="U82" s="28" t="s">
        <v>574</v>
      </c>
      <c r="V82" s="28">
        <v>106.99</v>
      </c>
      <c r="W82" s="53">
        <f>ABS(V82-V81)/((V82+V81)/2)*100</f>
        <v>0.18710824211805466</v>
      </c>
      <c r="X82" s="112"/>
      <c r="Y82" s="112"/>
      <c r="Z82" s="113"/>
    </row>
    <row r="83" spans="1:29" ht="14.25" customHeight="1" x14ac:dyDescent="0.35">
      <c r="C83" s="50" t="s">
        <v>401</v>
      </c>
      <c r="D83" s="28">
        <v>4.3002000000000002</v>
      </c>
      <c r="E83" s="54">
        <f>ABS(D83-D82)/AVERAGE(D82:D83)</f>
        <v>1.9747006005412376E-3</v>
      </c>
      <c r="H83" s="65"/>
      <c r="K83" s="28"/>
      <c r="L83" s="84"/>
      <c r="M83" s="28" t="s">
        <v>573</v>
      </c>
      <c r="N83" s="28">
        <v>68.006</v>
      </c>
      <c r="O83" s="163"/>
      <c r="P83" s="28" t="s">
        <v>575</v>
      </c>
      <c r="Q83" s="28">
        <v>68.028899999999993</v>
      </c>
      <c r="R83" s="103">
        <f>(Q83-Q81)/50</f>
        <v>0.93481399999999981</v>
      </c>
      <c r="S83" s="106"/>
      <c r="T83" s="112"/>
      <c r="U83" s="28" t="s">
        <v>570</v>
      </c>
      <c r="V83" s="28">
        <v>151.83000000000001</v>
      </c>
      <c r="W83" s="28"/>
      <c r="X83" s="112"/>
      <c r="Y83" s="112"/>
      <c r="Z83" s="114"/>
    </row>
    <row r="84" spans="1:29" ht="14.25" customHeight="1" x14ac:dyDescent="0.35">
      <c r="C84" s="50" t="s">
        <v>400</v>
      </c>
      <c r="D84" s="28">
        <v>14.5158</v>
      </c>
      <c r="E84" s="54"/>
      <c r="H84" s="65"/>
      <c r="K84" s="28"/>
      <c r="L84" s="84"/>
      <c r="M84" s="28" t="s">
        <v>575</v>
      </c>
      <c r="N84" s="28">
        <v>68.028899999999993</v>
      </c>
      <c r="O84" s="163">
        <f>ABS(N84-N83)/((N84+N83)/2)*100</f>
        <v>3.3667830828695892E-2</v>
      </c>
      <c r="P84" s="28" t="s">
        <v>189</v>
      </c>
      <c r="Q84" s="28">
        <v>3.8073999999999999</v>
      </c>
      <c r="R84" s="28"/>
      <c r="S84" s="106"/>
      <c r="T84" s="112"/>
      <c r="U84" s="28" t="s">
        <v>571</v>
      </c>
      <c r="V84" s="28">
        <v>152.56</v>
      </c>
      <c r="W84" s="53">
        <f>ABS(V84-V83)/((V84+V83)/2)*100</f>
        <v>0.47964782023061847</v>
      </c>
      <c r="X84" s="112"/>
      <c r="Y84" s="112"/>
      <c r="Z84" s="114"/>
    </row>
    <row r="85" spans="1:29" ht="14.25" customHeight="1" x14ac:dyDescent="0.35">
      <c r="B85" s="32"/>
      <c r="C85" s="56" t="s">
        <v>402</v>
      </c>
      <c r="D85" s="55">
        <v>14.6858</v>
      </c>
      <c r="E85" s="59">
        <f>ABS(D85-D84)/AVERAGE(D84:D85)</f>
        <v>1.1643197633006407E-2</v>
      </c>
      <c r="H85" s="65"/>
      <c r="K85" s="28"/>
      <c r="L85" s="84"/>
      <c r="M85" s="28" t="s">
        <v>189</v>
      </c>
      <c r="N85" s="28">
        <v>4.1811999999999996</v>
      </c>
      <c r="O85" s="163"/>
      <c r="P85" s="28" t="s">
        <v>535</v>
      </c>
      <c r="Q85" s="28">
        <v>49.173699999999997</v>
      </c>
      <c r="R85" s="103">
        <f>(Q85-Q84)/50</f>
        <v>0.90732599999999985</v>
      </c>
      <c r="S85" s="274">
        <v>241030</v>
      </c>
      <c r="T85" s="275"/>
      <c r="U85" s="276" t="s">
        <v>445</v>
      </c>
      <c r="V85" s="265"/>
      <c r="W85" s="265"/>
      <c r="X85" s="265"/>
      <c r="Y85" s="265"/>
      <c r="Z85" s="266"/>
    </row>
    <row r="86" spans="1:29" ht="14.25" customHeight="1" x14ac:dyDescent="0.35">
      <c r="A86" s="93" t="s">
        <v>557</v>
      </c>
      <c r="B86" s="277" t="s">
        <v>447</v>
      </c>
      <c r="C86" s="265"/>
      <c r="D86" s="265"/>
      <c r="E86" s="265"/>
      <c r="F86" s="265"/>
      <c r="G86" s="265"/>
      <c r="H86" s="266"/>
      <c r="K86" s="28"/>
      <c r="L86" s="84"/>
      <c r="M86" s="28" t="s">
        <v>541</v>
      </c>
      <c r="N86" s="28">
        <v>3.8073999999999999</v>
      </c>
      <c r="O86" s="163">
        <f>ABS(N86-N85)/((N86+N85)/2)*100</f>
        <v>9.358335628270277</v>
      </c>
      <c r="P86" s="28" t="s">
        <v>537</v>
      </c>
      <c r="Q86" s="28">
        <v>50.271000000000001</v>
      </c>
      <c r="R86" s="103">
        <f>(Q86-Q84)/50</f>
        <v>0.92927199999999999</v>
      </c>
      <c r="S86" s="272" t="s">
        <v>315</v>
      </c>
      <c r="T86" s="275"/>
      <c r="U86" s="272" t="s">
        <v>316</v>
      </c>
      <c r="V86" s="265"/>
      <c r="W86" s="266"/>
      <c r="X86" s="272" t="s">
        <v>317</v>
      </c>
      <c r="Y86" s="265"/>
      <c r="Z86" s="266"/>
    </row>
    <row r="87" spans="1:29" ht="14.25" customHeight="1" x14ac:dyDescent="0.35">
      <c r="A87" s="278" t="s">
        <v>315</v>
      </c>
      <c r="B87" s="269"/>
      <c r="C87" s="278" t="s">
        <v>316</v>
      </c>
      <c r="D87" s="268"/>
      <c r="E87" s="279"/>
      <c r="F87" s="278" t="s">
        <v>317</v>
      </c>
      <c r="G87" s="268"/>
      <c r="H87" s="279"/>
      <c r="M87" s="28" t="s">
        <v>535</v>
      </c>
      <c r="N87" s="28">
        <v>49.173699999999997</v>
      </c>
      <c r="O87" s="53"/>
      <c r="P87" s="28" t="s">
        <v>193</v>
      </c>
      <c r="Q87" s="28">
        <v>32.582700000000003</v>
      </c>
      <c r="R87" s="28"/>
      <c r="S87" s="36" t="s">
        <v>1</v>
      </c>
      <c r="T87" s="69" t="s">
        <v>449</v>
      </c>
      <c r="U87" s="41" t="s">
        <v>1</v>
      </c>
      <c r="V87" s="40" t="s">
        <v>320</v>
      </c>
      <c r="W87" s="43" t="s">
        <v>321</v>
      </c>
      <c r="X87" s="39" t="s">
        <v>1</v>
      </c>
      <c r="Y87" s="42" t="s">
        <v>323</v>
      </c>
      <c r="Z87" s="43" t="s">
        <v>324</v>
      </c>
    </row>
    <row r="88" spans="1:29" ht="14.25" customHeight="1" x14ac:dyDescent="0.35">
      <c r="A88" s="36" t="s">
        <v>1</v>
      </c>
      <c r="B88" s="38" t="s">
        <v>450</v>
      </c>
      <c r="C88" s="41" t="s">
        <v>1</v>
      </c>
      <c r="D88" s="98" t="s">
        <v>320</v>
      </c>
      <c r="E88" s="43" t="s">
        <v>321</v>
      </c>
      <c r="F88" s="41" t="s">
        <v>1</v>
      </c>
      <c r="G88" s="42" t="s">
        <v>323</v>
      </c>
      <c r="H88" s="99" t="s">
        <v>324</v>
      </c>
      <c r="M88" s="28" t="s">
        <v>537</v>
      </c>
      <c r="N88" s="28">
        <v>50.271000000000001</v>
      </c>
      <c r="O88" s="53">
        <f>ABS(N88-N87)/((N88+N87)/2)*100</f>
        <v>2.2068546639489166</v>
      </c>
      <c r="P88" s="28" t="s">
        <v>563</v>
      </c>
      <c r="Q88" s="28">
        <v>81.866</v>
      </c>
      <c r="R88" s="103">
        <f>(Q88-Q87)/50</f>
        <v>0.98566599999999993</v>
      </c>
      <c r="S88" s="50" t="s">
        <v>329</v>
      </c>
      <c r="T88" s="84">
        <v>-0.03</v>
      </c>
      <c r="U88" s="50" t="s">
        <v>278</v>
      </c>
      <c r="V88" s="28">
        <v>90.8</v>
      </c>
      <c r="W88" s="66"/>
      <c r="X88" s="83" t="s">
        <v>278</v>
      </c>
      <c r="Y88" s="28">
        <v>90.8</v>
      </c>
      <c r="Z88" s="54"/>
    </row>
    <row r="89" spans="1:29" ht="14.25" customHeight="1" x14ac:dyDescent="0.35">
      <c r="A89" s="44" t="s">
        <v>431</v>
      </c>
      <c r="B89" s="139">
        <v>-6.0600000000000001E-2</v>
      </c>
      <c r="C89" s="44" t="s">
        <v>257</v>
      </c>
      <c r="D89" s="48">
        <v>3.5703999999999998</v>
      </c>
      <c r="E89" s="120"/>
      <c r="F89" s="47" t="s">
        <v>257</v>
      </c>
      <c r="G89" s="48">
        <v>3.5703999999999998</v>
      </c>
      <c r="H89" s="49"/>
      <c r="M89" s="28" t="s">
        <v>193</v>
      </c>
      <c r="N89" s="28">
        <v>32.582700000000003</v>
      </c>
      <c r="O89" s="53"/>
      <c r="P89" s="28" t="s">
        <v>566</v>
      </c>
      <c r="Q89" s="28">
        <v>80.616500000000002</v>
      </c>
      <c r="R89" s="103">
        <f>(Q89-Q87)/50</f>
        <v>0.96067599999999997</v>
      </c>
      <c r="S89" s="106"/>
      <c r="T89" s="107"/>
      <c r="U89" s="50" t="s">
        <v>576</v>
      </c>
      <c r="V89" s="28">
        <v>90.42</v>
      </c>
      <c r="W89" s="81">
        <f>ABS(V89-V88)/((V89+V88)/2)*100</f>
        <v>0.41937975940844879</v>
      </c>
      <c r="X89" s="83" t="s">
        <v>577</v>
      </c>
      <c r="Y89" s="28">
        <v>137.72999999999999</v>
      </c>
      <c r="Z89" s="54">
        <f>(Y89-Y88)/50</f>
        <v>0.93859999999999988</v>
      </c>
    </row>
    <row r="90" spans="1:29" ht="14.25" customHeight="1" x14ac:dyDescent="0.35">
      <c r="A90" s="56" t="s">
        <v>332</v>
      </c>
      <c r="B90" s="85">
        <v>-4.8099999999999997E-2</v>
      </c>
      <c r="C90" s="50" t="s">
        <v>578</v>
      </c>
      <c r="D90" s="53">
        <v>3.5371000000000001</v>
      </c>
      <c r="E90" s="103">
        <f>ABS(D90-D89)/AVERAGE(D89:D90)</f>
        <v>9.3703833978191105E-3</v>
      </c>
      <c r="F90" s="28" t="s">
        <v>579</v>
      </c>
      <c r="G90" s="28">
        <v>13.6896</v>
      </c>
      <c r="H90" s="54">
        <f>(G90-G89)/10</f>
        <v>1.0119200000000002</v>
      </c>
      <c r="M90" s="28" t="s">
        <v>558</v>
      </c>
      <c r="N90" s="28">
        <v>32.619199999999999</v>
      </c>
      <c r="O90" s="53">
        <f>ABS(N90-N89)/((N90+N89)/2)*100</f>
        <v>0.11195992754811331</v>
      </c>
      <c r="S90" s="106"/>
      <c r="T90" s="107"/>
      <c r="U90" s="50" t="s">
        <v>577</v>
      </c>
      <c r="V90" s="28">
        <v>137.72999999999999</v>
      </c>
      <c r="W90" s="66"/>
      <c r="X90" s="83" t="s">
        <v>580</v>
      </c>
      <c r="Y90" s="28">
        <v>136.91999999999999</v>
      </c>
      <c r="Z90" s="54">
        <f>(Y90-Y88)/50</f>
        <v>0.92239999999999978</v>
      </c>
    </row>
    <row r="91" spans="1:29" ht="14.25" customHeight="1" x14ac:dyDescent="0.35">
      <c r="C91" s="50" t="s">
        <v>579</v>
      </c>
      <c r="D91" s="28">
        <v>13.6896</v>
      </c>
      <c r="E91" s="103"/>
      <c r="F91" s="28" t="s">
        <v>581</v>
      </c>
      <c r="G91" s="28">
        <v>13.7187</v>
      </c>
      <c r="H91" s="54">
        <f>(G91-G89)/10</f>
        <v>1.0148300000000001</v>
      </c>
      <c r="M91" s="28" t="s">
        <v>563</v>
      </c>
      <c r="N91" s="28">
        <v>81.866</v>
      </c>
      <c r="O91" s="53"/>
      <c r="S91" s="106"/>
      <c r="T91" s="108"/>
      <c r="U91" s="50" t="s">
        <v>580</v>
      </c>
      <c r="V91" s="28">
        <v>136.91999999999999</v>
      </c>
      <c r="W91" s="81">
        <f>ABS(V91-V90)/((V91+V90)/2)*100</f>
        <v>0.58984161660295087</v>
      </c>
      <c r="X91" s="111"/>
      <c r="Y91" s="112"/>
      <c r="Z91" s="113"/>
    </row>
    <row r="92" spans="1:29" ht="14.25" customHeight="1" x14ac:dyDescent="0.35">
      <c r="C92" s="50" t="s">
        <v>581</v>
      </c>
      <c r="D92" s="28">
        <v>13.7187</v>
      </c>
      <c r="E92" s="103">
        <f>ABS(D92-D91)/AVERAGE(D91:D92)</f>
        <v>2.1234443580958819E-3</v>
      </c>
      <c r="F92" s="28" t="s">
        <v>263</v>
      </c>
      <c r="G92" s="28">
        <v>3.1751999999999998</v>
      </c>
      <c r="H92" s="54"/>
      <c r="M92" s="28" t="s">
        <v>566</v>
      </c>
      <c r="N92" s="28">
        <v>80.616500000000002</v>
      </c>
      <c r="O92" s="53">
        <f>ABS(N92-N91)/((N92+N91)/2)*100</f>
        <v>1.5380117858846307</v>
      </c>
      <c r="S92" s="106"/>
      <c r="T92" s="107"/>
      <c r="U92" s="106"/>
      <c r="V92" s="112"/>
      <c r="W92" s="110"/>
      <c r="X92" s="111"/>
      <c r="Y92" s="112"/>
      <c r="Z92" s="114"/>
    </row>
    <row r="93" spans="1:29" ht="14.25" customHeight="1" x14ac:dyDescent="0.35">
      <c r="C93" s="50" t="s">
        <v>263</v>
      </c>
      <c r="D93" s="28">
        <v>3.1751999999999998</v>
      </c>
      <c r="E93" s="103"/>
      <c r="F93" s="28" t="s">
        <v>582</v>
      </c>
      <c r="G93" s="28">
        <v>13.0283</v>
      </c>
      <c r="H93" s="54">
        <f>(G93-G92)/10</f>
        <v>0.98530999999999991</v>
      </c>
      <c r="K93" s="287" t="s">
        <v>583</v>
      </c>
      <c r="L93" s="288"/>
      <c r="M93" s="281" t="s">
        <v>444</v>
      </c>
      <c r="N93" s="265"/>
      <c r="O93" s="265"/>
      <c r="P93" s="265"/>
      <c r="Q93" s="275"/>
      <c r="R93" s="160"/>
      <c r="S93" s="274">
        <v>241030</v>
      </c>
      <c r="T93" s="275"/>
      <c r="U93" s="283" t="s">
        <v>445</v>
      </c>
      <c r="V93" s="284"/>
      <c r="W93" s="284"/>
      <c r="X93" s="284"/>
      <c r="Y93" s="284"/>
      <c r="Z93" s="284"/>
      <c r="AA93" s="284"/>
      <c r="AB93" s="284"/>
      <c r="AC93" s="285"/>
    </row>
    <row r="94" spans="1:29" ht="14.25" customHeight="1" x14ac:dyDescent="0.35">
      <c r="C94" s="50" t="s">
        <v>584</v>
      </c>
      <c r="D94" s="28">
        <v>3.1711</v>
      </c>
      <c r="E94" s="103">
        <f>ABS(D94-D93)/AVERAGE(D93:D94)</f>
        <v>1.2920914548633915E-3</v>
      </c>
      <c r="F94" s="28" t="s">
        <v>585</v>
      </c>
      <c r="G94" s="28">
        <v>13.1364</v>
      </c>
      <c r="H94" s="54">
        <f>(G94-G92)/10</f>
        <v>0.99612000000000001</v>
      </c>
      <c r="K94" s="270" t="s">
        <v>315</v>
      </c>
      <c r="L94" s="266"/>
      <c r="M94" s="161" t="s">
        <v>316</v>
      </c>
      <c r="N94" s="161"/>
      <c r="O94" s="162"/>
      <c r="P94" s="270" t="s">
        <v>317</v>
      </c>
      <c r="Q94" s="265"/>
      <c r="R94" s="266"/>
      <c r="S94" s="272" t="s">
        <v>315</v>
      </c>
      <c r="T94" s="275"/>
      <c r="U94" s="272" t="s">
        <v>316</v>
      </c>
      <c r="V94" s="265"/>
      <c r="W94" s="266"/>
      <c r="X94" s="272" t="s">
        <v>317</v>
      </c>
      <c r="Y94" s="265"/>
      <c r="Z94" s="266"/>
      <c r="AA94" s="286" t="s">
        <v>317</v>
      </c>
      <c r="AB94" s="265"/>
      <c r="AC94" s="266"/>
    </row>
    <row r="95" spans="1:29" ht="14.25" customHeight="1" x14ac:dyDescent="0.35">
      <c r="C95" s="50" t="s">
        <v>582</v>
      </c>
      <c r="D95" s="28">
        <v>13.0283</v>
      </c>
      <c r="E95" s="103"/>
      <c r="F95" s="28" t="s">
        <v>262</v>
      </c>
      <c r="G95" s="28">
        <v>2.6429</v>
      </c>
      <c r="H95" s="54"/>
      <c r="K95" s="94" t="s">
        <v>1</v>
      </c>
      <c r="L95" s="95" t="s">
        <v>448</v>
      </c>
      <c r="M95" s="96" t="s">
        <v>1</v>
      </c>
      <c r="N95" s="97" t="s">
        <v>326</v>
      </c>
      <c r="O95" s="97" t="s">
        <v>321</v>
      </c>
      <c r="P95" s="88" t="s">
        <v>1</v>
      </c>
      <c r="Q95" s="89" t="s">
        <v>328</v>
      </c>
      <c r="R95" s="90" t="s">
        <v>324</v>
      </c>
      <c r="S95" s="36" t="s">
        <v>1</v>
      </c>
      <c r="T95" s="69" t="s">
        <v>449</v>
      </c>
      <c r="U95" s="41" t="s">
        <v>1</v>
      </c>
      <c r="V95" s="40" t="s">
        <v>320</v>
      </c>
      <c r="W95" s="43" t="s">
        <v>321</v>
      </c>
      <c r="X95" s="39" t="s">
        <v>1</v>
      </c>
      <c r="Y95" s="42" t="s">
        <v>323</v>
      </c>
      <c r="Z95" s="43" t="s">
        <v>324</v>
      </c>
      <c r="AA95" s="164" t="s">
        <v>1</v>
      </c>
      <c r="AB95" s="19" t="s">
        <v>323</v>
      </c>
      <c r="AC95" s="165" t="s">
        <v>324</v>
      </c>
    </row>
    <row r="96" spans="1:29" ht="14.25" customHeight="1" x14ac:dyDescent="0.35">
      <c r="C96" s="50" t="s">
        <v>585</v>
      </c>
      <c r="D96" s="28">
        <v>13.1364</v>
      </c>
      <c r="E96" s="103">
        <f>ABS(D96-D95)/AVERAGE(D95:D96)</f>
        <v>8.26304142604351E-3</v>
      </c>
      <c r="F96" s="28" t="s">
        <v>586</v>
      </c>
      <c r="G96" s="28">
        <v>12.857799999999999</v>
      </c>
      <c r="H96" s="54">
        <f>(G96-G95)/10</f>
        <v>1.02149</v>
      </c>
      <c r="K96" s="73" t="s">
        <v>329</v>
      </c>
      <c r="L96" s="73">
        <v>2.1518999999999999</v>
      </c>
      <c r="M96" s="73" t="s">
        <v>228</v>
      </c>
      <c r="N96" s="100">
        <v>44.787500000000001</v>
      </c>
      <c r="O96" s="73"/>
      <c r="P96" s="73" t="s">
        <v>342</v>
      </c>
      <c r="Q96" s="100">
        <v>50.758600000000001</v>
      </c>
      <c r="R96" s="101">
        <f t="shared" ref="R96:R97" si="5">Q96/50</f>
        <v>1.015172</v>
      </c>
      <c r="S96" s="50" t="s">
        <v>329</v>
      </c>
      <c r="T96" s="84">
        <v>-0.05</v>
      </c>
      <c r="U96" s="50" t="s">
        <v>278</v>
      </c>
      <c r="V96" s="28">
        <v>92.14</v>
      </c>
      <c r="W96" s="66"/>
      <c r="X96" s="83" t="s">
        <v>278</v>
      </c>
      <c r="Y96" s="28">
        <v>92.14</v>
      </c>
      <c r="Z96" s="54"/>
      <c r="AA96" s="164" t="s">
        <v>342</v>
      </c>
      <c r="AB96" s="19">
        <v>49.74</v>
      </c>
      <c r="AC96" s="166">
        <f>AB96/50</f>
        <v>0.99480000000000002</v>
      </c>
    </row>
    <row r="97" spans="1:29" ht="14.25" customHeight="1" x14ac:dyDescent="0.35">
      <c r="C97" s="50" t="s">
        <v>262</v>
      </c>
      <c r="D97" s="28">
        <v>2.6429</v>
      </c>
      <c r="E97" s="103"/>
      <c r="F97" s="28" t="s">
        <v>587</v>
      </c>
      <c r="G97" s="28">
        <v>12.8162</v>
      </c>
      <c r="H97" s="54">
        <f>(G97-G95)/10</f>
        <v>1.0173300000000001</v>
      </c>
      <c r="K97" s="28"/>
      <c r="L97" s="51"/>
      <c r="M97" s="28" t="s">
        <v>588</v>
      </c>
      <c r="N97" s="53">
        <v>44.381900000000002</v>
      </c>
      <c r="O97" s="53">
        <f>ABS(N97-N96)/((N97+N96)/2)*100</f>
        <v>0.90972912232223113</v>
      </c>
      <c r="P97" s="28" t="s">
        <v>363</v>
      </c>
      <c r="Q97" s="53"/>
      <c r="R97" s="103">
        <f t="shared" si="5"/>
        <v>0</v>
      </c>
      <c r="S97" s="106"/>
      <c r="T97" s="107"/>
      <c r="U97" s="50" t="s">
        <v>576</v>
      </c>
      <c r="V97" s="28">
        <v>92.15</v>
      </c>
      <c r="W97" s="81">
        <f>ABS(V97-V96)/((V97+V96)/2)*100</f>
        <v>1.0852460795490926E-2</v>
      </c>
      <c r="X97" s="83" t="s">
        <v>577</v>
      </c>
      <c r="Y97" s="28">
        <v>132.83000000000001</v>
      </c>
      <c r="Z97" s="54">
        <f>(Y97-Y96)/50</f>
        <v>0.81380000000000019</v>
      </c>
      <c r="AA97" s="164"/>
      <c r="AC97" s="165"/>
    </row>
    <row r="98" spans="1:29" ht="14.25" customHeight="1" x14ac:dyDescent="0.35">
      <c r="C98" s="50" t="s">
        <v>589</v>
      </c>
      <c r="D98" s="28">
        <v>2.6261999999999999</v>
      </c>
      <c r="E98" s="103">
        <f>ABS(D98-D97)/AVERAGE(D97:D98)</f>
        <v>6.3388434457498088E-3</v>
      </c>
      <c r="F98" s="167"/>
      <c r="G98" s="167"/>
      <c r="H98" s="168"/>
      <c r="K98" s="28"/>
      <c r="L98" s="51"/>
      <c r="M98" s="28" t="s">
        <v>590</v>
      </c>
      <c r="N98" s="53">
        <v>91.668499999999995</v>
      </c>
      <c r="O98" s="28"/>
      <c r="P98" s="73" t="s">
        <v>228</v>
      </c>
      <c r="Q98" s="53">
        <v>44.79</v>
      </c>
      <c r="R98" s="103"/>
      <c r="S98" s="106"/>
      <c r="T98" s="107"/>
      <c r="U98" s="50" t="s">
        <v>577</v>
      </c>
      <c r="V98" s="28">
        <v>132.83000000000001</v>
      </c>
      <c r="W98" s="66"/>
      <c r="X98" s="83" t="s">
        <v>580</v>
      </c>
      <c r="Y98" s="28">
        <v>137.80000000000001</v>
      </c>
      <c r="Z98" s="54">
        <f>(Y98-Y96)/50</f>
        <v>0.91320000000000023</v>
      </c>
      <c r="AA98" s="164"/>
      <c r="AC98" s="165"/>
    </row>
    <row r="99" spans="1:29" ht="14.25" customHeight="1" x14ac:dyDescent="0.35">
      <c r="C99" s="50" t="s">
        <v>586</v>
      </c>
      <c r="D99" s="28">
        <v>12.857799999999999</v>
      </c>
      <c r="E99" s="103"/>
      <c r="F99" s="167"/>
      <c r="G99" s="167"/>
      <c r="H99" s="168"/>
      <c r="K99" s="28"/>
      <c r="L99" s="51"/>
      <c r="M99" s="28" t="s">
        <v>591</v>
      </c>
      <c r="N99" s="53">
        <v>93.319699999999997</v>
      </c>
      <c r="O99" s="53">
        <f>ABS(N99-N98)/((N99+N98)/2)*100</f>
        <v>1.7851949475696318</v>
      </c>
      <c r="P99" s="28" t="s">
        <v>590</v>
      </c>
      <c r="Q99" s="53">
        <v>91.67</v>
      </c>
      <c r="R99" s="103">
        <f>(Q99-Q98)/50</f>
        <v>0.9376000000000001</v>
      </c>
      <c r="S99" s="106"/>
      <c r="T99" s="108"/>
      <c r="U99" s="50" t="s">
        <v>580</v>
      </c>
      <c r="V99" s="28">
        <v>137.80000000000001</v>
      </c>
      <c r="W99" s="81">
        <f>ABS(V99-V98)/((V99+V98)/2)*100</f>
        <v>3.6729113549865118</v>
      </c>
      <c r="X99" s="83" t="s">
        <v>277</v>
      </c>
      <c r="Y99" s="28">
        <v>130.53</v>
      </c>
      <c r="Z99" s="54"/>
      <c r="AA99" s="164"/>
      <c r="AC99" s="165"/>
    </row>
    <row r="100" spans="1:29" ht="14.25" customHeight="1" x14ac:dyDescent="0.35">
      <c r="B100" s="32"/>
      <c r="C100" s="56" t="s">
        <v>587</v>
      </c>
      <c r="D100" s="55">
        <v>12.8162</v>
      </c>
      <c r="E100" s="133">
        <f>ABS(D100-D99)/AVERAGE(D99:D100)</f>
        <v>3.2406325465450629E-3</v>
      </c>
      <c r="F100" s="169"/>
      <c r="G100" s="169"/>
      <c r="H100" s="170"/>
      <c r="K100" s="28"/>
      <c r="L100" s="28"/>
      <c r="M100" s="28" t="s">
        <v>592</v>
      </c>
      <c r="N100" s="28">
        <v>393.58319999999998</v>
      </c>
      <c r="O100" s="28"/>
      <c r="P100" s="28" t="s">
        <v>591</v>
      </c>
      <c r="Q100" s="53">
        <v>93.32</v>
      </c>
      <c r="R100" s="103">
        <f>(Q100-Q98)/50</f>
        <v>0.97059999999999991</v>
      </c>
      <c r="S100" s="106"/>
      <c r="T100" s="107"/>
      <c r="U100" s="50" t="s">
        <v>277</v>
      </c>
      <c r="V100" s="28">
        <v>130.53</v>
      </c>
      <c r="W100" s="66"/>
      <c r="X100" s="83" t="s">
        <v>593</v>
      </c>
      <c r="Y100" s="28">
        <v>177.15</v>
      </c>
      <c r="Z100" s="54">
        <f>(Y100-Y99)/50</f>
        <v>0.93240000000000012</v>
      </c>
      <c r="AA100" s="164"/>
      <c r="AC100" s="165"/>
    </row>
    <row r="101" spans="1:29" ht="14.25" customHeight="1" x14ac:dyDescent="0.35">
      <c r="A101" s="171" t="s">
        <v>557</v>
      </c>
      <c r="B101" s="291" t="s">
        <v>447</v>
      </c>
      <c r="C101" s="265"/>
      <c r="D101" s="265"/>
      <c r="E101" s="265"/>
      <c r="F101" s="265"/>
      <c r="G101" s="265"/>
      <c r="H101" s="265"/>
      <c r="I101" s="265"/>
      <c r="J101" s="265"/>
      <c r="K101" s="266"/>
      <c r="L101" s="28"/>
      <c r="M101" s="28" t="s">
        <v>594</v>
      </c>
      <c r="N101" s="28">
        <v>397.26870000000002</v>
      </c>
      <c r="O101" s="53">
        <f>ABS(N101-N100)/((N101+N100)/2)*100</f>
        <v>0.93203291286271117</v>
      </c>
      <c r="P101" s="28" t="s">
        <v>592</v>
      </c>
      <c r="Q101" s="53">
        <v>393.58319999999998</v>
      </c>
      <c r="R101" s="103"/>
      <c r="S101" s="106"/>
      <c r="T101" s="107"/>
      <c r="U101" s="50" t="s">
        <v>595</v>
      </c>
      <c r="V101" s="28">
        <v>129.56</v>
      </c>
      <c r="W101" s="81">
        <f>ABS(V101-V100)/((V101+V100)/2)*100</f>
        <v>0.74589565150524717</v>
      </c>
      <c r="X101" s="83" t="s">
        <v>596</v>
      </c>
      <c r="Y101" s="28">
        <v>176.11</v>
      </c>
      <c r="Z101" s="54">
        <f>(Y101-Y99)/50</f>
        <v>0.9116000000000003</v>
      </c>
      <c r="AA101" s="164"/>
      <c r="AC101" s="165"/>
    </row>
    <row r="102" spans="1:29" ht="14.25" customHeight="1" x14ac:dyDescent="0.35">
      <c r="A102" s="292" t="s">
        <v>315</v>
      </c>
      <c r="B102" s="293"/>
      <c r="C102" s="294" t="s">
        <v>316</v>
      </c>
      <c r="D102" s="265"/>
      <c r="E102" s="293"/>
      <c r="F102" s="294" t="s">
        <v>317</v>
      </c>
      <c r="G102" s="265"/>
      <c r="H102" s="293"/>
      <c r="I102" s="294" t="s">
        <v>597</v>
      </c>
      <c r="J102" s="265"/>
      <c r="K102" s="266"/>
      <c r="L102" s="28"/>
      <c r="M102" s="28" t="s">
        <v>598</v>
      </c>
      <c r="N102" s="28">
        <v>416.34800000000001</v>
      </c>
      <c r="O102" s="53"/>
      <c r="P102" s="28" t="s">
        <v>598</v>
      </c>
      <c r="Q102" s="53">
        <v>416.34800000000001</v>
      </c>
      <c r="R102" s="103">
        <f>(Q102-Q101)/25</f>
        <v>0.91059200000000151</v>
      </c>
      <c r="S102" s="106"/>
      <c r="T102" s="107"/>
      <c r="U102" s="50" t="s">
        <v>593</v>
      </c>
      <c r="V102" s="28">
        <v>177.15</v>
      </c>
      <c r="W102" s="66"/>
      <c r="X102" s="111"/>
      <c r="Y102" s="112"/>
      <c r="Z102" s="113"/>
      <c r="AA102" s="164"/>
      <c r="AC102" s="165"/>
    </row>
    <row r="103" spans="1:29" ht="14.25" customHeight="1" x14ac:dyDescent="0.35">
      <c r="A103" s="148" t="s">
        <v>1</v>
      </c>
      <c r="B103" s="73" t="s">
        <v>450</v>
      </c>
      <c r="C103" s="172" t="s">
        <v>1</v>
      </c>
      <c r="D103" s="172" t="s">
        <v>320</v>
      </c>
      <c r="E103" s="172" t="s">
        <v>321</v>
      </c>
      <c r="F103" s="172" t="s">
        <v>1</v>
      </c>
      <c r="G103" s="173" t="s">
        <v>323</v>
      </c>
      <c r="H103" s="174" t="s">
        <v>324</v>
      </c>
      <c r="I103" s="172" t="s">
        <v>1</v>
      </c>
      <c r="J103" s="173" t="s">
        <v>323</v>
      </c>
      <c r="K103" s="175" t="s">
        <v>324</v>
      </c>
      <c r="L103" s="28"/>
      <c r="M103" s="28" t="s">
        <v>599</v>
      </c>
      <c r="N103" s="28">
        <v>420.67239999999998</v>
      </c>
      <c r="O103" s="53">
        <f>ABS(N103-N102)/((N103+N102)/2)*100</f>
        <v>1.0332842544817231</v>
      </c>
      <c r="P103" s="28" t="s">
        <v>599</v>
      </c>
      <c r="Q103" s="53">
        <v>420.67239999999998</v>
      </c>
      <c r="R103" s="103">
        <f>(Q103-Q101)/25</f>
        <v>1.0835680000000003</v>
      </c>
      <c r="S103" s="115"/>
      <c r="T103" s="176"/>
      <c r="U103" s="56" t="s">
        <v>596</v>
      </c>
      <c r="V103" s="55">
        <v>176.11</v>
      </c>
      <c r="W103" s="177">
        <f>ABS(V103-V102)/((V103+V102)/2)*100</f>
        <v>0.5888014493574093</v>
      </c>
      <c r="X103" s="178"/>
      <c r="Y103" s="118"/>
      <c r="Z103" s="179"/>
      <c r="AA103" s="180"/>
      <c r="AB103" s="181"/>
      <c r="AC103" s="182"/>
    </row>
    <row r="104" spans="1:29" ht="14.25" customHeight="1" x14ac:dyDescent="0.35">
      <c r="A104" s="50" t="s">
        <v>329</v>
      </c>
      <c r="B104" s="28">
        <v>-3.1099999999999999E-2</v>
      </c>
      <c r="C104" s="28" t="s">
        <v>600</v>
      </c>
      <c r="D104" s="53">
        <v>3.1251000000000002</v>
      </c>
      <c r="E104" s="103"/>
      <c r="F104" s="28" t="s">
        <v>600</v>
      </c>
      <c r="G104" s="53">
        <v>3.1251000000000002</v>
      </c>
      <c r="H104" s="103"/>
      <c r="I104" s="28" t="s">
        <v>342</v>
      </c>
      <c r="J104" s="28">
        <v>10.2981</v>
      </c>
      <c r="K104" s="54">
        <f>J104/10</f>
        <v>1.0298099999999999</v>
      </c>
      <c r="L104" s="84"/>
      <c r="M104" s="28" t="s">
        <v>235</v>
      </c>
      <c r="N104" s="28">
        <v>34.379899999999999</v>
      </c>
      <c r="O104" s="83"/>
      <c r="P104" s="28" t="s">
        <v>235</v>
      </c>
      <c r="Q104" s="28">
        <v>34.379899999999999</v>
      </c>
      <c r="R104" s="28"/>
      <c r="S104" s="274">
        <v>241115</v>
      </c>
      <c r="T104" s="275"/>
      <c r="U104" s="276" t="s">
        <v>445</v>
      </c>
      <c r="V104" s="265"/>
      <c r="W104" s="265"/>
      <c r="X104" s="265"/>
      <c r="Y104" s="265"/>
      <c r="Z104" s="266"/>
    </row>
    <row r="105" spans="1:29" ht="14.25" customHeight="1" x14ac:dyDescent="0.35">
      <c r="A105" s="106"/>
      <c r="B105" s="112"/>
      <c r="C105" s="28" t="s">
        <v>601</v>
      </c>
      <c r="D105" s="53">
        <v>3.1459000000000001</v>
      </c>
      <c r="E105" s="103">
        <f>ABS(D105-D104)/AVERAGE(D104:D105)</f>
        <v>6.6337107319406558E-3</v>
      </c>
      <c r="F105" s="28" t="s">
        <v>602</v>
      </c>
      <c r="G105" s="28">
        <v>13.213100000000001</v>
      </c>
      <c r="H105" s="103">
        <f>(G105-G104)/10</f>
        <v>1.0088000000000001</v>
      </c>
      <c r="I105" s="112"/>
      <c r="J105" s="112"/>
      <c r="K105" s="110"/>
      <c r="L105" s="84"/>
      <c r="M105" s="28" t="s">
        <v>603</v>
      </c>
      <c r="N105" s="28">
        <v>33.740900000000003</v>
      </c>
      <c r="O105" s="163">
        <f>ABS(N105-N104)/((N105+N104)/2)*100</f>
        <v>1.8760789656022705</v>
      </c>
      <c r="P105" s="28" t="s">
        <v>604</v>
      </c>
      <c r="Q105" s="28">
        <v>86.6815</v>
      </c>
      <c r="R105" s="103">
        <f>(Q105-Q104)/50</f>
        <v>1.0460320000000001</v>
      </c>
      <c r="S105" s="272" t="s">
        <v>315</v>
      </c>
      <c r="T105" s="275"/>
      <c r="U105" s="272" t="s">
        <v>316</v>
      </c>
      <c r="V105" s="265"/>
      <c r="W105" s="266"/>
      <c r="X105" s="272" t="s">
        <v>317</v>
      </c>
      <c r="Y105" s="265"/>
      <c r="Z105" s="266"/>
    </row>
    <row r="106" spans="1:29" ht="14.25" customHeight="1" x14ac:dyDescent="0.35">
      <c r="A106" s="106"/>
      <c r="B106" s="112"/>
      <c r="C106" s="28" t="s">
        <v>602</v>
      </c>
      <c r="D106" s="28">
        <v>13.213100000000001</v>
      </c>
      <c r="E106" s="103"/>
      <c r="F106" s="28" t="s">
        <v>605</v>
      </c>
      <c r="G106" s="28">
        <v>13.366899999999999</v>
      </c>
      <c r="H106" s="103">
        <f>(G106-G104)/10</f>
        <v>1.0241799999999999</v>
      </c>
      <c r="I106" s="112"/>
      <c r="J106" s="112"/>
      <c r="K106" s="110"/>
      <c r="L106" s="84"/>
      <c r="M106" s="28" t="s">
        <v>604</v>
      </c>
      <c r="N106" s="28">
        <v>86.6815</v>
      </c>
      <c r="O106" s="163"/>
      <c r="P106" s="28" t="s">
        <v>606</v>
      </c>
      <c r="Q106" s="28">
        <v>88.213499999999996</v>
      </c>
      <c r="R106" s="103">
        <f>(Q106-Q104)/50</f>
        <v>1.0766719999999999</v>
      </c>
      <c r="S106" s="36" t="s">
        <v>1</v>
      </c>
      <c r="T106" s="69" t="s">
        <v>449</v>
      </c>
      <c r="U106" s="41" t="s">
        <v>1</v>
      </c>
      <c r="V106" s="40" t="s">
        <v>320</v>
      </c>
      <c r="W106" s="43" t="s">
        <v>321</v>
      </c>
      <c r="X106" s="39" t="s">
        <v>1</v>
      </c>
      <c r="Y106" s="42" t="s">
        <v>323</v>
      </c>
      <c r="Z106" s="43" t="s">
        <v>324</v>
      </c>
    </row>
    <row r="107" spans="1:29" ht="14.25" customHeight="1" x14ac:dyDescent="0.35">
      <c r="A107" s="106"/>
      <c r="B107" s="112"/>
      <c r="C107" s="28" t="s">
        <v>605</v>
      </c>
      <c r="D107" s="28">
        <v>13.366899999999999</v>
      </c>
      <c r="E107" s="103">
        <f>ABS(D107-D106)/AVERAGE(D106:D107)</f>
        <v>1.1572610985703433E-2</v>
      </c>
      <c r="F107" s="28" t="s">
        <v>272</v>
      </c>
      <c r="G107" s="28">
        <v>4.1853999999999996</v>
      </c>
      <c r="H107" s="103"/>
      <c r="I107" s="112"/>
      <c r="J107" s="112"/>
      <c r="K107" s="110"/>
      <c r="L107" s="84"/>
      <c r="M107" s="28" t="s">
        <v>606</v>
      </c>
      <c r="N107" s="28">
        <v>88.213499999999996</v>
      </c>
      <c r="O107" s="163">
        <f>ABS(N107-N106)/((N107+N106)/2)*100</f>
        <v>1.7519082878298371</v>
      </c>
      <c r="P107" s="28" t="s">
        <v>607</v>
      </c>
      <c r="Q107" s="28">
        <v>150.11250000000001</v>
      </c>
      <c r="R107" s="28"/>
      <c r="S107" s="50" t="s">
        <v>329</v>
      </c>
      <c r="T107" s="84">
        <v>0.82</v>
      </c>
      <c r="U107" s="50" t="s">
        <v>285</v>
      </c>
      <c r="V107" s="28">
        <v>53.01</v>
      </c>
      <c r="W107" s="66"/>
      <c r="X107" s="83" t="s">
        <v>285</v>
      </c>
      <c r="Y107" s="28">
        <v>53.01</v>
      </c>
      <c r="Z107" s="54"/>
    </row>
    <row r="108" spans="1:29" ht="14.25" customHeight="1" x14ac:dyDescent="0.35">
      <c r="A108" s="106"/>
      <c r="B108" s="112"/>
      <c r="C108" s="28" t="s">
        <v>272</v>
      </c>
      <c r="D108" s="28">
        <v>4.1853999999999996</v>
      </c>
      <c r="E108" s="103"/>
      <c r="F108" s="28" t="s">
        <v>608</v>
      </c>
      <c r="G108" s="28">
        <v>13.816000000000001</v>
      </c>
      <c r="H108" s="103">
        <f>(G108-G107)/10</f>
        <v>0.96306000000000014</v>
      </c>
      <c r="I108" s="112"/>
      <c r="J108" s="112"/>
      <c r="K108" s="110"/>
      <c r="L108" s="84"/>
      <c r="M108" s="28" t="s">
        <v>607</v>
      </c>
      <c r="N108" s="28">
        <v>150.11250000000001</v>
      </c>
      <c r="O108" s="163"/>
      <c r="P108" s="28" t="s">
        <v>609</v>
      </c>
      <c r="Q108" s="28">
        <v>199.303</v>
      </c>
      <c r="R108" s="103">
        <f>(Q108-Q107)/50</f>
        <v>0.98380999999999974</v>
      </c>
      <c r="S108" s="106"/>
      <c r="T108" s="107"/>
      <c r="U108" s="50" t="s">
        <v>610</v>
      </c>
      <c r="V108" s="28">
        <v>52.26</v>
      </c>
      <c r="W108" s="81">
        <f>ABS(V108-V107)/((V108+V107)/2)*100</f>
        <v>1.4249073810202337</v>
      </c>
      <c r="X108" s="83" t="s">
        <v>611</v>
      </c>
      <c r="Y108" s="53">
        <v>85.26</v>
      </c>
      <c r="Z108" s="54">
        <f>(Y108-Y107)/33.9</f>
        <v>0.95132743362831884</v>
      </c>
    </row>
    <row r="109" spans="1:29" ht="14.25" customHeight="1" x14ac:dyDescent="0.35">
      <c r="A109" s="106"/>
      <c r="B109" s="112"/>
      <c r="C109" s="28" t="s">
        <v>612</v>
      </c>
      <c r="D109" s="28">
        <v>4.2061999999999999</v>
      </c>
      <c r="E109" s="103">
        <f>ABS(D109-D108)/AVERAGE(D108:D109)</f>
        <v>4.9573382906717128E-3</v>
      </c>
      <c r="F109" s="28" t="s">
        <v>613</v>
      </c>
      <c r="G109" s="28">
        <v>13.9657</v>
      </c>
      <c r="H109" s="103">
        <f>(G109-G107)/10</f>
        <v>0.97803000000000007</v>
      </c>
      <c r="I109" s="112"/>
      <c r="J109" s="112"/>
      <c r="K109" s="110"/>
      <c r="L109" s="84"/>
      <c r="M109" s="28" t="s">
        <v>614</v>
      </c>
      <c r="N109" s="28">
        <v>156.18860000000001</v>
      </c>
      <c r="O109" s="163">
        <f>ABS(N109-N108)/((N109+N108)/2)*100</f>
        <v>3.9674033165404867</v>
      </c>
      <c r="P109" s="28" t="s">
        <v>615</v>
      </c>
      <c r="Q109" s="28">
        <v>196.30549999999999</v>
      </c>
      <c r="R109" s="103">
        <f>(Q109-Q107)/50</f>
        <v>0.92385999999999968</v>
      </c>
      <c r="S109" s="106"/>
      <c r="T109" s="107"/>
      <c r="U109" s="50" t="s">
        <v>611</v>
      </c>
      <c r="V109" s="53">
        <v>85.26</v>
      </c>
      <c r="W109" s="66"/>
      <c r="X109" s="83" t="s">
        <v>616</v>
      </c>
      <c r="Y109" s="53">
        <v>85.16</v>
      </c>
      <c r="Z109" s="54">
        <f>(Y109-Y107)/33.9</f>
        <v>0.94837758112094395</v>
      </c>
    </row>
    <row r="110" spans="1:29" ht="14.25" customHeight="1" x14ac:dyDescent="0.35">
      <c r="A110" s="106"/>
      <c r="B110" s="112"/>
      <c r="C110" s="28" t="s">
        <v>608</v>
      </c>
      <c r="D110" s="28">
        <v>13.816000000000001</v>
      </c>
      <c r="E110" s="103"/>
      <c r="F110" s="112"/>
      <c r="G110" s="112"/>
      <c r="H110" s="183"/>
      <c r="I110" s="112"/>
      <c r="J110" s="112"/>
      <c r="K110" s="110"/>
      <c r="M110" s="28" t="s">
        <v>609</v>
      </c>
      <c r="N110" s="28">
        <v>199.303</v>
      </c>
      <c r="O110" s="53"/>
      <c r="P110" s="28" t="s">
        <v>214</v>
      </c>
      <c r="Q110" s="28">
        <v>3.1692999999999998</v>
      </c>
      <c r="R110" s="28"/>
      <c r="S110" s="106"/>
      <c r="T110" s="108"/>
      <c r="U110" s="50" t="s">
        <v>616</v>
      </c>
      <c r="V110" s="53">
        <v>85.16</v>
      </c>
      <c r="W110" s="81">
        <f>ABS(V110-V109)/((V110+V109)/2)*100</f>
        <v>0.11735711770919906</v>
      </c>
      <c r="X110" s="111"/>
      <c r="Y110" s="112"/>
      <c r="Z110" s="113"/>
    </row>
    <row r="111" spans="1:29" ht="14.25" customHeight="1" x14ac:dyDescent="0.35">
      <c r="A111" s="115"/>
      <c r="B111" s="118"/>
      <c r="C111" s="55" t="s">
        <v>613</v>
      </c>
      <c r="D111" s="55">
        <v>13.9657</v>
      </c>
      <c r="E111" s="133">
        <f>ABS(D111-D110)/AVERAGE(D110:D111)</f>
        <v>1.0776878304783312E-2</v>
      </c>
      <c r="F111" s="118"/>
      <c r="G111" s="118"/>
      <c r="H111" s="184"/>
      <c r="I111" s="118"/>
      <c r="J111" s="118"/>
      <c r="K111" s="185"/>
      <c r="M111" s="28" t="s">
        <v>615</v>
      </c>
      <c r="N111" s="28">
        <v>196.30549999999999</v>
      </c>
      <c r="O111" s="53">
        <f>ABS(N111-N110)/((N111+N110)/2)*100</f>
        <v>1.5153870556370768</v>
      </c>
      <c r="P111" s="28" t="s">
        <v>617</v>
      </c>
      <c r="Q111" s="28">
        <v>47.9696</v>
      </c>
      <c r="R111" s="103">
        <f>(Q111-Q110)/50</f>
        <v>0.89600599999999997</v>
      </c>
      <c r="S111" s="274">
        <v>241115</v>
      </c>
      <c r="T111" s="275"/>
      <c r="U111" s="276" t="s">
        <v>445</v>
      </c>
      <c r="V111" s="265"/>
      <c r="W111" s="265"/>
      <c r="X111" s="265"/>
      <c r="Y111" s="265"/>
      <c r="Z111" s="266"/>
    </row>
    <row r="112" spans="1:29" ht="14.25" customHeight="1" x14ac:dyDescent="0.35">
      <c r="A112" s="93" t="s">
        <v>618</v>
      </c>
      <c r="B112" s="277" t="s">
        <v>447</v>
      </c>
      <c r="C112" s="265"/>
      <c r="D112" s="265"/>
      <c r="E112" s="265"/>
      <c r="F112" s="265"/>
      <c r="G112" s="265"/>
      <c r="H112" s="266"/>
      <c r="M112" s="28" t="s">
        <v>214</v>
      </c>
      <c r="N112" s="28">
        <v>3.5280999999999998</v>
      </c>
      <c r="O112" s="53"/>
      <c r="P112" s="28" t="s">
        <v>619</v>
      </c>
      <c r="Q112" s="28">
        <v>49.413800000000002</v>
      </c>
      <c r="R112" s="103">
        <f>(Q112-Q110)/50</f>
        <v>0.92488999999999999</v>
      </c>
      <c r="S112" s="272" t="s">
        <v>315</v>
      </c>
      <c r="T112" s="275"/>
      <c r="U112" s="272" t="s">
        <v>316</v>
      </c>
      <c r="V112" s="265"/>
      <c r="W112" s="266"/>
      <c r="X112" s="272" t="s">
        <v>317</v>
      </c>
      <c r="Y112" s="265"/>
      <c r="Z112" s="266"/>
    </row>
    <row r="113" spans="1:26" ht="14.25" customHeight="1" x14ac:dyDescent="0.35">
      <c r="A113" s="278" t="s">
        <v>315</v>
      </c>
      <c r="B113" s="269"/>
      <c r="C113" s="278" t="s">
        <v>316</v>
      </c>
      <c r="D113" s="268"/>
      <c r="E113" s="279"/>
      <c r="F113" s="278" t="s">
        <v>317</v>
      </c>
      <c r="G113" s="268"/>
      <c r="H113" s="279"/>
      <c r="M113" s="28" t="s">
        <v>620</v>
      </c>
      <c r="N113" s="28">
        <v>3.1692999999999998</v>
      </c>
      <c r="O113" s="53">
        <f>ABS(N113-N112)/((N113+N112)/2)*100</f>
        <v>10.714605667871115</v>
      </c>
      <c r="S113" s="36" t="s">
        <v>1</v>
      </c>
      <c r="T113" s="69" t="s">
        <v>449</v>
      </c>
      <c r="U113" s="41" t="s">
        <v>1</v>
      </c>
      <c r="V113" s="40" t="s">
        <v>320</v>
      </c>
      <c r="W113" s="43" t="s">
        <v>321</v>
      </c>
      <c r="X113" s="39" t="s">
        <v>1</v>
      </c>
      <c r="Y113" s="42" t="s">
        <v>323</v>
      </c>
      <c r="Z113" s="43" t="s">
        <v>324</v>
      </c>
    </row>
    <row r="114" spans="1:26" ht="14.25" customHeight="1" x14ac:dyDescent="0.35">
      <c r="A114" s="36" t="s">
        <v>1</v>
      </c>
      <c r="B114" s="38" t="s">
        <v>450</v>
      </c>
      <c r="C114" s="41" t="s">
        <v>1</v>
      </c>
      <c r="D114" s="98" t="s">
        <v>320</v>
      </c>
      <c r="E114" s="43" t="s">
        <v>321</v>
      </c>
      <c r="F114" s="41" t="s">
        <v>1</v>
      </c>
      <c r="G114" s="42" t="s">
        <v>323</v>
      </c>
      <c r="H114" s="99" t="s">
        <v>324</v>
      </c>
      <c r="M114" s="28" t="s">
        <v>617</v>
      </c>
      <c r="N114" s="28">
        <v>47.9696</v>
      </c>
      <c r="O114" s="53"/>
      <c r="S114" s="50" t="s">
        <v>329</v>
      </c>
      <c r="T114" s="84">
        <v>0.87</v>
      </c>
      <c r="U114" s="50" t="s">
        <v>285</v>
      </c>
      <c r="V114" s="28">
        <v>165.59</v>
      </c>
      <c r="W114" s="66"/>
      <c r="X114" s="83" t="s">
        <v>285</v>
      </c>
      <c r="Y114" s="28">
        <v>165.59</v>
      </c>
      <c r="Z114" s="54"/>
    </row>
    <row r="115" spans="1:26" ht="14.25" customHeight="1" x14ac:dyDescent="0.35">
      <c r="A115" s="44" t="s">
        <v>329</v>
      </c>
      <c r="B115" s="77">
        <v>-0.1016</v>
      </c>
      <c r="C115" s="44" t="s">
        <v>621</v>
      </c>
      <c r="D115" s="48">
        <v>1.9741</v>
      </c>
      <c r="E115" s="49"/>
      <c r="F115" s="78" t="s">
        <v>621</v>
      </c>
      <c r="G115" s="48">
        <v>1.9741</v>
      </c>
      <c r="H115" s="49"/>
      <c r="M115" s="28" t="s">
        <v>619</v>
      </c>
      <c r="N115" s="28">
        <v>49.413499999999999</v>
      </c>
      <c r="O115" s="53">
        <f>ABS(N115-N114)/((N115+N114)/2)*100</f>
        <v>2.9654015943218059</v>
      </c>
      <c r="S115" s="106"/>
      <c r="T115" s="107"/>
      <c r="U115" s="50" t="s">
        <v>610</v>
      </c>
      <c r="V115" s="28">
        <v>165.84</v>
      </c>
      <c r="W115" s="81">
        <f>ABS(V115-V114)/((V115+V114)/2)*100</f>
        <v>0.15086141870078146</v>
      </c>
      <c r="X115" s="83" t="s">
        <v>611</v>
      </c>
      <c r="Y115" s="28">
        <v>207.97</v>
      </c>
      <c r="Z115" s="54">
        <f>(Y115-Y114)/50</f>
        <v>0.84759999999999991</v>
      </c>
    </row>
    <row r="116" spans="1:26" ht="14.25" customHeight="1" x14ac:dyDescent="0.35">
      <c r="A116" s="106"/>
      <c r="B116" s="110"/>
      <c r="C116" s="50" t="s">
        <v>622</v>
      </c>
      <c r="D116" s="53">
        <v>1.9865999999999999</v>
      </c>
      <c r="E116" s="54">
        <f>ABS(D116-D115)/AVERAGE(D115:D116)</f>
        <v>6.3120155528062997E-3</v>
      </c>
      <c r="F116" s="83" t="s">
        <v>623</v>
      </c>
      <c r="G116" s="53">
        <v>12.260400000000001</v>
      </c>
      <c r="H116" s="54">
        <f>(G116-G115)/10</f>
        <v>1.0286300000000002</v>
      </c>
      <c r="K116" s="289">
        <v>45298</v>
      </c>
      <c r="L116" s="275"/>
      <c r="M116" s="281" t="s">
        <v>444</v>
      </c>
      <c r="N116" s="265"/>
      <c r="O116" s="265"/>
      <c r="P116" s="265"/>
      <c r="Q116" s="265"/>
      <c r="R116" s="266"/>
      <c r="S116" s="106"/>
      <c r="T116" s="107"/>
      <c r="U116" s="50" t="s">
        <v>611</v>
      </c>
      <c r="V116" s="28">
        <v>207.97</v>
      </c>
      <c r="W116" s="66"/>
      <c r="X116" s="83" t="s">
        <v>616</v>
      </c>
      <c r="Y116" s="28">
        <v>207.81</v>
      </c>
      <c r="Z116" s="54">
        <f>(Y116-Y114)/50</f>
        <v>0.84439999999999993</v>
      </c>
    </row>
    <row r="117" spans="1:26" ht="14.25" customHeight="1" x14ac:dyDescent="0.35">
      <c r="A117" s="106"/>
      <c r="B117" s="110"/>
      <c r="C117" s="50" t="s">
        <v>623</v>
      </c>
      <c r="D117" s="28">
        <v>12.260400000000001</v>
      </c>
      <c r="E117" s="54"/>
      <c r="F117" s="83" t="s">
        <v>624</v>
      </c>
      <c r="G117" s="28">
        <v>12.130699999999999</v>
      </c>
      <c r="H117" s="54">
        <f>(G117-G115)/10</f>
        <v>1.01566</v>
      </c>
      <c r="K117" s="270" t="s">
        <v>315</v>
      </c>
      <c r="L117" s="266"/>
      <c r="M117" s="270" t="s">
        <v>316</v>
      </c>
      <c r="N117" s="265"/>
      <c r="O117" s="266"/>
      <c r="P117" s="270" t="s">
        <v>317</v>
      </c>
      <c r="Q117" s="265"/>
      <c r="R117" s="266"/>
      <c r="S117" s="106"/>
      <c r="T117" s="108"/>
      <c r="U117" s="50" t="s">
        <v>616</v>
      </c>
      <c r="V117" s="28">
        <v>207.81</v>
      </c>
      <c r="W117" s="81">
        <f>ABS(V117-V116)/((V117+V116)/2)*100</f>
        <v>7.6963778921543408E-2</v>
      </c>
      <c r="X117" s="111"/>
      <c r="Y117" s="112"/>
      <c r="Z117" s="113"/>
    </row>
    <row r="118" spans="1:26" ht="14.25" customHeight="1" x14ac:dyDescent="0.35">
      <c r="A118" s="106"/>
      <c r="B118" s="110"/>
      <c r="C118" s="50" t="s">
        <v>624</v>
      </c>
      <c r="D118" s="28">
        <v>12.130699999999999</v>
      </c>
      <c r="E118" s="54">
        <f>ABS(D118-D117)/AVERAGE(D117:D118)</f>
        <v>1.063502671056258E-2</v>
      </c>
      <c r="F118" s="83" t="s">
        <v>285</v>
      </c>
      <c r="G118" s="28">
        <v>2.6646000000000001</v>
      </c>
      <c r="H118" s="54"/>
      <c r="K118" s="186" t="s">
        <v>1</v>
      </c>
      <c r="L118" s="68" t="s">
        <v>448</v>
      </c>
      <c r="M118" s="142" t="s">
        <v>1</v>
      </c>
      <c r="N118" s="40" t="s">
        <v>326</v>
      </c>
      <c r="O118" s="40" t="s">
        <v>321</v>
      </c>
      <c r="P118" s="41" t="s">
        <v>1</v>
      </c>
      <c r="Q118" s="42" t="s">
        <v>328</v>
      </c>
      <c r="R118" s="43" t="s">
        <v>324</v>
      </c>
      <c r="S118" s="274">
        <v>240813</v>
      </c>
      <c r="T118" s="275"/>
      <c r="U118" s="276" t="s">
        <v>445</v>
      </c>
      <c r="V118" s="265"/>
      <c r="W118" s="265"/>
      <c r="X118" s="265"/>
      <c r="Y118" s="265"/>
      <c r="Z118" s="266"/>
    </row>
    <row r="119" spans="1:26" ht="14.25" customHeight="1" x14ac:dyDescent="0.35">
      <c r="A119" s="106"/>
      <c r="B119" s="110"/>
      <c r="C119" s="50" t="s">
        <v>285</v>
      </c>
      <c r="D119" s="28">
        <v>2.6646000000000001</v>
      </c>
      <c r="E119" s="54"/>
      <c r="F119" s="83" t="s">
        <v>611</v>
      </c>
      <c r="G119" s="28">
        <v>13.101599999999999</v>
      </c>
      <c r="H119" s="54">
        <f>(G119-G118)/10</f>
        <v>1.0436999999999999</v>
      </c>
      <c r="K119" s="50" t="s">
        <v>329</v>
      </c>
      <c r="L119" s="28">
        <v>2.0215000000000001</v>
      </c>
      <c r="M119" s="28" t="s">
        <v>625</v>
      </c>
      <c r="N119" s="53">
        <v>12.3414</v>
      </c>
      <c r="O119" s="28"/>
      <c r="P119" s="28" t="s">
        <v>342</v>
      </c>
      <c r="Q119" s="53">
        <v>45.789099999999998</v>
      </c>
      <c r="R119" s="54">
        <f>Q119/50</f>
        <v>0.91578199999999998</v>
      </c>
      <c r="S119" s="272" t="s">
        <v>315</v>
      </c>
      <c r="T119" s="275"/>
      <c r="U119" s="272" t="s">
        <v>316</v>
      </c>
      <c r="V119" s="265"/>
      <c r="W119" s="266"/>
      <c r="X119" s="272" t="s">
        <v>317</v>
      </c>
      <c r="Y119" s="265"/>
      <c r="Z119" s="266"/>
    </row>
    <row r="120" spans="1:26" ht="14.25" customHeight="1" x14ac:dyDescent="0.35">
      <c r="A120" s="106"/>
      <c r="B120" s="110"/>
      <c r="C120" s="50" t="s">
        <v>610</v>
      </c>
      <c r="D120" s="28">
        <v>2.6646000000000001</v>
      </c>
      <c r="E120" s="54">
        <f>ABS(D120-D119)/AVERAGE(D119:D120)</f>
        <v>0</v>
      </c>
      <c r="F120" s="83" t="s">
        <v>616</v>
      </c>
      <c r="G120" s="28">
        <v>13.2271</v>
      </c>
      <c r="H120" s="54">
        <f>(G120-G118)/10</f>
        <v>1.0562499999999999</v>
      </c>
      <c r="K120" s="50"/>
      <c r="L120" s="51"/>
      <c r="M120" s="28" t="s">
        <v>626</v>
      </c>
      <c r="N120" s="53">
        <v>12.335900000000001</v>
      </c>
      <c r="O120" s="53">
        <f>ABS(N120-N119)/((N120+N119)/2)*100</f>
        <v>4.4575378992025995E-2</v>
      </c>
      <c r="P120" s="28" t="s">
        <v>625</v>
      </c>
      <c r="Q120" s="53">
        <v>12.3414</v>
      </c>
      <c r="R120" s="54"/>
      <c r="S120" s="36" t="s">
        <v>1</v>
      </c>
      <c r="T120" s="37" t="s">
        <v>449</v>
      </c>
      <c r="U120" s="39" t="s">
        <v>1</v>
      </c>
      <c r="V120" s="40" t="s">
        <v>320</v>
      </c>
      <c r="W120" s="40" t="s">
        <v>321</v>
      </c>
      <c r="X120" s="41" t="s">
        <v>1</v>
      </c>
      <c r="Y120" s="42" t="s">
        <v>323</v>
      </c>
      <c r="Z120" s="43" t="s">
        <v>324</v>
      </c>
    </row>
    <row r="121" spans="1:26" ht="14.25" customHeight="1" x14ac:dyDescent="0.35">
      <c r="A121" s="106"/>
      <c r="B121" s="110"/>
      <c r="C121" s="50" t="s">
        <v>611</v>
      </c>
      <c r="D121" s="28">
        <v>13.101599999999999</v>
      </c>
      <c r="E121" s="54"/>
      <c r="F121" s="111"/>
      <c r="G121" s="112"/>
      <c r="H121" s="113"/>
      <c r="K121" s="50"/>
      <c r="L121" s="51"/>
      <c r="M121" s="28" t="s">
        <v>627</v>
      </c>
      <c r="N121" s="53">
        <v>112.36</v>
      </c>
      <c r="O121" s="28"/>
      <c r="P121" s="28" t="s">
        <v>627</v>
      </c>
      <c r="Q121" s="53">
        <v>112.362875</v>
      </c>
      <c r="R121" s="54">
        <f>(Q121-Q120)/100</f>
        <v>1.00021475</v>
      </c>
      <c r="S121" s="50" t="s">
        <v>431</v>
      </c>
      <c r="T121" s="28">
        <v>0.74</v>
      </c>
      <c r="U121" s="28" t="s">
        <v>203</v>
      </c>
      <c r="V121" s="28">
        <v>16.850000000000001</v>
      </c>
      <c r="W121" s="28"/>
      <c r="X121" s="28" t="s">
        <v>203</v>
      </c>
      <c r="Y121" s="28">
        <v>16.850000000000001</v>
      </c>
      <c r="Z121" s="54"/>
    </row>
    <row r="122" spans="1:26" ht="14.25" customHeight="1" x14ac:dyDescent="0.35">
      <c r="A122" s="115"/>
      <c r="B122" s="185"/>
      <c r="C122" s="56" t="s">
        <v>616</v>
      </c>
      <c r="D122" s="55">
        <v>13.2271</v>
      </c>
      <c r="E122" s="59">
        <f>ABS(D122-D121)/AVERAGE(D121:D122)</f>
        <v>9.5333229517599143E-3</v>
      </c>
      <c r="F122" s="178"/>
      <c r="G122" s="118"/>
      <c r="H122" s="119"/>
      <c r="K122" s="50"/>
      <c r="L122" s="51"/>
      <c r="M122" s="28" t="s">
        <v>628</v>
      </c>
      <c r="N122" s="53">
        <v>112.82</v>
      </c>
      <c r="O122" s="53">
        <f>ABS(N122-N121)/((N122+N121)/2)*100</f>
        <v>0.40856203925747736</v>
      </c>
      <c r="P122" s="28" t="s">
        <v>628</v>
      </c>
      <c r="Q122" s="53">
        <v>112.82487500000001</v>
      </c>
      <c r="R122" s="54">
        <f>(Q122-Q120)/100</f>
        <v>1.0048347499999999</v>
      </c>
      <c r="S122" s="50" t="s">
        <v>332</v>
      </c>
      <c r="T122" s="28">
        <v>0.75</v>
      </c>
      <c r="U122" s="28" t="s">
        <v>528</v>
      </c>
      <c r="V122" s="28">
        <v>16.649999999999999</v>
      </c>
      <c r="W122" s="53">
        <f>ABS(V122-V121)/((V122+V121)/2)*100</f>
        <v>1.1940298507462856</v>
      </c>
      <c r="X122" s="28" t="s">
        <v>529</v>
      </c>
      <c r="Y122" s="28">
        <v>65.5</v>
      </c>
      <c r="Z122" s="54">
        <f>(Y122-Y121)/50</f>
        <v>0.97299999999999998</v>
      </c>
    </row>
    <row r="123" spans="1:26" ht="14.25" customHeight="1" x14ac:dyDescent="0.35">
      <c r="A123" s="93">
        <v>241025</v>
      </c>
      <c r="B123" s="277" t="s">
        <v>447</v>
      </c>
      <c r="C123" s="265"/>
      <c r="D123" s="265"/>
      <c r="E123" s="265"/>
      <c r="F123" s="265"/>
      <c r="G123" s="265"/>
      <c r="H123" s="266"/>
      <c r="K123" s="50"/>
      <c r="L123" s="28"/>
      <c r="M123" s="28" t="s">
        <v>629</v>
      </c>
      <c r="N123" s="28">
        <v>27.052099999999999</v>
      </c>
      <c r="O123" s="28"/>
      <c r="P123" s="28" t="s">
        <v>629</v>
      </c>
      <c r="Q123" s="53">
        <v>27.052099999999999</v>
      </c>
      <c r="R123" s="54"/>
      <c r="S123" s="106"/>
      <c r="T123" s="112"/>
      <c r="U123" s="28" t="s">
        <v>529</v>
      </c>
      <c r="V123" s="28">
        <v>65.5</v>
      </c>
      <c r="W123" s="28"/>
      <c r="X123" s="28" t="s">
        <v>530</v>
      </c>
      <c r="Y123" s="28">
        <v>65.38</v>
      </c>
      <c r="Z123" s="54">
        <f>(Y123-Y121)/50</f>
        <v>0.97059999999999991</v>
      </c>
    </row>
    <row r="124" spans="1:26" ht="14.25" customHeight="1" x14ac:dyDescent="0.35">
      <c r="A124" s="278" t="s">
        <v>315</v>
      </c>
      <c r="B124" s="269"/>
      <c r="C124" s="278" t="s">
        <v>316</v>
      </c>
      <c r="D124" s="268"/>
      <c r="E124" s="279"/>
      <c r="F124" s="278" t="s">
        <v>317</v>
      </c>
      <c r="G124" s="268"/>
      <c r="H124" s="279"/>
      <c r="K124" s="50"/>
      <c r="L124" s="28"/>
      <c r="M124" s="28" t="s">
        <v>630</v>
      </c>
      <c r="N124" s="28">
        <v>27.947399999999998</v>
      </c>
      <c r="O124" s="53">
        <f>ABS(N124-N123)/((N124+N123)/2)*100</f>
        <v>3.2556659605996381</v>
      </c>
      <c r="P124" s="28" t="s">
        <v>631</v>
      </c>
      <c r="Q124" s="53">
        <v>134.78739999999999</v>
      </c>
      <c r="R124" s="54">
        <f>(Q124-Q123)/100</f>
        <v>1.077353</v>
      </c>
      <c r="S124" s="106"/>
      <c r="T124" s="136"/>
      <c r="U124" s="28" t="s">
        <v>530</v>
      </c>
      <c r="V124" s="28">
        <v>65.38</v>
      </c>
      <c r="W124" s="53">
        <f>ABS(V124-V123)/((V124+V123)/2)*100</f>
        <v>0.1833740831295913</v>
      </c>
      <c r="X124" s="28" t="s">
        <v>228</v>
      </c>
      <c r="Y124" s="28">
        <v>15.39</v>
      </c>
      <c r="Z124" s="54"/>
    </row>
    <row r="125" spans="1:26" ht="14.25" customHeight="1" x14ac:dyDescent="0.35">
      <c r="A125" s="36" t="s">
        <v>1</v>
      </c>
      <c r="B125" s="38" t="s">
        <v>450</v>
      </c>
      <c r="C125" s="41" t="s">
        <v>1</v>
      </c>
      <c r="D125" s="98" t="s">
        <v>320</v>
      </c>
      <c r="E125" s="43" t="s">
        <v>321</v>
      </c>
      <c r="F125" s="41" t="s">
        <v>1</v>
      </c>
      <c r="G125" s="42" t="s">
        <v>323</v>
      </c>
      <c r="H125" s="99" t="s">
        <v>324</v>
      </c>
      <c r="K125" s="50"/>
      <c r="L125" s="28"/>
      <c r="M125" s="28" t="s">
        <v>631</v>
      </c>
      <c r="N125" s="28">
        <v>134.78739999999999</v>
      </c>
      <c r="O125" s="53"/>
      <c r="P125" s="55" t="s">
        <v>632</v>
      </c>
      <c r="Q125" s="53">
        <v>127.1858</v>
      </c>
      <c r="R125" s="54">
        <f>(Q125-Q123)/100</f>
        <v>1.0013370000000001</v>
      </c>
      <c r="S125" s="106"/>
      <c r="T125" s="112"/>
      <c r="U125" s="28" t="s">
        <v>228</v>
      </c>
      <c r="V125" s="28">
        <v>15.39</v>
      </c>
      <c r="W125" s="28"/>
      <c r="X125" s="28" t="s">
        <v>590</v>
      </c>
      <c r="Y125" s="28">
        <v>63.19</v>
      </c>
      <c r="Z125" s="54">
        <f>(Y125-Y124)/50</f>
        <v>0.95599999999999996</v>
      </c>
    </row>
    <row r="126" spans="1:26" ht="14.25" customHeight="1" x14ac:dyDescent="0.35">
      <c r="A126" s="44" t="s">
        <v>329</v>
      </c>
      <c r="B126" s="139">
        <v>-0.1037</v>
      </c>
      <c r="C126" s="44" t="s">
        <v>278</v>
      </c>
      <c r="D126" s="48">
        <v>0.64119999999999999</v>
      </c>
      <c r="E126" s="49"/>
      <c r="F126" s="78" t="s">
        <v>278</v>
      </c>
      <c r="G126" s="48">
        <v>0.64119999999999999</v>
      </c>
      <c r="H126" s="49"/>
      <c r="K126" s="56"/>
      <c r="L126" s="55"/>
      <c r="M126" s="55" t="s">
        <v>632</v>
      </c>
      <c r="N126" s="55">
        <v>127.1858</v>
      </c>
      <c r="O126" s="58">
        <f>ABS(N126-N125)/((N126+N125)/2)*100</f>
        <v>5.8033417158701655</v>
      </c>
      <c r="P126" s="55"/>
      <c r="Q126" s="55"/>
      <c r="R126" s="61"/>
      <c r="S126" s="106"/>
      <c r="T126" s="112"/>
      <c r="U126" s="28" t="s">
        <v>588</v>
      </c>
      <c r="V126" s="28">
        <v>15.31</v>
      </c>
      <c r="W126" s="53">
        <f>ABS(V126-V125)/((V126+V125)/2)*100</f>
        <v>0.52117263843648254</v>
      </c>
      <c r="X126" s="28" t="s">
        <v>591</v>
      </c>
      <c r="Y126" s="28">
        <v>62.76</v>
      </c>
      <c r="Z126" s="54">
        <f>(Y126-Y124)/50</f>
        <v>0.94739999999999991</v>
      </c>
    </row>
    <row r="127" spans="1:26" ht="14.25" customHeight="1" x14ac:dyDescent="0.35">
      <c r="A127" s="106"/>
      <c r="B127" s="107"/>
      <c r="C127" s="50" t="s">
        <v>576</v>
      </c>
      <c r="D127" s="53">
        <v>0.62450000000000006</v>
      </c>
      <c r="E127" s="54">
        <f>ABS(D127-D126)/AVERAGE(D126:D127)</f>
        <v>2.6388559690289859E-2</v>
      </c>
      <c r="F127" s="83" t="s">
        <v>577</v>
      </c>
      <c r="G127" s="53">
        <v>10.8439</v>
      </c>
      <c r="H127" s="54">
        <f>(G127-G126)/10</f>
        <v>1.02027</v>
      </c>
      <c r="K127" s="282"/>
      <c r="L127" s="275"/>
      <c r="M127" s="281" t="s">
        <v>444</v>
      </c>
      <c r="N127" s="265"/>
      <c r="O127" s="265"/>
      <c r="P127" s="265"/>
      <c r="Q127" s="265"/>
      <c r="R127" s="266"/>
      <c r="S127" s="106"/>
      <c r="T127" s="112"/>
      <c r="U127" s="28" t="s">
        <v>590</v>
      </c>
      <c r="V127" s="28">
        <v>63.19</v>
      </c>
      <c r="W127" s="28"/>
      <c r="X127" s="28" t="s">
        <v>236</v>
      </c>
      <c r="Y127" s="28">
        <v>50.86</v>
      </c>
      <c r="Z127" s="54"/>
    </row>
    <row r="128" spans="1:26" ht="14.25" customHeight="1" x14ac:dyDescent="0.35">
      <c r="A128" s="106"/>
      <c r="B128" s="107"/>
      <c r="C128" s="50" t="s">
        <v>577</v>
      </c>
      <c r="D128" s="28">
        <v>10.8439</v>
      </c>
      <c r="E128" s="54"/>
      <c r="F128" s="83" t="s">
        <v>580</v>
      </c>
      <c r="G128" s="28">
        <v>11.0322</v>
      </c>
      <c r="H128" s="54">
        <f>(G128-G126)/10</f>
        <v>1.0390999999999999</v>
      </c>
      <c r="K128" s="270" t="s">
        <v>315</v>
      </c>
      <c r="L128" s="266"/>
      <c r="M128" s="270" t="s">
        <v>316</v>
      </c>
      <c r="N128" s="265"/>
      <c r="O128" s="266"/>
      <c r="P128" s="270" t="s">
        <v>317</v>
      </c>
      <c r="Q128" s="265"/>
      <c r="R128" s="266"/>
      <c r="S128" s="106"/>
      <c r="T128" s="112"/>
      <c r="U128" s="28" t="s">
        <v>591</v>
      </c>
      <c r="V128" s="28">
        <v>62.76</v>
      </c>
      <c r="W128" s="53">
        <f>ABS(V128-V127)/((V128+V127)/2)*100</f>
        <v>0.6828106391425165</v>
      </c>
      <c r="X128" s="28" t="s">
        <v>633</v>
      </c>
      <c r="Y128" s="28">
        <v>96.38</v>
      </c>
      <c r="Z128" s="54">
        <f>(Y128-Y127)/50</f>
        <v>0.91039999999999988</v>
      </c>
    </row>
    <row r="129" spans="1:26" ht="14.25" customHeight="1" x14ac:dyDescent="0.35">
      <c r="A129" s="106"/>
      <c r="B129" s="107"/>
      <c r="C129" s="50" t="s">
        <v>580</v>
      </c>
      <c r="D129" s="28">
        <v>11.0322</v>
      </c>
      <c r="E129" s="54">
        <f>ABS(D129-D128)/AVERAGE(D128:D129)</f>
        <v>1.7215134324673951E-2</v>
      </c>
      <c r="F129" s="83" t="s">
        <v>300</v>
      </c>
      <c r="G129" s="28">
        <v>10.9192</v>
      </c>
      <c r="H129" s="54"/>
      <c r="K129" s="186" t="s">
        <v>1</v>
      </c>
      <c r="L129" s="68" t="s">
        <v>448</v>
      </c>
      <c r="M129" s="142" t="s">
        <v>1</v>
      </c>
      <c r="N129" s="40" t="s">
        <v>326</v>
      </c>
      <c r="O129" s="40" t="s">
        <v>321</v>
      </c>
      <c r="P129" s="41" t="s">
        <v>1</v>
      </c>
      <c r="Q129" s="42" t="s">
        <v>328</v>
      </c>
      <c r="R129" s="43" t="s">
        <v>324</v>
      </c>
      <c r="S129" s="106"/>
      <c r="T129" s="112"/>
      <c r="U129" s="28" t="s">
        <v>236</v>
      </c>
      <c r="V129" s="28">
        <v>50.86</v>
      </c>
      <c r="W129" s="28"/>
      <c r="X129" s="28" t="s">
        <v>634</v>
      </c>
      <c r="Y129" s="28">
        <v>96.96</v>
      </c>
      <c r="Z129" s="54">
        <f>(Y129-Y127)/50</f>
        <v>0.92199999999999993</v>
      </c>
    </row>
    <row r="130" spans="1:26" ht="14.25" customHeight="1" x14ac:dyDescent="0.35">
      <c r="A130" s="106"/>
      <c r="B130" s="107"/>
      <c r="C130" s="50" t="s">
        <v>300</v>
      </c>
      <c r="D130" s="28">
        <v>10.9192</v>
      </c>
      <c r="E130" s="54"/>
      <c r="F130" s="83" t="s">
        <v>635</v>
      </c>
      <c r="G130" s="28">
        <v>20.862400000000001</v>
      </c>
      <c r="H130" s="54">
        <f>(G130-G129)/10</f>
        <v>0.99432000000000009</v>
      </c>
      <c r="K130" s="50" t="s">
        <v>329</v>
      </c>
      <c r="L130" s="28">
        <v>1.7991999999999999</v>
      </c>
      <c r="M130" s="28" t="s">
        <v>636</v>
      </c>
      <c r="N130" s="53">
        <v>139.2501</v>
      </c>
      <c r="O130" s="28"/>
      <c r="P130" s="28" t="s">
        <v>342</v>
      </c>
      <c r="Q130" s="53">
        <v>47.575000000000003</v>
      </c>
      <c r="R130" s="54">
        <f>Q130/50</f>
        <v>0.95150000000000001</v>
      </c>
      <c r="S130" s="106"/>
      <c r="T130" s="112"/>
      <c r="U130" s="28" t="s">
        <v>637</v>
      </c>
      <c r="V130" s="28">
        <v>50.75</v>
      </c>
      <c r="W130" s="53">
        <f>ABS(V130-V129)/((V130+V129)/2)*100</f>
        <v>0.2165141226257247</v>
      </c>
      <c r="X130" s="28" t="s">
        <v>211</v>
      </c>
      <c r="Y130" s="28">
        <v>109.37</v>
      </c>
      <c r="Z130" s="54"/>
    </row>
    <row r="131" spans="1:26" ht="14.25" customHeight="1" x14ac:dyDescent="0.35">
      <c r="A131" s="106"/>
      <c r="B131" s="107"/>
      <c r="C131" s="50" t="s">
        <v>638</v>
      </c>
      <c r="D131" s="28">
        <v>10.831300000000001</v>
      </c>
      <c r="E131" s="54">
        <f>ABS(D131-D130)/AVERAGE(D130:D131)</f>
        <v>8.0825728144180049E-3</v>
      </c>
      <c r="F131" s="83" t="s">
        <v>639</v>
      </c>
      <c r="G131" s="28">
        <v>20.9252</v>
      </c>
      <c r="H131" s="54">
        <f>(G131-G129)/10</f>
        <v>1.0005999999999999</v>
      </c>
      <c r="K131" s="50"/>
      <c r="L131" s="51"/>
      <c r="M131" s="28" t="s">
        <v>640</v>
      </c>
      <c r="N131" s="53">
        <v>139.54320000000001</v>
      </c>
      <c r="O131" s="53">
        <f>ABS(N131-N130)/((N131+N130)/2)*100</f>
        <v>0.21026330259730749</v>
      </c>
      <c r="P131" s="28" t="s">
        <v>636</v>
      </c>
      <c r="Q131" s="53">
        <v>139.2501</v>
      </c>
      <c r="R131" s="54"/>
      <c r="S131" s="106"/>
      <c r="T131" s="112"/>
      <c r="U131" s="28" t="s">
        <v>633</v>
      </c>
      <c r="V131" s="28">
        <v>96.38</v>
      </c>
      <c r="W131" s="28"/>
      <c r="X131" s="28" t="s">
        <v>641</v>
      </c>
      <c r="Y131" s="28">
        <v>155.84</v>
      </c>
      <c r="Z131" s="54">
        <f>(Y131-Y130)/50</f>
        <v>0.9294</v>
      </c>
    </row>
    <row r="132" spans="1:26" ht="14.25" customHeight="1" x14ac:dyDescent="0.35">
      <c r="A132" s="106"/>
      <c r="B132" s="107"/>
      <c r="C132" s="50" t="s">
        <v>635</v>
      </c>
      <c r="D132" s="28">
        <v>20.862400000000001</v>
      </c>
      <c r="E132" s="54"/>
      <c r="F132" s="111"/>
      <c r="G132" s="112"/>
      <c r="H132" s="113"/>
      <c r="K132" s="50"/>
      <c r="L132" s="51"/>
      <c r="M132" s="28" t="s">
        <v>642</v>
      </c>
      <c r="N132" s="53">
        <v>183.53909999999999</v>
      </c>
      <c r="O132" s="28"/>
      <c r="P132" s="28" t="s">
        <v>642</v>
      </c>
      <c r="Q132" s="53">
        <v>183.53909999999999</v>
      </c>
      <c r="R132" s="54">
        <f>(Q132-Q131)/50</f>
        <v>0.88577999999999979</v>
      </c>
      <c r="S132" s="106"/>
      <c r="T132" s="112"/>
      <c r="U132" s="28" t="s">
        <v>634</v>
      </c>
      <c r="V132" s="28">
        <v>96.96</v>
      </c>
      <c r="W132" s="53">
        <f>ABS(V132-V131)/((V132+V131)/2)*100</f>
        <v>0.59997931105823776</v>
      </c>
      <c r="X132" s="28" t="s">
        <v>643</v>
      </c>
      <c r="Y132" s="28">
        <v>154.19999999999999</v>
      </c>
      <c r="Z132" s="54">
        <f>(Y132-Y130)/50</f>
        <v>0.89659999999999973</v>
      </c>
    </row>
    <row r="133" spans="1:26" ht="14.25" customHeight="1" x14ac:dyDescent="0.35">
      <c r="A133" s="115"/>
      <c r="B133" s="176"/>
      <c r="C133" s="56" t="s">
        <v>639</v>
      </c>
      <c r="D133" s="55">
        <v>20.9252</v>
      </c>
      <c r="E133" s="59">
        <f>ABS(D133-D132)/AVERAGE(D132:D133)</f>
        <v>3.0056763250341876E-3</v>
      </c>
      <c r="F133" s="178"/>
      <c r="G133" s="118"/>
      <c r="H133" s="119"/>
      <c r="K133" s="50"/>
      <c r="L133" s="51"/>
      <c r="M133" s="28" t="s">
        <v>644</v>
      </c>
      <c r="N133" s="53">
        <v>186.5943</v>
      </c>
      <c r="O133" s="53">
        <f>ABS(N133-N132)/((N133+N132)/2)*100</f>
        <v>1.6508642559682609</v>
      </c>
      <c r="P133" s="28" t="s">
        <v>644</v>
      </c>
      <c r="Q133" s="53">
        <v>186.5943</v>
      </c>
      <c r="R133" s="54">
        <f>(Q133-Q131)/50</f>
        <v>0.94688400000000006</v>
      </c>
      <c r="S133" s="106"/>
      <c r="T133" s="112"/>
      <c r="U133" s="28" t="s">
        <v>211</v>
      </c>
      <c r="V133" s="28">
        <v>109.37</v>
      </c>
      <c r="W133" s="28"/>
      <c r="X133" s="187"/>
      <c r="Y133" s="187"/>
      <c r="Z133" s="188"/>
    </row>
    <row r="134" spans="1:26" ht="14.25" customHeight="1" x14ac:dyDescent="0.35">
      <c r="A134" s="189">
        <v>241119</v>
      </c>
      <c r="B134" s="277" t="s">
        <v>447</v>
      </c>
      <c r="C134" s="265"/>
      <c r="D134" s="265"/>
      <c r="E134" s="265"/>
      <c r="F134" s="265"/>
      <c r="G134" s="265"/>
      <c r="H134" s="266"/>
      <c r="K134" s="50"/>
      <c r="L134" s="28"/>
      <c r="M134" s="28" t="s">
        <v>645</v>
      </c>
      <c r="N134" s="28">
        <v>11.6599</v>
      </c>
      <c r="O134" s="28"/>
      <c r="P134" s="28" t="s">
        <v>645</v>
      </c>
      <c r="Q134" s="53">
        <v>11.6599</v>
      </c>
      <c r="R134" s="54"/>
      <c r="S134" s="106"/>
      <c r="T134" s="112"/>
      <c r="U134" s="28" t="s">
        <v>646</v>
      </c>
      <c r="V134" s="28">
        <v>111.14</v>
      </c>
      <c r="W134" s="53">
        <f>ABS(V134-V133)/((V134+V133)/2)*100</f>
        <v>1.6053693710035792</v>
      </c>
      <c r="X134" s="187"/>
      <c r="Y134" s="187"/>
      <c r="Z134" s="114"/>
    </row>
    <row r="135" spans="1:26" ht="14.25" customHeight="1" x14ac:dyDescent="0.35">
      <c r="A135" s="278" t="s">
        <v>315</v>
      </c>
      <c r="B135" s="269"/>
      <c r="C135" s="278" t="s">
        <v>316</v>
      </c>
      <c r="D135" s="268"/>
      <c r="E135" s="279"/>
      <c r="F135" s="278" t="s">
        <v>317</v>
      </c>
      <c r="G135" s="268"/>
      <c r="H135" s="279"/>
      <c r="K135" s="50"/>
      <c r="L135" s="28"/>
      <c r="M135" s="28" t="s">
        <v>647</v>
      </c>
      <c r="N135" s="28">
        <v>11.7193</v>
      </c>
      <c r="O135" s="53">
        <f>ABS(N135-N134)/((N135+N134)/2)*100</f>
        <v>0.5081439912400777</v>
      </c>
      <c r="P135" s="28" t="s">
        <v>648</v>
      </c>
      <c r="Q135" s="53">
        <v>378.40230000000003</v>
      </c>
      <c r="R135" s="54">
        <f>(Q135-Q134)/350</f>
        <v>1.0478354285714286</v>
      </c>
      <c r="S135" s="106"/>
      <c r="T135" s="112"/>
      <c r="U135" s="28" t="s">
        <v>641</v>
      </c>
      <c r="V135" s="28">
        <v>155.84</v>
      </c>
      <c r="W135" s="28"/>
      <c r="X135" s="187"/>
      <c r="Y135" s="187"/>
      <c r="Z135" s="114"/>
    </row>
    <row r="136" spans="1:26" ht="14.25" customHeight="1" x14ac:dyDescent="0.35">
      <c r="A136" s="36" t="s">
        <v>1</v>
      </c>
      <c r="B136" s="38" t="s">
        <v>450</v>
      </c>
      <c r="C136" s="41" t="s">
        <v>1</v>
      </c>
      <c r="D136" s="98" t="s">
        <v>320</v>
      </c>
      <c r="E136" s="43" t="s">
        <v>321</v>
      </c>
      <c r="F136" s="41" t="s">
        <v>1</v>
      </c>
      <c r="G136" s="42" t="s">
        <v>323</v>
      </c>
      <c r="H136" s="99" t="s">
        <v>324</v>
      </c>
      <c r="K136" s="50"/>
      <c r="L136" s="28"/>
      <c r="M136" s="28" t="s">
        <v>648</v>
      </c>
      <c r="N136" s="28">
        <v>378.40230000000003</v>
      </c>
      <c r="O136" s="53"/>
      <c r="P136" s="55" t="s">
        <v>649</v>
      </c>
      <c r="Q136" s="53">
        <v>379.72340000000003</v>
      </c>
      <c r="R136" s="54">
        <f>(Q136-Q134)/350</f>
        <v>1.0516100000000002</v>
      </c>
      <c r="S136" s="115"/>
      <c r="T136" s="118"/>
      <c r="U136" s="55" t="s">
        <v>643</v>
      </c>
      <c r="V136" s="55">
        <v>154.19999999999999</v>
      </c>
      <c r="W136" s="58">
        <f>ABS(V136-V135)/((V136+V135)/2)*100</f>
        <v>1.0579280092891337</v>
      </c>
      <c r="X136" s="118"/>
      <c r="Y136" s="118"/>
      <c r="Z136" s="119"/>
    </row>
    <row r="137" spans="1:26" ht="14.25" customHeight="1" x14ac:dyDescent="0.35">
      <c r="A137" s="44" t="s">
        <v>329</v>
      </c>
      <c r="B137" s="139">
        <v>-2.46E-2</v>
      </c>
      <c r="C137" s="44" t="s">
        <v>304</v>
      </c>
      <c r="D137" s="48">
        <v>4.9905999999999997</v>
      </c>
      <c r="E137" s="49"/>
      <c r="F137" s="44" t="s">
        <v>304</v>
      </c>
      <c r="G137" s="48">
        <v>4.9905999999999997</v>
      </c>
      <c r="H137" s="49"/>
      <c r="K137" s="56"/>
      <c r="L137" s="55"/>
      <c r="M137" s="55" t="s">
        <v>649</v>
      </c>
      <c r="N137" s="55">
        <v>379.72340000000003</v>
      </c>
      <c r="O137" s="58">
        <f>ABS(N137-N136)/((N137+N136)/2)*100</f>
        <v>0.34851740285285177</v>
      </c>
      <c r="P137" s="55" t="s">
        <v>650</v>
      </c>
      <c r="Q137" s="55">
        <v>69.461799999999997</v>
      </c>
      <c r="R137" s="61"/>
    </row>
    <row r="138" spans="1:26" ht="14.25" customHeight="1" x14ac:dyDescent="0.35">
      <c r="A138" s="115"/>
      <c r="B138" s="176"/>
      <c r="C138" s="50" t="s">
        <v>651</v>
      </c>
      <c r="D138" s="53">
        <v>4.8228</v>
      </c>
      <c r="E138" s="54">
        <f>ABS(D138-D137)/AVERAGE(D137:D138)</f>
        <v>3.419813724091543E-2</v>
      </c>
      <c r="F138" s="50" t="s">
        <v>652</v>
      </c>
      <c r="G138" s="28">
        <v>15.3522</v>
      </c>
      <c r="H138" s="54">
        <f>(G138-G137)/10</f>
        <v>1.03616</v>
      </c>
      <c r="M138" s="68" t="s">
        <v>650</v>
      </c>
      <c r="N138" s="68">
        <v>69.461799999999997</v>
      </c>
      <c r="P138" s="20" t="s">
        <v>653</v>
      </c>
      <c r="Q138" s="20">
        <v>122.187</v>
      </c>
      <c r="R138" s="65">
        <f>(Q138-Q137)/50</f>
        <v>1.0545040000000001</v>
      </c>
    </row>
    <row r="139" spans="1:26" ht="14.25" customHeight="1" x14ac:dyDescent="0.35">
      <c r="C139" s="50" t="s">
        <v>652</v>
      </c>
      <c r="D139" s="28">
        <v>15.3522</v>
      </c>
      <c r="E139" s="54"/>
      <c r="F139" s="50" t="s">
        <v>654</v>
      </c>
      <c r="G139" s="28">
        <v>15.3186</v>
      </c>
      <c r="H139" s="54">
        <f>(G139-G137)/10</f>
        <v>1.0327999999999999</v>
      </c>
      <c r="M139" s="68" t="s">
        <v>655</v>
      </c>
      <c r="N139" s="68">
        <v>68.859099999999998</v>
      </c>
      <c r="O139" s="20">
        <f>ABS(N139-N138)/((N139+N138)/2)*100</f>
        <v>0.8714518196454748</v>
      </c>
      <c r="P139" s="20" t="s">
        <v>656</v>
      </c>
      <c r="Q139" s="20">
        <v>116.47199999999999</v>
      </c>
      <c r="R139" s="65">
        <f>(Q139-Q137)/50</f>
        <v>0.94020399999999993</v>
      </c>
    </row>
    <row r="140" spans="1:26" ht="14.25" customHeight="1" x14ac:dyDescent="0.35">
      <c r="C140" s="56" t="s">
        <v>654</v>
      </c>
      <c r="D140" s="55">
        <v>15.3186</v>
      </c>
      <c r="E140" s="59">
        <f>ABS(D140-D139)/AVERAGE(D139:D140)</f>
        <v>2.1910090379122717E-3</v>
      </c>
      <c r="F140" s="115"/>
      <c r="G140" s="118"/>
      <c r="H140" s="119"/>
      <c r="M140" s="68" t="s">
        <v>653</v>
      </c>
      <c r="N140" s="68">
        <v>122.187</v>
      </c>
      <c r="P140" s="20" t="s">
        <v>657</v>
      </c>
      <c r="Q140" s="20">
        <v>16.488199999999999</v>
      </c>
    </row>
    <row r="141" spans="1:26" ht="14.25" customHeight="1" x14ac:dyDescent="0.35">
      <c r="A141" s="92"/>
      <c r="M141" s="68" t="s">
        <v>656</v>
      </c>
      <c r="N141" s="68">
        <v>116.47199999999999</v>
      </c>
      <c r="O141" s="20">
        <f>ABS(N141-N140)/((N141+N140)/2)*100</f>
        <v>4.7892599901952186</v>
      </c>
      <c r="P141" s="20" t="s">
        <v>658</v>
      </c>
      <c r="Q141" s="20">
        <v>62.6858</v>
      </c>
      <c r="R141" s="65">
        <f>(Q141-Q140)/50</f>
        <v>0.923952</v>
      </c>
    </row>
    <row r="142" spans="1:26" ht="14.25" customHeight="1" x14ac:dyDescent="0.35">
      <c r="A142" s="92"/>
      <c r="M142" s="20" t="s">
        <v>657</v>
      </c>
      <c r="N142" s="68">
        <v>16.488199999999999</v>
      </c>
      <c r="P142" s="20" t="s">
        <v>659</v>
      </c>
      <c r="Q142" s="20">
        <v>62.4621</v>
      </c>
      <c r="R142" s="65">
        <f>(Q142-Q140)/50</f>
        <v>0.91947800000000002</v>
      </c>
    </row>
    <row r="143" spans="1:26" ht="14.25" customHeight="1" x14ac:dyDescent="0.35">
      <c r="A143" s="92"/>
      <c r="M143" s="20" t="s">
        <v>660</v>
      </c>
      <c r="N143" s="68">
        <v>16.938099999999999</v>
      </c>
      <c r="O143" s="20">
        <f>ABS(N143-N142)/((N143+N142)/2)*100</f>
        <v>2.6918923123408787</v>
      </c>
      <c r="P143" s="20" t="s">
        <v>661</v>
      </c>
      <c r="Q143" s="20">
        <v>4.3166000000000002</v>
      </c>
    </row>
    <row r="144" spans="1:26" ht="14.25" customHeight="1" x14ac:dyDescent="0.35">
      <c r="A144" s="92"/>
      <c r="M144" s="20" t="s">
        <v>658</v>
      </c>
      <c r="N144" s="68">
        <v>62.6858</v>
      </c>
      <c r="P144" s="20" t="s">
        <v>662</v>
      </c>
      <c r="Q144" s="20">
        <v>49.216799999999999</v>
      </c>
      <c r="R144" s="65">
        <f>(Q144-Q143)/50</f>
        <v>0.89800399999999991</v>
      </c>
    </row>
    <row r="145" spans="1:18" ht="14.25" customHeight="1" x14ac:dyDescent="0.35">
      <c r="A145" s="92"/>
      <c r="M145" s="20" t="s">
        <v>659</v>
      </c>
      <c r="N145" s="68">
        <v>62.4621</v>
      </c>
      <c r="O145" s="20">
        <f>ABS(N145-N144)/((N145+N144)/2)*100</f>
        <v>0.35749700953831576</v>
      </c>
      <c r="P145" s="20" t="s">
        <v>663</v>
      </c>
      <c r="Q145" s="20">
        <v>49.557400000000001</v>
      </c>
      <c r="R145" s="65">
        <f>(Q145-Q143)/50</f>
        <v>0.90481599999999995</v>
      </c>
    </row>
    <row r="146" spans="1:18" ht="14.25" customHeight="1" x14ac:dyDescent="0.35">
      <c r="A146" s="92"/>
      <c r="M146" s="20" t="s">
        <v>661</v>
      </c>
      <c r="N146" s="68">
        <v>4.3166000000000002</v>
      </c>
    </row>
    <row r="147" spans="1:18" ht="14.25" customHeight="1" x14ac:dyDescent="0.35">
      <c r="A147" s="92"/>
      <c r="M147" s="20" t="s">
        <v>664</v>
      </c>
      <c r="N147" s="68">
        <v>4.3602999999999996</v>
      </c>
    </row>
    <row r="148" spans="1:18" ht="14.25" customHeight="1" x14ac:dyDescent="0.35">
      <c r="A148" s="92"/>
      <c r="M148" s="20" t="s">
        <v>662</v>
      </c>
      <c r="N148" s="68">
        <v>49.216799999999999</v>
      </c>
    </row>
    <row r="149" spans="1:18" ht="14.25" customHeight="1" x14ac:dyDescent="0.35">
      <c r="A149" s="92"/>
      <c r="M149" s="20" t="s">
        <v>663</v>
      </c>
      <c r="N149" s="68">
        <v>49.557400000000001</v>
      </c>
    </row>
    <row r="150" spans="1:18" ht="14.25" customHeight="1" x14ac:dyDescent="0.35">
      <c r="A150" s="92"/>
    </row>
    <row r="151" spans="1:18" ht="14.25" customHeight="1" x14ac:dyDescent="0.35">
      <c r="A151" s="92"/>
    </row>
    <row r="152" spans="1:18" ht="14.25" customHeight="1" x14ac:dyDescent="0.35">
      <c r="A152" s="92"/>
    </row>
    <row r="153" spans="1:18" ht="14.25" customHeight="1" x14ac:dyDescent="0.35">
      <c r="A153" s="92"/>
    </row>
    <row r="154" spans="1:18" ht="14.25" customHeight="1" x14ac:dyDescent="0.35">
      <c r="A154" s="92"/>
    </row>
    <row r="155" spans="1:18" ht="14.25" customHeight="1" x14ac:dyDescent="0.35">
      <c r="A155" s="92"/>
    </row>
    <row r="156" spans="1:18" ht="14.25" customHeight="1" x14ac:dyDescent="0.35">
      <c r="A156" s="92"/>
    </row>
    <row r="157" spans="1:18" ht="14.25" customHeight="1" x14ac:dyDescent="0.35">
      <c r="A157" s="92"/>
    </row>
    <row r="158" spans="1:18" ht="14.25" customHeight="1" x14ac:dyDescent="0.35">
      <c r="A158" s="92"/>
    </row>
    <row r="159" spans="1:18" ht="14.25" customHeight="1" x14ac:dyDescent="0.35">
      <c r="A159" s="92"/>
    </row>
    <row r="160" spans="1:18" ht="14.25" customHeight="1" x14ac:dyDescent="0.35">
      <c r="A160" s="92"/>
    </row>
    <row r="161" spans="1:1" ht="14.25" customHeight="1" x14ac:dyDescent="0.35">
      <c r="A161" s="92"/>
    </row>
    <row r="162" spans="1:1" ht="14.25" customHeight="1" x14ac:dyDescent="0.35">
      <c r="A162" s="92"/>
    </row>
    <row r="163" spans="1:1" ht="14.25" customHeight="1" x14ac:dyDescent="0.35">
      <c r="A163" s="92"/>
    </row>
    <row r="164" spans="1:1" ht="14.25" customHeight="1" x14ac:dyDescent="0.35">
      <c r="A164" s="92"/>
    </row>
    <row r="165" spans="1:1" ht="14.25" customHeight="1" x14ac:dyDescent="0.35">
      <c r="A165" s="92"/>
    </row>
    <row r="166" spans="1:1" ht="14.25" customHeight="1" x14ac:dyDescent="0.35">
      <c r="A166" s="92"/>
    </row>
    <row r="167" spans="1:1" ht="14.25" customHeight="1" x14ac:dyDescent="0.35">
      <c r="A167" s="92"/>
    </row>
    <row r="168" spans="1:1" ht="14.25" customHeight="1" x14ac:dyDescent="0.35">
      <c r="A168" s="92"/>
    </row>
    <row r="169" spans="1:1" ht="14.25" customHeight="1" x14ac:dyDescent="0.35">
      <c r="A169" s="92"/>
    </row>
    <row r="170" spans="1:1" ht="14.25" customHeight="1" x14ac:dyDescent="0.35">
      <c r="A170" s="92"/>
    </row>
    <row r="171" spans="1:1" ht="14.25" customHeight="1" x14ac:dyDescent="0.35">
      <c r="A171" s="92"/>
    </row>
    <row r="172" spans="1:1" ht="14.25" customHeight="1" x14ac:dyDescent="0.35">
      <c r="A172" s="92"/>
    </row>
    <row r="173" spans="1:1" ht="14.25" customHeight="1" x14ac:dyDescent="0.35">
      <c r="A173" s="92"/>
    </row>
    <row r="174" spans="1:1" ht="14.25" customHeight="1" x14ac:dyDescent="0.35">
      <c r="A174" s="92"/>
    </row>
    <row r="175" spans="1:1" ht="14.25" customHeight="1" x14ac:dyDescent="0.35">
      <c r="A175" s="92"/>
    </row>
    <row r="176" spans="1:1" ht="14.25" customHeight="1" x14ac:dyDescent="0.35">
      <c r="A176" s="92"/>
    </row>
    <row r="177" spans="1:1" ht="14.25" customHeight="1" x14ac:dyDescent="0.35">
      <c r="A177" s="92"/>
    </row>
    <row r="178" spans="1:1" ht="14.25" customHeight="1" x14ac:dyDescent="0.35">
      <c r="A178" s="92"/>
    </row>
    <row r="179" spans="1:1" ht="14.25" customHeight="1" x14ac:dyDescent="0.35">
      <c r="A179" s="92"/>
    </row>
    <row r="180" spans="1:1" ht="14.25" customHeight="1" x14ac:dyDescent="0.35">
      <c r="A180" s="92"/>
    </row>
    <row r="181" spans="1:1" ht="14.25" customHeight="1" x14ac:dyDescent="0.35">
      <c r="A181" s="92"/>
    </row>
    <row r="182" spans="1:1" ht="14.25" customHeight="1" x14ac:dyDescent="0.35">
      <c r="A182" s="92"/>
    </row>
    <row r="183" spans="1:1" ht="14.25" customHeight="1" x14ac:dyDescent="0.35">
      <c r="A183" s="92"/>
    </row>
    <row r="184" spans="1:1" ht="14.25" customHeight="1" x14ac:dyDescent="0.35">
      <c r="A184" s="92"/>
    </row>
    <row r="185" spans="1:1" ht="14.25" customHeight="1" x14ac:dyDescent="0.35">
      <c r="A185" s="92"/>
    </row>
    <row r="186" spans="1:1" ht="14.25" customHeight="1" x14ac:dyDescent="0.35">
      <c r="A186" s="92"/>
    </row>
    <row r="187" spans="1:1" ht="14.25" customHeight="1" x14ac:dyDescent="0.35">
      <c r="A187" s="92"/>
    </row>
    <row r="188" spans="1:1" ht="14.25" customHeight="1" x14ac:dyDescent="0.35">
      <c r="A188" s="92"/>
    </row>
    <row r="189" spans="1:1" ht="14.25" customHeight="1" x14ac:dyDescent="0.35">
      <c r="A189" s="92"/>
    </row>
    <row r="190" spans="1:1" ht="14.25" customHeight="1" x14ac:dyDescent="0.35">
      <c r="A190" s="92"/>
    </row>
    <row r="191" spans="1:1" ht="14.25" customHeight="1" x14ac:dyDescent="0.35">
      <c r="A191" s="92"/>
    </row>
    <row r="192" spans="1:1" ht="14.25" customHeight="1" x14ac:dyDescent="0.35">
      <c r="A192" s="92"/>
    </row>
    <row r="193" spans="1:1" ht="14.25" customHeight="1" x14ac:dyDescent="0.35">
      <c r="A193" s="92"/>
    </row>
    <row r="194" spans="1:1" ht="14.25" customHeight="1" x14ac:dyDescent="0.35">
      <c r="A194" s="92"/>
    </row>
    <row r="195" spans="1:1" ht="14.25" customHeight="1" x14ac:dyDescent="0.35">
      <c r="A195" s="92"/>
    </row>
    <row r="196" spans="1:1" ht="14.25" customHeight="1" x14ac:dyDescent="0.35">
      <c r="A196" s="92"/>
    </row>
    <row r="197" spans="1:1" ht="14.25" customHeight="1" x14ac:dyDescent="0.35">
      <c r="A197" s="92"/>
    </row>
    <row r="198" spans="1:1" ht="14.25" customHeight="1" x14ac:dyDescent="0.35">
      <c r="A198" s="92"/>
    </row>
    <row r="199" spans="1:1" ht="14.25" customHeight="1" x14ac:dyDescent="0.35">
      <c r="A199" s="92"/>
    </row>
    <row r="200" spans="1:1" ht="14.25" customHeight="1" x14ac:dyDescent="0.35">
      <c r="A200" s="92"/>
    </row>
    <row r="201" spans="1:1" ht="14.25" customHeight="1" x14ac:dyDescent="0.35">
      <c r="A201" s="92"/>
    </row>
    <row r="202" spans="1:1" ht="14.25" customHeight="1" x14ac:dyDescent="0.35">
      <c r="A202" s="92"/>
    </row>
    <row r="203" spans="1:1" ht="14.25" customHeight="1" x14ac:dyDescent="0.35">
      <c r="A203" s="92"/>
    </row>
    <row r="204" spans="1:1" ht="14.25" customHeight="1" x14ac:dyDescent="0.35">
      <c r="A204" s="92"/>
    </row>
    <row r="205" spans="1:1" ht="14.25" customHeight="1" x14ac:dyDescent="0.35">
      <c r="A205" s="92"/>
    </row>
    <row r="206" spans="1:1" ht="14.25" customHeight="1" x14ac:dyDescent="0.35">
      <c r="A206" s="92"/>
    </row>
    <row r="207" spans="1:1" ht="14.25" customHeight="1" x14ac:dyDescent="0.35">
      <c r="A207" s="92"/>
    </row>
    <row r="208" spans="1:1" ht="14.25" customHeight="1" x14ac:dyDescent="0.35">
      <c r="A208" s="92"/>
    </row>
    <row r="209" spans="1:1" ht="14.25" customHeight="1" x14ac:dyDescent="0.35">
      <c r="A209" s="92"/>
    </row>
    <row r="210" spans="1:1" ht="14.25" customHeight="1" x14ac:dyDescent="0.35">
      <c r="A210" s="92"/>
    </row>
    <row r="211" spans="1:1" ht="14.25" customHeight="1" x14ac:dyDescent="0.35">
      <c r="A211" s="92"/>
    </row>
    <row r="212" spans="1:1" ht="14.25" customHeight="1" x14ac:dyDescent="0.35">
      <c r="A212" s="92"/>
    </row>
    <row r="213" spans="1:1" ht="14.25" customHeight="1" x14ac:dyDescent="0.35">
      <c r="A213" s="92"/>
    </row>
    <row r="214" spans="1:1" ht="14.25" customHeight="1" x14ac:dyDescent="0.35">
      <c r="A214" s="92"/>
    </row>
    <row r="215" spans="1:1" ht="14.25" customHeight="1" x14ac:dyDescent="0.35">
      <c r="A215" s="92"/>
    </row>
    <row r="216" spans="1:1" ht="14.25" customHeight="1" x14ac:dyDescent="0.35">
      <c r="A216" s="92"/>
    </row>
    <row r="217" spans="1:1" ht="14.25" customHeight="1" x14ac:dyDescent="0.35">
      <c r="A217" s="92"/>
    </row>
    <row r="218" spans="1:1" ht="14.25" customHeight="1" x14ac:dyDescent="0.35">
      <c r="A218" s="92"/>
    </row>
    <row r="219" spans="1:1" ht="14.25" customHeight="1" x14ac:dyDescent="0.35">
      <c r="A219" s="92"/>
    </row>
    <row r="220" spans="1:1" ht="14.25" customHeight="1" x14ac:dyDescent="0.35">
      <c r="A220" s="92"/>
    </row>
    <row r="221" spans="1:1" ht="14.25" customHeight="1" x14ac:dyDescent="0.35">
      <c r="A221" s="92"/>
    </row>
    <row r="222" spans="1:1" ht="14.25" customHeight="1" x14ac:dyDescent="0.35">
      <c r="A222" s="92"/>
    </row>
    <row r="223" spans="1:1" ht="14.25" customHeight="1" x14ac:dyDescent="0.35">
      <c r="A223" s="92"/>
    </row>
    <row r="224" spans="1:1" ht="14.25" customHeight="1" x14ac:dyDescent="0.35">
      <c r="A224" s="92"/>
    </row>
    <row r="225" spans="1:1" ht="14.25" customHeight="1" x14ac:dyDescent="0.35">
      <c r="A225" s="92"/>
    </row>
    <row r="226" spans="1:1" ht="14.25" customHeight="1" x14ac:dyDescent="0.35">
      <c r="A226" s="92"/>
    </row>
    <row r="227" spans="1:1" ht="14.25" customHeight="1" x14ac:dyDescent="0.35">
      <c r="A227" s="92"/>
    </row>
    <row r="228" spans="1:1" ht="14.25" customHeight="1" x14ac:dyDescent="0.35">
      <c r="A228" s="92"/>
    </row>
    <row r="229" spans="1:1" ht="14.25" customHeight="1" x14ac:dyDescent="0.35">
      <c r="A229" s="92"/>
    </row>
    <row r="230" spans="1:1" ht="14.25" customHeight="1" x14ac:dyDescent="0.35">
      <c r="A230" s="92"/>
    </row>
    <row r="231" spans="1:1" ht="14.25" customHeight="1" x14ac:dyDescent="0.35">
      <c r="A231" s="92"/>
    </row>
    <row r="232" spans="1:1" ht="14.25" customHeight="1" x14ac:dyDescent="0.35">
      <c r="A232" s="92"/>
    </row>
    <row r="233" spans="1:1" ht="14.25" customHeight="1" x14ac:dyDescent="0.35">
      <c r="A233" s="92"/>
    </row>
    <row r="234" spans="1:1" ht="14.25" customHeight="1" x14ac:dyDescent="0.35">
      <c r="A234" s="92"/>
    </row>
    <row r="235" spans="1:1" ht="14.25" customHeight="1" x14ac:dyDescent="0.35">
      <c r="A235" s="92"/>
    </row>
    <row r="236" spans="1:1" ht="14.25" customHeight="1" x14ac:dyDescent="0.35">
      <c r="A236" s="92"/>
    </row>
    <row r="237" spans="1:1" ht="14.25" customHeight="1" x14ac:dyDescent="0.35">
      <c r="A237" s="92"/>
    </row>
    <row r="238" spans="1:1" ht="14.25" customHeight="1" x14ac:dyDescent="0.35">
      <c r="A238" s="92"/>
    </row>
    <row r="239" spans="1:1" ht="14.25" customHeight="1" x14ac:dyDescent="0.35">
      <c r="A239" s="92"/>
    </row>
    <row r="240" spans="1:1" ht="14.25" customHeight="1" x14ac:dyDescent="0.35">
      <c r="A240" s="92"/>
    </row>
    <row r="241" spans="1:1" ht="14.25" customHeight="1" x14ac:dyDescent="0.35">
      <c r="A241" s="92"/>
    </row>
    <row r="242" spans="1:1" ht="14.25" customHeight="1" x14ac:dyDescent="0.35">
      <c r="A242" s="92"/>
    </row>
    <row r="243" spans="1:1" ht="14.25" customHeight="1" x14ac:dyDescent="0.35">
      <c r="A243" s="92"/>
    </row>
    <row r="244" spans="1:1" ht="14.25" customHeight="1" x14ac:dyDescent="0.35">
      <c r="A244" s="92"/>
    </row>
    <row r="245" spans="1:1" ht="14.25" customHeight="1" x14ac:dyDescent="0.35">
      <c r="A245" s="92"/>
    </row>
    <row r="246" spans="1:1" ht="14.25" customHeight="1" x14ac:dyDescent="0.35">
      <c r="A246" s="92"/>
    </row>
    <row r="247" spans="1:1" ht="14.25" customHeight="1" x14ac:dyDescent="0.35">
      <c r="A247" s="92"/>
    </row>
    <row r="248" spans="1:1" ht="14.25" customHeight="1" x14ac:dyDescent="0.35">
      <c r="A248" s="92"/>
    </row>
    <row r="249" spans="1:1" ht="14.25" customHeight="1" x14ac:dyDescent="0.35">
      <c r="A249" s="92"/>
    </row>
    <row r="250" spans="1:1" ht="14.25" customHeight="1" x14ac:dyDescent="0.35">
      <c r="A250" s="92"/>
    </row>
    <row r="251" spans="1:1" ht="14.25" customHeight="1" x14ac:dyDescent="0.35">
      <c r="A251" s="92"/>
    </row>
    <row r="252" spans="1:1" ht="14.25" customHeight="1" x14ac:dyDescent="0.35">
      <c r="A252" s="92"/>
    </row>
    <row r="253" spans="1:1" ht="14.25" customHeight="1" x14ac:dyDescent="0.35">
      <c r="A253" s="92"/>
    </row>
    <row r="254" spans="1:1" ht="14.25" customHeight="1" x14ac:dyDescent="0.35">
      <c r="A254" s="92"/>
    </row>
    <row r="255" spans="1:1" ht="14.25" customHeight="1" x14ac:dyDescent="0.35">
      <c r="A255" s="92"/>
    </row>
    <row r="256" spans="1:1" ht="14.25" customHeight="1" x14ac:dyDescent="0.35">
      <c r="A256" s="92"/>
    </row>
    <row r="257" spans="1:1" ht="14.25" customHeight="1" x14ac:dyDescent="0.35">
      <c r="A257" s="92"/>
    </row>
    <row r="258" spans="1:1" ht="14.25" customHeight="1" x14ac:dyDescent="0.35">
      <c r="A258" s="92"/>
    </row>
    <row r="259" spans="1:1" ht="14.25" customHeight="1" x14ac:dyDescent="0.35">
      <c r="A259" s="92"/>
    </row>
    <row r="260" spans="1:1" ht="14.25" customHeight="1" x14ac:dyDescent="0.35">
      <c r="A260" s="92"/>
    </row>
    <row r="261" spans="1:1" ht="14.25" customHeight="1" x14ac:dyDescent="0.35">
      <c r="A261" s="92"/>
    </row>
    <row r="262" spans="1:1" ht="14.25" customHeight="1" x14ac:dyDescent="0.35">
      <c r="A262" s="92"/>
    </row>
    <row r="263" spans="1:1" ht="14.25" customHeight="1" x14ac:dyDescent="0.35">
      <c r="A263" s="92"/>
    </row>
    <row r="264" spans="1:1" ht="14.25" customHeight="1" x14ac:dyDescent="0.35">
      <c r="A264" s="92"/>
    </row>
    <row r="265" spans="1:1" ht="14.25" customHeight="1" x14ac:dyDescent="0.35">
      <c r="A265" s="92"/>
    </row>
    <row r="266" spans="1:1" ht="14.25" customHeight="1" x14ac:dyDescent="0.35">
      <c r="A266" s="92"/>
    </row>
    <row r="267" spans="1:1" ht="14.25" customHeight="1" x14ac:dyDescent="0.35">
      <c r="A267" s="92"/>
    </row>
    <row r="268" spans="1:1" ht="14.25" customHeight="1" x14ac:dyDescent="0.35">
      <c r="A268" s="92"/>
    </row>
    <row r="269" spans="1:1" ht="14.25" customHeight="1" x14ac:dyDescent="0.35">
      <c r="A269" s="92"/>
    </row>
    <row r="270" spans="1:1" ht="14.25" customHeight="1" x14ac:dyDescent="0.35">
      <c r="A270" s="92"/>
    </row>
    <row r="271" spans="1:1" ht="14.25" customHeight="1" x14ac:dyDescent="0.35">
      <c r="A271" s="92"/>
    </row>
    <row r="272" spans="1:1" ht="14.25" customHeight="1" x14ac:dyDescent="0.35">
      <c r="A272" s="92"/>
    </row>
    <row r="273" spans="1:1" ht="14.25" customHeight="1" x14ac:dyDescent="0.35">
      <c r="A273" s="92"/>
    </row>
    <row r="274" spans="1:1" ht="14.25" customHeight="1" x14ac:dyDescent="0.35">
      <c r="A274" s="92"/>
    </row>
    <row r="275" spans="1:1" ht="14.25" customHeight="1" x14ac:dyDescent="0.35">
      <c r="A275" s="92"/>
    </row>
    <row r="276" spans="1:1" ht="14.25" customHeight="1" x14ac:dyDescent="0.35">
      <c r="A276" s="92"/>
    </row>
    <row r="277" spans="1:1" ht="14.25" customHeight="1" x14ac:dyDescent="0.35">
      <c r="A277" s="92"/>
    </row>
    <row r="278" spans="1:1" ht="14.25" customHeight="1" x14ac:dyDescent="0.35">
      <c r="A278" s="92"/>
    </row>
    <row r="279" spans="1:1" ht="14.25" customHeight="1" x14ac:dyDescent="0.35">
      <c r="A279" s="92"/>
    </row>
    <row r="280" spans="1:1" ht="14.25" customHeight="1" x14ac:dyDescent="0.35">
      <c r="A280" s="92"/>
    </row>
    <row r="281" spans="1:1" ht="14.25" customHeight="1" x14ac:dyDescent="0.35">
      <c r="A281" s="92"/>
    </row>
    <row r="282" spans="1:1" ht="14.25" customHeight="1" x14ac:dyDescent="0.35">
      <c r="A282" s="92"/>
    </row>
    <row r="283" spans="1:1" ht="14.25" customHeight="1" x14ac:dyDescent="0.35">
      <c r="A283" s="92"/>
    </row>
    <row r="284" spans="1:1" ht="14.25" customHeight="1" x14ac:dyDescent="0.35">
      <c r="A284" s="92"/>
    </row>
    <row r="285" spans="1:1" ht="14.25" customHeight="1" x14ac:dyDescent="0.35">
      <c r="A285" s="92"/>
    </row>
    <row r="286" spans="1:1" ht="14.25" customHeight="1" x14ac:dyDescent="0.35">
      <c r="A286" s="92"/>
    </row>
    <row r="287" spans="1:1" ht="14.25" customHeight="1" x14ac:dyDescent="0.35">
      <c r="A287" s="92"/>
    </row>
    <row r="288" spans="1:1" ht="14.25" customHeight="1" x14ac:dyDescent="0.35">
      <c r="A288" s="92"/>
    </row>
    <row r="289" spans="1:1" ht="14.25" customHeight="1" x14ac:dyDescent="0.35">
      <c r="A289" s="92"/>
    </row>
    <row r="290" spans="1:1" ht="14.25" customHeight="1" x14ac:dyDescent="0.35">
      <c r="A290" s="92"/>
    </row>
    <row r="291" spans="1:1" ht="14.25" customHeight="1" x14ac:dyDescent="0.35">
      <c r="A291" s="92"/>
    </row>
    <row r="292" spans="1:1" ht="14.25" customHeight="1" x14ac:dyDescent="0.35">
      <c r="A292" s="92"/>
    </row>
    <row r="293" spans="1:1" ht="14.25" customHeight="1" x14ac:dyDescent="0.35">
      <c r="A293" s="92"/>
    </row>
    <row r="294" spans="1:1" ht="14.25" customHeight="1" x14ac:dyDescent="0.35">
      <c r="A294" s="92"/>
    </row>
    <row r="295" spans="1:1" ht="14.25" customHeight="1" x14ac:dyDescent="0.35">
      <c r="A295" s="92"/>
    </row>
    <row r="296" spans="1:1" ht="14.25" customHeight="1" x14ac:dyDescent="0.35">
      <c r="A296" s="92"/>
    </row>
    <row r="297" spans="1:1" ht="14.25" customHeight="1" x14ac:dyDescent="0.35">
      <c r="A297" s="92"/>
    </row>
    <row r="298" spans="1:1" ht="14.25" customHeight="1" x14ac:dyDescent="0.35">
      <c r="A298" s="92"/>
    </row>
    <row r="299" spans="1:1" ht="14.25" customHeight="1" x14ac:dyDescent="0.35">
      <c r="A299" s="92"/>
    </row>
    <row r="300" spans="1:1" ht="14.25" customHeight="1" x14ac:dyDescent="0.35">
      <c r="A300" s="92"/>
    </row>
    <row r="301" spans="1:1" ht="14.25" customHeight="1" x14ac:dyDescent="0.35">
      <c r="A301" s="92"/>
    </row>
    <row r="302" spans="1:1" ht="14.25" customHeight="1" x14ac:dyDescent="0.35">
      <c r="A302" s="92"/>
    </row>
    <row r="303" spans="1:1" ht="14.25" customHeight="1" x14ac:dyDescent="0.35">
      <c r="A303" s="92"/>
    </row>
    <row r="304" spans="1:1" ht="14.25" customHeight="1" x14ac:dyDescent="0.35">
      <c r="A304" s="92"/>
    </row>
    <row r="305" spans="1:1" ht="14.25" customHeight="1" x14ac:dyDescent="0.35">
      <c r="A305" s="92"/>
    </row>
    <row r="306" spans="1:1" ht="14.25" customHeight="1" x14ac:dyDescent="0.35">
      <c r="A306" s="92"/>
    </row>
    <row r="307" spans="1:1" ht="14.25" customHeight="1" x14ac:dyDescent="0.35">
      <c r="A307" s="92"/>
    </row>
    <row r="308" spans="1:1" ht="14.25" customHeight="1" x14ac:dyDescent="0.35">
      <c r="A308" s="92"/>
    </row>
    <row r="309" spans="1:1" ht="14.25" customHeight="1" x14ac:dyDescent="0.35">
      <c r="A309" s="92"/>
    </row>
    <row r="310" spans="1:1" ht="14.25" customHeight="1" x14ac:dyDescent="0.35">
      <c r="A310" s="92"/>
    </row>
    <row r="311" spans="1:1" ht="14.25" customHeight="1" x14ac:dyDescent="0.35">
      <c r="A311" s="92"/>
    </row>
    <row r="312" spans="1:1" ht="14.25" customHeight="1" x14ac:dyDescent="0.35">
      <c r="A312" s="92"/>
    </row>
    <row r="313" spans="1:1" ht="14.25" customHeight="1" x14ac:dyDescent="0.35">
      <c r="A313" s="92"/>
    </row>
    <row r="314" spans="1:1" ht="14.25" customHeight="1" x14ac:dyDescent="0.35">
      <c r="A314" s="92"/>
    </row>
    <row r="315" spans="1:1" ht="14.25" customHeight="1" x14ac:dyDescent="0.35">
      <c r="A315" s="92"/>
    </row>
    <row r="316" spans="1:1" ht="14.25" customHeight="1" x14ac:dyDescent="0.35">
      <c r="A316" s="92"/>
    </row>
    <row r="317" spans="1:1" ht="14.25" customHeight="1" x14ac:dyDescent="0.35">
      <c r="A317" s="92"/>
    </row>
    <row r="318" spans="1:1" ht="14.25" customHeight="1" x14ac:dyDescent="0.35">
      <c r="A318" s="92"/>
    </row>
    <row r="319" spans="1:1" ht="14.25" customHeight="1" x14ac:dyDescent="0.35">
      <c r="A319" s="92"/>
    </row>
    <row r="320" spans="1:1" ht="14.25" customHeight="1" x14ac:dyDescent="0.35">
      <c r="A320" s="92"/>
    </row>
    <row r="321" spans="1:1" ht="14.25" customHeight="1" x14ac:dyDescent="0.35">
      <c r="A321" s="92"/>
    </row>
    <row r="322" spans="1:1" ht="14.25" customHeight="1" x14ac:dyDescent="0.35">
      <c r="A322" s="92"/>
    </row>
    <row r="323" spans="1:1" ht="14.25" customHeight="1" x14ac:dyDescent="0.35">
      <c r="A323" s="92"/>
    </row>
    <row r="324" spans="1:1" ht="14.25" customHeight="1" x14ac:dyDescent="0.35">
      <c r="A324" s="92"/>
    </row>
    <row r="325" spans="1:1" ht="14.25" customHeight="1" x14ac:dyDescent="0.35">
      <c r="A325" s="92"/>
    </row>
    <row r="326" spans="1:1" ht="14.25" customHeight="1" x14ac:dyDescent="0.35">
      <c r="A326" s="92"/>
    </row>
    <row r="327" spans="1:1" ht="14.25" customHeight="1" x14ac:dyDescent="0.35">
      <c r="A327" s="92"/>
    </row>
    <row r="328" spans="1:1" ht="14.25" customHeight="1" x14ac:dyDescent="0.35">
      <c r="A328" s="92"/>
    </row>
    <row r="329" spans="1:1" ht="14.25" customHeight="1" x14ac:dyDescent="0.35">
      <c r="A329" s="92"/>
    </row>
    <row r="330" spans="1:1" ht="14.25" customHeight="1" x14ac:dyDescent="0.35">
      <c r="A330" s="92"/>
    </row>
    <row r="331" spans="1:1" ht="14.25" customHeight="1" x14ac:dyDescent="0.35">
      <c r="A331" s="92"/>
    </row>
    <row r="332" spans="1:1" ht="14.25" customHeight="1" x14ac:dyDescent="0.35">
      <c r="A332" s="92"/>
    </row>
    <row r="333" spans="1:1" ht="14.25" customHeight="1" x14ac:dyDescent="0.35">
      <c r="A333" s="92"/>
    </row>
    <row r="334" spans="1:1" ht="14.25" customHeight="1" x14ac:dyDescent="0.35">
      <c r="A334" s="92"/>
    </row>
    <row r="335" spans="1:1" ht="14.25" customHeight="1" x14ac:dyDescent="0.35">
      <c r="A335" s="92"/>
    </row>
    <row r="336" spans="1:1" ht="14.25" customHeight="1" x14ac:dyDescent="0.35">
      <c r="A336" s="92"/>
    </row>
    <row r="337" spans="1:1" ht="14.25" customHeight="1" x14ac:dyDescent="0.35">
      <c r="A337" s="92"/>
    </row>
    <row r="338" spans="1:1" ht="14.25" customHeight="1" x14ac:dyDescent="0.35">
      <c r="A338" s="92"/>
    </row>
    <row r="339" spans="1:1" ht="14.25" customHeight="1" x14ac:dyDescent="0.35">
      <c r="A339" s="92"/>
    </row>
    <row r="340" spans="1:1" ht="14.25" customHeight="1" x14ac:dyDescent="0.35">
      <c r="A340" s="92"/>
    </row>
    <row r="341" spans="1:1" ht="14.25" customHeight="1" x14ac:dyDescent="0.35">
      <c r="A341" s="92"/>
    </row>
    <row r="342" spans="1:1" ht="14.25" customHeight="1" x14ac:dyDescent="0.35">
      <c r="A342" s="92"/>
    </row>
    <row r="343" spans="1:1" ht="14.25" customHeight="1" x14ac:dyDescent="0.35">
      <c r="A343" s="92"/>
    </row>
    <row r="344" spans="1:1" ht="14.25" customHeight="1" x14ac:dyDescent="0.35">
      <c r="A344" s="92"/>
    </row>
    <row r="345" spans="1:1" ht="14.25" customHeight="1" x14ac:dyDescent="0.35">
      <c r="A345" s="92"/>
    </row>
    <row r="346" spans="1:1" ht="14.25" customHeight="1" x14ac:dyDescent="0.35">
      <c r="A346" s="92"/>
    </row>
    <row r="347" spans="1:1" ht="14.25" customHeight="1" x14ac:dyDescent="0.35">
      <c r="A347" s="92"/>
    </row>
    <row r="348" spans="1:1" ht="14.25" customHeight="1" x14ac:dyDescent="0.35">
      <c r="A348" s="92"/>
    </row>
    <row r="349" spans="1:1" ht="14.25" customHeight="1" x14ac:dyDescent="0.35">
      <c r="A349" s="92"/>
    </row>
    <row r="350" spans="1:1" ht="15.75" customHeight="1" x14ac:dyDescent="0.35"/>
    <row r="351" spans="1:1" ht="15.75" customHeight="1" x14ac:dyDescent="0.35"/>
    <row r="352" spans="1:1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142">
    <mergeCell ref="S104:T104"/>
    <mergeCell ref="U104:Z104"/>
    <mergeCell ref="B32:H32"/>
    <mergeCell ref="A33:B33"/>
    <mergeCell ref="C33:E33"/>
    <mergeCell ref="F33:H33"/>
    <mergeCell ref="K33:L33"/>
    <mergeCell ref="M33:R33"/>
    <mergeCell ref="K34:L34"/>
    <mergeCell ref="B101:K101"/>
    <mergeCell ref="A102:B102"/>
    <mergeCell ref="C102:E102"/>
    <mergeCell ref="F102:H102"/>
    <mergeCell ref="I102:K102"/>
    <mergeCell ref="S17:T17"/>
    <mergeCell ref="U17:W17"/>
    <mergeCell ref="X17:Z17"/>
    <mergeCell ref="S26:T26"/>
    <mergeCell ref="U26:Z26"/>
    <mergeCell ref="S27:T27"/>
    <mergeCell ref="A3:B3"/>
    <mergeCell ref="C3:E3"/>
    <mergeCell ref="F3:H3"/>
    <mergeCell ref="B17:H17"/>
    <mergeCell ref="A18:B18"/>
    <mergeCell ref="C18:E18"/>
    <mergeCell ref="F18:H18"/>
    <mergeCell ref="U2:W2"/>
    <mergeCell ref="X2:Z2"/>
    <mergeCell ref="U16:Z16"/>
    <mergeCell ref="K1:L1"/>
    <mergeCell ref="M1:R1"/>
    <mergeCell ref="S1:T1"/>
    <mergeCell ref="U1:Z1"/>
    <mergeCell ref="B2:H2"/>
    <mergeCell ref="K2:L2"/>
    <mergeCell ref="M2:O2"/>
    <mergeCell ref="P2:R2"/>
    <mergeCell ref="S2:T2"/>
    <mergeCell ref="K13:L13"/>
    <mergeCell ref="M13:R13"/>
    <mergeCell ref="K14:L14"/>
    <mergeCell ref="M14:O14"/>
    <mergeCell ref="P14:R14"/>
    <mergeCell ref="S16:T16"/>
    <mergeCell ref="M128:O128"/>
    <mergeCell ref="P128:R128"/>
    <mergeCell ref="B134:H134"/>
    <mergeCell ref="A135:B135"/>
    <mergeCell ref="C135:E135"/>
    <mergeCell ref="F135:H135"/>
    <mergeCell ref="B123:H123"/>
    <mergeCell ref="A124:B124"/>
    <mergeCell ref="C124:E124"/>
    <mergeCell ref="F124:H124"/>
    <mergeCell ref="K127:L127"/>
    <mergeCell ref="M127:R127"/>
    <mergeCell ref="K128:L128"/>
    <mergeCell ref="P117:R117"/>
    <mergeCell ref="S118:T118"/>
    <mergeCell ref="U118:Z118"/>
    <mergeCell ref="S119:T119"/>
    <mergeCell ref="U119:W119"/>
    <mergeCell ref="X119:Z119"/>
    <mergeCell ref="A113:B113"/>
    <mergeCell ref="C113:E113"/>
    <mergeCell ref="F113:H113"/>
    <mergeCell ref="K116:L116"/>
    <mergeCell ref="M116:R116"/>
    <mergeCell ref="K117:L117"/>
    <mergeCell ref="M117:O117"/>
    <mergeCell ref="U112:W112"/>
    <mergeCell ref="X112:Z112"/>
    <mergeCell ref="S105:T105"/>
    <mergeCell ref="U105:W105"/>
    <mergeCell ref="X105:Z105"/>
    <mergeCell ref="S111:T111"/>
    <mergeCell ref="U111:Z111"/>
    <mergeCell ref="B112:H112"/>
    <mergeCell ref="S112:T112"/>
    <mergeCell ref="U86:W86"/>
    <mergeCell ref="X86:Z86"/>
    <mergeCell ref="U93:AC93"/>
    <mergeCell ref="AA94:AC94"/>
    <mergeCell ref="S71:T71"/>
    <mergeCell ref="U71:W71"/>
    <mergeCell ref="A72:B72"/>
    <mergeCell ref="C72:E72"/>
    <mergeCell ref="F72:H72"/>
    <mergeCell ref="U85:Z85"/>
    <mergeCell ref="B86:H86"/>
    <mergeCell ref="K93:L93"/>
    <mergeCell ref="K94:L94"/>
    <mergeCell ref="P94:R94"/>
    <mergeCell ref="S94:T94"/>
    <mergeCell ref="U94:W94"/>
    <mergeCell ref="X94:Z94"/>
    <mergeCell ref="S85:T85"/>
    <mergeCell ref="S86:T86"/>
    <mergeCell ref="A87:B87"/>
    <mergeCell ref="C87:E87"/>
    <mergeCell ref="F87:H87"/>
    <mergeCell ref="M93:Q93"/>
    <mergeCell ref="S93:T93"/>
    <mergeCell ref="S64:T64"/>
    <mergeCell ref="U64:W64"/>
    <mergeCell ref="X64:Z64"/>
    <mergeCell ref="F63:H63"/>
    <mergeCell ref="K70:L70"/>
    <mergeCell ref="S70:T70"/>
    <mergeCell ref="U70:Z70"/>
    <mergeCell ref="B71:H71"/>
    <mergeCell ref="K71:L71"/>
    <mergeCell ref="P71:R71"/>
    <mergeCell ref="X71:Z71"/>
    <mergeCell ref="M53:R53"/>
    <mergeCell ref="K54:L54"/>
    <mergeCell ref="M54:O54"/>
    <mergeCell ref="P54:R54"/>
    <mergeCell ref="B62:H62"/>
    <mergeCell ref="A63:B63"/>
    <mergeCell ref="C63:E63"/>
    <mergeCell ref="S63:T63"/>
    <mergeCell ref="U63:Z63"/>
    <mergeCell ref="B47:H47"/>
    <mergeCell ref="A48:B48"/>
    <mergeCell ref="C48:E48"/>
    <mergeCell ref="F48:H48"/>
    <mergeCell ref="S48:T48"/>
    <mergeCell ref="U48:Z48"/>
    <mergeCell ref="S49:T49"/>
    <mergeCell ref="U49:W49"/>
    <mergeCell ref="X49:Z49"/>
    <mergeCell ref="U27:W27"/>
    <mergeCell ref="X27:Z27"/>
    <mergeCell ref="M34:O34"/>
    <mergeCell ref="P34:R34"/>
    <mergeCell ref="S41:T41"/>
    <mergeCell ref="U41:Z41"/>
    <mergeCell ref="S42:T42"/>
    <mergeCell ref="U42:W42"/>
    <mergeCell ref="X42:Z42"/>
  </mergeCells>
  <conditionalFormatting sqref="B115">
    <cfRule type="cellIs" dxfId="9" priority="1" operator="lessThan">
      <formula>0.3</formula>
    </cfRule>
  </conditionalFormatting>
  <pageMargins left="0.7" right="0.7" top="0.75" bottom="0.75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workbookViewId="0"/>
  </sheetViews>
  <sheetFormatPr defaultColWidth="14.453125" defaultRowHeight="15" customHeight="1" x14ac:dyDescent="0.35"/>
  <cols>
    <col min="1" max="3" width="8.7265625" customWidth="1"/>
    <col min="4" max="4" width="10.08984375" customWidth="1"/>
    <col min="5" max="5" width="8.7265625" customWidth="1"/>
    <col min="6" max="6" width="18.08984375" customWidth="1"/>
    <col min="7" max="7" width="8.7265625" customWidth="1"/>
    <col min="8" max="8" width="10.7265625" customWidth="1"/>
    <col min="9" max="9" width="8.7265625" customWidth="1"/>
    <col min="10" max="10" width="10.54296875" customWidth="1"/>
    <col min="11" max="11" width="8.7265625" customWidth="1"/>
    <col min="12" max="12" width="18.81640625" customWidth="1"/>
    <col min="13" max="13" width="11.26953125" customWidth="1"/>
    <col min="14" max="14" width="8.7265625" customWidth="1"/>
    <col min="15" max="15" width="17.7265625" customWidth="1"/>
    <col min="16" max="16" width="11.453125" customWidth="1"/>
  </cols>
  <sheetData>
    <row r="1" spans="1:16" ht="14.25" customHeight="1" x14ac:dyDescent="0.35">
      <c r="A1" s="296" t="s">
        <v>665</v>
      </c>
      <c r="B1" s="275"/>
      <c r="C1" s="281" t="s">
        <v>666</v>
      </c>
      <c r="D1" s="265"/>
      <c r="E1" s="265"/>
      <c r="F1" s="265"/>
      <c r="G1" s="265"/>
      <c r="H1" s="266"/>
      <c r="I1" s="295">
        <v>240502</v>
      </c>
      <c r="J1" s="275"/>
      <c r="K1" s="281" t="s">
        <v>667</v>
      </c>
      <c r="L1" s="265"/>
      <c r="M1" s="265"/>
      <c r="N1" s="265"/>
      <c r="O1" s="265"/>
      <c r="P1" s="266"/>
    </row>
    <row r="2" spans="1:16" ht="14.25" customHeight="1" x14ac:dyDescent="0.35">
      <c r="A2" s="270" t="s">
        <v>315</v>
      </c>
      <c r="B2" s="275"/>
      <c r="C2" s="270" t="s">
        <v>316</v>
      </c>
      <c r="D2" s="265"/>
      <c r="E2" s="266"/>
      <c r="F2" s="270" t="s">
        <v>317</v>
      </c>
      <c r="G2" s="265"/>
      <c r="H2" s="266"/>
      <c r="I2" s="267" t="s">
        <v>315</v>
      </c>
      <c r="J2" s="269"/>
      <c r="K2" s="267" t="s">
        <v>316</v>
      </c>
      <c r="L2" s="268"/>
      <c r="M2" s="279"/>
      <c r="N2" s="267" t="s">
        <v>317</v>
      </c>
      <c r="O2" s="268"/>
      <c r="P2" s="279"/>
    </row>
    <row r="3" spans="1:16" ht="14.25" customHeight="1" x14ac:dyDescent="0.35">
      <c r="A3" s="36" t="s">
        <v>1</v>
      </c>
      <c r="B3" s="69" t="s">
        <v>449</v>
      </c>
      <c r="C3" s="70" t="s">
        <v>1</v>
      </c>
      <c r="D3" s="71" t="s">
        <v>320</v>
      </c>
      <c r="E3" s="40" t="s">
        <v>321</v>
      </c>
      <c r="F3" s="41" t="s">
        <v>1</v>
      </c>
      <c r="G3" s="42" t="s">
        <v>323</v>
      </c>
      <c r="H3" s="99" t="s">
        <v>324</v>
      </c>
      <c r="I3" s="44" t="s">
        <v>1</v>
      </c>
      <c r="J3" s="47" t="s">
        <v>668</v>
      </c>
      <c r="K3" s="142" t="s">
        <v>1</v>
      </c>
      <c r="L3" s="142" t="s">
        <v>320</v>
      </c>
      <c r="M3" s="142" t="s">
        <v>321</v>
      </c>
      <c r="N3" s="142" t="s">
        <v>1</v>
      </c>
      <c r="O3" s="143" t="s">
        <v>323</v>
      </c>
      <c r="P3" s="190" t="s">
        <v>324</v>
      </c>
    </row>
    <row r="4" spans="1:16" ht="14.25" customHeight="1" x14ac:dyDescent="0.35">
      <c r="A4" s="44" t="s">
        <v>329</v>
      </c>
      <c r="B4" s="191">
        <v>-8.9999999999999998E-4</v>
      </c>
      <c r="C4" s="19" t="s">
        <v>60</v>
      </c>
      <c r="D4" s="192">
        <v>-4.0000000000000001E-3</v>
      </c>
      <c r="E4" s="193"/>
      <c r="F4" s="44" t="s">
        <v>342</v>
      </c>
      <c r="G4" s="192">
        <v>8.9399999999999993E-2</v>
      </c>
      <c r="H4" s="190">
        <f t="shared" ref="H4:H5" si="0">G4/0.1</f>
        <v>0.89399999999999991</v>
      </c>
      <c r="I4" s="50" t="s">
        <v>329</v>
      </c>
      <c r="J4" s="28">
        <v>7.7000000000000002E-3</v>
      </c>
      <c r="K4" s="28" t="s">
        <v>60</v>
      </c>
      <c r="L4" s="28">
        <v>3.1300000000000001E-2</v>
      </c>
      <c r="M4" s="28"/>
      <c r="N4" s="28" t="s">
        <v>342</v>
      </c>
      <c r="O4" s="28">
        <v>0.1018</v>
      </c>
      <c r="P4" s="54">
        <f>O4/0.1</f>
        <v>1.018</v>
      </c>
    </row>
    <row r="5" spans="1:16" ht="14.25" customHeight="1" x14ac:dyDescent="0.35">
      <c r="A5" s="50" t="s">
        <v>332</v>
      </c>
      <c r="B5" s="194">
        <v>-1.5E-3</v>
      </c>
      <c r="C5" s="83" t="s">
        <v>456</v>
      </c>
      <c r="D5" s="195">
        <v>-5.0000000000000001E-3</v>
      </c>
      <c r="E5" s="196">
        <f>ABS(D5-D4)/((D5+D4)/2)*100</f>
        <v>-22.222222222222221</v>
      </c>
      <c r="F5" s="50" t="s">
        <v>363</v>
      </c>
      <c r="G5" s="195">
        <v>9.3299999999999994E-2</v>
      </c>
      <c r="H5" s="190">
        <f t="shared" si="0"/>
        <v>0.93299999999999994</v>
      </c>
      <c r="I5" s="50" t="s">
        <v>332</v>
      </c>
      <c r="J5" s="51">
        <v>1.7999999999999999E-2</v>
      </c>
      <c r="K5" s="28" t="s">
        <v>456</v>
      </c>
      <c r="L5" s="28">
        <v>3.04E-2</v>
      </c>
      <c r="M5" s="53">
        <f>ABS(L5-L4)/((L5+L4)/2)*100</f>
        <v>2.917341977309567</v>
      </c>
      <c r="N5" s="28" t="s">
        <v>60</v>
      </c>
      <c r="O5" s="28">
        <v>3.1300000000000001E-2</v>
      </c>
      <c r="P5" s="54"/>
    </row>
    <row r="6" spans="1:16" ht="14.25" customHeight="1" x14ac:dyDescent="0.35">
      <c r="A6" s="50" t="s">
        <v>538</v>
      </c>
      <c r="B6" s="194">
        <v>-1.1999999999999999E-3</v>
      </c>
      <c r="C6" s="83" t="s">
        <v>354</v>
      </c>
      <c r="D6" s="195">
        <v>9.9000000000000005E-2</v>
      </c>
      <c r="E6" s="197"/>
      <c r="F6" s="50" t="s">
        <v>92</v>
      </c>
      <c r="G6" s="195">
        <v>-5.0000000000000001E-3</v>
      </c>
      <c r="H6" s="190"/>
      <c r="I6" s="50"/>
      <c r="J6" s="51"/>
      <c r="K6" s="28" t="s">
        <v>669</v>
      </c>
      <c r="L6" s="28">
        <v>0.10199999999999999</v>
      </c>
      <c r="M6" s="28"/>
      <c r="N6" s="28" t="s">
        <v>669</v>
      </c>
      <c r="O6" s="28">
        <v>0.122</v>
      </c>
      <c r="P6" s="54">
        <f>(O6-O5)/0.1</f>
        <v>0.90700000000000003</v>
      </c>
    </row>
    <row r="7" spans="1:16" ht="14.25" customHeight="1" x14ac:dyDescent="0.35">
      <c r="A7" s="50"/>
      <c r="B7" s="194"/>
      <c r="C7" s="83" t="s">
        <v>356</v>
      </c>
      <c r="D7" s="195">
        <v>9.5600000000000004E-2</v>
      </c>
      <c r="E7" s="196">
        <f>ABS(D7-D6)/((D7+D6)/2)*100</f>
        <v>3.4943473792394659</v>
      </c>
      <c r="F7" s="50" t="s">
        <v>361</v>
      </c>
      <c r="G7" s="195">
        <v>9.7000000000000003E-2</v>
      </c>
      <c r="H7" s="198">
        <f>(G7-G6)/0.1</f>
        <v>1.02</v>
      </c>
      <c r="I7" s="50"/>
      <c r="J7" s="51"/>
      <c r="K7" s="28" t="s">
        <v>356</v>
      </c>
      <c r="L7" s="28">
        <v>0.1002</v>
      </c>
      <c r="M7" s="53">
        <f>ABS(L7-L6)/((L7+L6)/2)*100</f>
        <v>1.7804154302670585</v>
      </c>
      <c r="N7" s="28" t="s">
        <v>356</v>
      </c>
      <c r="O7" s="28">
        <v>0.1202</v>
      </c>
      <c r="P7" s="54">
        <f>(O7-O5)/0.1</f>
        <v>0.88900000000000001</v>
      </c>
    </row>
    <row r="8" spans="1:16" ht="14.25" customHeight="1" x14ac:dyDescent="0.35">
      <c r="A8" s="50"/>
      <c r="B8" s="194"/>
      <c r="C8" s="83" t="s">
        <v>76</v>
      </c>
      <c r="D8" s="195">
        <v>6.4000000000000003E-3</v>
      </c>
      <c r="E8" s="197"/>
      <c r="F8" s="50" t="s">
        <v>362</v>
      </c>
      <c r="G8" s="195">
        <v>9.9000000000000005E-2</v>
      </c>
      <c r="H8" s="198">
        <f>(G8-G6)/0.1</f>
        <v>1.04</v>
      </c>
      <c r="I8" s="50"/>
      <c r="J8" s="51"/>
      <c r="K8" s="28" t="s">
        <v>76</v>
      </c>
      <c r="L8" s="28">
        <v>0.1847</v>
      </c>
      <c r="M8" s="28"/>
      <c r="N8" s="28" t="s">
        <v>76</v>
      </c>
      <c r="O8" s="28">
        <v>0.1847</v>
      </c>
      <c r="P8" s="54"/>
    </row>
    <row r="9" spans="1:16" ht="14.25" customHeight="1" x14ac:dyDescent="0.35">
      <c r="A9" s="50"/>
      <c r="B9" s="66"/>
      <c r="C9" s="83" t="s">
        <v>357</v>
      </c>
      <c r="D9" s="195">
        <v>5.5999999999999999E-3</v>
      </c>
      <c r="E9" s="196">
        <f>ABS(D9-D8)/((D9+D8)/2)*100</f>
        <v>13.333333333333339</v>
      </c>
      <c r="F9" s="164" t="s">
        <v>60</v>
      </c>
      <c r="G9" s="195">
        <v>-4.0000000000000001E-3</v>
      </c>
      <c r="H9" s="198"/>
      <c r="I9" s="50"/>
      <c r="J9" s="28"/>
      <c r="K9" s="28" t="s">
        <v>357</v>
      </c>
      <c r="L9" s="28">
        <v>0.1711</v>
      </c>
      <c r="M9" s="53">
        <f>ABS(L9-L8)/((L9+L8)/2)*100</f>
        <v>7.6447442383361448</v>
      </c>
      <c r="N9" s="28" t="s">
        <v>358</v>
      </c>
      <c r="O9" s="28">
        <v>0.27710000000000001</v>
      </c>
      <c r="P9" s="54">
        <f>(O9-O8)/0.1</f>
        <v>0.92400000000000004</v>
      </c>
    </row>
    <row r="10" spans="1:16" ht="14.25" customHeight="1" x14ac:dyDescent="0.35">
      <c r="A10" s="50"/>
      <c r="B10" s="66"/>
      <c r="C10" s="83" t="s">
        <v>358</v>
      </c>
      <c r="D10" s="195">
        <v>0.1134</v>
      </c>
      <c r="E10" s="197"/>
      <c r="F10" s="50" t="s">
        <v>354</v>
      </c>
      <c r="G10" s="195">
        <v>9.9000000000000005E-2</v>
      </c>
      <c r="H10" s="198">
        <f>(G10-G9)/0.1</f>
        <v>1.03</v>
      </c>
      <c r="I10" s="50"/>
      <c r="J10" s="28"/>
      <c r="K10" s="28" t="s">
        <v>358</v>
      </c>
      <c r="L10" s="28">
        <v>0.24709999999999999</v>
      </c>
      <c r="M10" s="28"/>
      <c r="N10" s="28" t="s">
        <v>359</v>
      </c>
      <c r="O10" s="28">
        <v>0.27950000000000003</v>
      </c>
      <c r="P10" s="54">
        <f>(O10-O8)/0.1</f>
        <v>0.94800000000000018</v>
      </c>
    </row>
    <row r="11" spans="1:16" ht="14.25" customHeight="1" x14ac:dyDescent="0.35">
      <c r="A11" s="50"/>
      <c r="B11" s="66"/>
      <c r="C11" s="83" t="s">
        <v>359</v>
      </c>
      <c r="D11" s="195">
        <v>0.11219999999999999</v>
      </c>
      <c r="E11" s="196">
        <f>ABS(D11-D10)/((D11+D10)/2)*100</f>
        <v>1.0638297872340485</v>
      </c>
      <c r="F11" s="50" t="s">
        <v>356</v>
      </c>
      <c r="G11" s="195">
        <v>9.6000000000000002E-2</v>
      </c>
      <c r="H11" s="198">
        <f>(G11-G9)/0.1</f>
        <v>1</v>
      </c>
      <c r="I11" s="50"/>
      <c r="J11" s="28"/>
      <c r="K11" s="28" t="s">
        <v>359</v>
      </c>
      <c r="L11" s="28">
        <v>0.23949999999999999</v>
      </c>
      <c r="M11" s="53">
        <f>ABS(L11-L10)/((L11+L10)/2)*100</f>
        <v>3.1237155774763647</v>
      </c>
      <c r="N11" s="28" t="s">
        <v>89</v>
      </c>
      <c r="O11" s="28">
        <v>4.1000000000000002E-2</v>
      </c>
      <c r="P11" s="54"/>
    </row>
    <row r="12" spans="1:16" ht="14.25" customHeight="1" x14ac:dyDescent="0.35">
      <c r="A12" s="50"/>
      <c r="B12" s="66"/>
      <c r="C12" s="83" t="s">
        <v>92</v>
      </c>
      <c r="D12" s="195">
        <v>-5.3E-3</v>
      </c>
      <c r="E12" s="197"/>
      <c r="F12" s="50" t="s">
        <v>76</v>
      </c>
      <c r="G12" s="195">
        <v>6.4000000000000003E-3</v>
      </c>
      <c r="H12" s="198"/>
      <c r="I12" s="50"/>
      <c r="J12" s="28"/>
      <c r="K12" s="28" t="s">
        <v>89</v>
      </c>
      <c r="L12" s="28">
        <v>4.1000000000000002E-2</v>
      </c>
      <c r="M12" s="28"/>
      <c r="N12" s="28" t="s">
        <v>670</v>
      </c>
      <c r="O12" s="28">
        <v>0.1464</v>
      </c>
      <c r="P12" s="54">
        <f>(O12-O11)/0.1</f>
        <v>1.0539999999999998</v>
      </c>
    </row>
    <row r="13" spans="1:16" ht="15.75" customHeight="1" x14ac:dyDescent="0.35">
      <c r="A13" s="50"/>
      <c r="B13" s="66"/>
      <c r="C13" s="83" t="s">
        <v>360</v>
      </c>
      <c r="D13" s="195">
        <v>-6.9999999999999999E-4</v>
      </c>
      <c r="E13" s="196">
        <f>ABS(D13-D12)/((D13+D12)/2)*100</f>
        <v>-153.33333333333331</v>
      </c>
      <c r="F13" s="50" t="s">
        <v>358</v>
      </c>
      <c r="G13" s="195">
        <v>0.1134</v>
      </c>
      <c r="H13" s="198">
        <f>(G13-G12)/0.1</f>
        <v>1.0699999999999998</v>
      </c>
      <c r="I13" s="56"/>
      <c r="J13" s="55"/>
      <c r="K13" s="55" t="s">
        <v>671</v>
      </c>
      <c r="L13" s="55">
        <v>3.0700000000000002E-2</v>
      </c>
      <c r="M13" s="58">
        <f>ABS(L13-L12)/((L13+L12)/2)*100</f>
        <v>28.730822873082289</v>
      </c>
      <c r="N13" s="55" t="s">
        <v>672</v>
      </c>
      <c r="O13" s="55">
        <v>0.1409</v>
      </c>
      <c r="P13" s="59">
        <f>(O13-O11)/0.1</f>
        <v>0.99899999999999989</v>
      </c>
    </row>
    <row r="14" spans="1:16" ht="14.25" customHeight="1" x14ac:dyDescent="0.35">
      <c r="A14" s="50"/>
      <c r="B14" s="66"/>
      <c r="C14" s="83" t="s">
        <v>361</v>
      </c>
      <c r="D14" s="195">
        <v>9.6500000000000002E-2</v>
      </c>
      <c r="E14" s="197"/>
      <c r="F14" s="50" t="s">
        <v>359</v>
      </c>
      <c r="G14" s="195">
        <v>0.11219999999999999</v>
      </c>
      <c r="H14" s="198">
        <f>(G14-G12)/0.1</f>
        <v>1.0579999999999998</v>
      </c>
      <c r="K14" s="19" t="s">
        <v>670</v>
      </c>
      <c r="L14" s="19">
        <v>0.10639999999999999</v>
      </c>
      <c r="N14" s="68" t="s">
        <v>363</v>
      </c>
      <c r="O14" s="68">
        <v>0.10680000000000001</v>
      </c>
      <c r="P14" s="65">
        <f>O14/0.1</f>
        <v>1.0680000000000001</v>
      </c>
    </row>
    <row r="15" spans="1:16" ht="14.25" customHeight="1" x14ac:dyDescent="0.35">
      <c r="A15" s="50"/>
      <c r="B15" s="66"/>
      <c r="C15" s="83" t="s">
        <v>362</v>
      </c>
      <c r="D15" s="195">
        <v>9.9400000000000002E-2</v>
      </c>
      <c r="E15" s="196">
        <f>ABS(D15-D14)/((D15+D14)/2)*100</f>
        <v>2.9606942317508929</v>
      </c>
      <c r="F15" s="19" t="s">
        <v>103</v>
      </c>
      <c r="G15" s="195">
        <v>0.311</v>
      </c>
      <c r="H15" s="198"/>
      <c r="K15" s="19" t="s">
        <v>672</v>
      </c>
      <c r="L15" s="19">
        <v>0.1109</v>
      </c>
      <c r="M15" s="27">
        <f>ABS(L15-L14)/((L15+L14)/2)*100</f>
        <v>4.141739530602857</v>
      </c>
    </row>
    <row r="16" spans="1:16" ht="14.25" customHeight="1" x14ac:dyDescent="0.35">
      <c r="A16" s="50"/>
      <c r="B16" s="66"/>
      <c r="C16" s="19" t="s">
        <v>103</v>
      </c>
      <c r="D16" s="195">
        <v>0.311</v>
      </c>
      <c r="E16" s="197"/>
      <c r="F16" s="83" t="s">
        <v>673</v>
      </c>
      <c r="G16" s="195">
        <v>0.4118</v>
      </c>
      <c r="H16" s="198">
        <f>(G16-G15)/0.1</f>
        <v>1.008</v>
      </c>
      <c r="I16" s="295">
        <v>240702</v>
      </c>
      <c r="J16" s="275"/>
      <c r="K16" s="281" t="s">
        <v>667</v>
      </c>
      <c r="L16" s="265"/>
      <c r="M16" s="265"/>
      <c r="N16" s="265"/>
      <c r="O16" s="265"/>
      <c r="P16" s="266"/>
    </row>
    <row r="17" spans="1:16" ht="14.25" customHeight="1" x14ac:dyDescent="0.35">
      <c r="A17" s="50"/>
      <c r="B17" s="66"/>
      <c r="C17" s="19" t="s">
        <v>674</v>
      </c>
      <c r="D17" s="195">
        <v>0.29120000000000001</v>
      </c>
      <c r="E17" s="196">
        <f>ABS(D17-D16)/((D17+D16)/2)*100</f>
        <v>6.5758884091663834</v>
      </c>
      <c r="F17" s="86" t="s">
        <v>675</v>
      </c>
      <c r="G17" s="199">
        <v>0.4249</v>
      </c>
      <c r="H17" s="198">
        <f>(G17-G15)/0.1</f>
        <v>1.139</v>
      </c>
      <c r="I17" s="267" t="s">
        <v>315</v>
      </c>
      <c r="J17" s="269"/>
      <c r="K17" s="267" t="s">
        <v>316</v>
      </c>
      <c r="L17" s="268"/>
      <c r="M17" s="279"/>
      <c r="N17" s="267" t="s">
        <v>317</v>
      </c>
      <c r="O17" s="268"/>
      <c r="P17" s="279"/>
    </row>
    <row r="18" spans="1:16" ht="14.25" customHeight="1" x14ac:dyDescent="0.35">
      <c r="A18" s="50"/>
      <c r="B18" s="66"/>
      <c r="C18" s="83" t="s">
        <v>673</v>
      </c>
      <c r="D18" s="195">
        <v>0.4118</v>
      </c>
      <c r="E18" s="197"/>
      <c r="F18" s="50"/>
      <c r="G18" s="28"/>
      <c r="H18" s="66"/>
      <c r="I18" s="44" t="s">
        <v>1</v>
      </c>
      <c r="J18" s="47" t="s">
        <v>668</v>
      </c>
      <c r="K18" s="142" t="s">
        <v>1</v>
      </c>
      <c r="L18" s="142" t="s">
        <v>320</v>
      </c>
      <c r="M18" s="142" t="s">
        <v>321</v>
      </c>
      <c r="N18" s="142" t="s">
        <v>1</v>
      </c>
      <c r="O18" s="143" t="s">
        <v>323</v>
      </c>
      <c r="P18" s="190" t="s">
        <v>324</v>
      </c>
    </row>
    <row r="19" spans="1:16" ht="14.25" customHeight="1" x14ac:dyDescent="0.35">
      <c r="A19" s="56"/>
      <c r="B19" s="61"/>
      <c r="C19" s="86" t="s">
        <v>675</v>
      </c>
      <c r="D19" s="199">
        <v>0.4249</v>
      </c>
      <c r="E19" s="200">
        <f>ABS(D19-D18)/((D19+D18)/2)*100</f>
        <v>3.1313493486315283</v>
      </c>
      <c r="F19" s="56"/>
      <c r="G19" s="55"/>
      <c r="H19" s="61"/>
      <c r="I19" s="50" t="s">
        <v>329</v>
      </c>
      <c r="J19" s="28">
        <v>3.6799999999999999E-2</v>
      </c>
      <c r="K19" s="28" t="s">
        <v>137</v>
      </c>
      <c r="L19" s="28">
        <v>5.5899999999999998E-2</v>
      </c>
      <c r="M19" s="28"/>
      <c r="N19" s="28" t="s">
        <v>342</v>
      </c>
      <c r="O19" s="28">
        <v>0.10349999999999999</v>
      </c>
      <c r="P19" s="54">
        <f>O19/0.1</f>
        <v>1.0349999999999999</v>
      </c>
    </row>
    <row r="20" spans="1:16" ht="14.25" customHeight="1" x14ac:dyDescent="0.35">
      <c r="A20" s="296" t="s">
        <v>676</v>
      </c>
      <c r="B20" s="275"/>
      <c r="C20" s="281" t="s">
        <v>666</v>
      </c>
      <c r="D20" s="265"/>
      <c r="E20" s="265"/>
      <c r="F20" s="265"/>
      <c r="G20" s="265"/>
      <c r="H20" s="266"/>
      <c r="I20" s="50" t="s">
        <v>332</v>
      </c>
      <c r="J20" s="51">
        <v>3.6200000000000003E-2</v>
      </c>
      <c r="K20" s="28" t="s">
        <v>677</v>
      </c>
      <c r="L20" s="28">
        <v>5.9200000000000003E-2</v>
      </c>
      <c r="M20" s="53">
        <f>ABS(L20-L19)/((L20+L19)/2)*100</f>
        <v>5.7341442224152983</v>
      </c>
      <c r="N20" s="28" t="s">
        <v>137</v>
      </c>
      <c r="O20" s="28">
        <v>5.5899999999999998E-2</v>
      </c>
      <c r="P20" s="54"/>
    </row>
    <row r="21" spans="1:16" ht="14.25" customHeight="1" x14ac:dyDescent="0.35">
      <c r="A21" s="270" t="s">
        <v>315</v>
      </c>
      <c r="B21" s="275"/>
      <c r="C21" s="270" t="s">
        <v>316</v>
      </c>
      <c r="D21" s="265"/>
      <c r="E21" s="266"/>
      <c r="F21" s="270" t="s">
        <v>317</v>
      </c>
      <c r="G21" s="265"/>
      <c r="H21" s="266"/>
      <c r="I21" s="50" t="s">
        <v>538</v>
      </c>
      <c r="J21" s="51">
        <v>4.8899999999999999E-2</v>
      </c>
      <c r="K21" s="28" t="s">
        <v>678</v>
      </c>
      <c r="L21" s="28">
        <v>0.1462</v>
      </c>
      <c r="M21" s="28"/>
      <c r="N21" s="28" t="s">
        <v>678</v>
      </c>
      <c r="O21" s="28">
        <v>0.1062</v>
      </c>
      <c r="P21" s="54">
        <f>(O21-O20)/0.05</f>
        <v>1.006</v>
      </c>
    </row>
    <row r="22" spans="1:16" ht="14.25" customHeight="1" x14ac:dyDescent="0.35">
      <c r="A22" s="36" t="s">
        <v>1</v>
      </c>
      <c r="B22" s="37" t="s">
        <v>449</v>
      </c>
      <c r="C22" s="39" t="s">
        <v>1</v>
      </c>
      <c r="D22" s="40" t="s">
        <v>320</v>
      </c>
      <c r="E22" s="40" t="s">
        <v>321</v>
      </c>
      <c r="F22" s="41" t="s">
        <v>1</v>
      </c>
      <c r="G22" s="42" t="s">
        <v>323</v>
      </c>
      <c r="H22" s="99" t="s">
        <v>324</v>
      </c>
      <c r="I22" s="50"/>
      <c r="J22" s="51"/>
      <c r="K22" s="28" t="s">
        <v>679</v>
      </c>
      <c r="L22" s="28">
        <v>0.15290000000000001</v>
      </c>
      <c r="M22" s="53">
        <f>ABS(L22-L21)/((L22+L21)/2)*100</f>
        <v>4.4801069876295623</v>
      </c>
      <c r="N22" s="28" t="s">
        <v>679</v>
      </c>
      <c r="O22" s="28">
        <v>0.10290000000000001</v>
      </c>
      <c r="P22" s="54">
        <f>(O22-O20)/0.05</f>
        <v>0.94000000000000006</v>
      </c>
    </row>
    <row r="23" spans="1:16" ht="14.25" customHeight="1" x14ac:dyDescent="0.35">
      <c r="A23" s="44" t="s">
        <v>329</v>
      </c>
      <c r="B23" s="191">
        <v>-2.5000000000000001E-3</v>
      </c>
      <c r="C23" s="78" t="s">
        <v>49</v>
      </c>
      <c r="D23" s="192">
        <v>5.21E-2</v>
      </c>
      <c r="E23" s="193"/>
      <c r="F23" s="44" t="s">
        <v>342</v>
      </c>
      <c r="G23" s="192">
        <v>9.0200000000000002E-2</v>
      </c>
      <c r="H23" s="190">
        <f>G23/0.1</f>
        <v>0.90200000000000002</v>
      </c>
      <c r="I23" s="50"/>
      <c r="J23" s="51"/>
      <c r="K23" s="28" t="s">
        <v>147</v>
      </c>
      <c r="L23" s="28">
        <v>0.50009999999999999</v>
      </c>
      <c r="M23" s="28"/>
      <c r="N23" s="28" t="s">
        <v>147</v>
      </c>
      <c r="O23" s="28">
        <v>0.50009999999999999</v>
      </c>
      <c r="P23" s="54"/>
    </row>
    <row r="24" spans="1:16" ht="15" customHeight="1" x14ac:dyDescent="0.35">
      <c r="A24" s="50" t="s">
        <v>332</v>
      </c>
      <c r="B24" s="194">
        <v>9.6600000000000005E-2</v>
      </c>
      <c r="C24" s="83" t="s">
        <v>551</v>
      </c>
      <c r="D24" s="195">
        <v>5.6500000000000002E-2</v>
      </c>
      <c r="E24" s="196">
        <f>ABS(D24-D23)/((D24+D23)/2)*100</f>
        <v>8.1031307550644591</v>
      </c>
      <c r="F24" s="50" t="s">
        <v>49</v>
      </c>
      <c r="G24" s="195">
        <v>5.1999999999999998E-2</v>
      </c>
      <c r="H24" s="198"/>
      <c r="I24" s="50"/>
      <c r="J24" s="28"/>
      <c r="K24" s="28" t="s">
        <v>680</v>
      </c>
      <c r="L24" s="28">
        <v>0.51990000000000003</v>
      </c>
      <c r="M24" s="53">
        <f>ABS(L24-L23)/((L24+L23)/2)*100</f>
        <v>3.8823529411764786</v>
      </c>
      <c r="N24" s="28" t="s">
        <v>681</v>
      </c>
      <c r="O24" s="28">
        <v>0.55530000000000002</v>
      </c>
      <c r="P24" s="54">
        <f>(O24-O23)/0.05</f>
        <v>1.1040000000000005</v>
      </c>
    </row>
    <row r="25" spans="1:16" ht="14.25" customHeight="1" x14ac:dyDescent="0.35">
      <c r="A25" s="50"/>
      <c r="B25" s="194"/>
      <c r="C25" s="83" t="s">
        <v>552</v>
      </c>
      <c r="D25" s="195">
        <v>0.152</v>
      </c>
      <c r="E25" s="197"/>
      <c r="F25" s="50" t="s">
        <v>552</v>
      </c>
      <c r="G25" s="195">
        <v>0.152</v>
      </c>
      <c r="H25" s="198">
        <f>(G25-G24)/0.1</f>
        <v>1</v>
      </c>
      <c r="I25" s="50"/>
      <c r="J25" s="28"/>
      <c r="K25" s="28" t="s">
        <v>681</v>
      </c>
      <c r="L25" s="28">
        <v>0.55530000000000002</v>
      </c>
      <c r="M25" s="28"/>
      <c r="N25" s="28" t="s">
        <v>682</v>
      </c>
      <c r="O25" s="28">
        <v>0.55520000000000003</v>
      </c>
      <c r="P25" s="54">
        <f>(O25-O23)/0.05</f>
        <v>1.1020000000000008</v>
      </c>
    </row>
    <row r="26" spans="1:16" ht="14.25" customHeight="1" x14ac:dyDescent="0.35">
      <c r="A26" s="50"/>
      <c r="B26" s="194"/>
      <c r="C26" s="83" t="s">
        <v>683</v>
      </c>
      <c r="D26" s="195">
        <v>0.1565</v>
      </c>
      <c r="E26" s="196">
        <f>ABS(D26-D25)/((D26+D25)/2)*100</f>
        <v>2.9173419773095648</v>
      </c>
      <c r="F26" s="50" t="s">
        <v>683</v>
      </c>
      <c r="G26" s="195">
        <v>0.157</v>
      </c>
      <c r="H26" s="198">
        <f>(G26-G24)/0.1</f>
        <v>1.05</v>
      </c>
      <c r="I26" s="50"/>
      <c r="J26" s="28"/>
      <c r="K26" s="28" t="s">
        <v>682</v>
      </c>
      <c r="L26" s="28">
        <v>0.55520000000000003</v>
      </c>
      <c r="M26" s="53">
        <f>ABS(L26-L25)/((L26+L25)/2)*100</f>
        <v>1.8009905447994412E-2</v>
      </c>
      <c r="N26" s="28"/>
      <c r="O26" s="28"/>
      <c r="P26" s="54"/>
    </row>
    <row r="27" spans="1:16" ht="14.25" customHeight="1" x14ac:dyDescent="0.35">
      <c r="A27" s="50"/>
      <c r="B27" s="194"/>
      <c r="C27" s="83" t="s">
        <v>684</v>
      </c>
      <c r="D27" s="195">
        <v>0.22850000000000001</v>
      </c>
      <c r="E27" s="197"/>
      <c r="F27" s="50" t="s">
        <v>684</v>
      </c>
      <c r="G27" s="195">
        <v>0.22900000000000001</v>
      </c>
      <c r="H27" s="198"/>
      <c r="I27" s="50"/>
      <c r="J27" s="28"/>
      <c r="K27" s="28" t="s">
        <v>158</v>
      </c>
      <c r="L27" s="28">
        <v>0.11169999999999999</v>
      </c>
      <c r="M27" s="28"/>
      <c r="N27" s="28" t="s">
        <v>363</v>
      </c>
      <c r="O27" s="28">
        <v>0.10879999999999999</v>
      </c>
      <c r="P27" s="54">
        <f t="shared" ref="P27:P28" si="1">O27/0.1</f>
        <v>1.0879999999999999</v>
      </c>
    </row>
    <row r="28" spans="1:16" ht="14.25" customHeight="1" x14ac:dyDescent="0.35">
      <c r="A28" s="50"/>
      <c r="B28" s="66"/>
      <c r="C28" s="83" t="s">
        <v>685</v>
      </c>
      <c r="D28" s="195">
        <v>0.20810000000000001</v>
      </c>
      <c r="E28" s="196">
        <f>ABS(D28-D27)/((D28+D27)/2)*100</f>
        <v>9.3449381584974809</v>
      </c>
      <c r="F28" s="50" t="s">
        <v>686</v>
      </c>
      <c r="G28" s="195">
        <v>0.33100000000000002</v>
      </c>
      <c r="H28" s="198">
        <f>(G28-G27)/0.1</f>
        <v>1.02</v>
      </c>
      <c r="I28" s="56"/>
      <c r="J28" s="55"/>
      <c r="K28" s="55" t="s">
        <v>687</v>
      </c>
      <c r="L28" s="55">
        <v>0.1075</v>
      </c>
      <c r="M28" s="58">
        <f>ABS(L28-L27)/((L28+L27)/2)*100</f>
        <v>3.832116788321164</v>
      </c>
      <c r="N28" s="55" t="s">
        <v>492</v>
      </c>
      <c r="O28" s="55">
        <v>0.10920000000000001</v>
      </c>
      <c r="P28" s="54">
        <f t="shared" si="1"/>
        <v>1.0920000000000001</v>
      </c>
    </row>
    <row r="29" spans="1:16" ht="14.25" customHeight="1" x14ac:dyDescent="0.35">
      <c r="A29" s="50"/>
      <c r="B29" s="66"/>
      <c r="C29" s="83" t="s">
        <v>686</v>
      </c>
      <c r="D29" s="195">
        <v>0.33139999999999997</v>
      </c>
      <c r="E29" s="197"/>
      <c r="F29" s="50" t="s">
        <v>688</v>
      </c>
      <c r="G29" s="195">
        <v>0.33400000000000002</v>
      </c>
      <c r="H29" s="198">
        <f>(G29-G27)/0.1</f>
        <v>1.05</v>
      </c>
      <c r="K29" s="19" t="s">
        <v>689</v>
      </c>
      <c r="L29" s="19">
        <v>0.16839999999999999</v>
      </c>
      <c r="N29" s="19" t="s">
        <v>158</v>
      </c>
      <c r="O29" s="19">
        <v>0.11169999999999999</v>
      </c>
    </row>
    <row r="30" spans="1:16" ht="14.25" customHeight="1" x14ac:dyDescent="0.35">
      <c r="A30" s="50"/>
      <c r="B30" s="66"/>
      <c r="C30" s="83" t="s">
        <v>688</v>
      </c>
      <c r="D30" s="195">
        <v>0.33400000000000002</v>
      </c>
      <c r="E30" s="196">
        <f>ABS(D30-D29)/((D30+D29)/2)*100</f>
        <v>0.78148482116021845</v>
      </c>
      <c r="F30" s="50" t="s">
        <v>56</v>
      </c>
      <c r="G30" s="195">
        <v>0.36799999999999999</v>
      </c>
      <c r="H30" s="198"/>
      <c r="K30" s="19" t="s">
        <v>690</v>
      </c>
      <c r="L30" s="19">
        <v>0.16059999999999999</v>
      </c>
      <c r="M30" s="27">
        <f>ABS(L30-L29)/((L30+L29)/2)*100</f>
        <v>4.74164133738602</v>
      </c>
      <c r="N30" s="19" t="s">
        <v>689</v>
      </c>
      <c r="O30" s="19">
        <v>0.16239999999999999</v>
      </c>
      <c r="P30" s="65">
        <f>(O30-O29)/0.05</f>
        <v>1.0139999999999998</v>
      </c>
    </row>
    <row r="31" spans="1:16" ht="14.25" customHeight="1" x14ac:dyDescent="0.35">
      <c r="A31" s="50"/>
      <c r="B31" s="66"/>
      <c r="C31" s="83" t="s">
        <v>56</v>
      </c>
      <c r="D31" s="195">
        <v>0.36809999999999998</v>
      </c>
      <c r="E31" s="197"/>
      <c r="F31" s="50" t="s">
        <v>482</v>
      </c>
      <c r="G31" s="195">
        <v>0.47199999999999998</v>
      </c>
      <c r="H31" s="198">
        <f>(G31-G30)/0.1</f>
        <v>1.0399999999999998</v>
      </c>
      <c r="K31" s="19" t="s">
        <v>691</v>
      </c>
      <c r="L31" s="19">
        <v>7.8E-2</v>
      </c>
      <c r="M31" s="27"/>
      <c r="N31" s="19" t="s">
        <v>690</v>
      </c>
      <c r="O31" s="19">
        <v>0.16059999999999999</v>
      </c>
      <c r="P31" s="65">
        <f>(O31-O29)/0.05</f>
        <v>0.97799999999999998</v>
      </c>
    </row>
    <row r="32" spans="1:16" ht="14.25" customHeight="1" x14ac:dyDescent="0.35">
      <c r="A32" s="50"/>
      <c r="B32" s="66"/>
      <c r="C32" s="83" t="s">
        <v>333</v>
      </c>
      <c r="D32" s="195">
        <v>0.37909999999999999</v>
      </c>
      <c r="E32" s="196">
        <f>ABS(D32-D31)/((D32+D31)/2)*100</f>
        <v>2.9443254817987179</v>
      </c>
      <c r="F32" s="50" t="s">
        <v>484</v>
      </c>
      <c r="G32" s="195">
        <v>0.46100000000000002</v>
      </c>
      <c r="H32" s="198">
        <f>(G32-G30)/0.1</f>
        <v>0.93000000000000027</v>
      </c>
      <c r="K32" s="19" t="s">
        <v>692</v>
      </c>
      <c r="L32" s="19">
        <v>8.3099999999999993E-2</v>
      </c>
      <c r="M32" s="27">
        <f>ABS(L32-L31)/((L32+L31)/2)*100</f>
        <v>6.3314711359404017</v>
      </c>
      <c r="N32" s="19" t="s">
        <v>691</v>
      </c>
      <c r="O32" s="19">
        <v>7.8E-2</v>
      </c>
    </row>
    <row r="33" spans="1:16" ht="14.25" customHeight="1" x14ac:dyDescent="0.35">
      <c r="A33" s="50"/>
      <c r="B33" s="66"/>
      <c r="C33" s="83" t="s">
        <v>482</v>
      </c>
      <c r="D33" s="195">
        <v>0.47170000000000001</v>
      </c>
      <c r="E33" s="197"/>
      <c r="F33" s="50"/>
      <c r="G33" s="195"/>
      <c r="H33" s="198"/>
      <c r="K33" s="19" t="s">
        <v>693</v>
      </c>
      <c r="L33" s="19">
        <v>0.1142</v>
      </c>
      <c r="M33" s="27"/>
      <c r="N33" s="19" t="s">
        <v>693</v>
      </c>
      <c r="O33" s="19">
        <v>0.1242</v>
      </c>
      <c r="P33" s="65">
        <f>(O33-O32)/0.05</f>
        <v>0.92400000000000004</v>
      </c>
    </row>
    <row r="34" spans="1:16" ht="14.25" customHeight="1" x14ac:dyDescent="0.35">
      <c r="A34" s="50"/>
      <c r="B34" s="66"/>
      <c r="C34" s="83" t="s">
        <v>484</v>
      </c>
      <c r="D34" s="195">
        <v>0.46410000000000001</v>
      </c>
      <c r="E34" s="196">
        <f>ABS(D34-D33)/((D34+D33)/2)*100</f>
        <v>1.6242786920282102</v>
      </c>
      <c r="F34" s="50"/>
      <c r="G34" s="195"/>
      <c r="H34" s="198"/>
      <c r="K34" s="19" t="s">
        <v>694</v>
      </c>
      <c r="L34" s="19">
        <v>0.11210000000000001</v>
      </c>
      <c r="M34" s="27">
        <f>ABS(L34-L33)/((L34+L33)/2)*100</f>
        <v>1.8559434379142647</v>
      </c>
      <c r="N34" s="19" t="s">
        <v>694</v>
      </c>
      <c r="O34" s="19">
        <v>0.1221</v>
      </c>
      <c r="P34" s="65">
        <f>(O34-O32)/0.05</f>
        <v>0.88200000000000001</v>
      </c>
    </row>
    <row r="35" spans="1:16" ht="15.75" customHeight="1" x14ac:dyDescent="0.35">
      <c r="A35" s="56"/>
      <c r="B35" s="61"/>
      <c r="C35" s="181"/>
      <c r="D35" s="199"/>
      <c r="E35" s="201"/>
      <c r="F35" s="56" t="s">
        <v>363</v>
      </c>
      <c r="G35" s="199">
        <v>9.6600000000000005E-2</v>
      </c>
      <c r="H35" s="202">
        <f>(G35-G34)/0.1</f>
        <v>0.96599999999999997</v>
      </c>
      <c r="I35" s="297">
        <v>45490</v>
      </c>
      <c r="J35" s="275"/>
      <c r="K35" s="281" t="s">
        <v>667</v>
      </c>
      <c r="L35" s="265"/>
      <c r="M35" s="265"/>
      <c r="N35" s="265"/>
      <c r="O35" s="265"/>
      <c r="P35" s="266"/>
    </row>
    <row r="36" spans="1:16" ht="14.25" customHeight="1" x14ac:dyDescent="0.35">
      <c r="A36" s="296" t="s">
        <v>695</v>
      </c>
      <c r="B36" s="275"/>
      <c r="C36" s="281" t="s">
        <v>666</v>
      </c>
      <c r="D36" s="265"/>
      <c r="E36" s="265"/>
      <c r="F36" s="265"/>
      <c r="G36" s="265"/>
      <c r="H36" s="266"/>
      <c r="I36" s="267" t="s">
        <v>315</v>
      </c>
      <c r="J36" s="269"/>
      <c r="K36" s="267" t="s">
        <v>316</v>
      </c>
      <c r="L36" s="268"/>
      <c r="M36" s="279"/>
      <c r="N36" s="267" t="s">
        <v>317</v>
      </c>
      <c r="O36" s="268"/>
      <c r="P36" s="279"/>
    </row>
    <row r="37" spans="1:16" ht="14.25" customHeight="1" x14ac:dyDescent="0.35">
      <c r="A37" s="270" t="s">
        <v>315</v>
      </c>
      <c r="B37" s="275"/>
      <c r="C37" s="270" t="s">
        <v>316</v>
      </c>
      <c r="D37" s="265"/>
      <c r="E37" s="266"/>
      <c r="F37" s="270" t="s">
        <v>317</v>
      </c>
      <c r="G37" s="265"/>
      <c r="H37" s="266"/>
      <c r="I37" s="44" t="s">
        <v>1</v>
      </c>
      <c r="J37" s="47" t="s">
        <v>668</v>
      </c>
      <c r="K37" s="142" t="s">
        <v>1</v>
      </c>
      <c r="L37" s="142" t="s">
        <v>320</v>
      </c>
      <c r="M37" s="142" t="s">
        <v>321</v>
      </c>
      <c r="N37" s="142" t="s">
        <v>1</v>
      </c>
      <c r="O37" s="143" t="s">
        <v>323</v>
      </c>
      <c r="P37" s="190" t="s">
        <v>324</v>
      </c>
    </row>
    <row r="38" spans="1:16" ht="14.25" customHeight="1" x14ac:dyDescent="0.35">
      <c r="A38" s="36" t="s">
        <v>1</v>
      </c>
      <c r="B38" s="37" t="s">
        <v>449</v>
      </c>
      <c r="C38" s="39" t="s">
        <v>1</v>
      </c>
      <c r="D38" s="40" t="s">
        <v>320</v>
      </c>
      <c r="E38" s="40" t="s">
        <v>321</v>
      </c>
      <c r="F38" s="41" t="s">
        <v>1</v>
      </c>
      <c r="G38" s="42" t="s">
        <v>323</v>
      </c>
      <c r="H38" s="99" t="s">
        <v>324</v>
      </c>
      <c r="I38" s="50"/>
      <c r="J38" s="28"/>
      <c r="K38" s="28" t="s">
        <v>696</v>
      </c>
      <c r="L38" s="28">
        <v>9.5999999999999992E-3</v>
      </c>
      <c r="M38" s="28"/>
      <c r="N38" s="28" t="s">
        <v>342</v>
      </c>
      <c r="O38" s="28">
        <v>0.1041</v>
      </c>
      <c r="P38" s="54">
        <f>O38/0.1</f>
        <v>1.0409999999999999</v>
      </c>
    </row>
    <row r="39" spans="1:16" ht="14.25" customHeight="1" x14ac:dyDescent="0.35">
      <c r="A39" s="44" t="s">
        <v>329</v>
      </c>
      <c r="B39" s="191">
        <v>2.3999999999999998E-3</v>
      </c>
      <c r="C39" s="78" t="s">
        <v>137</v>
      </c>
      <c r="D39" s="192">
        <v>1.47E-2</v>
      </c>
      <c r="E39" s="193"/>
      <c r="F39" s="44" t="s">
        <v>342</v>
      </c>
      <c r="G39" s="192">
        <v>9.11E-2</v>
      </c>
      <c r="H39" s="190">
        <f>G39/0.1</f>
        <v>0.91099999999999992</v>
      </c>
      <c r="I39" s="50"/>
      <c r="J39" s="51"/>
      <c r="K39" s="28" t="s">
        <v>697</v>
      </c>
      <c r="L39" s="28">
        <v>1.0200000000000001E-2</v>
      </c>
      <c r="M39" s="53">
        <f>ABS(L39-L38)/((L39+L38)/2)*100</f>
        <v>6.0606060606060765</v>
      </c>
      <c r="N39" s="28" t="s">
        <v>696</v>
      </c>
      <c r="O39" s="28">
        <v>9.5999999999999992E-3</v>
      </c>
      <c r="P39" s="54"/>
    </row>
    <row r="40" spans="1:16" ht="14.25" customHeight="1" x14ac:dyDescent="0.35">
      <c r="A40" s="50" t="s">
        <v>332</v>
      </c>
      <c r="B40" s="19">
        <v>6.9999999999999999E-4</v>
      </c>
      <c r="C40" s="83" t="s">
        <v>677</v>
      </c>
      <c r="D40" s="195">
        <v>1.46E-2</v>
      </c>
      <c r="E40" s="196">
        <f>ABS(D40-D39)/((D40+D39)/2)*100</f>
        <v>0.68259385665528594</v>
      </c>
      <c r="F40" s="50" t="s">
        <v>137</v>
      </c>
      <c r="G40" s="195">
        <v>1.47E-2</v>
      </c>
      <c r="H40" s="198"/>
      <c r="I40" s="50"/>
      <c r="J40" s="51"/>
      <c r="K40" s="28" t="s">
        <v>698</v>
      </c>
      <c r="L40" s="28">
        <v>9.9900000000000003E-2</v>
      </c>
      <c r="M40" s="28"/>
      <c r="N40" s="28" t="s">
        <v>698</v>
      </c>
      <c r="O40" s="28">
        <v>9.9900000000000003E-2</v>
      </c>
      <c r="P40" s="54">
        <f>(O40-O39)/0.1</f>
        <v>0.90300000000000002</v>
      </c>
    </row>
    <row r="41" spans="1:16" ht="14.25" customHeight="1" x14ac:dyDescent="0.35">
      <c r="A41" s="19" t="s">
        <v>538</v>
      </c>
      <c r="B41" s="203">
        <v>4.0000000000000002E-4</v>
      </c>
      <c r="C41" s="83" t="s">
        <v>678</v>
      </c>
      <c r="D41" s="195">
        <v>0.1076</v>
      </c>
      <c r="E41" s="197"/>
      <c r="F41" s="50" t="s">
        <v>678</v>
      </c>
      <c r="G41" s="195">
        <v>0.1076</v>
      </c>
      <c r="H41" s="198">
        <f>(G41-G40)/0.1</f>
        <v>0.92899999999999994</v>
      </c>
      <c r="I41" s="50"/>
      <c r="J41" s="51"/>
      <c r="K41" s="28" t="s">
        <v>699</v>
      </c>
      <c r="L41" s="28">
        <v>9.8799999999999999E-2</v>
      </c>
      <c r="M41" s="53">
        <f>ABS(L41-L40)/((L41+L40)/2)*100</f>
        <v>1.1071967790639192</v>
      </c>
      <c r="N41" s="28" t="s">
        <v>699</v>
      </c>
      <c r="O41" s="28">
        <v>9.8799999999999999E-2</v>
      </c>
      <c r="P41" s="54">
        <f>(O41-O39)/0.1</f>
        <v>0.89200000000000002</v>
      </c>
    </row>
    <row r="42" spans="1:16" ht="14.25" customHeight="1" x14ac:dyDescent="0.35">
      <c r="A42" s="50"/>
      <c r="B42" s="194"/>
      <c r="C42" s="83" t="s">
        <v>679</v>
      </c>
      <c r="D42" s="195">
        <v>0.1021</v>
      </c>
      <c r="E42" s="196">
        <f>ABS(D42-D41)/((D42+D41)/2)*100</f>
        <v>5.2455889365760653</v>
      </c>
      <c r="F42" s="50" t="s">
        <v>679</v>
      </c>
      <c r="G42" s="195">
        <v>0.1021</v>
      </c>
      <c r="H42" s="198">
        <f>(G42-G40)/0.1</f>
        <v>0.87399999999999989</v>
      </c>
      <c r="I42" s="50"/>
      <c r="J42" s="51"/>
      <c r="K42" s="28" t="s">
        <v>700</v>
      </c>
      <c r="L42" s="28">
        <v>6.3E-3</v>
      </c>
      <c r="M42" s="28"/>
      <c r="N42" s="28" t="s">
        <v>700</v>
      </c>
      <c r="O42" s="28">
        <v>6.3E-3</v>
      </c>
      <c r="P42" s="54"/>
    </row>
    <row r="43" spans="1:16" ht="14.25" customHeight="1" x14ac:dyDescent="0.35">
      <c r="A43" s="50"/>
      <c r="B43" s="194"/>
      <c r="C43" s="83" t="s">
        <v>147</v>
      </c>
      <c r="D43" s="195">
        <v>2E-3</v>
      </c>
      <c r="E43" s="197"/>
      <c r="F43" s="50" t="s">
        <v>147</v>
      </c>
      <c r="G43" s="195">
        <v>2E-3</v>
      </c>
      <c r="H43" s="198"/>
      <c r="I43" s="50"/>
      <c r="J43" s="28"/>
      <c r="K43" s="28" t="s">
        <v>701</v>
      </c>
      <c r="L43" s="28">
        <v>6.7999999999999996E-3</v>
      </c>
      <c r="M43" s="53">
        <f>ABS(L43-L42)/((L43+L42)/2)*100</f>
        <v>7.6335877862595352</v>
      </c>
      <c r="N43" s="28" t="s">
        <v>702</v>
      </c>
      <c r="O43" s="28">
        <v>9.7299999999999998E-2</v>
      </c>
      <c r="P43" s="54">
        <f>(O43-O42)/0.1</f>
        <v>0.90999999999999992</v>
      </c>
    </row>
    <row r="44" spans="1:16" ht="14.25" customHeight="1" x14ac:dyDescent="0.35">
      <c r="A44" s="50"/>
      <c r="B44" s="84"/>
      <c r="C44" s="28" t="s">
        <v>680</v>
      </c>
      <c r="D44" s="195">
        <v>2.5999999999999999E-3</v>
      </c>
      <c r="E44" s="196">
        <f>ABS(D44-D43)/((D44+D43)/2)*100</f>
        <v>26.086956521739125</v>
      </c>
      <c r="F44" s="50" t="s">
        <v>681</v>
      </c>
      <c r="G44" s="195">
        <v>9.3899999999999997E-2</v>
      </c>
      <c r="H44" s="198">
        <f>(G44-G43)/0.1</f>
        <v>0.91899999999999993</v>
      </c>
      <c r="I44" s="50"/>
      <c r="J44" s="28"/>
      <c r="K44" s="28" t="s">
        <v>702</v>
      </c>
      <c r="L44" s="28">
        <v>9.7299999999999998E-2</v>
      </c>
      <c r="M44" s="28"/>
      <c r="N44" s="28" t="s">
        <v>703</v>
      </c>
      <c r="O44" s="28">
        <v>0.1003</v>
      </c>
      <c r="P44" s="54">
        <f>(O44-O42)/0.1</f>
        <v>0.94</v>
      </c>
    </row>
    <row r="45" spans="1:16" ht="14.25" customHeight="1" x14ac:dyDescent="0.35">
      <c r="A45" s="50"/>
      <c r="B45" s="84"/>
      <c r="C45" s="28" t="s">
        <v>681</v>
      </c>
      <c r="D45" s="195">
        <v>9.3899999999999997E-2</v>
      </c>
      <c r="E45" s="197"/>
      <c r="F45" s="50" t="s">
        <v>682</v>
      </c>
      <c r="G45" s="195">
        <v>9.4500000000000001E-2</v>
      </c>
      <c r="H45" s="198">
        <f>(G45-G43)/0.1</f>
        <v>0.92499999999999993</v>
      </c>
      <c r="I45" s="50"/>
      <c r="J45" s="28"/>
      <c r="K45" s="28" t="s">
        <v>703</v>
      </c>
      <c r="L45" s="28">
        <v>0.1003</v>
      </c>
      <c r="M45" s="53">
        <f>ABS(L45-L44)/((L45+L44)/2)*100</f>
        <v>3.0364372469635654</v>
      </c>
      <c r="N45" s="28" t="s">
        <v>704</v>
      </c>
      <c r="O45" s="28">
        <v>2.2800000000000001E-2</v>
      </c>
      <c r="P45" s="54"/>
    </row>
    <row r="46" spans="1:16" ht="15.75" customHeight="1" x14ac:dyDescent="0.35">
      <c r="A46" s="50"/>
      <c r="B46" s="84"/>
      <c r="C46" s="28" t="s">
        <v>682</v>
      </c>
      <c r="D46" s="195">
        <v>9.4500000000000001E-2</v>
      </c>
      <c r="E46" s="196">
        <f>ABS(D46-D45)/((D46+D45)/2)*100</f>
        <v>0.63694267515923919</v>
      </c>
      <c r="F46" s="50" t="s">
        <v>158</v>
      </c>
      <c r="G46" s="195">
        <v>2.92E-2</v>
      </c>
      <c r="H46" s="198"/>
      <c r="I46" s="50"/>
      <c r="J46" s="28"/>
      <c r="K46" s="28" t="s">
        <v>704</v>
      </c>
      <c r="L46" s="28">
        <v>2.2800000000000001E-2</v>
      </c>
      <c r="M46" s="28"/>
      <c r="N46" s="28" t="s">
        <v>705</v>
      </c>
      <c r="O46" s="28">
        <v>0.1154</v>
      </c>
      <c r="P46" s="54">
        <f>(O46-O45)/0.1</f>
        <v>0.92599999999999993</v>
      </c>
    </row>
    <row r="47" spans="1:16" ht="14.25" customHeight="1" x14ac:dyDescent="0.35">
      <c r="A47" s="50"/>
      <c r="B47" s="66"/>
      <c r="C47" s="83" t="s">
        <v>158</v>
      </c>
      <c r="D47" s="195">
        <v>2.92E-2</v>
      </c>
      <c r="E47" s="197"/>
      <c r="F47" s="50" t="s">
        <v>689</v>
      </c>
      <c r="G47" s="195">
        <v>0.1208</v>
      </c>
      <c r="H47" s="198">
        <f>(G47-G46)/0.1</f>
        <v>0.91599999999999993</v>
      </c>
      <c r="I47" s="56"/>
      <c r="J47" s="55"/>
      <c r="K47" s="55" t="s">
        <v>706</v>
      </c>
      <c r="L47" s="55">
        <v>2.35E-2</v>
      </c>
      <c r="M47" s="58">
        <f>ABS(L47-L46)/((L47+L46)/2)*100</f>
        <v>3.0237580993520483</v>
      </c>
      <c r="N47" s="55" t="s">
        <v>707</v>
      </c>
      <c r="O47" s="55">
        <v>0.11899999999999999</v>
      </c>
      <c r="P47" s="59">
        <f>(O47-O45)/0.1</f>
        <v>0.96199999999999986</v>
      </c>
    </row>
    <row r="48" spans="1:16" ht="14.25" customHeight="1" x14ac:dyDescent="0.35">
      <c r="A48" s="50"/>
      <c r="B48" s="66"/>
      <c r="C48" s="83" t="s">
        <v>687</v>
      </c>
      <c r="D48" s="195">
        <v>2.6200000000000001E-2</v>
      </c>
      <c r="E48" s="196">
        <f>ABS(D48-D47)/((D48+D47)/2)*100</f>
        <v>10.830324909747288</v>
      </c>
      <c r="F48" s="50" t="s">
        <v>690</v>
      </c>
      <c r="G48" s="195">
        <v>0.1139</v>
      </c>
      <c r="H48" s="198">
        <f>(G48-G46)/0.1</f>
        <v>0.84699999999999998</v>
      </c>
      <c r="K48" s="19" t="s">
        <v>705</v>
      </c>
      <c r="L48" s="19">
        <v>0.1154</v>
      </c>
      <c r="N48" s="19" t="s">
        <v>165</v>
      </c>
      <c r="O48" s="19">
        <v>2.4400000000000002E-2</v>
      </c>
    </row>
    <row r="49" spans="1:16" ht="14.25" customHeight="1" x14ac:dyDescent="0.35">
      <c r="A49" s="50"/>
      <c r="B49" s="66"/>
      <c r="C49" s="83" t="s">
        <v>689</v>
      </c>
      <c r="D49" s="195">
        <v>0.1208</v>
      </c>
      <c r="E49" s="197"/>
      <c r="F49" s="50" t="s">
        <v>691</v>
      </c>
      <c r="G49" s="195">
        <v>5.1200000000000002E-2</v>
      </c>
      <c r="H49" s="198"/>
      <c r="K49" s="19" t="s">
        <v>707</v>
      </c>
      <c r="L49" s="19">
        <v>0.11899999999999999</v>
      </c>
      <c r="M49" s="27">
        <f>ABS(L49-L48)/((L49+L48)/2)*100</f>
        <v>3.0716723549487988</v>
      </c>
      <c r="N49" s="19" t="s">
        <v>540</v>
      </c>
      <c r="O49" s="19">
        <v>0.11119999999999999</v>
      </c>
      <c r="P49" s="65">
        <f>(O49-O48)/0.1</f>
        <v>0.86799999999999988</v>
      </c>
    </row>
    <row r="50" spans="1:16" ht="14.25" customHeight="1" x14ac:dyDescent="0.35">
      <c r="A50" s="50"/>
      <c r="B50" s="66"/>
      <c r="C50" s="83" t="s">
        <v>690</v>
      </c>
      <c r="D50" s="195">
        <v>0.1139</v>
      </c>
      <c r="E50" s="196">
        <f>ABS(D50-D49)/((D50+D49)/2)*100</f>
        <v>5.8798466126970625</v>
      </c>
      <c r="F50" s="50" t="s">
        <v>693</v>
      </c>
      <c r="G50" s="195">
        <v>0.1401</v>
      </c>
      <c r="H50" s="198">
        <f>(G50-G49)/0.1</f>
        <v>0.88900000000000001</v>
      </c>
      <c r="K50" s="19" t="s">
        <v>165</v>
      </c>
      <c r="L50" s="19">
        <v>2.4400000000000002E-2</v>
      </c>
      <c r="N50" s="19" t="s">
        <v>708</v>
      </c>
      <c r="O50" s="19">
        <v>0.11020000000000001</v>
      </c>
      <c r="P50" s="65">
        <f>(O50-O48)/0.1</f>
        <v>0.85799999999999998</v>
      </c>
    </row>
    <row r="51" spans="1:16" ht="14.25" customHeight="1" x14ac:dyDescent="0.35">
      <c r="A51" s="50"/>
      <c r="B51" s="66"/>
      <c r="C51" s="83" t="s">
        <v>691</v>
      </c>
      <c r="D51" s="195">
        <v>5.1200000000000002E-2</v>
      </c>
      <c r="E51" s="197"/>
      <c r="F51" s="50" t="s">
        <v>694</v>
      </c>
      <c r="G51" s="195">
        <v>0.1484</v>
      </c>
      <c r="H51" s="198">
        <f>(G51-G49)/0.1</f>
        <v>0.97200000000000009</v>
      </c>
      <c r="K51" s="19" t="s">
        <v>544</v>
      </c>
      <c r="L51" s="19">
        <v>2.3E-2</v>
      </c>
      <c r="M51" s="27">
        <f>ABS(L51-L50)/((L51+L50)/2)*100</f>
        <v>5.9071729957805994</v>
      </c>
    </row>
    <row r="52" spans="1:16" ht="14.25" customHeight="1" x14ac:dyDescent="0.35">
      <c r="A52" s="50"/>
      <c r="B52" s="66"/>
      <c r="C52" s="83" t="s">
        <v>692</v>
      </c>
      <c r="D52" s="195">
        <v>5.0900000000000001E-2</v>
      </c>
      <c r="E52" s="196">
        <f>ABS(D52-D51)/((D52+D51)/2)*100</f>
        <v>0.58765915768854393</v>
      </c>
      <c r="F52" s="50" t="s">
        <v>363</v>
      </c>
      <c r="G52" s="195">
        <v>8.7400000000000005E-2</v>
      </c>
      <c r="H52" s="198">
        <f t="shared" ref="H52:H53" si="2">G52/0.1</f>
        <v>0.874</v>
      </c>
      <c r="K52" s="19" t="s">
        <v>540</v>
      </c>
      <c r="L52" s="19">
        <v>0.11119999999999999</v>
      </c>
    </row>
    <row r="53" spans="1:16" ht="14.25" customHeight="1" x14ac:dyDescent="0.35">
      <c r="A53" s="50"/>
      <c r="B53" s="66"/>
      <c r="C53" s="83" t="s">
        <v>693</v>
      </c>
      <c r="D53" s="195">
        <v>0.1401</v>
      </c>
      <c r="E53" s="197"/>
      <c r="F53" s="50" t="s">
        <v>492</v>
      </c>
      <c r="G53" s="19">
        <v>9.2600000000000002E-2</v>
      </c>
      <c r="H53" s="198">
        <f t="shared" si="2"/>
        <v>0.92599999999999993</v>
      </c>
      <c r="K53" s="19" t="s">
        <v>708</v>
      </c>
      <c r="L53" s="19">
        <v>0.11020000000000001</v>
      </c>
      <c r="M53" s="27">
        <f>ABS(L53-L52)/((L53+L52)/2)*100</f>
        <v>0.9033423667569892</v>
      </c>
    </row>
    <row r="54" spans="1:16" ht="14.25" customHeight="1" x14ac:dyDescent="0.35">
      <c r="A54" s="56"/>
      <c r="B54" s="61"/>
      <c r="C54" s="86" t="s">
        <v>694</v>
      </c>
      <c r="D54" s="199">
        <v>0.1484</v>
      </c>
      <c r="E54" s="200">
        <f>ABS(D54-D53)/((D54+D53)/2)*100</f>
        <v>5.7538994800693262</v>
      </c>
      <c r="F54" s="56"/>
      <c r="G54" s="55"/>
      <c r="H54" s="61"/>
    </row>
    <row r="55" spans="1:16" ht="14.25" customHeight="1" x14ac:dyDescent="0.35">
      <c r="A55" s="296" t="s">
        <v>709</v>
      </c>
      <c r="B55" s="275"/>
      <c r="C55" s="281" t="s">
        <v>666</v>
      </c>
      <c r="D55" s="265"/>
      <c r="E55" s="265"/>
      <c r="F55" s="265"/>
      <c r="G55" s="265"/>
      <c r="H55" s="266"/>
      <c r="I55" s="295">
        <v>240717</v>
      </c>
      <c r="J55" s="275"/>
      <c r="K55" s="281" t="s">
        <v>667</v>
      </c>
      <c r="L55" s="265"/>
      <c r="M55" s="265"/>
      <c r="N55" s="265"/>
      <c r="O55" s="265"/>
      <c r="P55" s="266"/>
    </row>
    <row r="56" spans="1:16" ht="14.25" customHeight="1" x14ac:dyDescent="0.35">
      <c r="A56" s="270" t="s">
        <v>315</v>
      </c>
      <c r="B56" s="275"/>
      <c r="C56" s="267" t="s">
        <v>316</v>
      </c>
      <c r="D56" s="268"/>
      <c r="E56" s="279"/>
      <c r="F56" s="270" t="s">
        <v>317</v>
      </c>
      <c r="G56" s="265"/>
      <c r="H56" s="266"/>
      <c r="I56" s="267" t="s">
        <v>315</v>
      </c>
      <c r="J56" s="269"/>
      <c r="K56" s="267" t="s">
        <v>316</v>
      </c>
      <c r="L56" s="268"/>
      <c r="M56" s="279"/>
      <c r="N56" s="267" t="s">
        <v>317</v>
      </c>
      <c r="O56" s="268"/>
      <c r="P56" s="279"/>
    </row>
    <row r="57" spans="1:16" ht="14.25" customHeight="1" x14ac:dyDescent="0.35">
      <c r="A57" s="36" t="s">
        <v>1</v>
      </c>
      <c r="B57" s="69" t="s">
        <v>449</v>
      </c>
      <c r="C57" s="88" t="s">
        <v>1</v>
      </c>
      <c r="D57" s="97" t="s">
        <v>320</v>
      </c>
      <c r="E57" s="90" t="s">
        <v>321</v>
      </c>
      <c r="F57" s="39" t="s">
        <v>1</v>
      </c>
      <c r="G57" s="42" t="s">
        <v>323</v>
      </c>
      <c r="H57" s="99" t="s">
        <v>324</v>
      </c>
      <c r="I57" s="94" t="s">
        <v>1</v>
      </c>
      <c r="J57" s="95" t="s">
        <v>668</v>
      </c>
      <c r="K57" s="96" t="s">
        <v>1</v>
      </c>
      <c r="L57" s="204" t="s">
        <v>320</v>
      </c>
      <c r="M57" s="97" t="s">
        <v>321</v>
      </c>
      <c r="N57" s="88" t="s">
        <v>1</v>
      </c>
      <c r="O57" s="89" t="s">
        <v>323</v>
      </c>
      <c r="P57" s="205" t="s">
        <v>324</v>
      </c>
    </row>
    <row r="58" spans="1:16" ht="14.25" customHeight="1" x14ac:dyDescent="0.35">
      <c r="A58" s="44" t="s">
        <v>329</v>
      </c>
      <c r="B58" s="75">
        <v>1.8E-3</v>
      </c>
      <c r="C58" s="44" t="s">
        <v>710</v>
      </c>
      <c r="D58" s="192">
        <v>4.0000000000000001E-3</v>
      </c>
      <c r="E58" s="144"/>
      <c r="F58" s="206" t="s">
        <v>342</v>
      </c>
      <c r="G58" s="192">
        <v>0.1004</v>
      </c>
      <c r="H58" s="190">
        <f>G58/0.1</f>
        <v>1.004</v>
      </c>
      <c r="I58" s="148" t="s">
        <v>329</v>
      </c>
      <c r="J58" s="150">
        <v>5.1000000000000004E-3</v>
      </c>
      <c r="K58" s="151" t="s">
        <v>368</v>
      </c>
      <c r="L58" s="73">
        <v>6.1000000000000004E-3</v>
      </c>
      <c r="M58" s="149"/>
      <c r="N58" s="148" t="s">
        <v>342</v>
      </c>
      <c r="O58" s="73">
        <v>0.10390000000000001</v>
      </c>
      <c r="P58" s="152">
        <f>O58/0.1</f>
        <v>1.0389999999999999</v>
      </c>
    </row>
    <row r="59" spans="1:16" ht="14.25" customHeight="1" x14ac:dyDescent="0.35">
      <c r="A59" s="50" t="s">
        <v>332</v>
      </c>
      <c r="B59" s="79">
        <v>3.8999999999999998E-3</v>
      </c>
      <c r="C59" s="50" t="s">
        <v>711</v>
      </c>
      <c r="D59" s="195">
        <v>5.1999999999999998E-3</v>
      </c>
      <c r="E59" s="207">
        <f>ABS(D59-D58)/((D59+D58)/2)*100</f>
        <v>26.086956521739125</v>
      </c>
      <c r="F59" s="44" t="s">
        <v>710</v>
      </c>
      <c r="G59" s="195">
        <v>4.0000000000000001E-3</v>
      </c>
      <c r="H59" s="198"/>
      <c r="I59" s="50" t="s">
        <v>332</v>
      </c>
      <c r="J59" s="194">
        <v>2.8E-3</v>
      </c>
      <c r="K59" s="83" t="s">
        <v>712</v>
      </c>
      <c r="L59" s="28">
        <v>7.3000000000000001E-3</v>
      </c>
      <c r="M59" s="74">
        <f>ABS(L59-L58)/((L59+L58)/2)*100</f>
        <v>17.910447761194025</v>
      </c>
      <c r="N59" s="50" t="s">
        <v>368</v>
      </c>
      <c r="O59" s="28">
        <v>6.1000000000000004E-3</v>
      </c>
      <c r="P59" s="54"/>
    </row>
    <row r="60" spans="1:16" ht="14.25" customHeight="1" x14ac:dyDescent="0.35">
      <c r="A60" s="50"/>
      <c r="B60" s="79"/>
      <c r="C60" s="50" t="s">
        <v>713</v>
      </c>
      <c r="D60" s="195">
        <v>0.1024</v>
      </c>
      <c r="E60" s="208"/>
      <c r="F60" s="50" t="s">
        <v>713</v>
      </c>
      <c r="G60" s="195">
        <v>0.1024</v>
      </c>
      <c r="H60" s="198">
        <f>(G60-G59)/0.1</f>
        <v>0.98399999999999999</v>
      </c>
      <c r="I60" s="50" t="s">
        <v>538</v>
      </c>
      <c r="J60" s="194">
        <v>6.9999999999999999E-4</v>
      </c>
      <c r="K60" s="83" t="s">
        <v>714</v>
      </c>
      <c r="L60" s="28">
        <v>9.7799999999999998E-2</v>
      </c>
      <c r="M60" s="84"/>
      <c r="N60" s="50" t="s">
        <v>714</v>
      </c>
      <c r="O60" s="28">
        <v>9.7799999999999998E-2</v>
      </c>
      <c r="P60" s="54">
        <f>(O60-O59)/0.1</f>
        <v>0.91700000000000004</v>
      </c>
    </row>
    <row r="61" spans="1:16" ht="14.25" customHeight="1" x14ac:dyDescent="0.35">
      <c r="A61" s="50"/>
      <c r="B61" s="79"/>
      <c r="C61" s="50" t="s">
        <v>715</v>
      </c>
      <c r="D61" s="195">
        <v>0.10440000000000001</v>
      </c>
      <c r="E61" s="207">
        <f>ABS(D61-D60)/((D61+D60)/2)*100</f>
        <v>1.9342359767891697</v>
      </c>
      <c r="F61" s="50" t="s">
        <v>715</v>
      </c>
      <c r="G61" s="195">
        <v>0.10440000000000001</v>
      </c>
      <c r="H61" s="198">
        <f>(G61-G59)/0.1</f>
        <v>1.004</v>
      </c>
      <c r="I61" s="50"/>
      <c r="J61" s="194"/>
      <c r="K61" s="83" t="s">
        <v>716</v>
      </c>
      <c r="L61" s="28">
        <v>9.6699999999999994E-2</v>
      </c>
      <c r="M61" s="74">
        <f>ABS(L61-L60)/((L61+L60)/2)*100</f>
        <v>1.1311053984575874</v>
      </c>
      <c r="N61" s="50" t="s">
        <v>716</v>
      </c>
      <c r="O61" s="28">
        <v>9.6699999999999994E-2</v>
      </c>
      <c r="P61" s="54">
        <f>(O61-O59)/0.1</f>
        <v>0.90599999999999992</v>
      </c>
    </row>
    <row r="62" spans="1:16" ht="14.25" customHeight="1" x14ac:dyDescent="0.35">
      <c r="A62" s="50"/>
      <c r="B62" s="79"/>
      <c r="C62" s="50" t="s">
        <v>717</v>
      </c>
      <c r="D62" s="195">
        <v>0.58360000000000001</v>
      </c>
      <c r="E62" s="208"/>
      <c r="F62" s="50" t="s">
        <v>717</v>
      </c>
      <c r="G62" s="195">
        <v>0.58360000000000001</v>
      </c>
      <c r="H62" s="198"/>
      <c r="I62" s="50"/>
      <c r="J62" s="194"/>
      <c r="K62" s="83" t="s">
        <v>372</v>
      </c>
      <c r="L62" s="28">
        <v>3.3E-3</v>
      </c>
      <c r="M62" s="84"/>
      <c r="N62" s="50" t="s">
        <v>372</v>
      </c>
      <c r="O62" s="28">
        <v>3.3E-3</v>
      </c>
      <c r="P62" s="54"/>
    </row>
    <row r="63" spans="1:16" ht="14.25" customHeight="1" x14ac:dyDescent="0.35">
      <c r="A63" s="50"/>
      <c r="B63" s="84"/>
      <c r="C63" s="50" t="s">
        <v>718</v>
      </c>
      <c r="D63" s="195">
        <v>0.59689999999999999</v>
      </c>
      <c r="E63" s="207">
        <f>ABS(D63-D62)/((D63+D62)/2)*100</f>
        <v>2.2532825074121101</v>
      </c>
      <c r="F63" s="83" t="s">
        <v>719</v>
      </c>
      <c r="G63" s="195">
        <v>0.68230000000000002</v>
      </c>
      <c r="H63" s="198">
        <f>(G63-G62)/0.1</f>
        <v>0.9870000000000001</v>
      </c>
      <c r="I63" s="50"/>
      <c r="J63" s="66"/>
      <c r="K63" s="83" t="s">
        <v>374</v>
      </c>
      <c r="L63" s="28">
        <v>2.3999999999999998E-3</v>
      </c>
      <c r="M63" s="74">
        <f>ABS(L63-L62)/((L63+L62)/2)*100</f>
        <v>31.578947368421055</v>
      </c>
      <c r="N63" s="50" t="s">
        <v>373</v>
      </c>
      <c r="O63" s="28">
        <v>9.5500000000000002E-2</v>
      </c>
      <c r="P63" s="54">
        <f>(O63-O62)/0.1</f>
        <v>0.92200000000000004</v>
      </c>
    </row>
    <row r="64" spans="1:16" ht="14.25" customHeight="1" x14ac:dyDescent="0.35">
      <c r="A64" s="50"/>
      <c r="B64" s="84"/>
      <c r="C64" s="50" t="s">
        <v>719</v>
      </c>
      <c r="D64" s="195">
        <v>0.68230000000000002</v>
      </c>
      <c r="E64" s="208"/>
      <c r="F64" s="83" t="s">
        <v>720</v>
      </c>
      <c r="G64" s="195">
        <v>0.68359999999999999</v>
      </c>
      <c r="H64" s="198">
        <f>(G64-G62)/0.1</f>
        <v>0.99999999999999978</v>
      </c>
      <c r="I64" s="50"/>
      <c r="J64" s="66"/>
      <c r="K64" s="83" t="s">
        <v>373</v>
      </c>
      <c r="L64" s="28">
        <v>9.5500000000000002E-2</v>
      </c>
      <c r="M64" s="84"/>
      <c r="N64" s="50" t="s">
        <v>375</v>
      </c>
      <c r="O64" s="28">
        <v>9.2399999999999996E-2</v>
      </c>
      <c r="P64" s="54">
        <f>(O64-O62)/0.1</f>
        <v>0.8909999999999999</v>
      </c>
    </row>
    <row r="65" spans="1:16" ht="14.25" customHeight="1" x14ac:dyDescent="0.35">
      <c r="A65" s="50"/>
      <c r="B65" s="84"/>
      <c r="C65" s="50" t="s">
        <v>720</v>
      </c>
      <c r="D65" s="195">
        <v>0.68359999999999999</v>
      </c>
      <c r="E65" s="207">
        <f>ABS(D65-D64)/((D65+D64)/2)*100</f>
        <v>0.1903506845303416</v>
      </c>
      <c r="F65" s="83" t="s">
        <v>242</v>
      </c>
      <c r="G65" s="195">
        <v>3.2000000000000002E-3</v>
      </c>
      <c r="H65" s="198"/>
      <c r="I65" s="50"/>
      <c r="J65" s="66"/>
      <c r="K65" s="83" t="s">
        <v>375</v>
      </c>
      <c r="L65" s="28">
        <v>9.2399999999999996E-2</v>
      </c>
      <c r="M65" s="74">
        <f>ABS(L65-L64)/((L65+L64)/2)*100</f>
        <v>3.2996274614156524</v>
      </c>
      <c r="N65" s="50" t="s">
        <v>721</v>
      </c>
      <c r="O65" s="28">
        <v>2.1499999999999998E-2</v>
      </c>
      <c r="P65" s="54"/>
    </row>
    <row r="66" spans="1:16" ht="14.25" customHeight="1" x14ac:dyDescent="0.35">
      <c r="A66" s="50"/>
      <c r="B66" s="84"/>
      <c r="C66" s="28" t="s">
        <v>242</v>
      </c>
      <c r="D66" s="195">
        <v>3.2000000000000002E-3</v>
      </c>
      <c r="E66" s="208"/>
      <c r="F66" s="83" t="s">
        <v>398</v>
      </c>
      <c r="G66" s="195">
        <v>0.10100000000000001</v>
      </c>
      <c r="H66" s="198">
        <f>(G66-G65)/0.1</f>
        <v>0.97800000000000009</v>
      </c>
      <c r="I66" s="50"/>
      <c r="J66" s="66"/>
      <c r="K66" s="83" t="s">
        <v>721</v>
      </c>
      <c r="L66" s="28">
        <v>2.1499999999999998E-2</v>
      </c>
      <c r="M66" s="84"/>
      <c r="N66" s="50" t="s">
        <v>722</v>
      </c>
      <c r="O66" s="28">
        <v>0.1139</v>
      </c>
      <c r="P66" s="54">
        <f>(O66-O65)/0.1</f>
        <v>0.92400000000000004</v>
      </c>
    </row>
    <row r="67" spans="1:16" ht="14.25" customHeight="1" x14ac:dyDescent="0.35">
      <c r="A67" s="50"/>
      <c r="B67" s="84"/>
      <c r="C67" s="28" t="s">
        <v>397</v>
      </c>
      <c r="D67" s="195">
        <v>5.7999999999999996E-3</v>
      </c>
      <c r="E67" s="207">
        <v>0</v>
      </c>
      <c r="F67" s="83" t="s">
        <v>399</v>
      </c>
      <c r="G67" s="195">
        <v>9.9699999999999997E-2</v>
      </c>
      <c r="H67" s="198">
        <f>(G67-G65)/0.1</f>
        <v>0.96499999999999997</v>
      </c>
      <c r="I67" s="50"/>
      <c r="J67" s="66"/>
      <c r="K67" s="83" t="s">
        <v>723</v>
      </c>
      <c r="L67" s="28">
        <v>2.86E-2</v>
      </c>
      <c r="M67" s="74">
        <f>ABS(L67-L66)/((L67+L66)/2)*100</f>
        <v>28.343313373253505</v>
      </c>
      <c r="N67" s="50" t="s">
        <v>724</v>
      </c>
      <c r="O67" s="28">
        <v>0.1138</v>
      </c>
      <c r="P67" s="54">
        <f>(O67-O65)/0.1</f>
        <v>0.92299999999999993</v>
      </c>
    </row>
    <row r="68" spans="1:16" ht="14.25" customHeight="1" x14ac:dyDescent="0.35">
      <c r="A68" s="50"/>
      <c r="B68" s="84"/>
      <c r="C68" s="28" t="s">
        <v>398</v>
      </c>
      <c r="D68" s="195">
        <v>0.10100000000000001</v>
      </c>
      <c r="E68" s="208"/>
      <c r="F68" s="83" t="s">
        <v>725</v>
      </c>
      <c r="G68" s="195">
        <v>0.01</v>
      </c>
      <c r="H68" s="198"/>
      <c r="I68" s="50"/>
      <c r="J68" s="66"/>
      <c r="K68" s="83" t="s">
        <v>722</v>
      </c>
      <c r="L68" s="28">
        <v>0.1139</v>
      </c>
      <c r="M68" s="74"/>
      <c r="N68" s="50" t="s">
        <v>177</v>
      </c>
      <c r="O68" s="28">
        <v>0.2586</v>
      </c>
      <c r="P68" s="54"/>
    </row>
    <row r="69" spans="1:16" ht="14.25" customHeight="1" x14ac:dyDescent="0.35">
      <c r="A69" s="50"/>
      <c r="B69" s="84"/>
      <c r="C69" s="28" t="s">
        <v>399</v>
      </c>
      <c r="D69" s="195">
        <v>9.9699999999999997E-2</v>
      </c>
      <c r="E69" s="207">
        <f>ABS(D69-D68)/((D69+D68)/2)*100</f>
        <v>1.2954658694569106</v>
      </c>
      <c r="F69" s="83" t="s">
        <v>726</v>
      </c>
      <c r="G69" s="195">
        <v>0.107</v>
      </c>
      <c r="H69" s="198">
        <f>(G69-G68)/0.1</f>
        <v>0.97</v>
      </c>
      <c r="I69" s="50"/>
      <c r="J69" s="66"/>
      <c r="K69" s="83" t="s">
        <v>724</v>
      </c>
      <c r="L69" s="28">
        <v>0.1138</v>
      </c>
      <c r="M69" s="74">
        <f>ABS(L69-L68)/((L69+L68)/2)*100</f>
        <v>8.7834870443568608E-2</v>
      </c>
      <c r="N69" s="50" t="s">
        <v>573</v>
      </c>
      <c r="O69" s="28">
        <v>0.35210000000000002</v>
      </c>
      <c r="P69" s="54">
        <f>(O69-O68)/0.1</f>
        <v>0.93500000000000028</v>
      </c>
    </row>
    <row r="70" spans="1:16" ht="14.25" customHeight="1" x14ac:dyDescent="0.35">
      <c r="A70" s="50"/>
      <c r="B70" s="84"/>
      <c r="C70" s="50" t="s">
        <v>725</v>
      </c>
      <c r="D70" s="195">
        <v>0.01</v>
      </c>
      <c r="E70" s="208"/>
      <c r="F70" s="83" t="s">
        <v>727</v>
      </c>
      <c r="G70" s="195">
        <v>0.10199999999999999</v>
      </c>
      <c r="H70" s="198">
        <f>(G70-G68)/0.1</f>
        <v>0.91999999999999993</v>
      </c>
      <c r="I70" s="50"/>
      <c r="J70" s="66"/>
      <c r="K70" s="83" t="s">
        <v>177</v>
      </c>
      <c r="L70" s="28">
        <v>0.2586</v>
      </c>
      <c r="M70" s="84"/>
      <c r="N70" s="50" t="s">
        <v>575</v>
      </c>
      <c r="O70" s="28">
        <v>0.35859999999999997</v>
      </c>
      <c r="P70" s="54">
        <f>(O70-O68)/0.1</f>
        <v>0.99999999999999978</v>
      </c>
    </row>
    <row r="71" spans="1:16" ht="14.25" customHeight="1" x14ac:dyDescent="0.35">
      <c r="A71" s="50"/>
      <c r="B71" s="84"/>
      <c r="C71" s="50" t="s">
        <v>728</v>
      </c>
      <c r="D71" s="195">
        <v>8.0000000000000002E-3</v>
      </c>
      <c r="E71" s="207">
        <f>ABS(D71-D70)/((D71+D70)/2)*100</f>
        <v>22.222222222222221</v>
      </c>
      <c r="F71" s="83"/>
      <c r="G71" s="195"/>
      <c r="H71" s="198"/>
      <c r="I71" s="50"/>
      <c r="J71" s="66"/>
      <c r="K71" s="83" t="s">
        <v>572</v>
      </c>
      <c r="L71" s="28">
        <v>0.255</v>
      </c>
      <c r="M71" s="74">
        <f>ABS(L71-L70)/((L71+L70)/2)*100</f>
        <v>1.4018691588785013</v>
      </c>
      <c r="N71" s="50" t="s">
        <v>363</v>
      </c>
      <c r="O71" s="28">
        <v>9.7900000000000001E-2</v>
      </c>
      <c r="P71" s="54">
        <f t="shared" ref="P71:P72" si="3">O71/0.1</f>
        <v>0.97899999999999998</v>
      </c>
    </row>
    <row r="72" spans="1:16" ht="14.25" customHeight="1" x14ac:dyDescent="0.35">
      <c r="A72" s="50"/>
      <c r="B72" s="84"/>
      <c r="C72" s="50" t="s">
        <v>726</v>
      </c>
      <c r="D72" s="195">
        <v>0.107</v>
      </c>
      <c r="E72" s="208"/>
      <c r="F72" s="83" t="s">
        <v>363</v>
      </c>
      <c r="G72" s="28">
        <v>0.1031</v>
      </c>
      <c r="H72" s="198">
        <f>G72/0.1</f>
        <v>1.0309999999999999</v>
      </c>
      <c r="I72" s="50"/>
      <c r="J72" s="66"/>
      <c r="K72" s="83" t="s">
        <v>573</v>
      </c>
      <c r="L72" s="28">
        <v>0.35210000000000002</v>
      </c>
      <c r="M72" s="74"/>
      <c r="N72" s="50" t="s">
        <v>492</v>
      </c>
      <c r="O72" s="28">
        <v>0.1045</v>
      </c>
      <c r="P72" s="54">
        <f t="shared" si="3"/>
        <v>1.0449999999999999</v>
      </c>
    </row>
    <row r="73" spans="1:16" ht="14.25" customHeight="1" x14ac:dyDescent="0.35">
      <c r="A73" s="56"/>
      <c r="B73" s="85"/>
      <c r="C73" s="56" t="s">
        <v>727</v>
      </c>
      <c r="D73" s="199">
        <v>0.10199999999999999</v>
      </c>
      <c r="E73" s="209">
        <f>ABS(D73-D72)/((D73+D72)/2)*100</f>
        <v>4.7846889952153155</v>
      </c>
      <c r="F73" s="86"/>
      <c r="G73" s="55"/>
      <c r="H73" s="198"/>
      <c r="I73" s="56"/>
      <c r="J73" s="61"/>
      <c r="K73" s="86" t="s">
        <v>575</v>
      </c>
      <c r="L73" s="55">
        <v>0.35859999999999997</v>
      </c>
      <c r="M73" s="210">
        <f>ABS(L73-L72)/((L73+L72)/2)*100</f>
        <v>1.8291824961305616</v>
      </c>
      <c r="N73" s="56"/>
      <c r="O73" s="55"/>
      <c r="P73" s="61"/>
    </row>
    <row r="74" spans="1:16" ht="14.25" customHeight="1" x14ac:dyDescent="0.35">
      <c r="A74" s="296" t="s">
        <v>729</v>
      </c>
      <c r="B74" s="275"/>
      <c r="C74" s="281" t="s">
        <v>666</v>
      </c>
      <c r="D74" s="265"/>
      <c r="E74" s="265"/>
      <c r="F74" s="265"/>
      <c r="G74" s="265"/>
      <c r="H74" s="266"/>
      <c r="I74" s="295">
        <v>240902</v>
      </c>
      <c r="J74" s="275"/>
      <c r="K74" s="281" t="s">
        <v>667</v>
      </c>
      <c r="L74" s="265"/>
      <c r="M74" s="265"/>
      <c r="N74" s="265"/>
      <c r="O74" s="265"/>
      <c r="P74" s="266"/>
    </row>
    <row r="75" spans="1:16" ht="14.25" customHeight="1" x14ac:dyDescent="0.35">
      <c r="A75" s="270" t="s">
        <v>315</v>
      </c>
      <c r="B75" s="275"/>
      <c r="C75" s="267" t="s">
        <v>316</v>
      </c>
      <c r="D75" s="268"/>
      <c r="E75" s="279"/>
      <c r="F75" s="270" t="s">
        <v>317</v>
      </c>
      <c r="G75" s="265"/>
      <c r="H75" s="266"/>
      <c r="I75" s="267" t="s">
        <v>315</v>
      </c>
      <c r="J75" s="269"/>
      <c r="K75" s="267" t="s">
        <v>316</v>
      </c>
      <c r="L75" s="268"/>
      <c r="M75" s="279"/>
      <c r="N75" s="267" t="s">
        <v>317</v>
      </c>
      <c r="O75" s="268"/>
      <c r="P75" s="279"/>
    </row>
    <row r="76" spans="1:16" ht="14.25" customHeight="1" x14ac:dyDescent="0.35">
      <c r="A76" s="36" t="s">
        <v>1</v>
      </c>
      <c r="B76" s="69" t="s">
        <v>449</v>
      </c>
      <c r="C76" s="88" t="s">
        <v>1</v>
      </c>
      <c r="D76" s="97" t="s">
        <v>320</v>
      </c>
      <c r="E76" s="90" t="s">
        <v>321</v>
      </c>
      <c r="F76" s="39" t="s">
        <v>1</v>
      </c>
      <c r="G76" s="42" t="s">
        <v>323</v>
      </c>
      <c r="H76" s="99" t="s">
        <v>324</v>
      </c>
      <c r="I76" s="44" t="s">
        <v>1</v>
      </c>
      <c r="J76" s="47" t="s">
        <v>668</v>
      </c>
      <c r="K76" s="142" t="s">
        <v>1</v>
      </c>
      <c r="L76" s="142" t="s">
        <v>320</v>
      </c>
      <c r="M76" s="142" t="s">
        <v>321</v>
      </c>
      <c r="N76" s="142" t="s">
        <v>1</v>
      </c>
      <c r="O76" s="143" t="s">
        <v>323</v>
      </c>
      <c r="P76" s="190" t="s">
        <v>324</v>
      </c>
    </row>
    <row r="77" spans="1:16" ht="14.25" customHeight="1" x14ac:dyDescent="0.35">
      <c r="A77" s="44" t="s">
        <v>329</v>
      </c>
      <c r="B77" s="75">
        <v>6.9999999999999999E-4</v>
      </c>
      <c r="C77" s="44" t="s">
        <v>214</v>
      </c>
      <c r="D77" s="192">
        <v>2.0999999999999999E-3</v>
      </c>
      <c r="E77" s="144"/>
      <c r="F77" s="206" t="s">
        <v>342</v>
      </c>
      <c r="G77" s="192">
        <v>9.6799999999999997E-2</v>
      </c>
      <c r="H77" s="190">
        <f>G77/0.1</f>
        <v>0.96799999999999997</v>
      </c>
      <c r="I77" s="50" t="s">
        <v>329</v>
      </c>
      <c r="J77" s="28">
        <v>8.2000000000000007E-3</v>
      </c>
      <c r="K77" s="28" t="s">
        <v>730</v>
      </c>
      <c r="L77" s="28">
        <v>2.5700000000000001E-2</v>
      </c>
      <c r="M77" s="28"/>
      <c r="N77" s="28" t="s">
        <v>342</v>
      </c>
      <c r="O77" s="28">
        <v>0.1007</v>
      </c>
      <c r="P77" s="54">
        <f>O77/0.1</f>
        <v>1.0069999999999999</v>
      </c>
    </row>
    <row r="78" spans="1:16" ht="14.25" customHeight="1" x14ac:dyDescent="0.35">
      <c r="A78" s="50" t="s">
        <v>332</v>
      </c>
      <c r="B78" s="79">
        <v>2.8E-3</v>
      </c>
      <c r="C78" s="50" t="s">
        <v>620</v>
      </c>
      <c r="D78" s="195">
        <v>1.5E-3</v>
      </c>
      <c r="E78" s="207">
        <f>ABS(D78-D77)/((D78+D77)/2)*100</f>
        <v>33.333333333333329</v>
      </c>
      <c r="F78" s="83" t="s">
        <v>214</v>
      </c>
      <c r="G78" s="195">
        <v>2E-3</v>
      </c>
      <c r="H78" s="198"/>
      <c r="I78" s="50"/>
      <c r="J78" s="51"/>
      <c r="K78" s="28" t="s">
        <v>731</v>
      </c>
      <c r="L78" s="28">
        <v>2.7699999999999999E-2</v>
      </c>
      <c r="M78" s="53">
        <f>ABS(L78-L77)/((L78+L77)/2)*100</f>
        <v>7.4906367041198436</v>
      </c>
      <c r="N78" s="28" t="s">
        <v>730</v>
      </c>
      <c r="O78" s="28">
        <v>2.5700000000000001E-2</v>
      </c>
      <c r="P78" s="54"/>
    </row>
    <row r="79" spans="1:16" ht="14.25" customHeight="1" x14ac:dyDescent="0.35">
      <c r="A79" s="50"/>
      <c r="B79" s="79"/>
      <c r="C79" s="50" t="s">
        <v>617</v>
      </c>
      <c r="D79" s="195">
        <v>0.10340000000000001</v>
      </c>
      <c r="E79" s="208"/>
      <c r="F79" s="83" t="s">
        <v>617</v>
      </c>
      <c r="G79" s="195">
        <v>0.10299999999999999</v>
      </c>
      <c r="H79" s="198">
        <f>(G79-G78)/0.1</f>
        <v>1.0099999999999998</v>
      </c>
      <c r="I79" s="50"/>
      <c r="J79" s="51"/>
      <c r="K79" s="28" t="s">
        <v>732</v>
      </c>
      <c r="L79" s="28">
        <v>0.1191</v>
      </c>
      <c r="M79" s="28"/>
      <c r="N79" s="28" t="s">
        <v>732</v>
      </c>
      <c r="O79" s="28">
        <v>0.1191</v>
      </c>
      <c r="P79" s="54">
        <f>(O79-O78)/0.1</f>
        <v>0.93399999999999994</v>
      </c>
    </row>
    <row r="80" spans="1:16" ht="14.25" customHeight="1" x14ac:dyDescent="0.35">
      <c r="A80" s="50"/>
      <c r="B80" s="79"/>
      <c r="C80" s="50" t="s">
        <v>619</v>
      </c>
      <c r="D80" s="195">
        <v>9.4200000000000006E-2</v>
      </c>
      <c r="E80" s="207">
        <f>ABS(D80-D79)/((D80+D79)/2)*100</f>
        <v>9.3117408906882595</v>
      </c>
      <c r="F80" s="83" t="s">
        <v>619</v>
      </c>
      <c r="G80" s="195">
        <v>9.4E-2</v>
      </c>
      <c r="H80" s="198">
        <f>(G80-G78)/0.1</f>
        <v>0.91999999999999993</v>
      </c>
      <c r="I80" s="50"/>
      <c r="J80" s="51"/>
      <c r="K80" s="28" t="s">
        <v>733</v>
      </c>
      <c r="L80" s="28">
        <v>0.126</v>
      </c>
      <c r="M80" s="53">
        <f>ABS(L80-L79)/((L80+L79)/2)*100</f>
        <v>5.6303549571603462</v>
      </c>
      <c r="N80" s="28" t="s">
        <v>733</v>
      </c>
      <c r="O80" s="28">
        <v>0.126</v>
      </c>
      <c r="P80" s="54">
        <f>(O80-O78)/0.1</f>
        <v>1.0029999999999999</v>
      </c>
    </row>
    <row r="81" spans="1:16" ht="14.25" customHeight="1" x14ac:dyDescent="0.35">
      <c r="A81" s="50"/>
      <c r="B81" s="79"/>
      <c r="C81" s="50" t="s">
        <v>228</v>
      </c>
      <c r="D81" s="195">
        <v>3.0700000000000002E-2</v>
      </c>
      <c r="E81" s="208"/>
      <c r="F81" s="83" t="s">
        <v>228</v>
      </c>
      <c r="G81" s="195">
        <v>3.0700000000000002E-2</v>
      </c>
      <c r="H81" s="198"/>
      <c r="I81" s="50"/>
      <c r="J81" s="51"/>
      <c r="K81" s="28" t="s">
        <v>734</v>
      </c>
      <c r="L81" s="28">
        <v>1.6799999999999999E-2</v>
      </c>
      <c r="M81" s="28"/>
      <c r="N81" s="28" t="s">
        <v>734</v>
      </c>
      <c r="O81" s="28">
        <v>1.6799999999999999E-2</v>
      </c>
      <c r="P81" s="54"/>
    </row>
    <row r="82" spans="1:16" ht="14.25" customHeight="1" x14ac:dyDescent="0.35">
      <c r="A82" s="50"/>
      <c r="B82" s="84"/>
      <c r="C82" s="50" t="s">
        <v>588</v>
      </c>
      <c r="D82" s="195">
        <v>3.1699999999999999E-2</v>
      </c>
      <c r="E82" s="207">
        <v>0</v>
      </c>
      <c r="F82" s="83" t="s">
        <v>590</v>
      </c>
      <c r="G82" s="195">
        <v>0.124</v>
      </c>
      <c r="H82" s="198">
        <f>(G82-G81)/0.1</f>
        <v>0.93299999999999994</v>
      </c>
      <c r="I82" s="50"/>
      <c r="J82" s="28"/>
      <c r="K82" s="28" t="s">
        <v>735</v>
      </c>
      <c r="L82" s="28">
        <v>1.8499999999999999E-2</v>
      </c>
      <c r="M82" s="53">
        <f>ABS(L82-L81)/((L82+L81)/2)*100</f>
        <v>9.6317280453257794</v>
      </c>
      <c r="N82" s="28" t="s">
        <v>736</v>
      </c>
      <c r="O82" s="28">
        <v>0.1125</v>
      </c>
      <c r="P82" s="54">
        <f>(O82-O81)/0.1</f>
        <v>0.95700000000000007</v>
      </c>
    </row>
    <row r="83" spans="1:16" ht="14.25" customHeight="1" x14ac:dyDescent="0.35">
      <c r="A83" s="50"/>
      <c r="B83" s="84"/>
      <c r="C83" s="50" t="s">
        <v>590</v>
      </c>
      <c r="D83" s="195">
        <v>0.124</v>
      </c>
      <c r="E83" s="208"/>
      <c r="F83" s="83" t="s">
        <v>591</v>
      </c>
      <c r="G83" s="195">
        <v>0.12620000000000001</v>
      </c>
      <c r="H83" s="198">
        <f>(G83-G81)/0.1</f>
        <v>0.95499999999999996</v>
      </c>
      <c r="I83" s="50"/>
      <c r="J83" s="28"/>
      <c r="K83" s="28" t="s">
        <v>736</v>
      </c>
      <c r="L83" s="28">
        <v>0.1125</v>
      </c>
      <c r="M83" s="28"/>
      <c r="N83" s="28" t="s">
        <v>737</v>
      </c>
      <c r="O83" s="28">
        <v>0.1186</v>
      </c>
      <c r="P83" s="54">
        <f>(O83-O81)/0.1</f>
        <v>1.018</v>
      </c>
    </row>
    <row r="84" spans="1:16" ht="14.25" customHeight="1" x14ac:dyDescent="0.35">
      <c r="A84" s="50"/>
      <c r="B84" s="84"/>
      <c r="C84" s="50" t="s">
        <v>591</v>
      </c>
      <c r="D84" s="195">
        <v>0.12620000000000001</v>
      </c>
      <c r="E84" s="207">
        <f>ABS(D84-D83)/((D84+D83)/2)*100</f>
        <v>1.7585931254996066</v>
      </c>
      <c r="F84" s="83" t="s">
        <v>738</v>
      </c>
      <c r="G84" s="195">
        <v>4.2200000000000001E-2</v>
      </c>
      <c r="H84" s="198"/>
      <c r="I84" s="50"/>
      <c r="J84" s="28"/>
      <c r="K84" s="28" t="s">
        <v>737</v>
      </c>
      <c r="L84" s="28">
        <v>0.1186</v>
      </c>
      <c r="M84" s="53">
        <f>ABS(L84-L83)/((L84+L83)/2)*100</f>
        <v>5.2790999567286843</v>
      </c>
      <c r="N84" s="28" t="s">
        <v>739</v>
      </c>
      <c r="O84" s="28">
        <v>2.87E-2</v>
      </c>
      <c r="P84" s="54"/>
    </row>
    <row r="85" spans="1:16" ht="14.25" customHeight="1" x14ac:dyDescent="0.35">
      <c r="A85" s="50"/>
      <c r="B85" s="84"/>
      <c r="C85" s="50" t="s">
        <v>738</v>
      </c>
      <c r="D85" s="195">
        <v>4.2200000000000001E-2</v>
      </c>
      <c r="E85" s="208"/>
      <c r="F85" s="83" t="s">
        <v>740</v>
      </c>
      <c r="G85" s="195">
        <v>0.13300000000000001</v>
      </c>
      <c r="H85" s="198">
        <f>(G85-G84)/0.1</f>
        <v>0.90800000000000003</v>
      </c>
      <c r="I85" s="50"/>
      <c r="J85" s="28"/>
      <c r="K85" s="28" t="s">
        <v>739</v>
      </c>
      <c r="L85" s="28">
        <v>2.87E-2</v>
      </c>
      <c r="M85" s="28"/>
      <c r="N85" s="28" t="s">
        <v>741</v>
      </c>
      <c r="O85" s="28">
        <v>0.13139999999999999</v>
      </c>
      <c r="P85" s="54">
        <f>(O85-O84)/0.1</f>
        <v>1.0269999999999997</v>
      </c>
    </row>
    <row r="86" spans="1:16" ht="14.25" customHeight="1" x14ac:dyDescent="0.35">
      <c r="A86" s="50"/>
      <c r="B86" s="84"/>
      <c r="C86" s="50" t="s">
        <v>742</v>
      </c>
      <c r="D86" s="195">
        <v>4.4600000000000001E-2</v>
      </c>
      <c r="E86" s="207">
        <f>ABS(D86-D85)/((D86+D85)/2)*100</f>
        <v>5.5299539170506895</v>
      </c>
      <c r="F86" s="83" t="s">
        <v>743</v>
      </c>
      <c r="G86" s="195">
        <v>0.1376</v>
      </c>
      <c r="H86" s="198">
        <f>(G86-G84)/0.1</f>
        <v>0.95399999999999996</v>
      </c>
      <c r="I86" s="56"/>
      <c r="J86" s="55"/>
      <c r="K86" s="55" t="s">
        <v>744</v>
      </c>
      <c r="L86" s="55">
        <v>2.6100000000000002E-2</v>
      </c>
      <c r="M86" s="58">
        <f>ABS(L86-L85)/((L86+L85)/2)*100</f>
        <v>9.4890510948905042</v>
      </c>
      <c r="N86" s="55" t="s">
        <v>745</v>
      </c>
      <c r="O86" s="55">
        <v>0.1363</v>
      </c>
      <c r="P86" s="59">
        <f>(O86-O84)/0.1</f>
        <v>1.0759999999999998</v>
      </c>
    </row>
    <row r="87" spans="1:16" ht="14.25" customHeight="1" x14ac:dyDescent="0.35">
      <c r="A87" s="50"/>
      <c r="B87" s="84"/>
      <c r="C87" s="50" t="s">
        <v>740</v>
      </c>
      <c r="D87" s="195">
        <v>0.13300000000000001</v>
      </c>
      <c r="E87" s="208"/>
      <c r="F87" s="83" t="s">
        <v>746</v>
      </c>
      <c r="G87" s="195">
        <v>8.6E-3</v>
      </c>
      <c r="H87" s="198"/>
      <c r="K87" s="19" t="s">
        <v>741</v>
      </c>
      <c r="L87" s="19">
        <v>0.13139999999999999</v>
      </c>
      <c r="N87" s="19" t="s">
        <v>208</v>
      </c>
      <c r="O87" s="68">
        <v>0.80379999999999996</v>
      </c>
    </row>
    <row r="88" spans="1:16" ht="14.25" customHeight="1" x14ac:dyDescent="0.35">
      <c r="A88" s="50"/>
      <c r="B88" s="84"/>
      <c r="C88" s="50" t="s">
        <v>743</v>
      </c>
      <c r="D88" s="195">
        <v>0.1376</v>
      </c>
      <c r="E88" s="207">
        <f>ABS(D88-D87)/((D88+D87)/2)*100</f>
        <v>3.3998521803399804</v>
      </c>
      <c r="F88" s="83" t="s">
        <v>747</v>
      </c>
      <c r="G88" s="195">
        <v>0.10199999999999999</v>
      </c>
      <c r="H88" s="198">
        <f>(G88-G87)/0.1</f>
        <v>0.93399999999999994</v>
      </c>
      <c r="K88" s="19" t="s">
        <v>745</v>
      </c>
      <c r="L88" s="19">
        <v>0.1363</v>
      </c>
      <c r="M88" s="27">
        <f>ABS(L88-L87)/((L88+L87)/2)*100</f>
        <v>3.6608143444154022</v>
      </c>
      <c r="N88" s="19" t="s">
        <v>748</v>
      </c>
      <c r="O88" s="68">
        <v>0.90190000000000003</v>
      </c>
      <c r="P88" s="65">
        <f>(O88-O87)/0.1</f>
        <v>0.98100000000000076</v>
      </c>
    </row>
    <row r="89" spans="1:16" ht="14.25" customHeight="1" x14ac:dyDescent="0.35">
      <c r="A89" s="50"/>
      <c r="B89" s="84"/>
      <c r="C89" s="50" t="s">
        <v>746</v>
      </c>
      <c r="D89" s="195">
        <v>8.6E-3</v>
      </c>
      <c r="E89" s="208"/>
      <c r="F89" s="83" t="s">
        <v>749</v>
      </c>
      <c r="G89" s="195">
        <v>0.1018</v>
      </c>
      <c r="H89" s="198">
        <f>(G89-G87)/0.1</f>
        <v>0.93200000000000005</v>
      </c>
      <c r="K89" s="19" t="s">
        <v>208</v>
      </c>
      <c r="L89" s="19">
        <v>0.80379999999999996</v>
      </c>
      <c r="M89" s="27"/>
      <c r="N89" s="19" t="s">
        <v>750</v>
      </c>
      <c r="O89" s="68">
        <v>0.90490000000000004</v>
      </c>
      <c r="P89" s="65">
        <f>(O89-O87)/0.1</f>
        <v>1.0110000000000008</v>
      </c>
    </row>
    <row r="90" spans="1:16" ht="14.25" customHeight="1" x14ac:dyDescent="0.35">
      <c r="A90" s="50"/>
      <c r="B90" s="84"/>
      <c r="C90" s="50" t="s">
        <v>751</v>
      </c>
      <c r="D90" s="195">
        <v>1.35E-2</v>
      </c>
      <c r="E90" s="207">
        <f>ABS(D90-D89)/((D90+D89)/2)*100</f>
        <v>44.343891402714931</v>
      </c>
      <c r="F90" s="83"/>
      <c r="G90" s="195"/>
      <c r="H90" s="198"/>
      <c r="K90" s="19" t="s">
        <v>752</v>
      </c>
      <c r="L90" s="19">
        <v>0.7581</v>
      </c>
      <c r="M90" s="27">
        <f>ABS(L90-L89)/((L90+L89)/2)*100</f>
        <v>5.8518471092899622</v>
      </c>
    </row>
    <row r="91" spans="1:16" ht="14.25" customHeight="1" x14ac:dyDescent="0.35">
      <c r="A91" s="50"/>
      <c r="B91" s="84"/>
      <c r="C91" s="50" t="s">
        <v>747</v>
      </c>
      <c r="D91" s="195">
        <v>0.10199999999999999</v>
      </c>
      <c r="E91" s="208"/>
      <c r="F91" s="83" t="s">
        <v>363</v>
      </c>
      <c r="G91" s="28">
        <v>9.9099999999999994E-2</v>
      </c>
      <c r="H91" s="198">
        <f>G91/0.1</f>
        <v>0.99099999999999988</v>
      </c>
      <c r="K91" s="19" t="s">
        <v>748</v>
      </c>
      <c r="L91" s="19">
        <v>0.83189999999999997</v>
      </c>
      <c r="M91" s="27"/>
    </row>
    <row r="92" spans="1:16" ht="14.25" customHeight="1" x14ac:dyDescent="0.35">
      <c r="A92" s="56"/>
      <c r="B92" s="85"/>
      <c r="C92" s="56" t="s">
        <v>749</v>
      </c>
      <c r="D92" s="199">
        <v>0.1018</v>
      </c>
      <c r="E92" s="209">
        <f>ABS(D92-D91)/((D92+D91)/2)*100</f>
        <v>0.19627085377820594</v>
      </c>
      <c r="F92" s="86"/>
      <c r="G92" s="55"/>
      <c r="H92" s="198"/>
      <c r="K92" s="19" t="s">
        <v>750</v>
      </c>
      <c r="L92" s="19">
        <v>0.81489999999999996</v>
      </c>
      <c r="M92" s="27">
        <f>ABS(L92-L91)/((L92+L91)/2)*100</f>
        <v>2.0646101530240486</v>
      </c>
    </row>
    <row r="93" spans="1:16" ht="14.25" customHeight="1" x14ac:dyDescent="0.35">
      <c r="A93" s="296" t="s">
        <v>753</v>
      </c>
      <c r="B93" s="275"/>
      <c r="C93" s="281" t="s">
        <v>666</v>
      </c>
      <c r="D93" s="265"/>
      <c r="E93" s="265"/>
      <c r="F93" s="265"/>
      <c r="G93" s="265"/>
      <c r="H93" s="266"/>
      <c r="I93" s="295">
        <v>241011</v>
      </c>
      <c r="J93" s="275"/>
      <c r="K93" s="281" t="s">
        <v>667</v>
      </c>
      <c r="L93" s="265"/>
      <c r="M93" s="265"/>
      <c r="N93" s="265"/>
      <c r="O93" s="265"/>
      <c r="P93" s="266"/>
    </row>
    <row r="94" spans="1:16" ht="14.25" customHeight="1" x14ac:dyDescent="0.35">
      <c r="A94" s="270" t="s">
        <v>315</v>
      </c>
      <c r="B94" s="275"/>
      <c r="C94" s="267" t="s">
        <v>316</v>
      </c>
      <c r="D94" s="268"/>
      <c r="E94" s="279"/>
      <c r="F94" s="270" t="s">
        <v>317</v>
      </c>
      <c r="G94" s="265"/>
      <c r="H94" s="266"/>
      <c r="I94" s="267" t="s">
        <v>315</v>
      </c>
      <c r="J94" s="269"/>
      <c r="K94" s="267" t="s">
        <v>316</v>
      </c>
      <c r="L94" s="268"/>
      <c r="M94" s="279"/>
      <c r="N94" s="267" t="s">
        <v>317</v>
      </c>
      <c r="O94" s="268"/>
      <c r="P94" s="279"/>
    </row>
    <row r="95" spans="1:16" ht="14.25" customHeight="1" x14ac:dyDescent="0.35">
      <c r="A95" s="36" t="s">
        <v>1</v>
      </c>
      <c r="B95" s="69" t="s">
        <v>449</v>
      </c>
      <c r="C95" s="88" t="s">
        <v>1</v>
      </c>
      <c r="D95" s="97" t="s">
        <v>320</v>
      </c>
      <c r="E95" s="90" t="s">
        <v>321</v>
      </c>
      <c r="F95" s="39" t="s">
        <v>1</v>
      </c>
      <c r="G95" s="42" t="s">
        <v>323</v>
      </c>
      <c r="H95" s="99" t="s">
        <v>324</v>
      </c>
      <c r="I95" s="44" t="s">
        <v>1</v>
      </c>
      <c r="J95" s="47" t="s">
        <v>668</v>
      </c>
      <c r="K95" s="142" t="s">
        <v>1</v>
      </c>
      <c r="L95" s="142" t="s">
        <v>320</v>
      </c>
      <c r="M95" s="142" t="s">
        <v>321</v>
      </c>
      <c r="N95" s="142" t="s">
        <v>1</v>
      </c>
      <c r="O95" s="143" t="s">
        <v>323</v>
      </c>
      <c r="P95" s="190" t="s">
        <v>324</v>
      </c>
    </row>
    <row r="96" spans="1:16" ht="14.25" customHeight="1" x14ac:dyDescent="0.35">
      <c r="A96" s="44" t="s">
        <v>329</v>
      </c>
      <c r="B96" s="75">
        <v>5.4999999999999997E-3</v>
      </c>
      <c r="C96" s="44" t="s">
        <v>754</v>
      </c>
      <c r="D96" s="192">
        <v>1.14E-2</v>
      </c>
      <c r="E96" s="144"/>
      <c r="F96" s="206" t="s">
        <v>342</v>
      </c>
      <c r="G96" s="192">
        <v>0.106</v>
      </c>
      <c r="H96" s="190">
        <f>G96/0.1</f>
        <v>1.0599999999999998</v>
      </c>
      <c r="I96" s="50" t="s">
        <v>329</v>
      </c>
      <c r="J96" s="28">
        <v>2.3500000000000001E-3</v>
      </c>
      <c r="K96" s="28" t="s">
        <v>228</v>
      </c>
      <c r="L96" s="28">
        <v>0.20880000000000001</v>
      </c>
      <c r="M96" s="28"/>
      <c r="N96" s="28" t="s">
        <v>342</v>
      </c>
      <c r="O96" s="28">
        <v>0.1009</v>
      </c>
      <c r="P96" s="54">
        <f>O96/0.1</f>
        <v>1.0089999999999999</v>
      </c>
    </row>
    <row r="97" spans="1:16" ht="14.25" customHeight="1" x14ac:dyDescent="0.35">
      <c r="A97" s="50" t="s">
        <v>332</v>
      </c>
      <c r="B97" s="79">
        <v>-1.9E-3</v>
      </c>
      <c r="C97" s="50" t="s">
        <v>755</v>
      </c>
      <c r="D97" s="195">
        <v>1.14E-2</v>
      </c>
      <c r="E97" s="207">
        <f>ABS(D97-D96)/((D97+D96)/2)*100</f>
        <v>0</v>
      </c>
      <c r="F97" s="83" t="s">
        <v>754</v>
      </c>
      <c r="G97" s="195">
        <v>1.14E-2</v>
      </c>
      <c r="H97" s="198"/>
      <c r="I97" s="50"/>
      <c r="J97" s="51"/>
      <c r="K97" s="28" t="s">
        <v>756</v>
      </c>
      <c r="L97" s="28">
        <v>0.2077</v>
      </c>
      <c r="M97" s="53">
        <f>ABS(L97-L96)/((L97+L96)/2)*100</f>
        <v>0.52821128451381405</v>
      </c>
      <c r="N97" s="28" t="s">
        <v>228</v>
      </c>
      <c r="O97" s="28">
        <v>0.20880000000000001</v>
      </c>
      <c r="P97" s="54"/>
    </row>
    <row r="98" spans="1:16" ht="14.25" customHeight="1" x14ac:dyDescent="0.35">
      <c r="A98" s="50"/>
      <c r="B98" s="79"/>
      <c r="C98" s="50" t="s">
        <v>757</v>
      </c>
      <c r="D98" s="195">
        <v>0.1288</v>
      </c>
      <c r="E98" s="208"/>
      <c r="F98" s="83" t="s">
        <v>757</v>
      </c>
      <c r="G98" s="195">
        <v>0.1188</v>
      </c>
      <c r="H98" s="198">
        <f>(G98-G97)/0.1</f>
        <v>1.0739999999999998</v>
      </c>
      <c r="I98" s="50"/>
      <c r="J98" s="51"/>
      <c r="K98" s="28" t="s">
        <v>590</v>
      </c>
      <c r="L98" s="28">
        <v>0.29649999999999999</v>
      </c>
      <c r="M98" s="28"/>
      <c r="N98" s="28" t="s">
        <v>590</v>
      </c>
      <c r="O98" s="28">
        <v>0.29649999999999999</v>
      </c>
      <c r="P98" s="54">
        <f>(O98-O97)/0.1</f>
        <v>0.87699999999999967</v>
      </c>
    </row>
    <row r="99" spans="1:16" ht="14.25" customHeight="1" x14ac:dyDescent="0.35">
      <c r="A99" s="50"/>
      <c r="B99" s="79"/>
      <c r="C99" s="50" t="s">
        <v>758</v>
      </c>
      <c r="D99" s="195">
        <v>0.12130000000000001</v>
      </c>
      <c r="E99" s="207">
        <f>ABS(D99-D98)/((D99+D98)/2)*100</f>
        <v>5.9976009596161477</v>
      </c>
      <c r="F99" s="83" t="s">
        <v>758</v>
      </c>
      <c r="G99" s="195">
        <v>0.12130000000000001</v>
      </c>
      <c r="H99" s="198">
        <f>(G99-G97)/0.1</f>
        <v>1.099</v>
      </c>
      <c r="I99" s="50"/>
      <c r="J99" s="51"/>
      <c r="K99" s="28" t="s">
        <v>591</v>
      </c>
      <c r="L99" s="28">
        <v>0.29820000000000002</v>
      </c>
      <c r="M99" s="53">
        <f>ABS(L99-L98)/((L99+L98)/2)*100</f>
        <v>0.57171683201615431</v>
      </c>
      <c r="N99" s="28" t="s">
        <v>591</v>
      </c>
      <c r="O99" s="28">
        <v>0.29820000000000002</v>
      </c>
      <c r="P99" s="54">
        <f>(O99-O97)/0.1</f>
        <v>0.89400000000000002</v>
      </c>
    </row>
    <row r="100" spans="1:16" ht="14.25" customHeight="1" x14ac:dyDescent="0.35">
      <c r="A100" s="50"/>
      <c r="B100" s="79"/>
      <c r="C100" s="50" t="s">
        <v>759</v>
      </c>
      <c r="D100" s="195">
        <v>7.6E-3</v>
      </c>
      <c r="E100" s="208"/>
      <c r="F100" s="83" t="s">
        <v>759</v>
      </c>
      <c r="G100" s="195">
        <v>7.6E-3</v>
      </c>
      <c r="H100" s="198"/>
      <c r="I100" s="50"/>
      <c r="J100" s="51"/>
      <c r="K100" s="28" t="s">
        <v>760</v>
      </c>
      <c r="L100" s="28">
        <v>2.35E-2</v>
      </c>
      <c r="M100" s="28"/>
      <c r="N100" s="28" t="s">
        <v>760</v>
      </c>
      <c r="O100" s="28">
        <v>2.35E-2</v>
      </c>
      <c r="P100" s="54"/>
    </row>
    <row r="101" spans="1:16" ht="14.25" customHeight="1" x14ac:dyDescent="0.35">
      <c r="A101" s="50"/>
      <c r="B101" s="84"/>
      <c r="C101" s="50" t="s">
        <v>761</v>
      </c>
      <c r="D101" s="195">
        <v>8.6999999999999994E-3</v>
      </c>
      <c r="E101" s="207">
        <f>ABS(D101-D100)/((D101+D100)/2)*100</f>
        <v>13.496932515337418</v>
      </c>
      <c r="F101" s="83" t="s">
        <v>762</v>
      </c>
      <c r="G101" s="195">
        <v>0.1076</v>
      </c>
      <c r="H101" s="198">
        <f>(G101-G100)/0.1</f>
        <v>1</v>
      </c>
      <c r="I101" s="50"/>
      <c r="J101" s="28"/>
      <c r="K101" s="28" t="s">
        <v>763</v>
      </c>
      <c r="L101" s="28">
        <v>2.0400000000000001E-2</v>
      </c>
      <c r="M101" s="53">
        <f>ABS(L101-L100)/((L101+L100)/2)*100</f>
        <v>14.123006833712978</v>
      </c>
      <c r="N101" s="28" t="s">
        <v>764</v>
      </c>
      <c r="O101" s="28">
        <v>0.1215</v>
      </c>
      <c r="P101" s="54">
        <f>(O101-O100)/0.1</f>
        <v>0.98</v>
      </c>
    </row>
    <row r="102" spans="1:16" ht="14.25" customHeight="1" x14ac:dyDescent="0.35">
      <c r="A102" s="50"/>
      <c r="B102" s="84"/>
      <c r="C102" s="50" t="s">
        <v>762</v>
      </c>
      <c r="D102" s="195">
        <v>0.12759999999999999</v>
      </c>
      <c r="E102" s="208"/>
      <c r="F102" s="83" t="s">
        <v>765</v>
      </c>
      <c r="G102" s="195">
        <v>0.1087</v>
      </c>
      <c r="H102" s="198">
        <f>(G102-G100)/0.1</f>
        <v>1.0110000000000001</v>
      </c>
      <c r="I102" s="50"/>
      <c r="J102" s="28"/>
      <c r="K102" s="28" t="s">
        <v>764</v>
      </c>
      <c r="L102" s="28">
        <v>0.1215</v>
      </c>
      <c r="M102" s="28"/>
      <c r="N102" s="28" t="s">
        <v>766</v>
      </c>
      <c r="O102" s="28">
        <v>0.12640000000000001</v>
      </c>
      <c r="P102" s="54">
        <f>(O102-O100)/0.1</f>
        <v>1.0290000000000001</v>
      </c>
    </row>
    <row r="103" spans="1:16" ht="14.25" customHeight="1" x14ac:dyDescent="0.35">
      <c r="A103" s="50"/>
      <c r="B103" s="84"/>
      <c r="C103" s="50" t="s">
        <v>765</v>
      </c>
      <c r="D103" s="195">
        <v>0.12870000000000001</v>
      </c>
      <c r="E103" s="207">
        <f>ABS(D103-D102)/((D103+D102)/2)*100</f>
        <v>0.85836909871246025</v>
      </c>
      <c r="F103" s="83" t="s">
        <v>767</v>
      </c>
      <c r="G103" s="195">
        <v>0.3836</v>
      </c>
      <c r="H103" s="198"/>
      <c r="I103" s="50"/>
      <c r="J103" s="28"/>
      <c r="K103" s="28" t="s">
        <v>766</v>
      </c>
      <c r="L103" s="28">
        <v>0.12640000000000001</v>
      </c>
      <c r="M103" s="53">
        <f>ABS(L103-L102)/((L103+L102)/2)*100</f>
        <v>3.9532069382815775</v>
      </c>
      <c r="N103" s="28" t="s">
        <v>768</v>
      </c>
      <c r="O103" s="28">
        <v>1.9400000000000001E-2</v>
      </c>
      <c r="P103" s="54"/>
    </row>
    <row r="104" spans="1:16" ht="14.25" customHeight="1" x14ac:dyDescent="0.35">
      <c r="A104" s="50"/>
      <c r="B104" s="84"/>
      <c r="C104" s="50" t="s">
        <v>767</v>
      </c>
      <c r="D104" s="195">
        <v>0.3836</v>
      </c>
      <c r="E104" s="208"/>
      <c r="F104" s="83" t="s">
        <v>769</v>
      </c>
      <c r="G104" s="195">
        <v>0.4899</v>
      </c>
      <c r="H104" s="198">
        <f>(G104-G103)/0.1</f>
        <v>1.0629999999999999</v>
      </c>
      <c r="I104" s="50"/>
      <c r="J104" s="28"/>
      <c r="K104" s="28" t="s">
        <v>768</v>
      </c>
      <c r="L104" s="28">
        <v>1.9400000000000001E-2</v>
      </c>
      <c r="M104" s="28"/>
      <c r="N104" s="28" t="s">
        <v>770</v>
      </c>
      <c r="O104" s="28">
        <v>0.11749999999999999</v>
      </c>
      <c r="P104" s="54">
        <f>(O104-O103)/0.1</f>
        <v>0.98099999999999987</v>
      </c>
    </row>
    <row r="105" spans="1:16" ht="14.25" customHeight="1" x14ac:dyDescent="0.35">
      <c r="A105" s="50"/>
      <c r="B105" s="84"/>
      <c r="C105" s="50" t="s">
        <v>771</v>
      </c>
      <c r="D105" s="195">
        <v>0.41510000000000002</v>
      </c>
      <c r="E105" s="207">
        <f>ABS(D105-D104)/((D105+D104)/2)*100</f>
        <v>7.8878177037686319</v>
      </c>
      <c r="F105" s="83" t="s">
        <v>772</v>
      </c>
      <c r="G105" s="195">
        <v>0.48330000000000001</v>
      </c>
      <c r="H105" s="198">
        <f>(G105-G103)/0.1</f>
        <v>0.99700000000000011</v>
      </c>
      <c r="I105" s="56"/>
      <c r="J105" s="55"/>
      <c r="K105" s="55" t="s">
        <v>773</v>
      </c>
      <c r="L105" s="55">
        <v>2.2200000000000001E-2</v>
      </c>
      <c r="M105" s="58">
        <f>ABS(L105-L104)/((L105+L104)/2)*100</f>
        <v>13.461538461538463</v>
      </c>
      <c r="N105" s="55" t="s">
        <v>774</v>
      </c>
      <c r="O105" s="55">
        <v>0.11219999999999999</v>
      </c>
      <c r="P105" s="59">
        <f>(O105-O103)/0.1</f>
        <v>0.92799999999999994</v>
      </c>
    </row>
    <row r="106" spans="1:16" ht="14.25" customHeight="1" x14ac:dyDescent="0.35">
      <c r="A106" s="50"/>
      <c r="B106" s="84"/>
      <c r="C106" s="50" t="s">
        <v>769</v>
      </c>
      <c r="D106" s="195">
        <v>0.4899</v>
      </c>
      <c r="E106" s="208"/>
      <c r="F106" s="83" t="s">
        <v>256</v>
      </c>
      <c r="G106" s="195">
        <v>2.3E-3</v>
      </c>
      <c r="H106" s="198"/>
      <c r="K106" s="19" t="s">
        <v>770</v>
      </c>
      <c r="L106" s="19">
        <v>0.11749999999999999</v>
      </c>
      <c r="N106" s="19" t="s">
        <v>754</v>
      </c>
      <c r="O106" s="19">
        <v>2.98E-2</v>
      </c>
    </row>
    <row r="107" spans="1:16" ht="14.25" customHeight="1" x14ac:dyDescent="0.35">
      <c r="A107" s="50"/>
      <c r="B107" s="84"/>
      <c r="C107" s="50" t="s">
        <v>772</v>
      </c>
      <c r="D107" s="195">
        <v>0.48330000000000001</v>
      </c>
      <c r="E107" s="207">
        <f>ABS(D107-D106)/((D107+D106)/2)*100</f>
        <v>1.3563501849568422</v>
      </c>
      <c r="F107" s="83" t="s">
        <v>775</v>
      </c>
      <c r="G107" s="195">
        <v>0.11609999999999999</v>
      </c>
      <c r="H107" s="198">
        <f>(G107-G106)/0.1</f>
        <v>1.1379999999999999</v>
      </c>
      <c r="K107" s="19" t="s">
        <v>774</v>
      </c>
      <c r="L107" s="19">
        <v>0.11219999999999999</v>
      </c>
      <c r="M107" s="27">
        <f>ABS(L107-L106)/((L107+L106)/2)*100</f>
        <v>4.6147148454505871</v>
      </c>
      <c r="N107" s="19" t="s">
        <v>757</v>
      </c>
      <c r="O107" s="19">
        <v>0.1249</v>
      </c>
      <c r="P107" s="65">
        <f>(O107-O106)/0.1</f>
        <v>0.95099999999999985</v>
      </c>
    </row>
    <row r="108" spans="1:16" ht="14.25" customHeight="1" x14ac:dyDescent="0.35">
      <c r="A108" s="50"/>
      <c r="B108" s="84"/>
      <c r="C108" s="50" t="s">
        <v>256</v>
      </c>
      <c r="D108" s="195">
        <v>2.3E-3</v>
      </c>
      <c r="E108" s="208"/>
      <c r="F108" s="83" t="s">
        <v>776</v>
      </c>
      <c r="G108" s="195">
        <v>0.121</v>
      </c>
      <c r="H108" s="198">
        <f>(G108-G106)/0.1</f>
        <v>1.1869999999999998</v>
      </c>
      <c r="K108" s="19" t="s">
        <v>754</v>
      </c>
      <c r="L108" s="19">
        <v>2.98E-2</v>
      </c>
      <c r="M108" s="27"/>
      <c r="N108" s="19" t="s">
        <v>758</v>
      </c>
      <c r="O108" s="19">
        <v>0.1321</v>
      </c>
      <c r="P108" s="65">
        <f>(O108-O106)/0.1</f>
        <v>1.0229999999999999</v>
      </c>
    </row>
    <row r="109" spans="1:16" ht="14.25" customHeight="1" x14ac:dyDescent="0.35">
      <c r="A109" s="50"/>
      <c r="B109" s="84"/>
      <c r="C109" s="50" t="s">
        <v>777</v>
      </c>
      <c r="D109" s="195">
        <v>1.9E-3</v>
      </c>
      <c r="E109" s="207">
        <f>ABS(D109-D108)/((D109+D108)/2)*100</f>
        <v>19.047619047619047</v>
      </c>
      <c r="F109" s="83"/>
      <c r="G109" s="195"/>
      <c r="H109" s="198"/>
      <c r="K109" s="19" t="s">
        <v>778</v>
      </c>
      <c r="L109" s="19">
        <v>2.6800000000000001E-2</v>
      </c>
      <c r="M109" s="27">
        <f>ABS(L109-L108)/((L109+L108)/2)*100</f>
        <v>10.600706713780916</v>
      </c>
    </row>
    <row r="110" spans="1:16" ht="14.25" customHeight="1" x14ac:dyDescent="0.35">
      <c r="A110" s="50"/>
      <c r="B110" s="84"/>
      <c r="C110" s="50" t="s">
        <v>775</v>
      </c>
      <c r="D110" s="195">
        <v>0.11609999999999999</v>
      </c>
      <c r="E110" s="208"/>
      <c r="F110" s="83" t="s">
        <v>363</v>
      </c>
      <c r="G110" s="28">
        <v>0.1032</v>
      </c>
      <c r="H110" s="198">
        <f>G110/0.1</f>
        <v>1.032</v>
      </c>
      <c r="K110" s="19" t="s">
        <v>757</v>
      </c>
      <c r="L110" s="19">
        <v>0.1249</v>
      </c>
      <c r="M110" s="27"/>
    </row>
    <row r="111" spans="1:16" ht="14.25" customHeight="1" x14ac:dyDescent="0.35">
      <c r="A111" s="56"/>
      <c r="B111" s="85"/>
      <c r="C111" s="56" t="s">
        <v>776</v>
      </c>
      <c r="D111" s="199">
        <v>0.121</v>
      </c>
      <c r="E111" s="209">
        <f>ABS(D111-D110)/((D111+D110)/2)*100</f>
        <v>4.1332770982707734</v>
      </c>
      <c r="F111" s="86"/>
      <c r="G111" s="55"/>
      <c r="H111" s="198"/>
      <c r="K111" s="19" t="s">
        <v>758</v>
      </c>
      <c r="L111" s="19">
        <v>0.1321</v>
      </c>
      <c r="M111" s="27">
        <f>ABS(L111-L110)/((L111+L110)/2)*100</f>
        <v>5.6031128404669239</v>
      </c>
    </row>
    <row r="112" spans="1:16" ht="14.25" customHeight="1" x14ac:dyDescent="0.35">
      <c r="A112" s="296" t="s">
        <v>779</v>
      </c>
      <c r="B112" s="275"/>
      <c r="C112" s="281" t="s">
        <v>666</v>
      </c>
      <c r="D112" s="265"/>
      <c r="E112" s="265"/>
      <c r="F112" s="265"/>
      <c r="G112" s="265"/>
      <c r="H112" s="266"/>
      <c r="I112" s="295">
        <v>240718</v>
      </c>
      <c r="J112" s="275"/>
      <c r="K112" s="281" t="s">
        <v>667</v>
      </c>
      <c r="L112" s="265"/>
      <c r="M112" s="265"/>
      <c r="N112" s="265"/>
      <c r="O112" s="265"/>
      <c r="P112" s="266"/>
    </row>
    <row r="113" spans="1:16" ht="14.25" customHeight="1" x14ac:dyDescent="0.35">
      <c r="A113" s="270" t="s">
        <v>315</v>
      </c>
      <c r="B113" s="275"/>
      <c r="C113" s="267" t="s">
        <v>316</v>
      </c>
      <c r="D113" s="268"/>
      <c r="E113" s="279"/>
      <c r="F113" s="270" t="s">
        <v>317</v>
      </c>
      <c r="G113" s="265"/>
      <c r="H113" s="266"/>
      <c r="I113" s="267" t="s">
        <v>315</v>
      </c>
      <c r="J113" s="269"/>
      <c r="K113" s="267" t="s">
        <v>316</v>
      </c>
      <c r="L113" s="268"/>
      <c r="M113" s="279"/>
      <c r="N113" s="267" t="s">
        <v>317</v>
      </c>
      <c r="O113" s="268"/>
      <c r="P113" s="279"/>
    </row>
    <row r="114" spans="1:16" ht="14.25" customHeight="1" x14ac:dyDescent="0.35">
      <c r="A114" s="36" t="s">
        <v>1</v>
      </c>
      <c r="B114" s="69" t="s">
        <v>449</v>
      </c>
      <c r="C114" s="88" t="s">
        <v>1</v>
      </c>
      <c r="D114" s="97" t="s">
        <v>320</v>
      </c>
      <c r="E114" s="90" t="s">
        <v>321</v>
      </c>
      <c r="F114" s="39" t="s">
        <v>1</v>
      </c>
      <c r="G114" s="42" t="s">
        <v>323</v>
      </c>
      <c r="H114" s="99" t="s">
        <v>324</v>
      </c>
      <c r="I114" s="94" t="s">
        <v>1</v>
      </c>
      <c r="J114" s="95" t="s">
        <v>668</v>
      </c>
      <c r="K114" s="96" t="s">
        <v>1</v>
      </c>
      <c r="L114" s="204" t="s">
        <v>320</v>
      </c>
      <c r="M114" s="97" t="s">
        <v>321</v>
      </c>
      <c r="N114" s="88" t="s">
        <v>1</v>
      </c>
      <c r="O114" s="89" t="s">
        <v>323</v>
      </c>
      <c r="P114" s="205" t="s">
        <v>324</v>
      </c>
    </row>
    <row r="115" spans="1:16" ht="14.25" customHeight="1" x14ac:dyDescent="0.35">
      <c r="A115" s="44" t="s">
        <v>329</v>
      </c>
      <c r="B115" s="75">
        <v>-9.7999999999999997E-3</v>
      </c>
      <c r="C115" s="44" t="s">
        <v>780</v>
      </c>
      <c r="D115" s="192">
        <v>0.04</v>
      </c>
      <c r="E115" s="144"/>
      <c r="F115" s="206" t="s">
        <v>342</v>
      </c>
      <c r="G115" s="192">
        <v>8.6499999999999994E-2</v>
      </c>
      <c r="H115" s="190">
        <f>G115/0.1</f>
        <v>0.86499999999999988</v>
      </c>
      <c r="I115" s="148" t="s">
        <v>329</v>
      </c>
      <c r="J115" s="150">
        <v>5.0000000000000001E-3</v>
      </c>
      <c r="K115" s="151" t="s">
        <v>193</v>
      </c>
      <c r="L115" s="73">
        <v>0.1079</v>
      </c>
      <c r="M115" s="149"/>
      <c r="N115" s="148" t="s">
        <v>342</v>
      </c>
      <c r="O115" s="73">
        <v>0.1016</v>
      </c>
      <c r="P115" s="152">
        <f>O115/0.1</f>
        <v>1.0159999999999998</v>
      </c>
    </row>
    <row r="116" spans="1:16" ht="14.25" customHeight="1" x14ac:dyDescent="0.35">
      <c r="A116" s="50" t="s">
        <v>332</v>
      </c>
      <c r="B116" s="79">
        <v>6.1000000000000004E-3</v>
      </c>
      <c r="C116" s="50" t="s">
        <v>781</v>
      </c>
      <c r="D116" s="195">
        <v>4.1500000000000002E-2</v>
      </c>
      <c r="E116" s="207">
        <f>ABS(D116-D115)/((D116+D115)/2)*100</f>
        <v>3.6809815950920277</v>
      </c>
      <c r="F116" s="83" t="s">
        <v>780</v>
      </c>
      <c r="G116" s="195">
        <v>0.04</v>
      </c>
      <c r="H116" s="198"/>
      <c r="I116" s="50" t="s">
        <v>332</v>
      </c>
      <c r="J116" s="194">
        <v>5.4999999999999997E-3</v>
      </c>
      <c r="K116" s="83" t="s">
        <v>558</v>
      </c>
      <c r="L116" s="28">
        <v>0.1066</v>
      </c>
      <c r="M116" s="74">
        <f>ABS(L116-L115)/((L116+L115)/2)*100</f>
        <v>1.2121212121212079</v>
      </c>
      <c r="N116" s="50" t="s">
        <v>193</v>
      </c>
      <c r="O116" s="28">
        <v>0.1079</v>
      </c>
      <c r="P116" s="54"/>
    </row>
    <row r="117" spans="1:16" ht="14.25" customHeight="1" x14ac:dyDescent="0.35">
      <c r="A117" s="50"/>
      <c r="B117" s="79"/>
      <c r="C117" s="50" t="s">
        <v>782</v>
      </c>
      <c r="D117" s="195">
        <v>0.1434</v>
      </c>
      <c r="E117" s="208"/>
      <c r="F117" s="83" t="s">
        <v>782</v>
      </c>
      <c r="G117" s="195">
        <v>0.1434</v>
      </c>
      <c r="H117" s="198">
        <f>(G117-G116)/0.1</f>
        <v>1.0339999999999998</v>
      </c>
      <c r="I117" s="50" t="s">
        <v>538</v>
      </c>
      <c r="J117" s="194"/>
      <c r="K117" s="83" t="s">
        <v>563</v>
      </c>
      <c r="L117" s="28">
        <v>0.19819999999999999</v>
      </c>
      <c r="M117" s="84"/>
      <c r="N117" s="50" t="s">
        <v>563</v>
      </c>
      <c r="O117" s="28">
        <v>0.19819999999999999</v>
      </c>
      <c r="P117" s="54">
        <f t="shared" ref="P117:P118" si="4">(O117-O115)/0.1</f>
        <v>0.96599999999999986</v>
      </c>
    </row>
    <row r="118" spans="1:16" ht="14.25" customHeight="1" x14ac:dyDescent="0.35">
      <c r="A118" s="50"/>
      <c r="B118" s="79"/>
      <c r="C118" s="50" t="s">
        <v>783</v>
      </c>
      <c r="D118" s="195">
        <v>0.1394</v>
      </c>
      <c r="E118" s="207">
        <f>ABS(D118-D117)/((D118+D117)/2)*100</f>
        <v>2.8288543140028315</v>
      </c>
      <c r="F118" s="83" t="s">
        <v>783</v>
      </c>
      <c r="G118" s="195">
        <v>0.1394</v>
      </c>
      <c r="H118" s="198">
        <f>(G118-G116)/0.1</f>
        <v>0.99399999999999988</v>
      </c>
      <c r="I118" s="50"/>
      <c r="J118" s="194"/>
      <c r="K118" s="83" t="s">
        <v>566</v>
      </c>
      <c r="L118" s="28">
        <v>0.19700000000000001</v>
      </c>
      <c r="M118" s="74">
        <f>ABS(L118-L117)/((L118+L117)/2)*100</f>
        <v>0.60728744939270185</v>
      </c>
      <c r="N118" s="50" t="s">
        <v>566</v>
      </c>
      <c r="O118" s="28">
        <v>0.19700000000000001</v>
      </c>
      <c r="P118" s="54">
        <f t="shared" si="4"/>
        <v>0.89100000000000013</v>
      </c>
    </row>
    <row r="119" spans="1:16" ht="14.25" customHeight="1" x14ac:dyDescent="0.35">
      <c r="A119" s="50"/>
      <c r="B119" s="79"/>
      <c r="C119" s="50" t="s">
        <v>784</v>
      </c>
      <c r="D119" s="195">
        <v>0.24590000000000001</v>
      </c>
      <c r="E119" s="208"/>
      <c r="F119" s="83" t="s">
        <v>784</v>
      </c>
      <c r="G119" s="195">
        <v>0.24590000000000001</v>
      </c>
      <c r="H119" s="198"/>
      <c r="I119" s="50"/>
      <c r="J119" s="194"/>
      <c r="K119" s="83" t="s">
        <v>202</v>
      </c>
      <c r="L119" s="28">
        <v>0.12089999999999999</v>
      </c>
      <c r="M119" s="84"/>
      <c r="N119" s="50" t="s">
        <v>202</v>
      </c>
      <c r="O119" s="28">
        <v>0.12089999999999999</v>
      </c>
      <c r="P119" s="54"/>
    </row>
    <row r="120" spans="1:16" ht="14.25" customHeight="1" x14ac:dyDescent="0.35">
      <c r="A120" s="50"/>
      <c r="B120" s="84"/>
      <c r="C120" s="50" t="s">
        <v>785</v>
      </c>
      <c r="D120" s="195">
        <v>0.24390000000000001</v>
      </c>
      <c r="E120" s="207">
        <f>ABS(D120-D119)/((D120+D119)/2)*100</f>
        <v>0.8166598611678243</v>
      </c>
      <c r="F120" s="83" t="s">
        <v>786</v>
      </c>
      <c r="G120" s="195">
        <v>0.33610000000000001</v>
      </c>
      <c r="H120" s="198">
        <f>(G120-G119)/0.1</f>
        <v>0.90200000000000002</v>
      </c>
      <c r="I120" s="50"/>
      <c r="J120" s="66"/>
      <c r="K120" s="83" t="s">
        <v>787</v>
      </c>
      <c r="L120" s="28">
        <v>0.1157</v>
      </c>
      <c r="M120" s="74">
        <f>ABS(L120-L119)/((L120+L119)/2)*100</f>
        <v>4.3956043956043933</v>
      </c>
      <c r="N120" s="50" t="s">
        <v>788</v>
      </c>
      <c r="O120" s="28">
        <v>0.21809999999999999</v>
      </c>
      <c r="P120" s="54">
        <f>(O120-O119)/0.1</f>
        <v>0.97199999999999986</v>
      </c>
    </row>
    <row r="121" spans="1:16" ht="14.25" customHeight="1" x14ac:dyDescent="0.35">
      <c r="A121" s="50"/>
      <c r="B121" s="84"/>
      <c r="C121" s="50" t="s">
        <v>786</v>
      </c>
      <c r="D121" s="195">
        <v>0.33510000000000001</v>
      </c>
      <c r="E121" s="208"/>
      <c r="F121" s="83" t="s">
        <v>789</v>
      </c>
      <c r="G121" s="195">
        <v>0.33979999999999999</v>
      </c>
      <c r="H121" s="198">
        <f>(G121-G119)/0.1</f>
        <v>0.93899999999999983</v>
      </c>
      <c r="I121" s="50"/>
      <c r="J121" s="66"/>
      <c r="K121" s="83" t="s">
        <v>788</v>
      </c>
      <c r="L121" s="28">
        <v>0.21809999999999999</v>
      </c>
      <c r="M121" s="84"/>
      <c r="N121" s="50" t="s">
        <v>790</v>
      </c>
      <c r="O121" s="28">
        <v>0.21390000000000001</v>
      </c>
      <c r="P121" s="54">
        <f>(O121-O119)/0.1</f>
        <v>0.93</v>
      </c>
    </row>
    <row r="122" spans="1:16" ht="14.25" customHeight="1" x14ac:dyDescent="0.35">
      <c r="A122" s="50"/>
      <c r="B122" s="84"/>
      <c r="C122" s="50" t="s">
        <v>789</v>
      </c>
      <c r="D122" s="195">
        <v>0.32979999999999998</v>
      </c>
      <c r="E122" s="207">
        <f>ABS(D122-D121)/((D122+D121)/2)*100</f>
        <v>1.5942246954429318</v>
      </c>
      <c r="F122" s="83" t="s">
        <v>277</v>
      </c>
      <c r="G122" s="195">
        <v>1.0500000000000001E-2</v>
      </c>
      <c r="H122" s="198"/>
      <c r="I122" s="50"/>
      <c r="J122" s="66"/>
      <c r="K122" s="83" t="s">
        <v>790</v>
      </c>
      <c r="L122" s="28">
        <v>0.21390000000000001</v>
      </c>
      <c r="M122" s="74">
        <f>ABS(L122-L121)/((L122+L121)/2)*100</f>
        <v>1.9444444444444358</v>
      </c>
      <c r="N122" s="50"/>
      <c r="O122" s="28"/>
      <c r="P122" s="54"/>
    </row>
    <row r="123" spans="1:16" ht="14.25" customHeight="1" x14ac:dyDescent="0.35">
      <c r="A123" s="50"/>
      <c r="B123" s="84"/>
      <c r="C123" s="50" t="s">
        <v>277</v>
      </c>
      <c r="D123" s="195">
        <v>1.0500000000000001E-2</v>
      </c>
      <c r="E123" s="208"/>
      <c r="F123" s="83" t="s">
        <v>593</v>
      </c>
      <c r="G123" s="195">
        <v>0.11210000000000001</v>
      </c>
      <c r="H123" s="198">
        <f>(G123-G122)/0.1</f>
        <v>1.016</v>
      </c>
      <c r="I123" s="50"/>
      <c r="J123" s="66"/>
      <c r="K123" s="83"/>
      <c r="L123" s="28"/>
      <c r="M123" s="84"/>
      <c r="N123" s="50"/>
      <c r="O123" s="28"/>
      <c r="P123" s="54">
        <f>(O123-O122)/0.1</f>
        <v>0</v>
      </c>
    </row>
    <row r="124" spans="1:16" ht="14.25" customHeight="1" x14ac:dyDescent="0.35">
      <c r="A124" s="50"/>
      <c r="B124" s="84"/>
      <c r="C124" s="50" t="s">
        <v>791</v>
      </c>
      <c r="D124" s="195">
        <v>1.09E-2</v>
      </c>
      <c r="E124" s="207">
        <f>ABS(D124-D123)/((D124+D123)/2)*100</f>
        <v>3.7383177570093391</v>
      </c>
      <c r="F124" s="83" t="s">
        <v>596</v>
      </c>
      <c r="G124" s="195">
        <v>0.1118</v>
      </c>
      <c r="H124" s="198">
        <f>(G124-G122)/0.1</f>
        <v>1.0129999999999999</v>
      </c>
      <c r="I124" s="295">
        <v>240902</v>
      </c>
      <c r="J124" s="275"/>
      <c r="K124" s="281" t="s">
        <v>667</v>
      </c>
      <c r="L124" s="265"/>
      <c r="M124" s="265"/>
      <c r="N124" s="265"/>
      <c r="O124" s="265"/>
      <c r="P124" s="266"/>
    </row>
    <row r="125" spans="1:16" ht="14.25" customHeight="1" x14ac:dyDescent="0.35">
      <c r="A125" s="50"/>
      <c r="B125" s="84"/>
      <c r="C125" s="50" t="s">
        <v>593</v>
      </c>
      <c r="D125" s="195">
        <v>0.11210000000000001</v>
      </c>
      <c r="E125" s="208"/>
      <c r="F125" s="83" t="s">
        <v>280</v>
      </c>
      <c r="G125" s="195">
        <v>1.15E-2</v>
      </c>
      <c r="H125" s="198"/>
      <c r="I125" s="267" t="s">
        <v>315</v>
      </c>
      <c r="J125" s="269"/>
      <c r="K125" s="267" t="s">
        <v>316</v>
      </c>
      <c r="L125" s="268"/>
      <c r="M125" s="279"/>
      <c r="N125" s="267" t="s">
        <v>317</v>
      </c>
      <c r="O125" s="268"/>
      <c r="P125" s="279"/>
    </row>
    <row r="126" spans="1:16" ht="14.25" customHeight="1" x14ac:dyDescent="0.35">
      <c r="A126" s="50"/>
      <c r="B126" s="84"/>
      <c r="C126" s="50" t="s">
        <v>596</v>
      </c>
      <c r="D126" s="195">
        <v>0.1118</v>
      </c>
      <c r="E126" s="207">
        <f>ABS(D126-D125)/((D126+D125)/2)*100</f>
        <v>0.26797677534614434</v>
      </c>
      <c r="F126" s="83" t="s">
        <v>418</v>
      </c>
      <c r="G126" s="195">
        <v>0.109</v>
      </c>
      <c r="H126" s="198">
        <f>(G126-G125)/0.1</f>
        <v>0.97499999999999998</v>
      </c>
      <c r="I126" s="44" t="s">
        <v>1</v>
      </c>
      <c r="J126" s="47" t="s">
        <v>668</v>
      </c>
      <c r="K126" s="142" t="s">
        <v>1</v>
      </c>
      <c r="L126" s="142" t="s">
        <v>320</v>
      </c>
      <c r="M126" s="142" t="s">
        <v>321</v>
      </c>
      <c r="N126" s="142" t="s">
        <v>1</v>
      </c>
      <c r="O126" s="143" t="s">
        <v>323</v>
      </c>
      <c r="P126" s="190" t="s">
        <v>324</v>
      </c>
    </row>
    <row r="127" spans="1:16" ht="14.25" customHeight="1" x14ac:dyDescent="0.35">
      <c r="A127" s="50"/>
      <c r="B127" s="84"/>
      <c r="C127" s="50" t="s">
        <v>280</v>
      </c>
      <c r="D127" s="195">
        <v>1.15E-2</v>
      </c>
      <c r="E127" s="208"/>
      <c r="F127" s="83" t="s">
        <v>419</v>
      </c>
      <c r="G127" s="195">
        <v>0.1152</v>
      </c>
      <c r="H127" s="198">
        <f>(G127-G125)/0.1</f>
        <v>1.0369999999999999</v>
      </c>
      <c r="I127" s="50" t="s">
        <v>329</v>
      </c>
      <c r="J127" s="28">
        <v>7.6E-3</v>
      </c>
      <c r="K127" s="28" t="s">
        <v>235</v>
      </c>
      <c r="L127" s="28">
        <v>4.5600000000000002E-2</v>
      </c>
      <c r="M127" s="28"/>
      <c r="N127" s="28" t="s">
        <v>342</v>
      </c>
      <c r="O127" s="28">
        <v>0.1072</v>
      </c>
      <c r="P127" s="54">
        <f>O127/0.1</f>
        <v>1.0720000000000001</v>
      </c>
    </row>
    <row r="128" spans="1:16" ht="14.25" customHeight="1" x14ac:dyDescent="0.35">
      <c r="A128" s="50"/>
      <c r="B128" s="84"/>
      <c r="C128" s="50" t="s">
        <v>417</v>
      </c>
      <c r="D128" s="195">
        <v>1.0800000000000001E-2</v>
      </c>
      <c r="E128" s="207">
        <f>ABS(D128-D127)/((D128+D127)/2)*100</f>
        <v>6.2780269058295897</v>
      </c>
      <c r="F128" s="83"/>
      <c r="G128" s="195"/>
      <c r="H128" s="198"/>
      <c r="I128" s="50"/>
      <c r="J128" s="51"/>
      <c r="K128" s="28" t="s">
        <v>603</v>
      </c>
      <c r="L128" s="28">
        <v>4.9399999999999999E-2</v>
      </c>
      <c r="M128" s="53">
        <f>ABS(L128-L127)/((L128+L127)/2)*100</f>
        <v>7.9999999999999964</v>
      </c>
      <c r="N128" s="28" t="s">
        <v>235</v>
      </c>
      <c r="O128" s="28">
        <v>4.5600000000000002E-2</v>
      </c>
      <c r="P128" s="54"/>
    </row>
    <row r="129" spans="1:16" ht="14.25" customHeight="1" x14ac:dyDescent="0.35">
      <c r="A129" s="50"/>
      <c r="B129" s="84"/>
      <c r="C129" s="50" t="s">
        <v>418</v>
      </c>
      <c r="D129" s="195">
        <v>0.109</v>
      </c>
      <c r="E129" s="208"/>
      <c r="F129" s="83" t="s">
        <v>363</v>
      </c>
      <c r="G129" s="28">
        <v>0.1052</v>
      </c>
      <c r="H129" s="198">
        <f>G129/0.1</f>
        <v>1.052</v>
      </c>
      <c r="I129" s="50"/>
      <c r="J129" s="51"/>
      <c r="K129" s="28" t="s">
        <v>604</v>
      </c>
      <c r="L129" s="28">
        <v>0.13739999999999999</v>
      </c>
      <c r="M129" s="28"/>
      <c r="N129" s="28" t="s">
        <v>604</v>
      </c>
      <c r="O129" s="28">
        <v>0.13739999999999999</v>
      </c>
      <c r="P129" s="54">
        <f>(O129-O128)/0.1</f>
        <v>0.91799999999999993</v>
      </c>
    </row>
    <row r="130" spans="1:16" ht="14.25" customHeight="1" x14ac:dyDescent="0.35">
      <c r="A130" s="56"/>
      <c r="B130" s="85"/>
      <c r="C130" s="56" t="s">
        <v>419</v>
      </c>
      <c r="D130" s="199">
        <v>0.1152</v>
      </c>
      <c r="E130" s="209">
        <f>ABS(D130-D129)/((D130+D129)/2)*100</f>
        <v>5.5307760927743059</v>
      </c>
      <c r="F130" s="86"/>
      <c r="G130" s="55"/>
      <c r="H130" s="198"/>
      <c r="I130" s="50"/>
      <c r="J130" s="51"/>
      <c r="K130" s="28" t="s">
        <v>606</v>
      </c>
      <c r="L130" s="28">
        <v>0.14069999999999999</v>
      </c>
      <c r="M130" s="53">
        <f>ABS(L130-L129)/((L130+L129)/2)*100</f>
        <v>2.3732470334412064</v>
      </c>
      <c r="N130" s="28" t="s">
        <v>606</v>
      </c>
      <c r="O130" s="28">
        <v>0.14069999999999999</v>
      </c>
      <c r="P130" s="54">
        <f>(O130-O128)/0.1</f>
        <v>0.95099999999999985</v>
      </c>
    </row>
    <row r="131" spans="1:16" ht="14.25" customHeight="1" x14ac:dyDescent="0.35">
      <c r="A131" s="296" t="s">
        <v>792</v>
      </c>
      <c r="B131" s="275"/>
      <c r="C131" s="281" t="s">
        <v>666</v>
      </c>
      <c r="D131" s="265"/>
      <c r="E131" s="265"/>
      <c r="F131" s="265"/>
      <c r="G131" s="265"/>
      <c r="H131" s="266"/>
      <c r="I131" s="50"/>
      <c r="J131" s="51"/>
      <c r="K131" s="28" t="s">
        <v>793</v>
      </c>
      <c r="L131" s="28">
        <v>1.8100000000000002E-2</v>
      </c>
      <c r="M131" s="28"/>
      <c r="N131" s="28" t="s">
        <v>793</v>
      </c>
      <c r="O131" s="28">
        <v>1.8100000000000002E-2</v>
      </c>
      <c r="P131" s="54"/>
    </row>
    <row r="132" spans="1:16" ht="14.25" customHeight="1" x14ac:dyDescent="0.35">
      <c r="A132" s="270" t="s">
        <v>315</v>
      </c>
      <c r="B132" s="275"/>
      <c r="C132" s="267" t="s">
        <v>316</v>
      </c>
      <c r="D132" s="268"/>
      <c r="E132" s="279"/>
      <c r="F132" s="270" t="s">
        <v>317</v>
      </c>
      <c r="G132" s="265"/>
      <c r="H132" s="266"/>
      <c r="I132" s="50"/>
      <c r="J132" s="28"/>
      <c r="K132" s="28" t="s">
        <v>794</v>
      </c>
      <c r="L132" s="28">
        <v>1.9199999999999998E-2</v>
      </c>
      <c r="M132" s="53">
        <f>ABS(L132-L131)/((L132+L131)/2)*100</f>
        <v>5.8981233243967663</v>
      </c>
      <c r="N132" s="28" t="s">
        <v>795</v>
      </c>
      <c r="O132" s="28">
        <v>0.11</v>
      </c>
      <c r="P132" s="54">
        <f>(O132-O131)/0.1</f>
        <v>0.91899999999999993</v>
      </c>
    </row>
    <row r="133" spans="1:16" ht="14.25" customHeight="1" x14ac:dyDescent="0.35">
      <c r="A133" s="36" t="s">
        <v>1</v>
      </c>
      <c r="B133" s="69" t="s">
        <v>449</v>
      </c>
      <c r="C133" s="88" t="s">
        <v>1</v>
      </c>
      <c r="D133" s="97" t="s">
        <v>320</v>
      </c>
      <c r="E133" s="90" t="s">
        <v>321</v>
      </c>
      <c r="F133" s="39" t="s">
        <v>1</v>
      </c>
      <c r="G133" s="42" t="s">
        <v>323</v>
      </c>
      <c r="H133" s="99" t="s">
        <v>324</v>
      </c>
      <c r="I133" s="50"/>
      <c r="J133" s="28"/>
      <c r="K133" s="28" t="s">
        <v>795</v>
      </c>
      <c r="L133" s="28">
        <v>0.1</v>
      </c>
      <c r="M133" s="28"/>
      <c r="N133" s="28" t="s">
        <v>796</v>
      </c>
      <c r="O133" s="28">
        <v>0.1114</v>
      </c>
      <c r="P133" s="54">
        <f>(O133-O131)/0.1</f>
        <v>0.93299999999999994</v>
      </c>
    </row>
    <row r="134" spans="1:16" ht="14.25" customHeight="1" x14ac:dyDescent="0.35">
      <c r="A134" s="44" t="s">
        <v>329</v>
      </c>
      <c r="B134" s="75"/>
      <c r="C134" s="44" t="s">
        <v>797</v>
      </c>
      <c r="D134" s="192">
        <v>0.32419999999999999</v>
      </c>
      <c r="E134" s="144"/>
      <c r="F134" s="206" t="s">
        <v>342</v>
      </c>
      <c r="G134" s="192">
        <v>9.7799999999999998E-2</v>
      </c>
      <c r="H134" s="190">
        <f>G134/0.1</f>
        <v>0.97799999999999998</v>
      </c>
      <c r="I134" s="50"/>
      <c r="J134" s="28"/>
      <c r="K134" s="28" t="s">
        <v>796</v>
      </c>
      <c r="L134" s="28">
        <v>0.1014</v>
      </c>
      <c r="M134" s="53">
        <f>ABS(L134-L133)/((L134+L133)/2)*100</f>
        <v>1.3902681231380321</v>
      </c>
      <c r="N134" s="28" t="s">
        <v>798</v>
      </c>
      <c r="O134" s="28">
        <v>2.5499999999999998E-2</v>
      </c>
      <c r="P134" s="54"/>
    </row>
    <row r="135" spans="1:16" ht="14.25" customHeight="1" x14ac:dyDescent="0.35">
      <c r="A135" s="50" t="s">
        <v>332</v>
      </c>
      <c r="B135" s="79"/>
      <c r="C135" s="50" t="s">
        <v>799</v>
      </c>
      <c r="D135" s="195">
        <v>0.28010000000000002</v>
      </c>
      <c r="E135" s="207">
        <f>ABS(D135-D134)/((D135+D134)/2)*100</f>
        <v>14.595399635942401</v>
      </c>
      <c r="F135" s="83" t="s">
        <v>797</v>
      </c>
      <c r="G135" s="195">
        <v>0.32419999999999999</v>
      </c>
      <c r="H135" s="198"/>
      <c r="I135" s="50"/>
      <c r="J135" s="28"/>
      <c r="K135" s="28" t="s">
        <v>798</v>
      </c>
      <c r="L135" s="28">
        <v>2.5499999999999998E-2</v>
      </c>
      <c r="M135" s="28"/>
      <c r="N135" s="28" t="s">
        <v>800</v>
      </c>
      <c r="O135" s="28">
        <v>0.11459999999999999</v>
      </c>
      <c r="P135" s="54">
        <f>(O135-O134)/0.1</f>
        <v>0.8909999999999999</v>
      </c>
    </row>
    <row r="136" spans="1:16" ht="14.25" customHeight="1" x14ac:dyDescent="0.35">
      <c r="A136" s="50"/>
      <c r="B136" s="79"/>
      <c r="C136" s="50" t="s">
        <v>801</v>
      </c>
      <c r="D136" s="195">
        <v>0.42759999999999998</v>
      </c>
      <c r="E136" s="208"/>
      <c r="F136" s="83" t="s">
        <v>801</v>
      </c>
      <c r="G136" s="195">
        <v>0.42759999999999998</v>
      </c>
      <c r="H136" s="198">
        <f>(G136-G135)/0.1</f>
        <v>1.0339999999999998</v>
      </c>
      <c r="I136" s="56"/>
      <c r="J136" s="55"/>
      <c r="K136" s="55" t="s">
        <v>802</v>
      </c>
      <c r="L136" s="55">
        <v>2.18E-2</v>
      </c>
      <c r="M136" s="58">
        <f>ABS(L136-L135)/((L136+L135)/2)*100</f>
        <v>15.644820295983081</v>
      </c>
      <c r="N136" s="55" t="s">
        <v>803</v>
      </c>
      <c r="O136" s="55">
        <v>0.111</v>
      </c>
      <c r="P136" s="59">
        <f>(O136-O134)/0.1</f>
        <v>0.85499999999999998</v>
      </c>
    </row>
    <row r="137" spans="1:16" ht="14.25" customHeight="1" x14ac:dyDescent="0.35">
      <c r="A137" s="50"/>
      <c r="B137" s="79"/>
      <c r="C137" s="50" t="s">
        <v>804</v>
      </c>
      <c r="D137" s="195">
        <v>0.41899999999999998</v>
      </c>
      <c r="E137" s="207">
        <f>ABS(D137-D136)/((D137+D136)/2)*100</f>
        <v>2.0316560359083384</v>
      </c>
      <c r="F137" s="83" t="s">
        <v>804</v>
      </c>
      <c r="G137" s="195">
        <v>0.41899999999999998</v>
      </c>
      <c r="H137" s="198">
        <f>(G137-G135)/0.1</f>
        <v>0.94799999999999995</v>
      </c>
      <c r="K137" s="19" t="s">
        <v>800</v>
      </c>
      <c r="L137" s="19">
        <v>0.11459999999999999</v>
      </c>
      <c r="N137" s="19" t="s">
        <v>805</v>
      </c>
      <c r="O137" s="68">
        <v>5.4600000000000003E-2</v>
      </c>
    </row>
    <row r="138" spans="1:16" ht="14.25" customHeight="1" x14ac:dyDescent="0.35">
      <c r="A138" s="50"/>
      <c r="B138" s="79"/>
      <c r="C138" s="50" t="s">
        <v>289</v>
      </c>
      <c r="D138" s="195">
        <v>8.0000000000000002E-3</v>
      </c>
      <c r="E138" s="208"/>
      <c r="F138" s="83" t="s">
        <v>289</v>
      </c>
      <c r="G138" s="195">
        <v>8.0000000000000002E-3</v>
      </c>
      <c r="H138" s="198"/>
      <c r="K138" s="19" t="s">
        <v>803</v>
      </c>
      <c r="L138" s="19">
        <v>0.111</v>
      </c>
      <c r="M138" s="27">
        <f>ABS(L138-L137)/((L138+L137)/2)*100</f>
        <v>3.1914893617021205</v>
      </c>
      <c r="N138" s="19" t="s">
        <v>806</v>
      </c>
      <c r="O138" s="68">
        <v>0.14829999999999999</v>
      </c>
      <c r="P138" s="65">
        <f>(O138-O137)/0.1</f>
        <v>0.93699999999999972</v>
      </c>
    </row>
    <row r="139" spans="1:16" ht="14.25" customHeight="1" x14ac:dyDescent="0.35">
      <c r="A139" s="50"/>
      <c r="B139" s="84"/>
      <c r="C139" s="50" t="s">
        <v>807</v>
      </c>
      <c r="D139" s="195">
        <v>7.1000000000000004E-3</v>
      </c>
      <c r="E139" s="207">
        <f>ABS(D139-D138)/((D139+D138)/2)*100</f>
        <v>11.9205298013245</v>
      </c>
      <c r="F139" s="83" t="s">
        <v>808</v>
      </c>
      <c r="G139" s="195">
        <v>0.10630000000000001</v>
      </c>
      <c r="H139" s="198">
        <f>(G139-G138)/0.1</f>
        <v>0.98299999999999998</v>
      </c>
      <c r="K139" s="19" t="s">
        <v>805</v>
      </c>
      <c r="L139" s="19">
        <v>5.4600000000000003E-2</v>
      </c>
      <c r="M139" s="27"/>
      <c r="N139" s="19" t="s">
        <v>809</v>
      </c>
      <c r="O139" s="68">
        <v>0.1457</v>
      </c>
      <c r="P139" s="65">
        <f>(O139-O137)/0.1</f>
        <v>0.91099999999999981</v>
      </c>
    </row>
    <row r="140" spans="1:16" ht="14.25" customHeight="1" x14ac:dyDescent="0.35">
      <c r="A140" s="50"/>
      <c r="B140" s="84"/>
      <c r="C140" s="50" t="s">
        <v>808</v>
      </c>
      <c r="D140" s="195">
        <v>0.10630000000000001</v>
      </c>
      <c r="E140" s="208"/>
      <c r="F140" s="83" t="s">
        <v>810</v>
      </c>
      <c r="G140" s="195">
        <v>0.1065</v>
      </c>
      <c r="H140" s="198">
        <f>(G140-G138)/0.1</f>
        <v>0.98499999999999999</v>
      </c>
      <c r="K140" s="19" t="s">
        <v>811</v>
      </c>
      <c r="L140" s="19">
        <v>5.33E-2</v>
      </c>
      <c r="M140" s="27">
        <f>ABS(L140-L139)/((L140+L139)/2)*100</f>
        <v>2.4096385542168721</v>
      </c>
    </row>
    <row r="141" spans="1:16" ht="14.25" customHeight="1" x14ac:dyDescent="0.35">
      <c r="A141" s="50"/>
      <c r="B141" s="84"/>
      <c r="C141" s="50" t="s">
        <v>810</v>
      </c>
      <c r="D141" s="195">
        <v>0.1065</v>
      </c>
      <c r="E141" s="207">
        <f>ABS(D141-D140)/((D141+D140)/2)*100</f>
        <v>0.18796992481202243</v>
      </c>
      <c r="F141" s="83" t="s">
        <v>295</v>
      </c>
      <c r="G141" s="195">
        <v>7.1000000000000004E-3</v>
      </c>
      <c r="H141" s="198"/>
      <c r="K141" s="19" t="s">
        <v>806</v>
      </c>
      <c r="L141" s="19">
        <v>0.13830000000000001</v>
      </c>
      <c r="M141" s="27"/>
    </row>
    <row r="142" spans="1:16" ht="14.25" customHeight="1" x14ac:dyDescent="0.35">
      <c r="A142" s="50"/>
      <c r="B142" s="84"/>
      <c r="C142" s="50" t="s">
        <v>295</v>
      </c>
      <c r="D142" s="195">
        <v>7.1000000000000004E-3</v>
      </c>
      <c r="E142" s="208"/>
      <c r="F142" s="83" t="s">
        <v>812</v>
      </c>
      <c r="G142" s="195">
        <v>0.1075</v>
      </c>
      <c r="H142" s="198">
        <f>(G142-G141)/0.1</f>
        <v>1.004</v>
      </c>
      <c r="K142" s="19" t="s">
        <v>809</v>
      </c>
      <c r="L142" s="19">
        <v>0.13569999999999999</v>
      </c>
      <c r="M142" s="27">
        <f>ABS(L142-L141)/((L142+L141)/2)*100</f>
        <v>1.8978102189781159</v>
      </c>
    </row>
    <row r="143" spans="1:16" ht="14.25" customHeight="1" x14ac:dyDescent="0.35">
      <c r="A143" s="50"/>
      <c r="B143" s="84"/>
      <c r="C143" s="50" t="s">
        <v>813</v>
      </c>
      <c r="D143" s="195">
        <v>6.7999999999999996E-3</v>
      </c>
      <c r="E143" s="207">
        <f>ABS(D143-D142)/((D143+D142)/2)*100</f>
        <v>4.3165467625899394</v>
      </c>
      <c r="F143" s="83" t="s">
        <v>814</v>
      </c>
      <c r="G143" s="195">
        <v>0.1114</v>
      </c>
      <c r="H143" s="198">
        <f>(G143-G141)/0.1</f>
        <v>1.0429999999999999</v>
      </c>
      <c r="I143" s="295">
        <v>241126</v>
      </c>
      <c r="J143" s="275"/>
      <c r="K143" s="281" t="s">
        <v>667</v>
      </c>
      <c r="L143" s="265"/>
      <c r="M143" s="265"/>
      <c r="N143" s="265"/>
      <c r="O143" s="265"/>
      <c r="P143" s="266"/>
    </row>
    <row r="144" spans="1:16" ht="14.25" customHeight="1" x14ac:dyDescent="0.35">
      <c r="A144" s="50"/>
      <c r="B144" s="84"/>
      <c r="C144" s="50" t="s">
        <v>812</v>
      </c>
      <c r="D144" s="195">
        <v>0.1075</v>
      </c>
      <c r="E144" s="208"/>
      <c r="F144" s="83"/>
      <c r="G144" s="195"/>
      <c r="H144" s="198"/>
      <c r="I144" s="267" t="s">
        <v>315</v>
      </c>
      <c r="J144" s="269"/>
      <c r="K144" s="267" t="s">
        <v>316</v>
      </c>
      <c r="L144" s="268"/>
      <c r="M144" s="279"/>
      <c r="N144" s="267" t="s">
        <v>317</v>
      </c>
      <c r="O144" s="268"/>
      <c r="P144" s="279"/>
    </row>
    <row r="145" spans="1:16" ht="14.25" customHeight="1" x14ac:dyDescent="0.35">
      <c r="A145" s="50"/>
      <c r="B145" s="84"/>
      <c r="C145" s="50" t="s">
        <v>814</v>
      </c>
      <c r="D145" s="195">
        <v>0.1114</v>
      </c>
      <c r="E145" s="207">
        <f>ABS(D145-D144)/((D145+D144)/2)*100</f>
        <v>3.5632708999543174</v>
      </c>
      <c r="F145" s="83"/>
      <c r="G145" s="195"/>
      <c r="H145" s="198">
        <f>(G145-G144)/0.1</f>
        <v>0</v>
      </c>
      <c r="I145" s="94" t="s">
        <v>1</v>
      </c>
      <c r="J145" s="95" t="s">
        <v>668</v>
      </c>
      <c r="K145" s="96" t="s">
        <v>1</v>
      </c>
      <c r="L145" s="204" t="s">
        <v>320</v>
      </c>
      <c r="M145" s="97" t="s">
        <v>321</v>
      </c>
      <c r="N145" s="88" t="s">
        <v>1</v>
      </c>
      <c r="O145" s="89" t="s">
        <v>323</v>
      </c>
      <c r="P145" s="205" t="s">
        <v>324</v>
      </c>
    </row>
    <row r="146" spans="1:16" ht="14.25" customHeight="1" x14ac:dyDescent="0.35">
      <c r="A146" s="50"/>
      <c r="B146" s="84"/>
      <c r="C146" s="50"/>
      <c r="D146" s="195"/>
      <c r="E146" s="208"/>
      <c r="F146" s="83"/>
      <c r="G146" s="195"/>
      <c r="H146" s="198">
        <f>(G146-G144)/0.1</f>
        <v>0</v>
      </c>
      <c r="I146" s="148" t="s">
        <v>329</v>
      </c>
      <c r="J146" s="150">
        <v>8.8000000000000005E-3</v>
      </c>
      <c r="K146" s="151" t="s">
        <v>269</v>
      </c>
      <c r="L146" s="73">
        <v>2.4799999999999999E-2</v>
      </c>
      <c r="M146" s="149"/>
      <c r="N146" s="148" t="s">
        <v>342</v>
      </c>
      <c r="O146" s="73">
        <v>0.1024</v>
      </c>
      <c r="P146" s="152">
        <f>O146/0.1</f>
        <v>1.024</v>
      </c>
    </row>
    <row r="147" spans="1:16" ht="14.25" customHeight="1" x14ac:dyDescent="0.35">
      <c r="A147" s="50"/>
      <c r="B147" s="84"/>
      <c r="C147" s="50"/>
      <c r="D147" s="195"/>
      <c r="E147" s="207" t="e">
        <f>ABS(D147-D146)/((D147+D146)/2)*100</f>
        <v>#DIV/0!</v>
      </c>
      <c r="F147" s="83"/>
      <c r="G147" s="195"/>
      <c r="H147" s="198"/>
      <c r="I147" s="50" t="s">
        <v>332</v>
      </c>
      <c r="J147" s="194">
        <v>8.3000000000000001E-3</v>
      </c>
      <c r="K147" s="83" t="s">
        <v>815</v>
      </c>
      <c r="L147" s="28">
        <v>2.4299999999999999E-2</v>
      </c>
      <c r="M147" s="74">
        <f>ABS(L147-L146)/((L147+L146)/2)*100</f>
        <v>2.036659877800409</v>
      </c>
      <c r="N147" s="50" t="s">
        <v>269</v>
      </c>
      <c r="O147" s="28">
        <v>2.4799999999999999E-2</v>
      </c>
      <c r="P147" s="54"/>
    </row>
    <row r="148" spans="1:16" ht="14.25" customHeight="1" x14ac:dyDescent="0.35">
      <c r="A148" s="50"/>
      <c r="B148" s="84"/>
      <c r="C148" s="50"/>
      <c r="D148" s="195"/>
      <c r="E148" s="208"/>
      <c r="F148" s="83" t="s">
        <v>363</v>
      </c>
      <c r="G148" s="28">
        <v>0.1082</v>
      </c>
      <c r="H148" s="198">
        <f>G148/0.1</f>
        <v>1.0820000000000001</v>
      </c>
      <c r="I148" s="50" t="s">
        <v>538</v>
      </c>
      <c r="J148" s="194"/>
      <c r="K148" s="83" t="s">
        <v>816</v>
      </c>
      <c r="L148" s="28">
        <v>0.1169</v>
      </c>
      <c r="M148" s="84"/>
      <c r="N148" s="50" t="s">
        <v>816</v>
      </c>
      <c r="O148" s="28">
        <v>0.1169</v>
      </c>
      <c r="P148" s="54">
        <f>(O148-O147)/0.1</f>
        <v>0.92099999999999993</v>
      </c>
    </row>
    <row r="149" spans="1:16" ht="14.25" customHeight="1" x14ac:dyDescent="0.35">
      <c r="A149" s="296" t="s">
        <v>792</v>
      </c>
      <c r="B149" s="275"/>
      <c r="C149" s="281" t="s">
        <v>666</v>
      </c>
      <c r="D149" s="265"/>
      <c r="E149" s="265"/>
      <c r="F149" s="265"/>
      <c r="G149" s="265"/>
      <c r="H149" s="266"/>
      <c r="I149" s="50"/>
      <c r="J149" s="194"/>
      <c r="K149" s="83" t="s">
        <v>817</v>
      </c>
      <c r="L149" s="28">
        <v>0.1139</v>
      </c>
      <c r="M149" s="74">
        <f>ABS(L149-L148)/((L149+L148)/2)*100</f>
        <v>2.5996533795493959</v>
      </c>
      <c r="N149" s="50" t="s">
        <v>817</v>
      </c>
      <c r="O149" s="28">
        <v>0.1139</v>
      </c>
      <c r="P149" s="54">
        <f>(O149-O147)/0.1</f>
        <v>0.8909999999999999</v>
      </c>
    </row>
    <row r="150" spans="1:16" ht="14.25" customHeight="1" x14ac:dyDescent="0.35">
      <c r="A150" s="270" t="s">
        <v>315</v>
      </c>
      <c r="B150" s="275"/>
      <c r="C150" s="267" t="s">
        <v>316</v>
      </c>
      <c r="D150" s="268"/>
      <c r="E150" s="279"/>
      <c r="F150" s="270" t="s">
        <v>317</v>
      </c>
      <c r="G150" s="265"/>
      <c r="H150" s="266"/>
      <c r="I150" s="50"/>
      <c r="J150" s="194"/>
      <c r="K150" s="83" t="s">
        <v>260</v>
      </c>
      <c r="L150" s="28">
        <v>1.9799</v>
      </c>
      <c r="M150" s="84"/>
      <c r="N150" s="50" t="s">
        <v>260</v>
      </c>
      <c r="O150" s="28">
        <v>1.9799</v>
      </c>
      <c r="P150" s="54"/>
    </row>
    <row r="151" spans="1:16" ht="14.25" customHeight="1" x14ac:dyDescent="0.35">
      <c r="A151" s="36" t="s">
        <v>1</v>
      </c>
      <c r="B151" s="69" t="s">
        <v>449</v>
      </c>
      <c r="C151" s="88" t="s">
        <v>1</v>
      </c>
      <c r="D151" s="97" t="s">
        <v>320</v>
      </c>
      <c r="E151" s="90" t="s">
        <v>321</v>
      </c>
      <c r="F151" s="39" t="s">
        <v>1</v>
      </c>
      <c r="G151" s="42" t="s">
        <v>323</v>
      </c>
      <c r="H151" s="99" t="s">
        <v>324</v>
      </c>
      <c r="I151" s="50"/>
      <c r="J151" s="66"/>
      <c r="K151" s="83" t="s">
        <v>818</v>
      </c>
      <c r="L151" s="28">
        <v>2.0716999999999999</v>
      </c>
      <c r="M151" s="74">
        <f>ABS(L151-L150)/((L151+L150)/2)*100</f>
        <v>4.5315430940862811</v>
      </c>
      <c r="N151" s="50" t="s">
        <v>412</v>
      </c>
      <c r="O151" s="28">
        <v>2.0716999999999999</v>
      </c>
      <c r="P151" s="54">
        <f>(O151-O150)/0.1</f>
        <v>0.91799999999999882</v>
      </c>
    </row>
    <row r="152" spans="1:16" ht="14.25" customHeight="1" x14ac:dyDescent="0.35">
      <c r="A152" s="44" t="s">
        <v>329</v>
      </c>
      <c r="B152" s="75">
        <v>1.9E-3</v>
      </c>
      <c r="C152" s="44" t="s">
        <v>819</v>
      </c>
      <c r="D152" s="192">
        <v>0.35630000000000001</v>
      </c>
      <c r="E152" s="144"/>
      <c r="F152" s="206" t="s">
        <v>342</v>
      </c>
      <c r="G152" s="192">
        <v>0.10349999999999999</v>
      </c>
      <c r="H152" s="190">
        <f>G152/0.1</f>
        <v>1.0349999999999999</v>
      </c>
      <c r="I152" s="50"/>
      <c r="J152" s="66"/>
      <c r="K152" s="83" t="s">
        <v>412</v>
      </c>
      <c r="L152" s="28">
        <v>2.0706000000000002</v>
      </c>
      <c r="M152" s="84"/>
      <c r="N152" s="50" t="s">
        <v>413</v>
      </c>
      <c r="O152" s="28">
        <v>2.0706000000000002</v>
      </c>
      <c r="P152" s="54">
        <f>(O152-O150)/0.1</f>
        <v>0.90700000000000225</v>
      </c>
    </row>
    <row r="153" spans="1:16" ht="14.25" customHeight="1" x14ac:dyDescent="0.35">
      <c r="A153" s="50" t="s">
        <v>332</v>
      </c>
      <c r="B153" s="79">
        <v>8.3000000000000001E-3</v>
      </c>
      <c r="C153" s="50" t="s">
        <v>820</v>
      </c>
      <c r="D153" s="195">
        <v>0.35949999999999999</v>
      </c>
      <c r="E153" s="207">
        <f>ABS(D153-D152)/((D153+D152)/2)*100</f>
        <v>0.89410449846325257</v>
      </c>
      <c r="F153" s="83" t="s">
        <v>819</v>
      </c>
      <c r="G153" s="195">
        <v>0.35630000000000001</v>
      </c>
      <c r="H153" s="198"/>
      <c r="I153" s="50"/>
      <c r="J153" s="66"/>
      <c r="K153" s="83" t="s">
        <v>413</v>
      </c>
      <c r="L153" s="28">
        <v>1.9705999999999999</v>
      </c>
      <c r="M153" s="74">
        <f>ABS(L153-L152)/((L153+L152)/2)*100</f>
        <v>4.9490250420667286</v>
      </c>
      <c r="N153" s="50" t="s">
        <v>266</v>
      </c>
      <c r="O153" s="28">
        <v>1.4200000000000001E-2</v>
      </c>
      <c r="P153" s="54"/>
    </row>
    <row r="154" spans="1:16" ht="14.25" customHeight="1" x14ac:dyDescent="0.35">
      <c r="A154" s="50"/>
      <c r="B154" s="79"/>
      <c r="C154" s="50" t="s">
        <v>821</v>
      </c>
      <c r="D154" s="195">
        <v>0.44400000000000001</v>
      </c>
      <c r="E154" s="208"/>
      <c r="F154" s="83" t="s">
        <v>821</v>
      </c>
      <c r="G154" s="195">
        <v>0.44400000000000001</v>
      </c>
      <c r="H154" s="198">
        <f>(G154-G153)/0.1</f>
        <v>0.877</v>
      </c>
      <c r="I154" s="50"/>
      <c r="J154" s="66"/>
      <c r="K154" s="83" t="s">
        <v>266</v>
      </c>
      <c r="L154" s="28">
        <v>1.4200000000000001E-2</v>
      </c>
      <c r="M154" s="84"/>
      <c r="N154" s="50" t="s">
        <v>822</v>
      </c>
      <c r="O154" s="28">
        <v>0.1085</v>
      </c>
      <c r="P154" s="54">
        <f>(O154-O153)/0.1</f>
        <v>0.94299999999999995</v>
      </c>
    </row>
    <row r="155" spans="1:16" ht="14.25" customHeight="1" x14ac:dyDescent="0.35">
      <c r="A155" s="50"/>
      <c r="B155" s="79"/>
      <c r="C155" s="50" t="s">
        <v>823</v>
      </c>
      <c r="D155" s="195">
        <v>0.44009999999999999</v>
      </c>
      <c r="E155" s="207">
        <f>ABS(D155-D154)/((D155+D154)/2)*100</f>
        <v>0.8822531387852085</v>
      </c>
      <c r="F155" s="83" t="s">
        <v>823</v>
      </c>
      <c r="G155" s="195">
        <v>0.44009999999999999</v>
      </c>
      <c r="H155" s="198">
        <f>(G155-G153)/0.1</f>
        <v>0.83799999999999986</v>
      </c>
      <c r="I155" s="50"/>
      <c r="J155" s="66"/>
      <c r="K155" s="83" t="s">
        <v>824</v>
      </c>
      <c r="L155" s="28">
        <v>1.52E-2</v>
      </c>
      <c r="M155" s="74">
        <f>ABS(L155-L154)/((L155+L154)/2)*100</f>
        <v>6.8027210884353675</v>
      </c>
      <c r="N155" s="50" t="s">
        <v>825</v>
      </c>
      <c r="O155" s="28">
        <v>0.1101</v>
      </c>
      <c r="P155" s="54">
        <f>(O155-O153)/0.1</f>
        <v>0.95899999999999996</v>
      </c>
    </row>
    <row r="156" spans="1:16" ht="14.25" customHeight="1" x14ac:dyDescent="0.35">
      <c r="A156" s="50"/>
      <c r="B156" s="79"/>
      <c r="C156" s="50" t="s">
        <v>826</v>
      </c>
      <c r="D156" s="195">
        <v>0.3493</v>
      </c>
      <c r="E156" s="208"/>
      <c r="F156" s="83" t="s">
        <v>826</v>
      </c>
      <c r="G156" s="195">
        <v>0.3493</v>
      </c>
      <c r="H156" s="198"/>
      <c r="I156" s="50"/>
      <c r="J156" s="66"/>
      <c r="K156" s="83" t="s">
        <v>822</v>
      </c>
      <c r="L156" s="28">
        <v>0.1085</v>
      </c>
      <c r="M156" s="74"/>
      <c r="N156" s="50" t="s">
        <v>280</v>
      </c>
      <c r="O156" s="28">
        <v>0.45019999999999999</v>
      </c>
      <c r="P156" s="54"/>
    </row>
    <row r="157" spans="1:16" ht="14.25" customHeight="1" x14ac:dyDescent="0.35">
      <c r="A157" s="50"/>
      <c r="B157" s="84"/>
      <c r="C157" s="50" t="s">
        <v>827</v>
      </c>
      <c r="D157" s="195">
        <v>0.34770000000000001</v>
      </c>
      <c r="E157" s="207">
        <f>ABS(D157-D156)/((D157+D156)/2)*100</f>
        <v>0.45911047345767297</v>
      </c>
      <c r="F157" s="83" t="s">
        <v>828</v>
      </c>
      <c r="G157" s="195">
        <v>0.44180000000000003</v>
      </c>
      <c r="H157" s="198">
        <f>(G157-G156)/0.1</f>
        <v>0.92500000000000027</v>
      </c>
      <c r="I157" s="50"/>
      <c r="J157" s="66"/>
      <c r="K157" s="83" t="s">
        <v>825</v>
      </c>
      <c r="L157" s="28">
        <v>0.1101</v>
      </c>
      <c r="M157" s="74">
        <f>ABS(L157-L156)/((L157+L156)/2)*100</f>
        <v>1.4638609332113486</v>
      </c>
      <c r="N157" s="50" t="s">
        <v>418</v>
      </c>
      <c r="O157" s="28">
        <v>0.55110000000000003</v>
      </c>
      <c r="P157" s="54">
        <f>(O157-O156)/0.1</f>
        <v>1.0090000000000003</v>
      </c>
    </row>
    <row r="158" spans="1:16" ht="14.25" customHeight="1" x14ac:dyDescent="0.35">
      <c r="A158" s="50"/>
      <c r="B158" s="84"/>
      <c r="C158" s="50" t="s">
        <v>828</v>
      </c>
      <c r="D158" s="195">
        <v>0.44180000000000003</v>
      </c>
      <c r="E158" s="208"/>
      <c r="F158" s="83" t="s">
        <v>829</v>
      </c>
      <c r="G158" s="195">
        <v>0.44379999999999997</v>
      </c>
      <c r="H158" s="198">
        <f>(G158-G156)/0.1</f>
        <v>0.94499999999999973</v>
      </c>
      <c r="I158" s="50"/>
      <c r="J158" s="66"/>
      <c r="K158" s="83" t="s">
        <v>280</v>
      </c>
      <c r="L158" s="28">
        <v>0.45019999999999999</v>
      </c>
      <c r="M158" s="84"/>
      <c r="N158" s="50" t="s">
        <v>419</v>
      </c>
      <c r="O158" s="28">
        <v>0.55910000000000004</v>
      </c>
      <c r="P158" s="54">
        <f>(O158-O156)/0.1</f>
        <v>1.0890000000000004</v>
      </c>
    </row>
    <row r="159" spans="1:16" ht="14.25" customHeight="1" x14ac:dyDescent="0.35">
      <c r="A159" s="50"/>
      <c r="B159" s="84"/>
      <c r="C159" s="50" t="s">
        <v>829</v>
      </c>
      <c r="D159" s="195">
        <v>0.44379999999999997</v>
      </c>
      <c r="E159" s="207">
        <f>ABS(D159-D158)/((D159+D158)/2)*100</f>
        <v>0.45167118337848838</v>
      </c>
      <c r="F159" s="83" t="s">
        <v>830</v>
      </c>
      <c r="G159" s="195">
        <v>1.6500000000000001E-2</v>
      </c>
      <c r="H159" s="198"/>
      <c r="I159" s="50"/>
      <c r="J159" s="66"/>
      <c r="K159" s="83" t="s">
        <v>831</v>
      </c>
      <c r="L159" s="28">
        <v>0.44059999999999999</v>
      </c>
      <c r="M159" s="74">
        <f>ABS(L159-L158)/((L159+L158)/2)*100</f>
        <v>2.1553659631791642</v>
      </c>
      <c r="N159" s="50" t="s">
        <v>363</v>
      </c>
      <c r="O159" s="28">
        <v>0.1008</v>
      </c>
      <c r="P159" s="54">
        <f t="shared" ref="P159:P160" si="5">O159/0.1</f>
        <v>1.008</v>
      </c>
    </row>
    <row r="160" spans="1:16" ht="14.25" customHeight="1" x14ac:dyDescent="0.35">
      <c r="A160" s="50"/>
      <c r="B160" s="84"/>
      <c r="C160" s="50" t="s">
        <v>830</v>
      </c>
      <c r="D160" s="195">
        <v>1.6500000000000001E-2</v>
      </c>
      <c r="E160" s="208"/>
      <c r="F160" s="83" t="s">
        <v>832</v>
      </c>
      <c r="G160" s="195">
        <v>0.1255</v>
      </c>
      <c r="H160" s="198">
        <f>(G160-G159)/0.1</f>
        <v>1.0899999999999999</v>
      </c>
      <c r="I160" s="50"/>
      <c r="J160" s="66"/>
      <c r="K160" s="83" t="s">
        <v>418</v>
      </c>
      <c r="L160" s="28">
        <v>0.55110000000000003</v>
      </c>
      <c r="M160" s="74"/>
      <c r="N160" s="50" t="s">
        <v>492</v>
      </c>
      <c r="O160" s="28"/>
      <c r="P160" s="54">
        <f t="shared" si="5"/>
        <v>0</v>
      </c>
    </row>
    <row r="161" spans="1:16" ht="14.25" customHeight="1" x14ac:dyDescent="0.35">
      <c r="A161" s="50"/>
      <c r="B161" s="84"/>
      <c r="C161" s="50" t="s">
        <v>833</v>
      </c>
      <c r="D161" s="195">
        <v>1.5100000000000001E-2</v>
      </c>
      <c r="E161" s="207">
        <f>ABS(D161-D160)/((D161+D160)/2)*100</f>
        <v>8.8607594936708853</v>
      </c>
      <c r="F161" s="83" t="s">
        <v>834</v>
      </c>
      <c r="G161" s="195">
        <v>0.1245</v>
      </c>
      <c r="H161" s="198">
        <f>(G161-G159)/0.1</f>
        <v>1.0799999999999998</v>
      </c>
      <c r="I161" s="56"/>
      <c r="J161" s="61"/>
      <c r="K161" s="86" t="s">
        <v>419</v>
      </c>
      <c r="L161" s="55">
        <v>0.55910000000000004</v>
      </c>
      <c r="M161" s="210">
        <f>ABS(L161-L160)/((L161+L160)/2)*100</f>
        <v>1.4411817690506228</v>
      </c>
      <c r="N161" s="56"/>
      <c r="O161" s="55"/>
      <c r="P161" s="61"/>
    </row>
    <row r="162" spans="1:16" ht="14.25" customHeight="1" x14ac:dyDescent="0.35">
      <c r="A162" s="50"/>
      <c r="B162" s="84"/>
      <c r="C162" s="50" t="s">
        <v>832</v>
      </c>
      <c r="D162" s="195">
        <v>0.1255</v>
      </c>
      <c r="E162" s="208"/>
      <c r="F162" s="83" t="s">
        <v>302</v>
      </c>
      <c r="G162" s="195">
        <v>4.6699999999999998E-2</v>
      </c>
      <c r="H162" s="198"/>
      <c r="I162" s="295">
        <v>241115</v>
      </c>
      <c r="J162" s="275"/>
      <c r="K162" s="281" t="s">
        <v>667</v>
      </c>
      <c r="L162" s="265"/>
      <c r="M162" s="265"/>
      <c r="N162" s="265"/>
      <c r="O162" s="265"/>
      <c r="P162" s="266"/>
    </row>
    <row r="163" spans="1:16" ht="14.25" customHeight="1" x14ac:dyDescent="0.35">
      <c r="A163" s="50"/>
      <c r="B163" s="84"/>
      <c r="C163" s="50" t="s">
        <v>834</v>
      </c>
      <c r="D163" s="195">
        <v>0.1245</v>
      </c>
      <c r="E163" s="207">
        <f>ABS(D163-D162)/((D163+D162)/2)*100</f>
        <v>0.80000000000000071</v>
      </c>
      <c r="F163" s="83" t="s">
        <v>835</v>
      </c>
      <c r="G163" s="195">
        <v>0.14810000000000001</v>
      </c>
      <c r="H163" s="198">
        <f>(G163-G162)/0.1</f>
        <v>1.014</v>
      </c>
      <c r="I163" s="267" t="s">
        <v>315</v>
      </c>
      <c r="J163" s="269"/>
      <c r="K163" s="267" t="s">
        <v>316</v>
      </c>
      <c r="L163" s="268"/>
      <c r="M163" s="279"/>
      <c r="N163" s="267" t="s">
        <v>317</v>
      </c>
      <c r="O163" s="268"/>
      <c r="P163" s="279"/>
    </row>
    <row r="164" spans="1:16" ht="14.25" customHeight="1" x14ac:dyDescent="0.35">
      <c r="A164" s="50"/>
      <c r="B164" s="84"/>
      <c r="C164" s="50" t="s">
        <v>302</v>
      </c>
      <c r="D164" s="195">
        <v>4.6699999999999998E-2</v>
      </c>
      <c r="E164" s="208"/>
      <c r="F164" s="83" t="s">
        <v>836</v>
      </c>
      <c r="G164" s="195">
        <v>0.15129999999999999</v>
      </c>
      <c r="H164" s="198">
        <f>(G164-G162)/0.1</f>
        <v>1.0459999999999998</v>
      </c>
      <c r="I164" s="94" t="s">
        <v>1</v>
      </c>
      <c r="J164" s="95" t="s">
        <v>668</v>
      </c>
      <c r="K164" s="96" t="s">
        <v>1</v>
      </c>
      <c r="L164" s="204" t="s">
        <v>320</v>
      </c>
      <c r="M164" s="97" t="s">
        <v>321</v>
      </c>
      <c r="N164" s="88" t="s">
        <v>1</v>
      </c>
      <c r="O164" s="89" t="s">
        <v>323</v>
      </c>
      <c r="P164" s="205" t="s">
        <v>324</v>
      </c>
    </row>
    <row r="165" spans="1:16" ht="14.25" customHeight="1" x14ac:dyDescent="0.35">
      <c r="A165" s="50"/>
      <c r="B165" s="84"/>
      <c r="C165" s="50" t="s">
        <v>837</v>
      </c>
      <c r="D165" s="195">
        <v>4.7600000000000003E-2</v>
      </c>
      <c r="E165" s="207">
        <f>ABS(D165-D164)/((D165+D164)/2)*100</f>
        <v>1.9088016967126298</v>
      </c>
      <c r="F165" s="83"/>
      <c r="G165" s="195"/>
      <c r="H165" s="198"/>
      <c r="I165" s="148" t="s">
        <v>329</v>
      </c>
      <c r="J165" s="150">
        <v>1.4E-3</v>
      </c>
      <c r="K165" s="151" t="s">
        <v>838</v>
      </c>
      <c r="L165" s="73">
        <v>8.0000000000000002E-3</v>
      </c>
      <c r="M165" s="149"/>
      <c r="N165" s="148" t="s">
        <v>342</v>
      </c>
      <c r="O165" s="73">
        <v>0.21299999999999999</v>
      </c>
      <c r="P165" s="152">
        <f>O165/0.2</f>
        <v>1.0649999999999999</v>
      </c>
    </row>
    <row r="166" spans="1:16" ht="14.25" customHeight="1" x14ac:dyDescent="0.35">
      <c r="A166" s="50"/>
      <c r="B166" s="84"/>
      <c r="C166" s="50" t="s">
        <v>835</v>
      </c>
      <c r="D166" s="195">
        <v>0.14810000000000001</v>
      </c>
      <c r="E166" s="208"/>
      <c r="F166" s="83" t="s">
        <v>363</v>
      </c>
      <c r="G166" s="28">
        <v>0.10489999999999999</v>
      </c>
      <c r="H166" s="198">
        <f>G166/0.1</f>
        <v>1.0489999999999999</v>
      </c>
      <c r="I166" s="50" t="s">
        <v>332</v>
      </c>
      <c r="J166" s="194">
        <v>9.2999999999999992E-3</v>
      </c>
      <c r="K166" s="83" t="s">
        <v>839</v>
      </c>
      <c r="L166" s="28">
        <v>1.2999999999999999E-3</v>
      </c>
      <c r="M166" s="74">
        <f>ABS(L166-L165)/((L166+L165)/2)*100</f>
        <v>144.08602150537638</v>
      </c>
      <c r="N166" s="50" t="s">
        <v>838</v>
      </c>
      <c r="O166" s="28">
        <v>8.0000000000000002E-3</v>
      </c>
      <c r="P166" s="54"/>
    </row>
    <row r="167" spans="1:16" ht="14.25" customHeight="1" x14ac:dyDescent="0.35">
      <c r="A167" s="56"/>
      <c r="B167" s="85"/>
      <c r="C167" s="56" t="s">
        <v>836</v>
      </c>
      <c r="D167" s="199">
        <v>0.15129999999999999</v>
      </c>
      <c r="E167" s="209">
        <f>ABS(D167-D166)/((D167+D166)/2)*100</f>
        <v>2.1376085504341886</v>
      </c>
      <c r="F167" s="86"/>
      <c r="G167" s="55"/>
      <c r="H167" s="198"/>
      <c r="I167" s="50" t="s">
        <v>538</v>
      </c>
      <c r="J167" s="194"/>
      <c r="K167" s="83" t="s">
        <v>840</v>
      </c>
      <c r="L167" s="28">
        <v>0.1923</v>
      </c>
      <c r="M167" s="84"/>
      <c r="N167" s="50" t="s">
        <v>840</v>
      </c>
      <c r="O167" s="28">
        <v>0.1923</v>
      </c>
      <c r="P167" s="54">
        <f>(O167-O166)/0.2</f>
        <v>0.92149999999999987</v>
      </c>
    </row>
    <row r="168" spans="1:16" ht="14.25" customHeight="1" x14ac:dyDescent="0.35">
      <c r="I168" s="50"/>
      <c r="J168" s="194"/>
      <c r="K168" s="83" t="s">
        <v>841</v>
      </c>
      <c r="L168" s="28">
        <v>0.19259999999999999</v>
      </c>
      <c r="M168" s="74">
        <f>ABS(L168-L167)/((L168+L167)/2)*100</f>
        <v>0.15588464536242905</v>
      </c>
      <c r="N168" s="50" t="s">
        <v>841</v>
      </c>
      <c r="O168" s="28">
        <v>0.19259999999999999</v>
      </c>
      <c r="P168" s="54">
        <f>(O168-O166)/0.2</f>
        <v>0.92299999999999993</v>
      </c>
    </row>
    <row r="169" spans="1:16" ht="14.25" customHeight="1" x14ac:dyDescent="0.35">
      <c r="I169" s="50"/>
      <c r="J169" s="194"/>
      <c r="K169" s="83" t="s">
        <v>842</v>
      </c>
      <c r="L169" s="28">
        <v>1.01E-2</v>
      </c>
      <c r="M169" s="84"/>
      <c r="N169" s="50" t="s">
        <v>842</v>
      </c>
      <c r="O169" s="28">
        <v>1.01E-2</v>
      </c>
      <c r="P169" s="54"/>
    </row>
    <row r="170" spans="1:16" ht="14.25" customHeight="1" x14ac:dyDescent="0.35">
      <c r="I170" s="50"/>
      <c r="J170" s="66"/>
      <c r="K170" s="83" t="s">
        <v>843</v>
      </c>
      <c r="L170" s="28">
        <v>7.1999999999999998E-3</v>
      </c>
      <c r="M170" s="74">
        <f>ABS(L170-L169)/((L170+L169)/2)*100</f>
        <v>33.52601156069364</v>
      </c>
      <c r="N170" s="50" t="s">
        <v>844</v>
      </c>
      <c r="O170" s="28">
        <v>0.19359999999999999</v>
      </c>
      <c r="P170" s="54">
        <f>(O170-O169)/0.2</f>
        <v>0.91749999999999998</v>
      </c>
    </row>
    <row r="171" spans="1:16" ht="14.25" customHeight="1" x14ac:dyDescent="0.35">
      <c r="I171" s="50"/>
      <c r="J171" s="66"/>
      <c r="K171" s="83" t="s">
        <v>844</v>
      </c>
      <c r="L171" s="28">
        <v>0.1736</v>
      </c>
      <c r="M171" s="84"/>
      <c r="N171" s="50" t="s">
        <v>845</v>
      </c>
      <c r="O171" s="28">
        <v>0.19159999999999999</v>
      </c>
      <c r="P171" s="54">
        <f>(O171-O169)/0.2</f>
        <v>0.90749999999999997</v>
      </c>
    </row>
    <row r="172" spans="1:16" ht="14.25" customHeight="1" x14ac:dyDescent="0.35">
      <c r="I172" s="50"/>
      <c r="J172" s="66"/>
      <c r="K172" s="83" t="s">
        <v>845</v>
      </c>
      <c r="L172" s="28">
        <v>0.1716</v>
      </c>
      <c r="M172" s="74">
        <f>ABS(L172-L171)/((L172+L171)/2)*100</f>
        <v>1.1587485515643114</v>
      </c>
      <c r="N172" s="50" t="s">
        <v>846</v>
      </c>
      <c r="O172" s="28">
        <v>1.49E-2</v>
      </c>
      <c r="P172" s="54"/>
    </row>
    <row r="173" spans="1:16" ht="14.25" customHeight="1" x14ac:dyDescent="0.35">
      <c r="I173" s="50"/>
      <c r="J173" s="66"/>
      <c r="K173" s="83" t="s">
        <v>846</v>
      </c>
      <c r="L173" s="28">
        <v>1.49E-2</v>
      </c>
      <c r="M173" s="84"/>
      <c r="N173" s="50" t="s">
        <v>847</v>
      </c>
      <c r="O173" s="28">
        <v>0.20250000000000001</v>
      </c>
      <c r="P173" s="54">
        <f>(O173-O172)/0.2</f>
        <v>0.93800000000000006</v>
      </c>
    </row>
    <row r="174" spans="1:16" ht="14.25" customHeight="1" x14ac:dyDescent="0.35">
      <c r="I174" s="50"/>
      <c r="J174" s="66"/>
      <c r="K174" s="83" t="s">
        <v>848</v>
      </c>
      <c r="L174" s="28">
        <v>1.0500000000000001E-2</v>
      </c>
      <c r="M174" s="74">
        <f>ABS(L174-L173)/((L174+L173)/2)*100</f>
        <v>34.645669291338578</v>
      </c>
      <c r="N174" s="50" t="s">
        <v>849</v>
      </c>
      <c r="O174" s="28">
        <v>0.2051</v>
      </c>
      <c r="P174" s="54">
        <f>(O174-O172)/0.2</f>
        <v>0.95099999999999996</v>
      </c>
    </row>
    <row r="175" spans="1:16" ht="14.25" customHeight="1" x14ac:dyDescent="0.35">
      <c r="I175" s="50"/>
      <c r="J175" s="66"/>
      <c r="K175" s="83" t="s">
        <v>847</v>
      </c>
      <c r="L175" s="28">
        <v>0.20250000000000001</v>
      </c>
      <c r="M175" s="74"/>
      <c r="N175" s="50" t="s">
        <v>222</v>
      </c>
      <c r="O175" s="28">
        <v>1.3755999999999999</v>
      </c>
      <c r="P175" s="54"/>
    </row>
    <row r="176" spans="1:16" ht="14.25" customHeight="1" x14ac:dyDescent="0.35">
      <c r="I176" s="50"/>
      <c r="J176" s="66"/>
      <c r="K176" s="83" t="s">
        <v>849</v>
      </c>
      <c r="L176" s="28">
        <v>0.2051</v>
      </c>
      <c r="M176" s="74">
        <f>ABS(L176-L175)/((L176+L175)/2)*100</f>
        <v>1.2757605495583861</v>
      </c>
      <c r="N176" s="50" t="s">
        <v>598</v>
      </c>
      <c r="O176" s="28">
        <v>1.5946</v>
      </c>
      <c r="P176" s="54">
        <f>(O176-O175)/0.2</f>
        <v>1.0950000000000004</v>
      </c>
    </row>
    <row r="177" spans="9:16" ht="14.25" customHeight="1" x14ac:dyDescent="0.35">
      <c r="I177" s="50"/>
      <c r="J177" s="66"/>
      <c r="K177" s="83" t="s">
        <v>222</v>
      </c>
      <c r="L177" s="28">
        <v>1.3755999999999999</v>
      </c>
      <c r="M177" s="84"/>
      <c r="N177" s="50" t="s">
        <v>599</v>
      </c>
      <c r="O177" s="28">
        <v>1.5706</v>
      </c>
      <c r="P177" s="54">
        <f>(O177-O175)/0.2</f>
        <v>0.97500000000000031</v>
      </c>
    </row>
    <row r="178" spans="9:16" ht="14.25" customHeight="1" x14ac:dyDescent="0.35">
      <c r="I178" s="50"/>
      <c r="J178" s="66"/>
      <c r="K178" s="83" t="s">
        <v>594</v>
      </c>
      <c r="L178" s="28">
        <v>1.3597999999999999</v>
      </c>
      <c r="M178" s="74">
        <f>ABS(L178-L177)/((L178+L177)/2)*100</f>
        <v>1.1552240988520903</v>
      </c>
      <c r="N178" s="50" t="s">
        <v>363</v>
      </c>
      <c r="O178" s="28">
        <v>0.216</v>
      </c>
      <c r="P178" s="54">
        <f>O178/0.2</f>
        <v>1.0799999999999998</v>
      </c>
    </row>
    <row r="179" spans="9:16" ht="14.25" customHeight="1" x14ac:dyDescent="0.35">
      <c r="I179" s="50"/>
      <c r="J179" s="66"/>
      <c r="K179" s="83" t="s">
        <v>598</v>
      </c>
      <c r="L179" s="28">
        <v>1.3946000000000001</v>
      </c>
      <c r="M179" s="74"/>
      <c r="N179" s="50" t="s">
        <v>492</v>
      </c>
      <c r="O179" s="28"/>
      <c r="P179" s="54">
        <f>O179/0.1</f>
        <v>0</v>
      </c>
    </row>
    <row r="180" spans="9:16" ht="14.25" customHeight="1" x14ac:dyDescent="0.35">
      <c r="I180" s="56"/>
      <c r="J180" s="61"/>
      <c r="K180" s="86" t="s">
        <v>599</v>
      </c>
      <c r="L180" s="55">
        <v>1.4206000000000001</v>
      </c>
      <c r="M180" s="210">
        <f>ABS(L180-L179)/((L180+L179)/2)*100</f>
        <v>1.8471156578573475</v>
      </c>
      <c r="N180" s="56"/>
      <c r="O180" s="55"/>
      <c r="P180" s="61"/>
    </row>
    <row r="181" spans="9:16" ht="14.25" customHeight="1" x14ac:dyDescent="0.35">
      <c r="I181" s="295">
        <v>241126</v>
      </c>
      <c r="J181" s="275"/>
      <c r="K181" s="281" t="s">
        <v>667</v>
      </c>
      <c r="L181" s="265"/>
      <c r="M181" s="265"/>
      <c r="N181" s="265"/>
      <c r="O181" s="265"/>
      <c r="P181" s="266"/>
    </row>
    <row r="182" spans="9:16" ht="14.25" customHeight="1" x14ac:dyDescent="0.35">
      <c r="I182" s="267" t="s">
        <v>315</v>
      </c>
      <c r="J182" s="269"/>
      <c r="K182" s="267" t="s">
        <v>316</v>
      </c>
      <c r="L182" s="268"/>
      <c r="M182" s="279"/>
      <c r="N182" s="267" t="s">
        <v>317</v>
      </c>
      <c r="O182" s="268"/>
      <c r="P182" s="279"/>
    </row>
    <row r="183" spans="9:16" ht="14.25" customHeight="1" x14ac:dyDescent="0.35">
      <c r="I183" s="94" t="s">
        <v>1</v>
      </c>
      <c r="J183" s="95" t="s">
        <v>668</v>
      </c>
      <c r="K183" s="96" t="s">
        <v>1</v>
      </c>
      <c r="L183" s="204" t="s">
        <v>320</v>
      </c>
      <c r="M183" s="97" t="s">
        <v>321</v>
      </c>
      <c r="N183" s="88" t="s">
        <v>1</v>
      </c>
      <c r="O183" s="89" t="s">
        <v>323</v>
      </c>
      <c r="P183" s="205" t="s">
        <v>324</v>
      </c>
    </row>
    <row r="184" spans="9:16" ht="14.25" customHeight="1" x14ac:dyDescent="0.35">
      <c r="I184" s="148" t="s">
        <v>329</v>
      </c>
      <c r="J184" s="150">
        <v>4.1000000000000003E-3</v>
      </c>
      <c r="K184" s="151" t="s">
        <v>288</v>
      </c>
      <c r="L184" s="73">
        <v>1.3931</v>
      </c>
      <c r="M184" s="149"/>
      <c r="N184" s="148" t="s">
        <v>342</v>
      </c>
      <c r="O184" s="73">
        <v>0.2031</v>
      </c>
      <c r="P184" s="152">
        <f>O184/0.2</f>
        <v>1.0154999999999998</v>
      </c>
    </row>
    <row r="185" spans="9:16" ht="14.25" customHeight="1" x14ac:dyDescent="0.35">
      <c r="I185" s="50" t="s">
        <v>332</v>
      </c>
      <c r="J185" s="194">
        <v>7.7000000000000002E-3</v>
      </c>
      <c r="K185" s="83" t="s">
        <v>850</v>
      </c>
      <c r="L185" s="28">
        <v>1.3952</v>
      </c>
      <c r="M185" s="74">
        <f>ABS(L185-L184)/((L185+L184)/2)*100</f>
        <v>0.150629415773051</v>
      </c>
      <c r="N185" s="50" t="s">
        <v>288</v>
      </c>
      <c r="O185" s="28">
        <v>1.3931</v>
      </c>
      <c r="P185" s="54"/>
    </row>
    <row r="186" spans="9:16" ht="14.25" customHeight="1" x14ac:dyDescent="0.35">
      <c r="I186" s="50" t="s">
        <v>538</v>
      </c>
      <c r="J186" s="194"/>
      <c r="K186" s="83" t="s">
        <v>421</v>
      </c>
      <c r="L186" s="28">
        <v>1.5722</v>
      </c>
      <c r="M186" s="84"/>
      <c r="N186" s="50" t="s">
        <v>421</v>
      </c>
      <c r="O186" s="28">
        <v>1.5722</v>
      </c>
      <c r="P186" s="54">
        <f>(O186-O185)/0.2</f>
        <v>0.89550000000000018</v>
      </c>
    </row>
    <row r="187" spans="9:16" ht="14.25" customHeight="1" x14ac:dyDescent="0.35">
      <c r="I187" s="50"/>
      <c r="J187" s="194"/>
      <c r="K187" s="83" t="s">
        <v>422</v>
      </c>
      <c r="L187" s="28">
        <v>1.585</v>
      </c>
      <c r="M187" s="74">
        <f>ABS(L187-L186)/((L187+L186)/2)*100</f>
        <v>0.81084505257822892</v>
      </c>
      <c r="N187" s="50" t="s">
        <v>422</v>
      </c>
      <c r="O187" s="28">
        <v>1.585</v>
      </c>
      <c r="P187" s="54">
        <f>(O187-O185)/0.2</f>
        <v>0.9594999999999998</v>
      </c>
    </row>
    <row r="188" spans="9:16" ht="14.25" customHeight="1" x14ac:dyDescent="0.35">
      <c r="I188" s="50"/>
      <c r="J188" s="194"/>
      <c r="K188" s="83" t="s">
        <v>851</v>
      </c>
      <c r="L188" s="28">
        <v>2.8304</v>
      </c>
      <c r="M188" s="84"/>
      <c r="N188" s="50" t="s">
        <v>297</v>
      </c>
      <c r="O188" s="28">
        <v>2.6124000000000001</v>
      </c>
      <c r="P188" s="54"/>
    </row>
    <row r="189" spans="9:16" ht="14.25" customHeight="1" x14ac:dyDescent="0.35">
      <c r="I189" s="50"/>
      <c r="J189" s="66"/>
      <c r="K189" s="83" t="s">
        <v>852</v>
      </c>
      <c r="L189" s="28">
        <v>2.8765999999999998</v>
      </c>
      <c r="M189" s="74">
        <f>ABS(L189-L188)/((L189+L188)/2)*100</f>
        <v>1.6190643069914068</v>
      </c>
      <c r="N189" s="50" t="s">
        <v>851</v>
      </c>
      <c r="O189" s="28">
        <v>2.8304</v>
      </c>
      <c r="P189" s="54">
        <f>(O189-O188)/0.2</f>
        <v>1.0899999999999999</v>
      </c>
    </row>
    <row r="190" spans="9:16" ht="14.25" customHeight="1" x14ac:dyDescent="0.35">
      <c r="I190" s="50"/>
      <c r="J190" s="66"/>
      <c r="K190" s="83" t="s">
        <v>297</v>
      </c>
      <c r="L190" s="28">
        <v>2.6124000000000001</v>
      </c>
      <c r="M190" s="84"/>
      <c r="N190" s="50" t="s">
        <v>852</v>
      </c>
      <c r="O190" s="28">
        <v>2.7989999999999999</v>
      </c>
      <c r="P190" s="54">
        <f>(O190-O188)/0.2</f>
        <v>0.93299999999999939</v>
      </c>
    </row>
    <row r="191" spans="9:16" ht="14.25" customHeight="1" x14ac:dyDescent="0.35">
      <c r="I191" s="50"/>
      <c r="J191" s="66"/>
      <c r="K191" s="83" t="s">
        <v>853</v>
      </c>
      <c r="L191" s="28">
        <v>2.5990000000000002</v>
      </c>
      <c r="M191" s="74">
        <f>ABS(L191-L190)/((L191+L190)/2)*100</f>
        <v>0.51425720535747999</v>
      </c>
      <c r="N191" s="50" t="s">
        <v>797</v>
      </c>
      <c r="O191" s="28">
        <v>1.12E-2</v>
      </c>
      <c r="P191" s="54"/>
    </row>
    <row r="192" spans="9:16" ht="14.25" customHeight="1" x14ac:dyDescent="0.35">
      <c r="I192" s="50"/>
      <c r="J192" s="66"/>
      <c r="K192" s="83" t="s">
        <v>797</v>
      </c>
      <c r="L192" s="28">
        <v>1.12E-2</v>
      </c>
      <c r="M192" s="84"/>
      <c r="N192" s="50" t="s">
        <v>801</v>
      </c>
      <c r="O192" s="28">
        <v>0.19750000000000001</v>
      </c>
      <c r="P192" s="54">
        <f>(O192-O191)/0.2</f>
        <v>0.93150000000000011</v>
      </c>
    </row>
    <row r="193" spans="9:16" ht="14.25" customHeight="1" x14ac:dyDescent="0.35">
      <c r="I193" s="50"/>
      <c r="J193" s="66"/>
      <c r="K193" s="83" t="s">
        <v>799</v>
      </c>
      <c r="L193" s="28">
        <v>1.2500000000000001E-2</v>
      </c>
      <c r="M193" s="74">
        <f>ABS(L193-L192)/((L193+L192)/2)*100</f>
        <v>10.970464135021105</v>
      </c>
      <c r="N193" s="50" t="s">
        <v>804</v>
      </c>
      <c r="O193" s="28">
        <v>0.19950000000000001</v>
      </c>
      <c r="P193" s="54">
        <f>(O193-O191)/0.2</f>
        <v>0.94150000000000011</v>
      </c>
    </row>
    <row r="194" spans="9:16" ht="14.25" customHeight="1" x14ac:dyDescent="0.35">
      <c r="I194" s="50"/>
      <c r="J194" s="66"/>
      <c r="K194" s="83" t="s">
        <v>801</v>
      </c>
      <c r="L194" s="28">
        <v>0.19750000000000001</v>
      </c>
      <c r="M194" s="74"/>
      <c r="N194" s="50" t="s">
        <v>854</v>
      </c>
      <c r="O194" s="28">
        <v>1.77E-2</v>
      </c>
      <c r="P194" s="54"/>
    </row>
    <row r="195" spans="9:16" ht="14.25" customHeight="1" x14ac:dyDescent="0.35">
      <c r="I195" s="50"/>
      <c r="J195" s="66"/>
      <c r="K195" s="83" t="s">
        <v>804</v>
      </c>
      <c r="L195" s="28">
        <v>0.19950000000000001</v>
      </c>
      <c r="M195" s="74">
        <f>ABS(L195-L194)/((L195+L194)/2)*100</f>
        <v>1.0075566750629732</v>
      </c>
      <c r="N195" s="50" t="s">
        <v>855</v>
      </c>
      <c r="O195" s="28">
        <v>0.1983</v>
      </c>
      <c r="P195" s="54">
        <f>(O195-O194)/0.2</f>
        <v>0.90300000000000002</v>
      </c>
    </row>
    <row r="196" spans="9:16" ht="14.25" customHeight="1" x14ac:dyDescent="0.35">
      <c r="I196" s="50"/>
      <c r="J196" s="66"/>
      <c r="K196" s="83" t="s">
        <v>854</v>
      </c>
      <c r="L196" s="28">
        <v>1.77E-2</v>
      </c>
      <c r="M196" s="84"/>
      <c r="N196" s="50" t="s">
        <v>856</v>
      </c>
      <c r="O196" s="28">
        <v>0.19889999999999999</v>
      </c>
      <c r="P196" s="54">
        <f>(O196-O194)/0.2</f>
        <v>0.90599999999999992</v>
      </c>
    </row>
    <row r="197" spans="9:16" ht="14.25" customHeight="1" x14ac:dyDescent="0.35">
      <c r="I197" s="50"/>
      <c r="J197" s="66"/>
      <c r="K197" s="83" t="s">
        <v>857</v>
      </c>
      <c r="L197" s="28">
        <v>1.06E-2</v>
      </c>
      <c r="M197" s="74">
        <f>ABS(L197-L196)/((L197+L196)/2)*100</f>
        <v>50.176678445229683</v>
      </c>
      <c r="N197" s="50" t="s">
        <v>363</v>
      </c>
      <c r="O197" s="28">
        <v>0.20219999999999999</v>
      </c>
      <c r="P197" s="54">
        <f>O197/0.2</f>
        <v>1.0109999999999999</v>
      </c>
    </row>
    <row r="198" spans="9:16" ht="14.25" customHeight="1" x14ac:dyDescent="0.35">
      <c r="I198" s="50"/>
      <c r="J198" s="66"/>
      <c r="K198" s="83" t="s">
        <v>855</v>
      </c>
      <c r="L198" s="28">
        <v>0.1983</v>
      </c>
      <c r="M198" s="74"/>
      <c r="N198" s="50" t="s">
        <v>492</v>
      </c>
      <c r="O198" s="28"/>
      <c r="P198" s="54">
        <f>O198/0.1</f>
        <v>0</v>
      </c>
    </row>
    <row r="199" spans="9:16" ht="14.25" customHeight="1" x14ac:dyDescent="0.35">
      <c r="I199" s="56"/>
      <c r="J199" s="61"/>
      <c r="K199" s="86" t="s">
        <v>856</v>
      </c>
      <c r="L199" s="55">
        <v>0.19889999999999999</v>
      </c>
      <c r="M199" s="210">
        <f>ABS(L199-L198)/((L199+L198)/2)*100</f>
        <v>0.3021148036253723</v>
      </c>
      <c r="N199" s="56"/>
      <c r="O199" s="55"/>
      <c r="P199" s="61"/>
    </row>
    <row r="200" spans="9:16" ht="14.25" customHeight="1" x14ac:dyDescent="0.35"/>
    <row r="201" spans="9:16" ht="14.25" customHeight="1" x14ac:dyDescent="0.35"/>
    <row r="202" spans="9:16" ht="14.25" customHeight="1" x14ac:dyDescent="0.35"/>
    <row r="203" spans="9:16" ht="14.25" customHeight="1" x14ac:dyDescent="0.35"/>
    <row r="204" spans="9:16" ht="14.25" customHeight="1" x14ac:dyDescent="0.35"/>
    <row r="205" spans="9:16" ht="14.25" customHeight="1" x14ac:dyDescent="0.35"/>
    <row r="206" spans="9:16" ht="14.25" customHeight="1" x14ac:dyDescent="0.35"/>
    <row r="207" spans="9:16" ht="14.25" customHeight="1" x14ac:dyDescent="0.35"/>
    <row r="208" spans="9:16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100">
    <mergeCell ref="A74:B74"/>
    <mergeCell ref="K74:P74"/>
    <mergeCell ref="I113:J113"/>
    <mergeCell ref="K113:M113"/>
    <mergeCell ref="I124:J124"/>
    <mergeCell ref="K124:P124"/>
    <mergeCell ref="I55:J55"/>
    <mergeCell ref="K55:P55"/>
    <mergeCell ref="A56:B56"/>
    <mergeCell ref="C56:E56"/>
    <mergeCell ref="F56:H56"/>
    <mergeCell ref="I56:J56"/>
    <mergeCell ref="K56:M56"/>
    <mergeCell ref="N56:P56"/>
    <mergeCell ref="A37:B37"/>
    <mergeCell ref="C37:E37"/>
    <mergeCell ref="F37:H37"/>
    <mergeCell ref="A55:B55"/>
    <mergeCell ref="C55:H55"/>
    <mergeCell ref="I35:J35"/>
    <mergeCell ref="K35:P35"/>
    <mergeCell ref="A36:B36"/>
    <mergeCell ref="C36:H36"/>
    <mergeCell ref="I36:J36"/>
    <mergeCell ref="K36:M36"/>
    <mergeCell ref="N36:P36"/>
    <mergeCell ref="I16:J16"/>
    <mergeCell ref="K16:P16"/>
    <mergeCell ref="I17:J17"/>
    <mergeCell ref="K17:M17"/>
    <mergeCell ref="N17:P17"/>
    <mergeCell ref="A20:B20"/>
    <mergeCell ref="C20:H20"/>
    <mergeCell ref="A21:B21"/>
    <mergeCell ref="C21:E21"/>
    <mergeCell ref="F21:H21"/>
    <mergeCell ref="A1:B1"/>
    <mergeCell ref="C1:H1"/>
    <mergeCell ref="I1:J1"/>
    <mergeCell ref="K1:P1"/>
    <mergeCell ref="A2:B2"/>
    <mergeCell ref="C2:E2"/>
    <mergeCell ref="F2:H2"/>
    <mergeCell ref="N2:P2"/>
    <mergeCell ref="I2:J2"/>
    <mergeCell ref="K2:M2"/>
    <mergeCell ref="I181:J181"/>
    <mergeCell ref="I182:J182"/>
    <mergeCell ref="K182:M182"/>
    <mergeCell ref="N182:P182"/>
    <mergeCell ref="I144:J144"/>
    <mergeCell ref="I162:J162"/>
    <mergeCell ref="K162:P162"/>
    <mergeCell ref="I163:J163"/>
    <mergeCell ref="K163:M163"/>
    <mergeCell ref="N163:P163"/>
    <mergeCell ref="K181:P181"/>
    <mergeCell ref="K144:M144"/>
    <mergeCell ref="N144:P144"/>
    <mergeCell ref="A149:B149"/>
    <mergeCell ref="C149:H149"/>
    <mergeCell ref="A150:B150"/>
    <mergeCell ref="C150:E150"/>
    <mergeCell ref="F150:H150"/>
    <mergeCell ref="A132:B132"/>
    <mergeCell ref="C132:E132"/>
    <mergeCell ref="F132:H132"/>
    <mergeCell ref="I143:J143"/>
    <mergeCell ref="K143:P143"/>
    <mergeCell ref="K112:P112"/>
    <mergeCell ref="A113:B113"/>
    <mergeCell ref="N113:P113"/>
    <mergeCell ref="A131:B131"/>
    <mergeCell ref="C131:H131"/>
    <mergeCell ref="I125:J125"/>
    <mergeCell ref="K125:M125"/>
    <mergeCell ref="N125:P125"/>
    <mergeCell ref="C113:E113"/>
    <mergeCell ref="F113:H113"/>
    <mergeCell ref="F94:H94"/>
    <mergeCell ref="I94:J94"/>
    <mergeCell ref="A112:B112"/>
    <mergeCell ref="C112:H112"/>
    <mergeCell ref="I112:J112"/>
    <mergeCell ref="K75:M75"/>
    <mergeCell ref="N75:P75"/>
    <mergeCell ref="K94:M94"/>
    <mergeCell ref="N94:P94"/>
    <mergeCell ref="A75:B75"/>
    <mergeCell ref="A93:B93"/>
    <mergeCell ref="C93:H93"/>
    <mergeCell ref="I93:J93"/>
    <mergeCell ref="K93:P93"/>
    <mergeCell ref="A94:B94"/>
    <mergeCell ref="C94:E94"/>
    <mergeCell ref="C74:H74"/>
    <mergeCell ref="I74:J74"/>
    <mergeCell ref="C75:E75"/>
    <mergeCell ref="F75:H75"/>
    <mergeCell ref="I75:J75"/>
  </mergeCells>
  <conditionalFormatting sqref="B4:B19">
    <cfRule type="cellIs" dxfId="8" priority="1" operator="greaterThan">
      <formula>5</formula>
    </cfRule>
  </conditionalFormatting>
  <conditionalFormatting sqref="B23:B35">
    <cfRule type="cellIs" dxfId="7" priority="2" operator="greaterThan">
      <formula>5</formula>
    </cfRule>
  </conditionalFormatting>
  <conditionalFormatting sqref="B39:B54">
    <cfRule type="cellIs" dxfId="6" priority="3" operator="greaterThan">
      <formula>5</formula>
    </cfRule>
  </conditionalFormatting>
  <conditionalFormatting sqref="B58:B73">
    <cfRule type="cellIs" dxfId="5" priority="4" operator="greaterThan">
      <formula>5</formula>
    </cfRule>
  </conditionalFormatting>
  <conditionalFormatting sqref="B77:B92">
    <cfRule type="cellIs" dxfId="4" priority="5" operator="greaterThan">
      <formula>5</formula>
    </cfRule>
  </conditionalFormatting>
  <conditionalFormatting sqref="B96:B111">
    <cfRule type="cellIs" dxfId="3" priority="6" operator="greaterThan">
      <formula>5</formula>
    </cfRule>
  </conditionalFormatting>
  <conditionalFormatting sqref="B115:B130">
    <cfRule type="cellIs" dxfId="2" priority="7" operator="greaterThan">
      <formula>5</formula>
    </cfRule>
  </conditionalFormatting>
  <conditionalFormatting sqref="B134:B148">
    <cfRule type="cellIs" dxfId="1" priority="8" operator="greaterThan">
      <formula>5</formula>
    </cfRule>
  </conditionalFormatting>
  <conditionalFormatting sqref="B152:B167">
    <cfRule type="cellIs" dxfId="0" priority="9" operator="greaterThan">
      <formula>5</formula>
    </cfRule>
  </conditionalFormatting>
  <pageMargins left="0.7" right="0.7" top="0.75" bottom="0.75" header="0" footer="0"/>
  <pageSetup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00"/>
  <sheetViews>
    <sheetView workbookViewId="0"/>
  </sheetViews>
  <sheetFormatPr defaultColWidth="14.453125" defaultRowHeight="15" customHeight="1" x14ac:dyDescent="0.35"/>
  <cols>
    <col min="1" max="13" width="8.7265625" customWidth="1"/>
  </cols>
  <sheetData>
    <row r="1" spans="1:13" ht="14.25" customHeight="1" x14ac:dyDescent="0.35">
      <c r="A1" s="211">
        <v>240819</v>
      </c>
      <c r="B1" s="212"/>
      <c r="C1" s="212"/>
      <c r="D1" s="212" t="s">
        <v>858</v>
      </c>
      <c r="E1" s="212"/>
      <c r="F1" s="213"/>
      <c r="H1" s="214">
        <v>240819</v>
      </c>
      <c r="I1" s="215" t="s">
        <v>859</v>
      </c>
      <c r="J1" s="215"/>
      <c r="K1" s="215"/>
      <c r="L1" s="216"/>
      <c r="M1" s="216"/>
    </row>
    <row r="2" spans="1:13" ht="14.25" customHeight="1" x14ac:dyDescent="0.35">
      <c r="A2" s="217" t="s">
        <v>315</v>
      </c>
      <c r="B2" s="218"/>
      <c r="C2" s="217" t="s">
        <v>860</v>
      </c>
      <c r="D2" s="218"/>
      <c r="E2" s="218"/>
      <c r="F2" s="219"/>
      <c r="H2" s="220" t="s">
        <v>315</v>
      </c>
      <c r="I2" s="221"/>
      <c r="J2" s="220" t="s">
        <v>860</v>
      </c>
      <c r="K2" s="221"/>
      <c r="L2" s="222"/>
      <c r="M2" s="222"/>
    </row>
    <row r="3" spans="1:13" ht="14.25" customHeight="1" x14ac:dyDescent="0.35">
      <c r="A3" s="36" t="s">
        <v>1</v>
      </c>
      <c r="B3" s="38" t="s">
        <v>861</v>
      </c>
      <c r="C3" s="41" t="s">
        <v>1</v>
      </c>
      <c r="D3" s="42" t="s">
        <v>323</v>
      </c>
      <c r="E3" s="223" t="s">
        <v>862</v>
      </c>
      <c r="F3" s="99" t="s">
        <v>324</v>
      </c>
      <c r="H3" s="36" t="s">
        <v>1</v>
      </c>
      <c r="I3" s="38" t="s">
        <v>861</v>
      </c>
      <c r="J3" s="39" t="s">
        <v>1</v>
      </c>
      <c r="K3" s="42" t="s">
        <v>323</v>
      </c>
      <c r="L3" s="223" t="s">
        <v>321</v>
      </c>
      <c r="M3" s="99" t="s">
        <v>324</v>
      </c>
    </row>
    <row r="4" spans="1:13" ht="14.25" customHeight="1" x14ac:dyDescent="0.35">
      <c r="A4" s="44" t="s">
        <v>863</v>
      </c>
      <c r="B4" s="224">
        <v>0</v>
      </c>
      <c r="C4" s="78" t="s">
        <v>864</v>
      </c>
      <c r="D4" s="48">
        <v>21.963899999999999</v>
      </c>
      <c r="E4" s="225">
        <f>(ABS(D5-D4) / AVERAGE(D4:D5))*100</f>
        <v>1.3359503608965464</v>
      </c>
      <c r="F4" s="49">
        <f t="shared" ref="F4:F5" si="0">(D4)/25</f>
        <v>0.878556</v>
      </c>
      <c r="H4" s="44" t="s">
        <v>865</v>
      </c>
      <c r="I4" s="77">
        <v>0</v>
      </c>
      <c r="J4" s="78" t="s">
        <v>866</v>
      </c>
      <c r="K4" s="48">
        <v>25.012699999999999</v>
      </c>
      <c r="L4" s="225">
        <f>(ABS(K5-K4) / AVERAGE(K4:K5))*100</f>
        <v>0.44395828074350019</v>
      </c>
      <c r="M4" s="49">
        <f t="shared" ref="M4:M5" si="1">(K4)/25</f>
        <v>1.000508</v>
      </c>
    </row>
    <row r="5" spans="1:13" ht="14.25" customHeight="1" x14ac:dyDescent="0.35">
      <c r="A5" s="226"/>
      <c r="B5" s="227"/>
      <c r="C5" s="83" t="s">
        <v>867</v>
      </c>
      <c r="D5" s="53">
        <v>22.2593</v>
      </c>
      <c r="E5" s="72"/>
      <c r="F5" s="54">
        <f t="shared" si="0"/>
        <v>0.89037199999999994</v>
      </c>
      <c r="H5" s="226"/>
      <c r="I5" s="228"/>
      <c r="J5" s="83" t="s">
        <v>868</v>
      </c>
      <c r="K5" s="53">
        <v>24.901900000000001</v>
      </c>
      <c r="L5" s="72"/>
      <c r="M5" s="54">
        <f t="shared" si="1"/>
        <v>0.99607600000000007</v>
      </c>
    </row>
    <row r="6" spans="1:13" ht="14.25" customHeight="1" x14ac:dyDescent="0.35">
      <c r="A6" s="226"/>
      <c r="B6" s="227"/>
      <c r="C6" s="229"/>
      <c r="D6" s="230"/>
      <c r="E6" s="227"/>
      <c r="F6" s="231"/>
      <c r="H6" s="226"/>
      <c r="I6" s="228"/>
      <c r="J6" s="229"/>
      <c r="K6" s="230"/>
      <c r="L6" s="227"/>
      <c r="M6" s="231"/>
    </row>
    <row r="7" spans="1:13" ht="14.25" customHeight="1" x14ac:dyDescent="0.35">
      <c r="A7" s="232"/>
      <c r="B7" s="233"/>
      <c r="C7" s="234"/>
      <c r="D7" s="235"/>
      <c r="E7" s="233"/>
      <c r="F7" s="236"/>
      <c r="H7" s="232"/>
      <c r="I7" s="237"/>
      <c r="J7" s="234"/>
      <c r="K7" s="235"/>
      <c r="L7" s="233"/>
      <c r="M7" s="236"/>
    </row>
    <row r="8" spans="1:13" ht="14.25" customHeight="1" x14ac:dyDescent="0.35">
      <c r="A8" s="211">
        <v>240821</v>
      </c>
      <c r="B8" s="212"/>
      <c r="C8" s="212"/>
      <c r="D8" s="212" t="s">
        <v>858</v>
      </c>
      <c r="E8" s="212"/>
      <c r="F8" s="213"/>
      <c r="H8" s="214">
        <v>240820</v>
      </c>
      <c r="I8" s="215" t="s">
        <v>859</v>
      </c>
      <c r="J8" s="215"/>
      <c r="K8" s="215"/>
      <c r="L8" s="216"/>
      <c r="M8" s="216"/>
    </row>
    <row r="9" spans="1:13" ht="14.25" customHeight="1" x14ac:dyDescent="0.35">
      <c r="A9" s="217" t="s">
        <v>315</v>
      </c>
      <c r="B9" s="218"/>
      <c r="C9" s="217" t="s">
        <v>860</v>
      </c>
      <c r="D9" s="218"/>
      <c r="E9" s="218"/>
      <c r="F9" s="219"/>
      <c r="H9" s="220" t="s">
        <v>315</v>
      </c>
      <c r="I9" s="221"/>
      <c r="J9" s="220" t="s">
        <v>860</v>
      </c>
      <c r="K9" s="221"/>
      <c r="L9" s="222"/>
      <c r="M9" s="222"/>
    </row>
    <row r="10" spans="1:13" ht="14.25" customHeight="1" x14ac:dyDescent="0.35">
      <c r="A10" s="36" t="s">
        <v>1</v>
      </c>
      <c r="B10" s="38" t="s">
        <v>861</v>
      </c>
      <c r="C10" s="41" t="s">
        <v>1</v>
      </c>
      <c r="D10" s="42" t="s">
        <v>323</v>
      </c>
      <c r="E10" s="223" t="s">
        <v>862</v>
      </c>
      <c r="F10" s="99" t="s">
        <v>324</v>
      </c>
      <c r="H10" s="36" t="s">
        <v>1</v>
      </c>
      <c r="I10" s="38" t="s">
        <v>861</v>
      </c>
      <c r="J10" s="39" t="s">
        <v>1</v>
      </c>
      <c r="K10" s="42" t="s">
        <v>323</v>
      </c>
      <c r="L10" s="223" t="s">
        <v>321</v>
      </c>
      <c r="M10" s="99" t="s">
        <v>324</v>
      </c>
    </row>
    <row r="11" spans="1:13" ht="14.25" customHeight="1" x14ac:dyDescent="0.35">
      <c r="A11" s="44" t="s">
        <v>863</v>
      </c>
      <c r="B11" s="224">
        <v>0</v>
      </c>
      <c r="C11" s="78" t="s">
        <v>864</v>
      </c>
      <c r="D11" s="48">
        <v>24.268599999999999</v>
      </c>
      <c r="E11" s="225">
        <f>(ABS(D12-D11) / AVERAGE(D11:D12))*100</f>
        <v>3.3023924007286478</v>
      </c>
      <c r="F11" s="49">
        <f t="shared" ref="F11:F12" si="2">(D11)/25</f>
        <v>0.97074399999999994</v>
      </c>
      <c r="H11" s="44" t="s">
        <v>865</v>
      </c>
      <c r="I11" s="77">
        <v>0</v>
      </c>
      <c r="J11" s="78" t="s">
        <v>866</v>
      </c>
      <c r="K11" s="48">
        <v>25.175799999999999</v>
      </c>
      <c r="L11" s="225">
        <f>(ABS(K12-K11) / AVERAGE(K11:K12))*100</f>
        <v>1.4257368707395797</v>
      </c>
      <c r="M11" s="49">
        <f t="shared" ref="M11:M12" si="3">(K11)/25</f>
        <v>1.0070319999999999</v>
      </c>
    </row>
    <row r="12" spans="1:13" ht="14.25" customHeight="1" x14ac:dyDescent="0.35">
      <c r="A12" s="226"/>
      <c r="B12" s="227"/>
      <c r="C12" s="83" t="s">
        <v>867</v>
      </c>
      <c r="D12" s="53">
        <v>25.083500000000001</v>
      </c>
      <c r="E12" s="72"/>
      <c r="F12" s="54">
        <f t="shared" si="2"/>
        <v>1.0033400000000001</v>
      </c>
      <c r="H12" s="226"/>
      <c r="I12" s="228"/>
      <c r="J12" s="83" t="s">
        <v>868</v>
      </c>
      <c r="K12" s="53">
        <v>24.819400000000002</v>
      </c>
      <c r="L12" s="72"/>
      <c r="M12" s="54">
        <f t="shared" si="3"/>
        <v>0.9927760000000001</v>
      </c>
    </row>
    <row r="13" spans="1:13" ht="14.25" customHeight="1" x14ac:dyDescent="0.35">
      <c r="A13" s="226"/>
      <c r="B13" s="227"/>
      <c r="C13" s="229"/>
      <c r="D13" s="230"/>
      <c r="E13" s="227"/>
      <c r="F13" s="231"/>
      <c r="H13" s="226"/>
      <c r="I13" s="228"/>
      <c r="J13" s="229"/>
      <c r="K13" s="230"/>
      <c r="L13" s="227"/>
      <c r="M13" s="231"/>
    </row>
    <row r="14" spans="1:13" ht="14.25" customHeight="1" x14ac:dyDescent="0.35">
      <c r="A14" s="232"/>
      <c r="B14" s="233"/>
      <c r="C14" s="234"/>
      <c r="D14" s="235"/>
      <c r="E14" s="233"/>
      <c r="F14" s="236"/>
      <c r="H14" s="232"/>
      <c r="I14" s="237"/>
      <c r="J14" s="234"/>
      <c r="K14" s="235"/>
      <c r="L14" s="233"/>
      <c r="M14" s="236"/>
    </row>
    <row r="15" spans="1:13" ht="14.25" customHeight="1" x14ac:dyDescent="0.35">
      <c r="A15" s="211">
        <v>240822</v>
      </c>
      <c r="B15" s="212"/>
      <c r="C15" s="212"/>
      <c r="D15" s="212" t="s">
        <v>858</v>
      </c>
      <c r="E15" s="212"/>
      <c r="F15" s="213"/>
      <c r="H15" s="214">
        <v>240813</v>
      </c>
      <c r="I15" s="215" t="s">
        <v>859</v>
      </c>
      <c r="J15" s="215"/>
      <c r="K15" s="215"/>
      <c r="L15" s="216"/>
      <c r="M15" s="216"/>
    </row>
    <row r="16" spans="1:13" ht="14.25" customHeight="1" x14ac:dyDescent="0.35">
      <c r="A16" s="217" t="s">
        <v>315</v>
      </c>
      <c r="B16" s="218"/>
      <c r="C16" s="217" t="s">
        <v>860</v>
      </c>
      <c r="D16" s="218"/>
      <c r="E16" s="218"/>
      <c r="F16" s="219"/>
      <c r="H16" s="220" t="s">
        <v>315</v>
      </c>
      <c r="I16" s="221"/>
      <c r="J16" s="220" t="s">
        <v>860</v>
      </c>
      <c r="K16" s="221"/>
      <c r="L16" s="222"/>
      <c r="M16" s="222"/>
    </row>
    <row r="17" spans="1:13" ht="14.25" customHeight="1" x14ac:dyDescent="0.35">
      <c r="A17" s="36" t="s">
        <v>1</v>
      </c>
      <c r="B17" s="38" t="s">
        <v>861</v>
      </c>
      <c r="C17" s="41" t="s">
        <v>1</v>
      </c>
      <c r="D17" s="42" t="s">
        <v>323</v>
      </c>
      <c r="E17" s="223" t="s">
        <v>862</v>
      </c>
      <c r="F17" s="99" t="s">
        <v>324</v>
      </c>
      <c r="H17" s="36" t="s">
        <v>1</v>
      </c>
      <c r="I17" s="38" t="s">
        <v>861</v>
      </c>
      <c r="J17" s="39" t="s">
        <v>1</v>
      </c>
      <c r="K17" s="42" t="s">
        <v>323</v>
      </c>
      <c r="L17" s="223" t="s">
        <v>321</v>
      </c>
      <c r="M17" s="99" t="s">
        <v>324</v>
      </c>
    </row>
    <row r="18" spans="1:13" ht="14.25" customHeight="1" x14ac:dyDescent="0.35">
      <c r="A18" s="44" t="s">
        <v>863</v>
      </c>
      <c r="B18" s="238">
        <v>0</v>
      </c>
      <c r="C18" s="78" t="s">
        <v>864</v>
      </c>
      <c r="D18" s="48">
        <v>22.247699999999998</v>
      </c>
      <c r="E18" s="225">
        <f>(ABS(D19-D18) / AVERAGE(D18:D19))*100</f>
        <v>0.11198434917529063</v>
      </c>
      <c r="F18" s="49">
        <f t="shared" ref="F18:F19" si="4">(D18)/25</f>
        <v>0.88990799999999992</v>
      </c>
      <c r="H18" s="44" t="s">
        <v>865</v>
      </c>
      <c r="I18" s="77">
        <v>0</v>
      </c>
      <c r="J18" s="78" t="s">
        <v>866</v>
      </c>
      <c r="K18" s="48">
        <v>24.997299999999999</v>
      </c>
      <c r="L18" s="225">
        <f>(ABS(K19-K18) / AVERAGE(K18:K19))*100</f>
        <v>1.1349258234850381</v>
      </c>
      <c r="M18" s="49">
        <f t="shared" ref="M18:M19" si="5">(K18)/25</f>
        <v>0.999892</v>
      </c>
    </row>
    <row r="19" spans="1:13" ht="14.25" customHeight="1" x14ac:dyDescent="0.35">
      <c r="A19" s="226"/>
      <c r="B19" s="227"/>
      <c r="C19" s="83" t="s">
        <v>867</v>
      </c>
      <c r="D19" s="53">
        <v>22.222799999999999</v>
      </c>
      <c r="E19" s="72"/>
      <c r="F19" s="54">
        <f t="shared" si="4"/>
        <v>0.88891199999999992</v>
      </c>
      <c r="H19" s="226"/>
      <c r="I19" s="228"/>
      <c r="J19" s="83" t="s">
        <v>868</v>
      </c>
      <c r="K19" s="53">
        <v>24.715199999999999</v>
      </c>
      <c r="L19" s="72"/>
      <c r="M19" s="54">
        <f t="shared" si="5"/>
        <v>0.98860799999999993</v>
      </c>
    </row>
    <row r="20" spans="1:13" ht="14.25" customHeight="1" x14ac:dyDescent="0.35">
      <c r="A20" s="226"/>
      <c r="B20" s="227"/>
      <c r="C20" s="229"/>
      <c r="D20" s="230"/>
      <c r="E20" s="227"/>
      <c r="F20" s="231"/>
      <c r="H20" s="226"/>
      <c r="I20" s="228"/>
      <c r="J20" s="229"/>
      <c r="K20" s="230"/>
      <c r="L20" s="227"/>
      <c r="M20" s="231"/>
    </row>
    <row r="21" spans="1:13" ht="14.25" customHeight="1" x14ac:dyDescent="0.35">
      <c r="A21" s="232"/>
      <c r="B21" s="233"/>
      <c r="C21" s="234"/>
      <c r="D21" s="235"/>
      <c r="E21" s="233"/>
      <c r="F21" s="236"/>
      <c r="H21" s="232"/>
      <c r="I21" s="237"/>
      <c r="J21" s="234"/>
      <c r="K21" s="235"/>
      <c r="L21" s="233"/>
      <c r="M21" s="236"/>
    </row>
    <row r="22" spans="1:13" ht="14.25" customHeight="1" x14ac:dyDescent="0.35">
      <c r="A22" s="211">
        <v>240828</v>
      </c>
      <c r="B22" s="212"/>
      <c r="C22" s="212"/>
      <c r="D22" s="212" t="s">
        <v>858</v>
      </c>
      <c r="E22" s="212"/>
      <c r="F22" s="213"/>
      <c r="H22" s="214">
        <v>240826</v>
      </c>
      <c r="I22" s="215" t="s">
        <v>859</v>
      </c>
      <c r="J22" s="215"/>
      <c r="K22" s="215"/>
      <c r="L22" s="216"/>
      <c r="M22" s="216"/>
    </row>
    <row r="23" spans="1:13" ht="14.25" customHeight="1" x14ac:dyDescent="0.35">
      <c r="A23" s="217" t="s">
        <v>315</v>
      </c>
      <c r="B23" s="218"/>
      <c r="C23" s="217" t="s">
        <v>860</v>
      </c>
      <c r="D23" s="218"/>
      <c r="E23" s="218"/>
      <c r="F23" s="219"/>
      <c r="H23" s="220" t="s">
        <v>315</v>
      </c>
      <c r="I23" s="221"/>
      <c r="J23" s="220" t="s">
        <v>860</v>
      </c>
      <c r="K23" s="221"/>
      <c r="L23" s="222"/>
      <c r="M23" s="222"/>
    </row>
    <row r="24" spans="1:13" ht="14.25" customHeight="1" x14ac:dyDescent="0.35">
      <c r="A24" s="36" t="s">
        <v>1</v>
      </c>
      <c r="B24" s="38" t="s">
        <v>861</v>
      </c>
      <c r="C24" s="41" t="s">
        <v>1</v>
      </c>
      <c r="D24" s="42" t="s">
        <v>323</v>
      </c>
      <c r="E24" s="223" t="s">
        <v>862</v>
      </c>
      <c r="F24" s="99" t="s">
        <v>324</v>
      </c>
      <c r="H24" s="36" t="s">
        <v>1</v>
      </c>
      <c r="I24" s="38" t="s">
        <v>861</v>
      </c>
      <c r="J24" s="39" t="s">
        <v>1</v>
      </c>
      <c r="K24" s="42" t="s">
        <v>323</v>
      </c>
      <c r="L24" s="223" t="s">
        <v>321</v>
      </c>
      <c r="M24" s="99" t="s">
        <v>324</v>
      </c>
    </row>
    <row r="25" spans="1:13" ht="14.25" customHeight="1" x14ac:dyDescent="0.35">
      <c r="A25" s="44" t="s">
        <v>863</v>
      </c>
      <c r="B25" s="224">
        <v>7.8399999999999997E-2</v>
      </c>
      <c r="C25" s="78" t="s">
        <v>864</v>
      </c>
      <c r="D25" s="238">
        <v>24.072199999999999</v>
      </c>
      <c r="E25" s="225">
        <f>(ABS(D26-D25) / AVERAGE(D25:D26))*100</f>
        <v>1.6263177520802827</v>
      </c>
      <c r="F25" s="49">
        <f t="shared" ref="F25:F26" si="6">(D25)/25</f>
        <v>0.96288799999999997</v>
      </c>
      <c r="H25" s="44" t="s">
        <v>865</v>
      </c>
      <c r="I25" s="77">
        <v>0</v>
      </c>
      <c r="J25" s="78" t="s">
        <v>866</v>
      </c>
      <c r="K25" s="48">
        <v>24.511399999999998</v>
      </c>
      <c r="L25" s="225">
        <f>(ABS(K26-K25) / AVERAGE(K25:K26))*100</f>
        <v>0.64421860866788816</v>
      </c>
      <c r="M25" s="49">
        <f t="shared" ref="M25:M26" si="7">(K25)/25</f>
        <v>0.98045599999999988</v>
      </c>
    </row>
    <row r="26" spans="1:13" ht="14.25" customHeight="1" x14ac:dyDescent="0.35">
      <c r="A26" s="226"/>
      <c r="B26" s="227"/>
      <c r="C26" s="83" t="s">
        <v>867</v>
      </c>
      <c r="D26" s="224">
        <v>24.466899999999999</v>
      </c>
      <c r="E26" s="72"/>
      <c r="F26" s="54">
        <f t="shared" si="6"/>
        <v>0.97867599999999999</v>
      </c>
      <c r="H26" s="226"/>
      <c r="I26" s="228"/>
      <c r="J26" s="83" t="s">
        <v>868</v>
      </c>
      <c r="K26" s="53">
        <v>24.353999999999999</v>
      </c>
      <c r="L26" s="72"/>
      <c r="M26" s="54">
        <f t="shared" si="7"/>
        <v>0.97415999999999991</v>
      </c>
    </row>
    <row r="27" spans="1:13" ht="14.25" customHeight="1" x14ac:dyDescent="0.35">
      <c r="A27" s="226"/>
      <c r="B27" s="227"/>
      <c r="C27" s="229"/>
      <c r="D27" s="230"/>
      <c r="E27" s="227"/>
      <c r="F27" s="231"/>
      <c r="H27" s="226"/>
      <c r="I27" s="228"/>
      <c r="J27" s="229"/>
      <c r="K27" s="230"/>
      <c r="L27" s="227"/>
      <c r="M27" s="231"/>
    </row>
    <row r="28" spans="1:13" ht="14.25" customHeight="1" x14ac:dyDescent="0.35">
      <c r="A28" s="232"/>
      <c r="B28" s="233"/>
      <c r="C28" s="234"/>
      <c r="D28" s="235"/>
      <c r="E28" s="233"/>
      <c r="F28" s="236"/>
      <c r="H28" s="232"/>
      <c r="I28" s="237"/>
      <c r="J28" s="234"/>
      <c r="K28" s="235"/>
      <c r="L28" s="233"/>
      <c r="M28" s="236"/>
    </row>
    <row r="29" spans="1:13" ht="14.25" customHeight="1" x14ac:dyDescent="0.35">
      <c r="A29" s="211">
        <v>240905</v>
      </c>
      <c r="B29" s="212"/>
      <c r="C29" s="212"/>
      <c r="D29" s="212" t="s">
        <v>858</v>
      </c>
      <c r="E29" s="212"/>
      <c r="F29" s="213"/>
      <c r="H29" s="214">
        <v>240903</v>
      </c>
      <c r="I29" s="215" t="s">
        <v>859</v>
      </c>
      <c r="J29" s="215"/>
      <c r="K29" s="215"/>
      <c r="L29" s="216"/>
      <c r="M29" s="216"/>
    </row>
    <row r="30" spans="1:13" ht="14.25" customHeight="1" x14ac:dyDescent="0.35">
      <c r="A30" s="217" t="s">
        <v>315</v>
      </c>
      <c r="B30" s="218"/>
      <c r="C30" s="217" t="s">
        <v>860</v>
      </c>
      <c r="D30" s="218"/>
      <c r="E30" s="218"/>
      <c r="F30" s="219"/>
      <c r="H30" s="220" t="s">
        <v>315</v>
      </c>
      <c r="I30" s="221"/>
      <c r="J30" s="220" t="s">
        <v>860</v>
      </c>
      <c r="K30" s="221"/>
      <c r="L30" s="222"/>
      <c r="M30" s="222"/>
    </row>
    <row r="31" spans="1:13" ht="14.25" customHeight="1" x14ac:dyDescent="0.35">
      <c r="A31" s="36" t="s">
        <v>1</v>
      </c>
      <c r="B31" s="38" t="s">
        <v>861</v>
      </c>
      <c r="C31" s="41" t="s">
        <v>1</v>
      </c>
      <c r="D31" s="42" t="s">
        <v>323</v>
      </c>
      <c r="E31" s="223" t="s">
        <v>862</v>
      </c>
      <c r="F31" s="99" t="s">
        <v>324</v>
      </c>
      <c r="H31" s="36" t="s">
        <v>1</v>
      </c>
      <c r="I31" s="38" t="s">
        <v>861</v>
      </c>
      <c r="J31" s="39" t="s">
        <v>1</v>
      </c>
      <c r="K31" s="42" t="s">
        <v>323</v>
      </c>
      <c r="L31" s="223" t="s">
        <v>321</v>
      </c>
      <c r="M31" s="99" t="s">
        <v>324</v>
      </c>
    </row>
    <row r="32" spans="1:13" ht="14.25" customHeight="1" x14ac:dyDescent="0.35">
      <c r="A32" s="44" t="s">
        <v>863</v>
      </c>
      <c r="B32" s="224">
        <v>0</v>
      </c>
      <c r="C32" s="78" t="s">
        <v>864</v>
      </c>
      <c r="D32" s="48">
        <v>22.695499999999999</v>
      </c>
      <c r="E32" s="225">
        <f>(ABS(D33-D32) / AVERAGE(D32:D33))*100</f>
        <v>2.8454092746182673</v>
      </c>
      <c r="F32" s="49">
        <f t="shared" ref="F32:F33" si="8">(D32)/25</f>
        <v>0.90781999999999996</v>
      </c>
      <c r="H32" s="44" t="s">
        <v>865</v>
      </c>
      <c r="I32" s="77">
        <v>0</v>
      </c>
      <c r="J32" s="78" t="s">
        <v>866</v>
      </c>
      <c r="K32" s="224">
        <v>24.950099999999999</v>
      </c>
      <c r="L32" s="225">
        <f>(ABS(K33-K32) / AVERAGE(K32:K33))*100</f>
        <v>3.2555361265152563</v>
      </c>
      <c r="M32" s="49">
        <f t="shared" ref="M32:M33" si="9">(K32)/25</f>
        <v>0.998004</v>
      </c>
    </row>
    <row r="33" spans="1:13" ht="14.25" customHeight="1" x14ac:dyDescent="0.35">
      <c r="A33" s="226"/>
      <c r="B33" s="227"/>
      <c r="C33" s="83" t="s">
        <v>867</v>
      </c>
      <c r="D33" s="53">
        <v>23.3506</v>
      </c>
      <c r="E33" s="72"/>
      <c r="F33" s="54">
        <f t="shared" si="8"/>
        <v>0.93402399999999997</v>
      </c>
      <c r="H33" s="226"/>
      <c r="I33" s="228"/>
      <c r="J33" s="83" t="s">
        <v>868</v>
      </c>
      <c r="K33" s="224">
        <v>25.7758</v>
      </c>
      <c r="L33" s="72"/>
      <c r="M33" s="54">
        <f t="shared" si="9"/>
        <v>1.0310319999999999</v>
      </c>
    </row>
    <row r="34" spans="1:13" ht="14.25" customHeight="1" x14ac:dyDescent="0.35">
      <c r="A34" s="226"/>
      <c r="B34" s="227"/>
      <c r="C34" s="229"/>
      <c r="D34" s="230"/>
      <c r="E34" s="227"/>
      <c r="F34" s="231"/>
      <c r="H34" s="226"/>
      <c r="I34" s="228"/>
      <c r="J34" s="229"/>
      <c r="K34" s="230"/>
      <c r="L34" s="227"/>
      <c r="M34" s="231"/>
    </row>
    <row r="35" spans="1:13" ht="14.25" customHeight="1" x14ac:dyDescent="0.35">
      <c r="A35" s="232"/>
      <c r="B35" s="233"/>
      <c r="C35" s="234"/>
      <c r="D35" s="235"/>
      <c r="E35" s="233"/>
      <c r="F35" s="236"/>
      <c r="H35" s="232"/>
      <c r="I35" s="237"/>
      <c r="J35" s="234"/>
      <c r="K35" s="235"/>
      <c r="L35" s="233"/>
      <c r="M35" s="236"/>
    </row>
    <row r="36" spans="1:13" ht="14.25" customHeight="1" x14ac:dyDescent="0.35">
      <c r="A36" s="211">
        <v>240917</v>
      </c>
      <c r="B36" s="212"/>
      <c r="C36" s="212"/>
      <c r="D36" s="212" t="s">
        <v>858</v>
      </c>
      <c r="E36" s="212"/>
      <c r="F36" s="213"/>
      <c r="H36" s="214">
        <v>240416</v>
      </c>
      <c r="I36" s="215" t="s">
        <v>859</v>
      </c>
      <c r="J36" s="215"/>
      <c r="K36" s="215"/>
      <c r="L36" s="216"/>
      <c r="M36" s="216"/>
    </row>
    <row r="37" spans="1:13" ht="14.25" customHeight="1" x14ac:dyDescent="0.35">
      <c r="A37" s="217" t="s">
        <v>315</v>
      </c>
      <c r="B37" s="218"/>
      <c r="C37" s="217" t="s">
        <v>860</v>
      </c>
      <c r="D37" s="218"/>
      <c r="E37" s="218"/>
      <c r="F37" s="219"/>
      <c r="H37" s="220" t="s">
        <v>315</v>
      </c>
      <c r="I37" s="221"/>
      <c r="J37" s="220" t="s">
        <v>860</v>
      </c>
      <c r="K37" s="221"/>
      <c r="L37" s="222"/>
      <c r="M37" s="222"/>
    </row>
    <row r="38" spans="1:13" ht="14.25" customHeight="1" x14ac:dyDescent="0.35">
      <c r="A38" s="36" t="s">
        <v>1</v>
      </c>
      <c r="B38" s="38" t="s">
        <v>861</v>
      </c>
      <c r="C38" s="41" t="s">
        <v>1</v>
      </c>
      <c r="D38" s="42" t="s">
        <v>323</v>
      </c>
      <c r="E38" s="223" t="s">
        <v>862</v>
      </c>
      <c r="F38" s="99" t="s">
        <v>324</v>
      </c>
      <c r="H38" s="36" t="s">
        <v>1</v>
      </c>
      <c r="I38" s="38" t="s">
        <v>861</v>
      </c>
      <c r="J38" s="39" t="s">
        <v>1</v>
      </c>
      <c r="K38" s="42" t="s">
        <v>323</v>
      </c>
      <c r="L38" s="223" t="s">
        <v>321</v>
      </c>
      <c r="M38" s="99" t="s">
        <v>324</v>
      </c>
    </row>
    <row r="39" spans="1:13" ht="14.25" customHeight="1" x14ac:dyDescent="0.35">
      <c r="A39" s="44" t="s">
        <v>863</v>
      </c>
      <c r="B39" s="224">
        <v>0</v>
      </c>
      <c r="C39" s="78" t="s">
        <v>864</v>
      </c>
      <c r="D39" s="48">
        <v>23.407</v>
      </c>
      <c r="E39" s="225">
        <f>(ABS(D40-D39) / AVERAGE(D39:D40))*100</f>
        <v>2.5363121186621127</v>
      </c>
      <c r="F39" s="49">
        <f t="shared" ref="F39:F40" si="10">(D39)/25</f>
        <v>0.93628</v>
      </c>
      <c r="H39" s="44" t="s">
        <v>865</v>
      </c>
      <c r="I39" s="77">
        <v>0</v>
      </c>
      <c r="J39" s="44" t="s">
        <v>866</v>
      </c>
      <c r="K39" s="154">
        <v>22.818999999999999</v>
      </c>
      <c r="L39" s="239">
        <f>(ABS(K40-K39) / AVERAGE(K39:K40))*100</f>
        <v>0.33185258019769764</v>
      </c>
      <c r="M39" s="49">
        <f t="shared" ref="M39:M40" si="11">(K39)/25</f>
        <v>0.91276000000000002</v>
      </c>
    </row>
    <row r="40" spans="1:13" ht="14.25" customHeight="1" x14ac:dyDescent="0.35">
      <c r="A40" s="226"/>
      <c r="B40" s="227"/>
      <c r="C40" s="83" t="s">
        <v>867</v>
      </c>
      <c r="D40" s="53">
        <v>24.008299999999998</v>
      </c>
      <c r="E40" s="72"/>
      <c r="F40" s="54">
        <f t="shared" si="10"/>
        <v>0.96033199999999996</v>
      </c>
      <c r="H40" s="226"/>
      <c r="I40" s="228"/>
      <c r="J40" s="56" t="s">
        <v>868</v>
      </c>
      <c r="K40" s="182">
        <v>22.743400000000001</v>
      </c>
      <c r="L40" s="240"/>
      <c r="M40" s="54">
        <f t="shared" si="11"/>
        <v>0.9097360000000001</v>
      </c>
    </row>
    <row r="41" spans="1:13" ht="14.25" customHeight="1" x14ac:dyDescent="0.35">
      <c r="A41" s="226"/>
      <c r="B41" s="227"/>
      <c r="C41" s="229"/>
      <c r="D41" s="230"/>
      <c r="E41" s="227"/>
      <c r="F41" s="231"/>
      <c r="H41" s="226"/>
      <c r="I41" s="228"/>
      <c r="J41" s="241"/>
      <c r="K41" s="242"/>
      <c r="L41" s="227"/>
      <c r="M41" s="231"/>
    </row>
    <row r="42" spans="1:13" ht="14.25" customHeight="1" x14ac:dyDescent="0.35">
      <c r="A42" s="232"/>
      <c r="B42" s="233"/>
      <c r="C42" s="234"/>
      <c r="D42" s="235"/>
      <c r="E42" s="233"/>
      <c r="F42" s="236"/>
      <c r="H42" s="214" t="s">
        <v>869</v>
      </c>
      <c r="I42" s="215" t="s">
        <v>859</v>
      </c>
      <c r="J42" s="215"/>
      <c r="K42" s="215"/>
      <c r="L42" s="216"/>
      <c r="M42" s="216"/>
    </row>
    <row r="43" spans="1:13" ht="14.25" customHeight="1" x14ac:dyDescent="0.35">
      <c r="A43" s="211">
        <v>240822</v>
      </c>
      <c r="B43" s="212"/>
      <c r="C43" s="212"/>
      <c r="D43" s="212" t="s">
        <v>858</v>
      </c>
      <c r="E43" s="212"/>
      <c r="F43" s="213"/>
      <c r="H43" s="220" t="s">
        <v>315</v>
      </c>
      <c r="I43" s="221"/>
      <c r="J43" s="220" t="s">
        <v>860</v>
      </c>
      <c r="K43" s="221"/>
      <c r="L43" s="222"/>
      <c r="M43" s="222"/>
    </row>
    <row r="44" spans="1:13" ht="14.25" customHeight="1" x14ac:dyDescent="0.35">
      <c r="A44" s="217" t="s">
        <v>315</v>
      </c>
      <c r="B44" s="218"/>
      <c r="C44" s="217" t="s">
        <v>860</v>
      </c>
      <c r="D44" s="218"/>
      <c r="E44" s="218"/>
      <c r="F44" s="219"/>
      <c r="H44" s="36" t="s">
        <v>1</v>
      </c>
      <c r="I44" s="38" t="s">
        <v>861</v>
      </c>
      <c r="J44" s="41" t="s">
        <v>1</v>
      </c>
      <c r="K44" s="42" t="s">
        <v>323</v>
      </c>
      <c r="L44" s="223" t="s">
        <v>321</v>
      </c>
      <c r="M44" s="99" t="s">
        <v>324</v>
      </c>
    </row>
    <row r="45" spans="1:13" ht="14.25" customHeight="1" x14ac:dyDescent="0.35">
      <c r="A45" s="36" t="s">
        <v>1</v>
      </c>
      <c r="B45" s="38" t="s">
        <v>861</v>
      </c>
      <c r="C45" s="41" t="s">
        <v>1</v>
      </c>
      <c r="D45" s="42" t="s">
        <v>323</v>
      </c>
      <c r="E45" s="223" t="s">
        <v>862</v>
      </c>
      <c r="F45" s="99" t="s">
        <v>324</v>
      </c>
      <c r="H45" s="44" t="s">
        <v>865</v>
      </c>
      <c r="I45" s="77">
        <v>3.8E-3</v>
      </c>
      <c r="J45" s="78" t="s">
        <v>866</v>
      </c>
      <c r="K45" s="48">
        <v>24.945799999999998</v>
      </c>
      <c r="L45" s="72">
        <f>ABS(K45-K46)/((K45+K46)/2)*100</f>
        <v>0.6886509360342995</v>
      </c>
      <c r="M45" s="49">
        <f t="shared" ref="M45:M46" si="12">(K45)/25</f>
        <v>0.99783199999999994</v>
      </c>
    </row>
    <row r="46" spans="1:13" ht="14.25" customHeight="1" x14ac:dyDescent="0.35">
      <c r="A46" s="44" t="s">
        <v>863</v>
      </c>
      <c r="B46" s="238">
        <v>0</v>
      </c>
      <c r="C46" s="78" t="s">
        <v>864</v>
      </c>
      <c r="D46" s="48">
        <v>22.247699999999998</v>
      </c>
      <c r="E46" s="225">
        <f>(ABS(D47-D46) / AVERAGE(D46:D47))*100</f>
        <v>0.11198434917529063</v>
      </c>
      <c r="F46" s="49">
        <f t="shared" ref="F46:F47" si="13">(D46)/25</f>
        <v>0.88990799999999992</v>
      </c>
      <c r="H46" s="226"/>
      <c r="I46" s="228"/>
      <c r="J46" s="83" t="s">
        <v>868</v>
      </c>
      <c r="K46" s="53">
        <v>24.7746</v>
      </c>
      <c r="L46" s="72"/>
      <c r="M46" s="54">
        <f t="shared" si="12"/>
        <v>0.99098399999999998</v>
      </c>
    </row>
    <row r="47" spans="1:13" ht="14.25" customHeight="1" x14ac:dyDescent="0.35">
      <c r="A47" s="226"/>
      <c r="B47" s="227"/>
      <c r="C47" s="83" t="s">
        <v>867</v>
      </c>
      <c r="D47" s="53">
        <v>22.222799999999999</v>
      </c>
      <c r="E47" s="72"/>
      <c r="F47" s="54">
        <f t="shared" si="13"/>
        <v>0.88891199999999992</v>
      </c>
      <c r="H47" s="226"/>
      <c r="I47" s="228"/>
      <c r="J47" s="229"/>
      <c r="K47" s="230"/>
      <c r="L47" s="227"/>
      <c r="M47" s="231"/>
    </row>
    <row r="48" spans="1:13" ht="14.25" customHeight="1" x14ac:dyDescent="0.35">
      <c r="A48" s="226"/>
      <c r="B48" s="227"/>
      <c r="C48" s="229"/>
      <c r="D48" s="230"/>
      <c r="E48" s="227"/>
      <c r="F48" s="231"/>
      <c r="H48" s="232"/>
      <c r="I48" s="237"/>
      <c r="J48" s="234"/>
      <c r="K48" s="235"/>
      <c r="L48" s="233"/>
      <c r="M48" s="236"/>
    </row>
    <row r="49" spans="1:13" ht="14.25" customHeight="1" x14ac:dyDescent="0.35">
      <c r="A49" s="232"/>
      <c r="B49" s="233"/>
      <c r="C49" s="234"/>
      <c r="D49" s="235"/>
      <c r="E49" s="233"/>
      <c r="F49" s="236"/>
      <c r="H49" s="214" t="s">
        <v>870</v>
      </c>
      <c r="I49" s="215" t="s">
        <v>859</v>
      </c>
      <c r="J49" s="215"/>
      <c r="K49" s="215"/>
      <c r="L49" s="216"/>
      <c r="M49" s="216"/>
    </row>
    <row r="50" spans="1:13" ht="14.25" customHeight="1" x14ac:dyDescent="0.35">
      <c r="A50" s="211">
        <v>240816</v>
      </c>
      <c r="B50" s="212"/>
      <c r="C50" s="212"/>
      <c r="D50" s="212" t="s">
        <v>858</v>
      </c>
      <c r="E50" s="212"/>
      <c r="F50" s="213"/>
      <c r="H50" s="220" t="s">
        <v>315</v>
      </c>
      <c r="I50" s="221"/>
      <c r="J50" s="220" t="s">
        <v>860</v>
      </c>
      <c r="K50" s="221"/>
      <c r="L50" s="222"/>
      <c r="M50" s="222"/>
    </row>
    <row r="51" spans="1:13" ht="14.25" customHeight="1" x14ac:dyDescent="0.35">
      <c r="A51" s="217" t="s">
        <v>315</v>
      </c>
      <c r="B51" s="218"/>
      <c r="C51" s="217" t="s">
        <v>860</v>
      </c>
      <c r="D51" s="218"/>
      <c r="E51" s="218"/>
      <c r="F51" s="219"/>
      <c r="H51" s="36" t="s">
        <v>1</v>
      </c>
      <c r="I51" s="38" t="s">
        <v>861</v>
      </c>
      <c r="J51" s="41" t="s">
        <v>1</v>
      </c>
      <c r="K51" s="42" t="s">
        <v>323</v>
      </c>
      <c r="L51" s="223" t="s">
        <v>321</v>
      </c>
      <c r="M51" s="99" t="s">
        <v>324</v>
      </c>
    </row>
    <row r="52" spans="1:13" ht="14.25" customHeight="1" x14ac:dyDescent="0.35">
      <c r="A52" s="36" t="s">
        <v>1</v>
      </c>
      <c r="B52" s="38" t="s">
        <v>861</v>
      </c>
      <c r="C52" s="41" t="s">
        <v>1</v>
      </c>
      <c r="D52" s="42" t="s">
        <v>323</v>
      </c>
      <c r="E52" s="223" t="s">
        <v>862</v>
      </c>
      <c r="F52" s="99" t="s">
        <v>324</v>
      </c>
      <c r="H52" s="44" t="s">
        <v>865</v>
      </c>
      <c r="I52" s="77">
        <v>3.2000000000000002E-3</v>
      </c>
      <c r="J52" s="78" t="s">
        <v>866</v>
      </c>
      <c r="K52" s="48">
        <v>25.7834</v>
      </c>
      <c r="L52" s="72">
        <f>ABS(K52-K53)/((K52+K53)/2)*100</f>
        <v>1.0624549112499129</v>
      </c>
      <c r="M52" s="49">
        <f t="shared" ref="M52:M53" si="14">(K52)/25</f>
        <v>1.031336</v>
      </c>
    </row>
    <row r="53" spans="1:13" ht="14.25" customHeight="1" x14ac:dyDescent="0.35">
      <c r="A53" s="44" t="s">
        <v>863</v>
      </c>
      <c r="B53" s="224">
        <v>0</v>
      </c>
      <c r="C53" s="78" t="s">
        <v>864</v>
      </c>
      <c r="D53" s="48">
        <v>21.963899999999999</v>
      </c>
      <c r="E53" s="225">
        <f>(ABS(D54-D53) / AVERAGE(D53:D54))*100</f>
        <v>1.3359503608965464</v>
      </c>
      <c r="F53" s="49">
        <f t="shared" ref="F53:F54" si="15">(D53)/25</f>
        <v>0.878556</v>
      </c>
      <c r="H53" s="226"/>
      <c r="I53" s="228"/>
      <c r="J53" s="83" t="s">
        <v>868</v>
      </c>
      <c r="K53" s="53">
        <v>26.058800000000002</v>
      </c>
      <c r="L53" s="72"/>
      <c r="M53" s="54">
        <f t="shared" si="14"/>
        <v>1.0423520000000002</v>
      </c>
    </row>
    <row r="54" spans="1:13" ht="14.25" customHeight="1" x14ac:dyDescent="0.35">
      <c r="A54" s="226"/>
      <c r="B54" s="227"/>
      <c r="C54" s="83" t="s">
        <v>867</v>
      </c>
      <c r="D54" s="53">
        <v>22.2593</v>
      </c>
      <c r="E54" s="72"/>
      <c r="F54" s="54">
        <f t="shared" si="15"/>
        <v>0.89037199999999994</v>
      </c>
      <c r="H54" s="226"/>
      <c r="I54" s="228"/>
      <c r="J54" s="229"/>
      <c r="K54" s="230"/>
      <c r="L54" s="227"/>
      <c r="M54" s="231"/>
    </row>
    <row r="55" spans="1:13" ht="14.25" customHeight="1" x14ac:dyDescent="0.35">
      <c r="A55" s="226"/>
      <c r="B55" s="227"/>
      <c r="C55" s="229"/>
      <c r="D55" s="230"/>
      <c r="E55" s="227"/>
      <c r="F55" s="231"/>
      <c r="H55" s="232"/>
      <c r="I55" s="237"/>
      <c r="J55" s="234"/>
      <c r="K55" s="235"/>
      <c r="L55" s="233"/>
      <c r="M55" s="236"/>
    </row>
    <row r="56" spans="1:13" ht="14.25" customHeight="1" x14ac:dyDescent="0.35">
      <c r="A56" s="232"/>
      <c r="B56" s="233"/>
      <c r="C56" s="234"/>
      <c r="D56" s="235"/>
      <c r="E56" s="233"/>
      <c r="F56" s="236"/>
    </row>
    <row r="57" spans="1:13" ht="14.25" customHeight="1" x14ac:dyDescent="0.35">
      <c r="A57" s="211">
        <v>240417</v>
      </c>
      <c r="B57" s="212"/>
      <c r="C57" s="212"/>
      <c r="D57" s="212" t="s">
        <v>858</v>
      </c>
      <c r="E57" s="212"/>
      <c r="F57" s="213"/>
    </row>
    <row r="58" spans="1:13" ht="14.25" customHeight="1" x14ac:dyDescent="0.35">
      <c r="A58" s="217" t="s">
        <v>315</v>
      </c>
      <c r="B58" s="218"/>
      <c r="C58" s="217" t="s">
        <v>860</v>
      </c>
      <c r="D58" s="218"/>
      <c r="E58" s="218"/>
      <c r="F58" s="219"/>
    </row>
    <row r="59" spans="1:13" ht="14.25" customHeight="1" x14ac:dyDescent="0.35">
      <c r="A59" s="36" t="s">
        <v>1</v>
      </c>
      <c r="B59" s="38" t="s">
        <v>861</v>
      </c>
      <c r="C59" s="41" t="s">
        <v>1</v>
      </c>
      <c r="D59" s="42" t="s">
        <v>323</v>
      </c>
      <c r="E59" s="223" t="s">
        <v>862</v>
      </c>
      <c r="F59" s="99" t="s">
        <v>324</v>
      </c>
    </row>
    <row r="60" spans="1:13" ht="14.25" customHeight="1" x14ac:dyDescent="0.35">
      <c r="A60" s="44" t="s">
        <v>863</v>
      </c>
      <c r="B60" s="28">
        <v>0</v>
      </c>
      <c r="C60" s="78" t="s">
        <v>864</v>
      </c>
      <c r="D60" s="243">
        <v>22.752700000000001</v>
      </c>
      <c r="E60" s="225">
        <f>(ABS(D61-D60) / AVERAGE(D60:D61))*100</f>
        <v>0.86959592481746939</v>
      </c>
      <c r="F60" s="49">
        <f t="shared" ref="F60:F61" si="16">(D60)/25</f>
        <v>0.91010800000000003</v>
      </c>
    </row>
    <row r="61" spans="1:13" ht="14.25" customHeight="1" x14ac:dyDescent="0.35">
      <c r="A61" s="226"/>
      <c r="B61" s="227"/>
      <c r="C61" s="83" t="s">
        <v>867</v>
      </c>
      <c r="D61" s="244">
        <v>22.555700000000002</v>
      </c>
      <c r="E61" s="72"/>
      <c r="F61" s="54">
        <f t="shared" si="16"/>
        <v>0.90222800000000003</v>
      </c>
    </row>
    <row r="62" spans="1:13" ht="14.25" customHeight="1" x14ac:dyDescent="0.35">
      <c r="A62" s="226"/>
      <c r="B62" s="227"/>
      <c r="C62" s="229"/>
      <c r="D62" s="230"/>
      <c r="E62" s="227"/>
      <c r="F62" s="231"/>
    </row>
    <row r="63" spans="1:13" ht="14.25" customHeight="1" x14ac:dyDescent="0.35">
      <c r="A63" s="232"/>
      <c r="B63" s="233"/>
      <c r="C63" s="234"/>
      <c r="D63" s="235"/>
      <c r="E63" s="233"/>
      <c r="F63" s="236"/>
    </row>
    <row r="64" spans="1:13" ht="14.25" customHeight="1" x14ac:dyDescent="0.35"/>
    <row r="65" spans="1:12" ht="14.25" customHeight="1" x14ac:dyDescent="0.35">
      <c r="A65" s="214" t="s">
        <v>871</v>
      </c>
      <c r="B65" s="215" t="s">
        <v>859</v>
      </c>
      <c r="C65" s="215"/>
      <c r="D65" s="215"/>
      <c r="E65" s="216"/>
      <c r="F65" s="216"/>
      <c r="G65" s="211" t="s">
        <v>872</v>
      </c>
      <c r="H65" s="212"/>
      <c r="I65" s="212"/>
      <c r="J65" s="212" t="s">
        <v>858</v>
      </c>
      <c r="K65" s="212"/>
      <c r="L65" s="213"/>
    </row>
    <row r="66" spans="1:12" ht="14.25" customHeight="1" x14ac:dyDescent="0.35">
      <c r="A66" s="220" t="s">
        <v>315</v>
      </c>
      <c r="B66" s="221"/>
      <c r="C66" s="220" t="s">
        <v>860</v>
      </c>
      <c r="D66" s="221"/>
      <c r="E66" s="222"/>
      <c r="F66" s="222"/>
      <c r="G66" s="217" t="s">
        <v>315</v>
      </c>
      <c r="H66" s="218"/>
      <c r="I66" s="217" t="s">
        <v>860</v>
      </c>
      <c r="J66" s="218"/>
      <c r="K66" s="218"/>
      <c r="L66" s="219"/>
    </row>
    <row r="67" spans="1:12" ht="14.25" customHeight="1" x14ac:dyDescent="0.35">
      <c r="A67" s="36" t="s">
        <v>1</v>
      </c>
      <c r="B67" s="38" t="s">
        <v>861</v>
      </c>
      <c r="C67" s="41" t="s">
        <v>1</v>
      </c>
      <c r="D67" s="42" t="s">
        <v>323</v>
      </c>
      <c r="E67" s="223" t="s">
        <v>321</v>
      </c>
      <c r="F67" s="99" t="s">
        <v>324</v>
      </c>
      <c r="G67" s="36" t="s">
        <v>1</v>
      </c>
      <c r="H67" s="38" t="s">
        <v>861</v>
      </c>
      <c r="I67" s="41" t="s">
        <v>1</v>
      </c>
      <c r="J67" s="42" t="s">
        <v>323</v>
      </c>
      <c r="K67" s="223" t="s">
        <v>862</v>
      </c>
      <c r="L67" s="99" t="s">
        <v>324</v>
      </c>
    </row>
    <row r="68" spans="1:12" ht="14.25" customHeight="1" x14ac:dyDescent="0.35">
      <c r="A68" s="44" t="s">
        <v>865</v>
      </c>
      <c r="B68" s="139">
        <v>1.4E-2</v>
      </c>
      <c r="C68" s="78" t="s">
        <v>866</v>
      </c>
      <c r="D68" s="48">
        <v>24.8931</v>
      </c>
      <c r="E68" s="72">
        <f>ABS(D68-D69)/((D68+D69)/2)*100</f>
        <v>1.1232858107271333</v>
      </c>
      <c r="F68" s="49">
        <f t="shared" ref="F68:F69" si="17">(D68)/25</f>
        <v>0.99572400000000005</v>
      </c>
      <c r="G68" s="44" t="s">
        <v>863</v>
      </c>
      <c r="H68" s="28">
        <v>0</v>
      </c>
      <c r="I68" s="78" t="s">
        <v>864</v>
      </c>
      <c r="J68" s="48">
        <v>22.972899999999999</v>
      </c>
      <c r="K68" s="72">
        <f>ABS(J68-J69)/((J68+J69)/2)*100</f>
        <v>1.0987108113490236</v>
      </c>
      <c r="L68" s="49">
        <f t="shared" ref="L68:L69" si="18">(J68)/25</f>
        <v>0.91891599999999996</v>
      </c>
    </row>
    <row r="69" spans="1:12" ht="14.25" customHeight="1" x14ac:dyDescent="0.35">
      <c r="A69" s="226"/>
      <c r="B69" s="227"/>
      <c r="C69" s="83" t="s">
        <v>868</v>
      </c>
      <c r="D69" s="53">
        <v>25.174299999999999</v>
      </c>
      <c r="E69" s="72"/>
      <c r="F69" s="54">
        <f t="shared" si="17"/>
        <v>1.006972</v>
      </c>
      <c r="G69" s="226"/>
      <c r="H69" s="227"/>
      <c r="I69" s="83" t="s">
        <v>867</v>
      </c>
      <c r="J69" s="53">
        <v>23.226700000000001</v>
      </c>
      <c r="K69" s="72"/>
      <c r="L69" s="54">
        <f t="shared" si="18"/>
        <v>0.929068</v>
      </c>
    </row>
    <row r="70" spans="1:12" ht="14.25" customHeight="1" x14ac:dyDescent="0.35">
      <c r="A70" s="226"/>
      <c r="B70" s="227"/>
      <c r="C70" s="229"/>
      <c r="D70" s="230"/>
      <c r="E70" s="227"/>
      <c r="F70" s="231"/>
      <c r="G70" s="226"/>
      <c r="H70" s="227"/>
      <c r="I70" s="229"/>
      <c r="J70" s="230"/>
      <c r="K70" s="227"/>
      <c r="L70" s="231"/>
    </row>
    <row r="71" spans="1:12" ht="14.25" customHeight="1" x14ac:dyDescent="0.35">
      <c r="A71" s="232"/>
      <c r="B71" s="233"/>
      <c r="C71" s="234"/>
      <c r="D71" s="235"/>
      <c r="E71" s="233"/>
      <c r="F71" s="236"/>
      <c r="G71" s="232"/>
      <c r="H71" s="233"/>
      <c r="I71" s="234"/>
      <c r="J71" s="235"/>
      <c r="K71" s="233"/>
      <c r="L71" s="236"/>
    </row>
    <row r="72" spans="1:12" ht="14.25" customHeight="1" x14ac:dyDescent="0.35"/>
    <row r="73" spans="1:12" ht="14.25" customHeight="1" x14ac:dyDescent="0.35">
      <c r="A73" s="211">
        <v>241024</v>
      </c>
      <c r="B73" s="212"/>
      <c r="C73" s="212"/>
      <c r="D73" s="212" t="s">
        <v>858</v>
      </c>
      <c r="E73" s="212"/>
      <c r="F73" s="213"/>
    </row>
    <row r="74" spans="1:12" ht="14.25" customHeight="1" x14ac:dyDescent="0.35">
      <c r="A74" s="217" t="s">
        <v>315</v>
      </c>
      <c r="B74" s="218"/>
      <c r="C74" s="217" t="s">
        <v>860</v>
      </c>
      <c r="D74" s="218"/>
      <c r="E74" s="218"/>
      <c r="F74" s="219"/>
    </row>
    <row r="75" spans="1:12" ht="14.25" customHeight="1" x14ac:dyDescent="0.35">
      <c r="A75" s="36" t="s">
        <v>1</v>
      </c>
      <c r="B75" s="38" t="s">
        <v>861</v>
      </c>
      <c r="C75" s="41" t="s">
        <v>1</v>
      </c>
      <c r="D75" s="42" t="s">
        <v>323</v>
      </c>
      <c r="E75" s="223" t="s">
        <v>862</v>
      </c>
      <c r="F75" s="99" t="s">
        <v>324</v>
      </c>
    </row>
    <row r="76" spans="1:12" ht="14.25" customHeight="1" x14ac:dyDescent="0.35">
      <c r="A76" s="44" t="s">
        <v>863</v>
      </c>
      <c r="B76" s="224">
        <v>0</v>
      </c>
      <c r="C76" s="78" t="s">
        <v>864</v>
      </c>
      <c r="D76" s="243">
        <v>23.409300000000002</v>
      </c>
      <c r="E76" s="225">
        <f>(ABS(D77-D76) / AVERAGE(D76:D77))*100</f>
        <v>2.3935491086973495</v>
      </c>
      <c r="F76" s="49">
        <f t="shared" ref="F76:F77" si="19">(D76)/25</f>
        <v>0.93637200000000009</v>
      </c>
    </row>
    <row r="77" spans="1:12" ht="14.25" customHeight="1" x14ac:dyDescent="0.35">
      <c r="A77" s="226"/>
      <c r="B77" s="227"/>
      <c r="C77" s="83" t="s">
        <v>867</v>
      </c>
      <c r="D77" s="244">
        <v>23.976400000000002</v>
      </c>
      <c r="E77" s="72"/>
      <c r="F77" s="54">
        <f t="shared" si="19"/>
        <v>0.95905600000000002</v>
      </c>
    </row>
    <row r="78" spans="1:12" ht="14.25" customHeight="1" x14ac:dyDescent="0.35">
      <c r="A78" s="226"/>
      <c r="B78" s="227"/>
      <c r="C78" s="229"/>
      <c r="D78" s="230"/>
      <c r="E78" s="227"/>
      <c r="F78" s="231"/>
    </row>
    <row r="79" spans="1:12" ht="14.25" customHeight="1" x14ac:dyDescent="0.35">
      <c r="A79" s="232"/>
      <c r="B79" s="233"/>
      <c r="C79" s="234"/>
      <c r="D79" s="235"/>
      <c r="E79" s="233"/>
      <c r="F79" s="236"/>
    </row>
    <row r="80" spans="1:12" ht="14.25" customHeight="1" x14ac:dyDescent="0.35"/>
    <row r="81" spans="1:12" ht="14.25" customHeight="1" x14ac:dyDescent="0.35">
      <c r="A81" s="214" t="s">
        <v>873</v>
      </c>
      <c r="B81" s="215" t="s">
        <v>859</v>
      </c>
      <c r="C81" s="215"/>
      <c r="D81" s="215"/>
      <c r="E81" s="216"/>
      <c r="F81" s="216"/>
      <c r="G81" s="211" t="s">
        <v>874</v>
      </c>
      <c r="H81" s="212"/>
      <c r="I81" s="212"/>
      <c r="J81" s="212" t="s">
        <v>858</v>
      </c>
      <c r="K81" s="212"/>
      <c r="L81" s="213"/>
    </row>
    <row r="82" spans="1:12" ht="14.25" customHeight="1" x14ac:dyDescent="0.35">
      <c r="A82" s="220" t="s">
        <v>315</v>
      </c>
      <c r="B82" s="221"/>
      <c r="C82" s="220" t="s">
        <v>860</v>
      </c>
      <c r="D82" s="221"/>
      <c r="E82" s="222"/>
      <c r="F82" s="222"/>
      <c r="G82" s="217" t="s">
        <v>315</v>
      </c>
      <c r="H82" s="218"/>
      <c r="I82" s="217" t="s">
        <v>860</v>
      </c>
      <c r="J82" s="218"/>
      <c r="K82" s="218"/>
      <c r="L82" s="219"/>
    </row>
    <row r="83" spans="1:12" ht="14.25" customHeight="1" x14ac:dyDescent="0.35">
      <c r="A83" s="36" t="s">
        <v>1</v>
      </c>
      <c r="B83" s="38" t="s">
        <v>861</v>
      </c>
      <c r="C83" s="41" t="s">
        <v>1</v>
      </c>
      <c r="D83" s="42" t="s">
        <v>323</v>
      </c>
      <c r="E83" s="223" t="s">
        <v>321</v>
      </c>
      <c r="F83" s="99" t="s">
        <v>324</v>
      </c>
      <c r="G83" s="36" t="s">
        <v>1</v>
      </c>
      <c r="H83" s="38" t="s">
        <v>861</v>
      </c>
      <c r="I83" s="41" t="s">
        <v>1</v>
      </c>
      <c r="J83" s="42" t="s">
        <v>323</v>
      </c>
      <c r="K83" s="223" t="s">
        <v>862</v>
      </c>
      <c r="L83" s="99" t="s">
        <v>324</v>
      </c>
    </row>
    <row r="84" spans="1:12" ht="14.25" customHeight="1" x14ac:dyDescent="0.35">
      <c r="A84" s="44" t="s">
        <v>865</v>
      </c>
      <c r="B84" s="139">
        <v>0</v>
      </c>
      <c r="C84" s="78" t="s">
        <v>866</v>
      </c>
      <c r="D84" s="48">
        <v>25.468499999999999</v>
      </c>
      <c r="E84" s="72">
        <f>ABS(D84-D85)/((D84+D85)/2)</f>
        <v>5.5595147630315015E-3</v>
      </c>
      <c r="F84" s="49">
        <f t="shared" ref="F84:F85" si="20">(D84)/25</f>
        <v>1.01874</v>
      </c>
      <c r="G84" s="44" t="s">
        <v>863</v>
      </c>
      <c r="H84" s="28">
        <v>0</v>
      </c>
      <c r="I84" s="78" t="s">
        <v>864</v>
      </c>
      <c r="J84" s="48">
        <v>24.979099999999999</v>
      </c>
      <c r="K84" s="72">
        <f>ABS(J84-J85)/((J84+J85)/2)</f>
        <v>4.3008164329702055E-3</v>
      </c>
      <c r="L84" s="49">
        <f t="shared" ref="L84:L85" si="21">(J84)/25</f>
        <v>0.99916399999999994</v>
      </c>
    </row>
    <row r="85" spans="1:12" ht="14.25" customHeight="1" x14ac:dyDescent="0.35">
      <c r="A85" s="226"/>
      <c r="B85" s="227"/>
      <c r="C85" s="83" t="s">
        <v>868</v>
      </c>
      <c r="D85" s="53">
        <v>25.327300000000001</v>
      </c>
      <c r="E85" s="72"/>
      <c r="F85" s="54">
        <f t="shared" si="20"/>
        <v>1.0130920000000001</v>
      </c>
      <c r="G85" s="226"/>
      <c r="H85" s="227"/>
      <c r="I85" s="83" t="s">
        <v>867</v>
      </c>
      <c r="J85" s="53">
        <v>24.8719</v>
      </c>
      <c r="K85" s="72"/>
      <c r="L85" s="54">
        <f t="shared" si="21"/>
        <v>0.99487599999999998</v>
      </c>
    </row>
    <row r="86" spans="1:12" ht="14.25" customHeight="1" x14ac:dyDescent="0.35">
      <c r="A86" s="226"/>
      <c r="B86" s="227"/>
      <c r="C86" s="229"/>
      <c r="D86" s="230"/>
      <c r="E86" s="227"/>
      <c r="F86" s="231"/>
      <c r="G86" s="226"/>
      <c r="H86" s="227"/>
      <c r="I86" s="229"/>
      <c r="J86" s="230"/>
      <c r="K86" s="227"/>
      <c r="L86" s="231"/>
    </row>
    <row r="87" spans="1:12" ht="14.25" customHeight="1" x14ac:dyDescent="0.35">
      <c r="A87" s="232"/>
      <c r="B87" s="233"/>
      <c r="C87" s="234"/>
      <c r="D87" s="235"/>
      <c r="E87" s="233"/>
      <c r="F87" s="236"/>
      <c r="G87" s="232"/>
      <c r="H87" s="233"/>
      <c r="I87" s="234"/>
      <c r="J87" s="235"/>
      <c r="K87" s="233"/>
      <c r="L87" s="236"/>
    </row>
    <row r="88" spans="1:12" ht="14.25" customHeight="1" x14ac:dyDescent="0.35">
      <c r="A88" s="214" t="s">
        <v>875</v>
      </c>
      <c r="B88" s="216" t="s">
        <v>859</v>
      </c>
      <c r="C88" s="215"/>
      <c r="D88" s="215"/>
      <c r="E88" s="216"/>
      <c r="F88" s="216"/>
      <c r="G88" s="211" t="s">
        <v>876</v>
      </c>
      <c r="H88" s="212"/>
      <c r="I88" s="212"/>
      <c r="J88" s="212" t="s">
        <v>858</v>
      </c>
      <c r="K88" s="212"/>
      <c r="L88" s="213"/>
    </row>
    <row r="89" spans="1:12" ht="14.25" customHeight="1" x14ac:dyDescent="0.35">
      <c r="A89" s="220" t="s">
        <v>315</v>
      </c>
      <c r="B89" s="222"/>
      <c r="C89" s="245" t="s">
        <v>860</v>
      </c>
      <c r="D89" s="221"/>
      <c r="E89" s="222"/>
      <c r="F89" s="222"/>
      <c r="G89" s="217" t="s">
        <v>315</v>
      </c>
      <c r="H89" s="218"/>
      <c r="I89" s="217" t="s">
        <v>860</v>
      </c>
      <c r="J89" s="218"/>
      <c r="K89" s="218"/>
      <c r="L89" s="219"/>
    </row>
    <row r="90" spans="1:12" ht="14.25" customHeight="1" x14ac:dyDescent="0.35">
      <c r="A90" s="36" t="s">
        <v>1</v>
      </c>
      <c r="B90" s="38" t="s">
        <v>861</v>
      </c>
      <c r="C90" s="39" t="s">
        <v>1</v>
      </c>
      <c r="D90" s="42" t="s">
        <v>323</v>
      </c>
      <c r="E90" s="223" t="s">
        <v>321</v>
      </c>
      <c r="F90" s="99" t="s">
        <v>324</v>
      </c>
      <c r="G90" s="36" t="s">
        <v>1</v>
      </c>
      <c r="H90" s="38" t="s">
        <v>861</v>
      </c>
      <c r="I90" s="41" t="s">
        <v>1</v>
      </c>
      <c r="J90" s="42" t="s">
        <v>323</v>
      </c>
      <c r="K90" s="223" t="s">
        <v>862</v>
      </c>
      <c r="L90" s="99" t="s">
        <v>324</v>
      </c>
    </row>
    <row r="91" spans="1:12" ht="14.25" customHeight="1" x14ac:dyDescent="0.35">
      <c r="A91" s="44" t="s">
        <v>865</v>
      </c>
      <c r="B91" s="77">
        <v>0</v>
      </c>
      <c r="C91" s="78" t="s">
        <v>866</v>
      </c>
      <c r="D91" s="48">
        <v>25.7255</v>
      </c>
      <c r="E91" s="72">
        <f>ABS(D91-D92)/((D91+D92)/2)*100</f>
        <v>0.96005874403380553</v>
      </c>
      <c r="F91" s="49">
        <f t="shared" ref="F91:F92" si="22">(D91)/25</f>
        <v>1.02902</v>
      </c>
      <c r="G91" s="44" t="s">
        <v>863</v>
      </c>
      <c r="H91" s="28">
        <v>0</v>
      </c>
      <c r="I91" s="78" t="s">
        <v>864</v>
      </c>
      <c r="J91" s="48">
        <v>23.9023</v>
      </c>
      <c r="K91" s="72">
        <f>ABS(J91-J92)/((J91+J92)/2)*100</f>
        <v>2.7040970041147534</v>
      </c>
      <c r="L91" s="49">
        <f t="shared" ref="L91:L92" si="23">(J91)/25</f>
        <v>0.95609200000000005</v>
      </c>
    </row>
    <row r="92" spans="1:12" ht="14.25" customHeight="1" x14ac:dyDescent="0.35">
      <c r="A92" s="226"/>
      <c r="B92" s="228"/>
      <c r="C92" s="83" t="s">
        <v>868</v>
      </c>
      <c r="D92" s="53">
        <v>25.479700000000001</v>
      </c>
      <c r="E92" s="72"/>
      <c r="F92" s="54">
        <f t="shared" si="22"/>
        <v>1.019188</v>
      </c>
      <c r="G92" s="226"/>
      <c r="H92" s="227"/>
      <c r="I92" s="83" t="s">
        <v>867</v>
      </c>
      <c r="J92" s="53">
        <v>24.557500000000001</v>
      </c>
      <c r="K92" s="72"/>
      <c r="L92" s="54">
        <f t="shared" si="23"/>
        <v>0.98230000000000006</v>
      </c>
    </row>
    <row r="93" spans="1:12" ht="14.25" customHeight="1" x14ac:dyDescent="0.35">
      <c r="A93" s="226"/>
      <c r="B93" s="228"/>
      <c r="C93" s="229"/>
      <c r="D93" s="230"/>
      <c r="E93" s="227"/>
      <c r="F93" s="231"/>
      <c r="G93" s="226"/>
      <c r="H93" s="227"/>
      <c r="I93" s="229"/>
      <c r="J93" s="230"/>
      <c r="K93" s="227"/>
      <c r="L93" s="231"/>
    </row>
    <row r="94" spans="1:12" ht="14.25" customHeight="1" x14ac:dyDescent="0.35">
      <c r="A94" s="232"/>
      <c r="B94" s="237"/>
      <c r="C94" s="234"/>
      <c r="D94" s="235"/>
      <c r="E94" s="233"/>
      <c r="F94" s="236"/>
      <c r="G94" s="232"/>
      <c r="H94" s="233"/>
      <c r="I94" s="234"/>
      <c r="J94" s="235"/>
      <c r="K94" s="233"/>
      <c r="L94" s="236"/>
    </row>
    <row r="95" spans="1:12" ht="14.25" customHeight="1" x14ac:dyDescent="0.35">
      <c r="A95" s="214" t="s">
        <v>877</v>
      </c>
      <c r="B95" s="215" t="s">
        <v>859</v>
      </c>
      <c r="C95" s="215"/>
      <c r="D95" s="215"/>
      <c r="E95" s="216"/>
      <c r="F95" s="216"/>
      <c r="G95" s="211" t="s">
        <v>878</v>
      </c>
      <c r="H95" s="212"/>
      <c r="I95" s="212"/>
      <c r="J95" s="212" t="s">
        <v>858</v>
      </c>
      <c r="K95" s="212"/>
      <c r="L95" s="213"/>
    </row>
    <row r="96" spans="1:12" ht="14.25" customHeight="1" x14ac:dyDescent="0.35">
      <c r="A96" s="220" t="s">
        <v>315</v>
      </c>
      <c r="B96" s="221"/>
      <c r="C96" s="220" t="s">
        <v>860</v>
      </c>
      <c r="D96" s="221"/>
      <c r="E96" s="222"/>
      <c r="F96" s="222"/>
      <c r="G96" s="217" t="s">
        <v>315</v>
      </c>
      <c r="H96" s="218"/>
      <c r="I96" s="217" t="s">
        <v>860</v>
      </c>
      <c r="J96" s="218"/>
      <c r="K96" s="218"/>
      <c r="L96" s="219"/>
    </row>
    <row r="97" spans="1:12" ht="14.25" customHeight="1" x14ac:dyDescent="0.35">
      <c r="A97" s="36" t="s">
        <v>1</v>
      </c>
      <c r="B97" s="38" t="s">
        <v>861</v>
      </c>
      <c r="C97" s="41" t="s">
        <v>1</v>
      </c>
      <c r="D97" s="42" t="s">
        <v>323</v>
      </c>
      <c r="E97" s="223" t="s">
        <v>321</v>
      </c>
      <c r="F97" s="99" t="s">
        <v>324</v>
      </c>
      <c r="G97" s="36" t="s">
        <v>1</v>
      </c>
      <c r="H97" s="38" t="s">
        <v>861</v>
      </c>
      <c r="I97" s="41" t="s">
        <v>1</v>
      </c>
      <c r="J97" s="42" t="s">
        <v>323</v>
      </c>
      <c r="K97" s="223" t="s">
        <v>862</v>
      </c>
      <c r="L97" s="99" t="s">
        <v>324</v>
      </c>
    </row>
    <row r="98" spans="1:12" ht="14.25" customHeight="1" x14ac:dyDescent="0.35">
      <c r="A98" s="44" t="s">
        <v>865</v>
      </c>
      <c r="B98" s="139">
        <v>0</v>
      </c>
      <c r="C98" s="78" t="s">
        <v>866</v>
      </c>
      <c r="D98" s="48">
        <v>25.354800000000001</v>
      </c>
      <c r="E98" s="72">
        <f>ABS(D98-D99)/((D98+D99)/2)*100</f>
        <v>0.2194412324954175</v>
      </c>
      <c r="F98" s="49">
        <f t="shared" ref="F98:F99" si="24">(D98)/25</f>
        <v>1.014192</v>
      </c>
      <c r="G98" s="44" t="s">
        <v>863</v>
      </c>
      <c r="H98" s="28">
        <v>0</v>
      </c>
      <c r="I98" s="78" t="s">
        <v>864</v>
      </c>
      <c r="J98" s="48">
        <v>23.773499999999999</v>
      </c>
      <c r="K98" s="72">
        <f>ABS(J98-J99)/((J98+J99)/2)*100</f>
        <v>0.12443091772006436</v>
      </c>
      <c r="L98" s="49">
        <f t="shared" ref="L98:L99" si="25">(J98)/25</f>
        <v>0.9509399999999999</v>
      </c>
    </row>
    <row r="99" spans="1:12" ht="14.25" customHeight="1" x14ac:dyDescent="0.35">
      <c r="A99" s="226"/>
      <c r="B99" s="227"/>
      <c r="C99" s="83" t="s">
        <v>868</v>
      </c>
      <c r="D99" s="53">
        <v>25.410499999999999</v>
      </c>
      <c r="E99" s="72"/>
      <c r="F99" s="54">
        <f t="shared" si="24"/>
        <v>1.0164199999999999</v>
      </c>
      <c r="G99" s="226"/>
      <c r="H99" s="227"/>
      <c r="I99" s="83" t="s">
        <v>867</v>
      </c>
      <c r="J99" s="53">
        <v>23.803100000000001</v>
      </c>
      <c r="K99" s="72"/>
      <c r="L99" s="54">
        <f t="shared" si="25"/>
        <v>0.95212399999999997</v>
      </c>
    </row>
    <row r="100" spans="1:12" ht="14.25" customHeight="1" x14ac:dyDescent="0.35">
      <c r="A100" s="226"/>
      <c r="B100" s="227"/>
      <c r="C100" s="229"/>
      <c r="D100" s="230"/>
      <c r="E100" s="227"/>
      <c r="F100" s="231"/>
      <c r="G100" s="226"/>
      <c r="H100" s="227"/>
      <c r="I100" s="229"/>
      <c r="J100" s="230"/>
      <c r="K100" s="227"/>
      <c r="L100" s="231"/>
    </row>
    <row r="101" spans="1:12" ht="14.25" customHeight="1" x14ac:dyDescent="0.35">
      <c r="A101" s="232"/>
      <c r="B101" s="233"/>
      <c r="C101" s="234"/>
      <c r="D101" s="235"/>
      <c r="E101" s="233"/>
      <c r="F101" s="236"/>
      <c r="G101" s="232"/>
      <c r="H101" s="233"/>
      <c r="I101" s="234"/>
      <c r="J101" s="235"/>
      <c r="K101" s="233"/>
      <c r="L101" s="236"/>
    </row>
    <row r="102" spans="1:12" ht="14.25" customHeight="1" x14ac:dyDescent="0.35">
      <c r="A102" s="214" t="s">
        <v>869</v>
      </c>
      <c r="B102" s="215" t="s">
        <v>859</v>
      </c>
      <c r="C102" s="215"/>
      <c r="D102" s="215"/>
      <c r="E102" s="216"/>
      <c r="F102" s="216"/>
      <c r="G102" s="211" t="s">
        <v>879</v>
      </c>
      <c r="H102" s="212"/>
      <c r="I102" s="212"/>
      <c r="J102" s="212" t="s">
        <v>858</v>
      </c>
      <c r="K102" s="212"/>
      <c r="L102" s="213"/>
    </row>
    <row r="103" spans="1:12" ht="14.25" customHeight="1" x14ac:dyDescent="0.35">
      <c r="A103" s="220" t="s">
        <v>315</v>
      </c>
      <c r="B103" s="221"/>
      <c r="C103" s="220" t="s">
        <v>860</v>
      </c>
      <c r="D103" s="221"/>
      <c r="E103" s="222"/>
      <c r="F103" s="222"/>
      <c r="G103" s="217" t="s">
        <v>315</v>
      </c>
      <c r="H103" s="218"/>
      <c r="I103" s="217" t="s">
        <v>860</v>
      </c>
      <c r="J103" s="218"/>
      <c r="K103" s="218"/>
      <c r="L103" s="219"/>
    </row>
    <row r="104" spans="1:12" ht="14.25" customHeight="1" x14ac:dyDescent="0.35">
      <c r="A104" s="36" t="s">
        <v>1</v>
      </c>
      <c r="B104" s="38" t="s">
        <v>861</v>
      </c>
      <c r="C104" s="41" t="s">
        <v>1</v>
      </c>
      <c r="D104" s="42" t="s">
        <v>323</v>
      </c>
      <c r="E104" s="223" t="s">
        <v>321</v>
      </c>
      <c r="F104" s="99" t="s">
        <v>324</v>
      </c>
      <c r="G104" s="36" t="s">
        <v>1</v>
      </c>
      <c r="H104" s="38" t="s">
        <v>861</v>
      </c>
      <c r="I104" s="41" t="s">
        <v>1</v>
      </c>
      <c r="J104" s="42" t="s">
        <v>323</v>
      </c>
      <c r="K104" s="223" t="s">
        <v>862</v>
      </c>
      <c r="L104" s="99" t="s">
        <v>324</v>
      </c>
    </row>
    <row r="105" spans="1:12" ht="14.25" customHeight="1" x14ac:dyDescent="0.35">
      <c r="A105" s="44" t="s">
        <v>865</v>
      </c>
      <c r="B105" s="77">
        <v>0</v>
      </c>
      <c r="C105" s="78" t="s">
        <v>866</v>
      </c>
      <c r="D105" s="48">
        <v>25.579499999999999</v>
      </c>
      <c r="E105" s="72">
        <f>ABS(D105-D106)/((D105+D106)/2)*100</f>
        <v>1.3697832341327696</v>
      </c>
      <c r="F105" s="49">
        <f t="shared" ref="F105:F106" si="26">(D105)/25</f>
        <v>1.02318</v>
      </c>
      <c r="G105" s="44" t="s">
        <v>863</v>
      </c>
      <c r="H105" s="28">
        <v>0</v>
      </c>
      <c r="I105" s="78" t="s">
        <v>864</v>
      </c>
      <c r="J105" s="48">
        <v>24.8813</v>
      </c>
      <c r="K105" s="72">
        <f>ABS(J105-J106)/((J105+J106)/2)*100</f>
        <v>2.0218496622293745</v>
      </c>
      <c r="L105" s="49">
        <f t="shared" ref="L105:L106" si="27">(J105)/25</f>
        <v>0.99525200000000003</v>
      </c>
    </row>
    <row r="106" spans="1:12" ht="14.25" customHeight="1" x14ac:dyDescent="0.35">
      <c r="A106" s="226"/>
      <c r="B106" s="228"/>
      <c r="C106" s="83" t="s">
        <v>868</v>
      </c>
      <c r="D106" s="53">
        <v>25.932300000000001</v>
      </c>
      <c r="E106" s="72"/>
      <c r="F106" s="54">
        <f t="shared" si="26"/>
        <v>1.0372920000000001</v>
      </c>
      <c r="G106" s="226"/>
      <c r="H106" s="227"/>
      <c r="I106" s="83" t="s">
        <v>867</v>
      </c>
      <c r="J106" s="53">
        <v>25.389500000000002</v>
      </c>
      <c r="K106" s="72"/>
      <c r="L106" s="54">
        <f t="shared" si="27"/>
        <v>1.0155800000000001</v>
      </c>
    </row>
    <row r="107" spans="1:12" ht="14.25" customHeight="1" x14ac:dyDescent="0.35">
      <c r="A107" s="226"/>
      <c r="B107" s="228"/>
      <c r="C107" s="229"/>
      <c r="D107" s="230"/>
      <c r="E107" s="227"/>
      <c r="F107" s="231"/>
      <c r="G107" s="226"/>
      <c r="H107" s="227"/>
      <c r="I107" s="229"/>
      <c r="J107" s="230"/>
      <c r="K107" s="227"/>
      <c r="L107" s="231"/>
    </row>
    <row r="108" spans="1:12" ht="14.25" customHeight="1" x14ac:dyDescent="0.35">
      <c r="A108" s="232"/>
      <c r="B108" s="237"/>
      <c r="C108" s="234"/>
      <c r="D108" s="235"/>
      <c r="E108" s="233"/>
      <c r="F108" s="236"/>
      <c r="G108" s="232"/>
      <c r="H108" s="233"/>
      <c r="I108" s="234"/>
      <c r="J108" s="235"/>
      <c r="K108" s="233"/>
      <c r="L108" s="236"/>
    </row>
    <row r="109" spans="1:12" ht="14.25" customHeight="1" x14ac:dyDescent="0.35">
      <c r="G109" s="211" t="s">
        <v>879</v>
      </c>
      <c r="H109" s="212">
        <v>241023</v>
      </c>
      <c r="I109" s="212"/>
      <c r="J109" s="212" t="s">
        <v>858</v>
      </c>
      <c r="K109" s="212"/>
      <c r="L109" s="213"/>
    </row>
    <row r="110" spans="1:12" ht="14.25" customHeight="1" x14ac:dyDescent="0.35">
      <c r="G110" s="217" t="s">
        <v>315</v>
      </c>
      <c r="H110" s="218"/>
      <c r="I110" s="217" t="s">
        <v>860</v>
      </c>
      <c r="J110" s="218"/>
      <c r="K110" s="218"/>
      <c r="L110" s="219"/>
    </row>
    <row r="111" spans="1:12" ht="14.25" customHeight="1" x14ac:dyDescent="0.35">
      <c r="G111" s="36" t="s">
        <v>1</v>
      </c>
      <c r="H111" s="38" t="s">
        <v>861</v>
      </c>
      <c r="I111" s="41" t="s">
        <v>1</v>
      </c>
      <c r="J111" s="42" t="s">
        <v>323</v>
      </c>
      <c r="K111" s="223" t="s">
        <v>862</v>
      </c>
      <c r="L111" s="99" t="s">
        <v>324</v>
      </c>
    </row>
    <row r="112" spans="1:12" ht="14.25" customHeight="1" x14ac:dyDescent="0.35">
      <c r="G112" s="44" t="s">
        <v>863</v>
      </c>
      <c r="H112" s="28">
        <v>0</v>
      </c>
      <c r="I112" s="25" t="s">
        <v>864</v>
      </c>
      <c r="J112" s="25">
        <v>24.040600000000001</v>
      </c>
      <c r="K112" s="72">
        <f>ABS(J112-J113)/((J112+J113)/2)*100</f>
        <v>3.0467997951868928</v>
      </c>
      <c r="L112" s="49">
        <f t="shared" ref="L112:L113" si="28">(J112)/25</f>
        <v>0.96162400000000003</v>
      </c>
    </row>
    <row r="113" spans="1:12" ht="14.25" customHeight="1" x14ac:dyDescent="0.35">
      <c r="G113" s="226"/>
      <c r="H113" s="227"/>
      <c r="I113" s="19" t="s">
        <v>867</v>
      </c>
      <c r="J113" s="19">
        <v>24.784400000000002</v>
      </c>
      <c r="K113" s="72"/>
      <c r="L113" s="54">
        <f t="shared" si="28"/>
        <v>0.99137600000000003</v>
      </c>
    </row>
    <row r="114" spans="1:12" ht="14.25" customHeight="1" x14ac:dyDescent="0.35">
      <c r="G114" s="226"/>
      <c r="H114" s="227"/>
      <c r="I114" s="229"/>
      <c r="J114" s="230"/>
      <c r="K114" s="227"/>
      <c r="L114" s="231"/>
    </row>
    <row r="115" spans="1:12" ht="14.25" customHeight="1" x14ac:dyDescent="0.35">
      <c r="G115" s="232"/>
      <c r="H115" s="233"/>
      <c r="I115" s="234"/>
      <c r="J115" s="235"/>
      <c r="K115" s="233"/>
      <c r="L115" s="236"/>
    </row>
    <row r="116" spans="1:12" ht="14.25" customHeight="1" x14ac:dyDescent="0.35"/>
    <row r="117" spans="1:12" ht="14.25" customHeight="1" x14ac:dyDescent="0.35">
      <c r="A117" s="214">
        <v>241216</v>
      </c>
      <c r="B117" s="215" t="s">
        <v>859</v>
      </c>
      <c r="C117" s="215"/>
      <c r="D117" s="215"/>
      <c r="E117" s="216"/>
      <c r="F117" s="216"/>
      <c r="G117" s="211" t="s">
        <v>879</v>
      </c>
      <c r="H117" s="212">
        <v>241216</v>
      </c>
      <c r="I117" s="212"/>
      <c r="J117" s="212" t="s">
        <v>858</v>
      </c>
      <c r="K117" s="212"/>
      <c r="L117" s="213"/>
    </row>
    <row r="118" spans="1:12" ht="14.25" customHeight="1" x14ac:dyDescent="0.35">
      <c r="A118" s="220" t="s">
        <v>315</v>
      </c>
      <c r="B118" s="221"/>
      <c r="C118" s="220" t="s">
        <v>860</v>
      </c>
      <c r="D118" s="221"/>
      <c r="E118" s="222"/>
      <c r="F118" s="222"/>
      <c r="G118" s="217" t="s">
        <v>315</v>
      </c>
      <c r="H118" s="218"/>
      <c r="I118" s="217" t="s">
        <v>860</v>
      </c>
      <c r="J118" s="218"/>
      <c r="K118" s="218"/>
      <c r="L118" s="219"/>
    </row>
    <row r="119" spans="1:12" ht="14.25" customHeight="1" x14ac:dyDescent="0.35">
      <c r="A119" s="36" t="s">
        <v>1</v>
      </c>
      <c r="B119" s="38" t="s">
        <v>861</v>
      </c>
      <c r="C119" s="41" t="s">
        <v>1</v>
      </c>
      <c r="D119" s="42" t="s">
        <v>323</v>
      </c>
      <c r="E119" s="223" t="s">
        <v>321</v>
      </c>
      <c r="F119" s="99" t="s">
        <v>324</v>
      </c>
      <c r="G119" s="36" t="s">
        <v>1</v>
      </c>
      <c r="H119" s="38" t="s">
        <v>861</v>
      </c>
      <c r="I119" s="41" t="s">
        <v>1</v>
      </c>
      <c r="J119" s="42" t="s">
        <v>323</v>
      </c>
      <c r="K119" s="223" t="s">
        <v>862</v>
      </c>
      <c r="L119" s="99" t="s">
        <v>324</v>
      </c>
    </row>
    <row r="120" spans="1:12" ht="14.25" customHeight="1" x14ac:dyDescent="0.35">
      <c r="A120" s="44" t="s">
        <v>865</v>
      </c>
      <c r="B120" s="77">
        <v>0</v>
      </c>
      <c r="C120" s="78" t="s">
        <v>866</v>
      </c>
      <c r="D120" s="48">
        <v>26.6541</v>
      </c>
      <c r="E120" s="72">
        <f>ABS(D120-D121)/((D120+D121)/2)*100</f>
        <v>1.3294005234514574</v>
      </c>
      <c r="F120" s="49">
        <f t="shared" ref="F120:F121" si="29">(D120)/25</f>
        <v>1.0661639999999999</v>
      </c>
      <c r="G120" s="44" t="s">
        <v>863</v>
      </c>
      <c r="H120" s="28">
        <v>0</v>
      </c>
      <c r="I120" s="78" t="s">
        <v>864</v>
      </c>
      <c r="J120" s="48">
        <v>24.8307</v>
      </c>
      <c r="K120" s="72">
        <f>ABS(J120-J121)/((J120+J121)/2)*100</f>
        <v>6.504476844311796</v>
      </c>
      <c r="L120" s="49">
        <f t="shared" ref="L120:L121" si="30">(J120)/25</f>
        <v>0.993228</v>
      </c>
    </row>
    <row r="121" spans="1:12" ht="14.25" customHeight="1" x14ac:dyDescent="0.35">
      <c r="A121" s="226"/>
      <c r="B121" s="228"/>
      <c r="C121" s="83" t="s">
        <v>868</v>
      </c>
      <c r="D121" s="53">
        <v>26.302099999999999</v>
      </c>
      <c r="E121" s="72"/>
      <c r="F121" s="54">
        <f t="shared" si="29"/>
        <v>1.052084</v>
      </c>
      <c r="G121" s="226"/>
      <c r="H121" s="227"/>
      <c r="I121" s="83" t="s">
        <v>867</v>
      </c>
      <c r="J121" s="53">
        <v>26.5001</v>
      </c>
      <c r="K121" s="72"/>
      <c r="L121" s="54">
        <f t="shared" si="30"/>
        <v>1.0600039999999999</v>
      </c>
    </row>
    <row r="122" spans="1:12" ht="14.25" customHeight="1" x14ac:dyDescent="0.35">
      <c r="A122" s="226"/>
      <c r="B122" s="228"/>
      <c r="C122" s="229"/>
      <c r="D122" s="230"/>
      <c r="E122" s="227"/>
      <c r="F122" s="231"/>
      <c r="G122" s="226"/>
      <c r="H122" s="227"/>
      <c r="I122" s="229"/>
      <c r="J122" s="230"/>
      <c r="K122" s="227"/>
      <c r="L122" s="231"/>
    </row>
    <row r="123" spans="1:12" ht="14.25" customHeight="1" x14ac:dyDescent="0.35">
      <c r="A123" s="214">
        <v>250115</v>
      </c>
      <c r="B123" s="215" t="s">
        <v>859</v>
      </c>
      <c r="C123" s="215"/>
      <c r="D123" s="215"/>
      <c r="E123" s="216"/>
      <c r="F123" s="216"/>
      <c r="G123" s="211" t="s">
        <v>879</v>
      </c>
      <c r="H123" s="212">
        <v>240115</v>
      </c>
      <c r="I123" s="212"/>
      <c r="J123" s="212" t="s">
        <v>858</v>
      </c>
      <c r="K123" s="212"/>
      <c r="L123" s="213"/>
    </row>
    <row r="124" spans="1:12" ht="14.25" customHeight="1" x14ac:dyDescent="0.35">
      <c r="A124" s="220" t="s">
        <v>315</v>
      </c>
      <c r="B124" s="221"/>
      <c r="C124" s="220" t="s">
        <v>860</v>
      </c>
      <c r="D124" s="221"/>
      <c r="E124" s="222"/>
      <c r="F124" s="222"/>
      <c r="G124" s="217" t="s">
        <v>315</v>
      </c>
      <c r="H124" s="218"/>
      <c r="I124" s="217" t="s">
        <v>860</v>
      </c>
      <c r="J124" s="218"/>
      <c r="K124" s="218"/>
      <c r="L124" s="219"/>
    </row>
    <row r="125" spans="1:12" ht="14.25" customHeight="1" x14ac:dyDescent="0.35">
      <c r="A125" s="36" t="s">
        <v>1</v>
      </c>
      <c r="B125" s="38" t="s">
        <v>861</v>
      </c>
      <c r="C125" s="41" t="s">
        <v>1</v>
      </c>
      <c r="D125" s="42" t="s">
        <v>323</v>
      </c>
      <c r="E125" s="223" t="s">
        <v>321</v>
      </c>
      <c r="F125" s="99" t="s">
        <v>324</v>
      </c>
      <c r="G125" s="36" t="s">
        <v>1</v>
      </c>
      <c r="H125" s="38" t="s">
        <v>861</v>
      </c>
      <c r="I125" s="41" t="s">
        <v>1</v>
      </c>
      <c r="J125" s="42" t="s">
        <v>323</v>
      </c>
      <c r="K125" s="223" t="s">
        <v>862</v>
      </c>
      <c r="L125" s="99" t="s">
        <v>324</v>
      </c>
    </row>
    <row r="126" spans="1:12" ht="14.25" customHeight="1" x14ac:dyDescent="0.35">
      <c r="A126" s="44" t="s">
        <v>865</v>
      </c>
      <c r="B126" s="139">
        <v>2.8199999999999999E-2</v>
      </c>
      <c r="C126" s="44" t="s">
        <v>866</v>
      </c>
      <c r="D126" s="48">
        <v>27.680099999999999</v>
      </c>
      <c r="E126" s="48">
        <f>ABS(D126-D127)/((D126+D127)/2)*100</f>
        <v>1.051010698954802</v>
      </c>
      <c r="F126" s="49">
        <f t="shared" ref="F126:F131" si="31">(D126)/25</f>
        <v>1.1072040000000001</v>
      </c>
      <c r="G126" s="78" t="s">
        <v>863</v>
      </c>
      <c r="H126" s="28">
        <v>0</v>
      </c>
      <c r="I126" s="78" t="s">
        <v>864</v>
      </c>
      <c r="J126" s="48">
        <v>25.074300000000001</v>
      </c>
      <c r="K126" s="72">
        <f>ABS(J126-J127)/((J126+J127)/2)*100</f>
        <v>0.47732124439328388</v>
      </c>
      <c r="L126" s="49">
        <f t="shared" ref="L126:L127" si="32">(J126)/25</f>
        <v>1.002972</v>
      </c>
    </row>
    <row r="127" spans="1:12" ht="14.25" customHeight="1" x14ac:dyDescent="0.35">
      <c r="A127" s="50" t="s">
        <v>880</v>
      </c>
      <c r="B127" s="84">
        <v>3.3E-3</v>
      </c>
      <c r="C127" s="50" t="s">
        <v>868</v>
      </c>
      <c r="D127" s="53">
        <v>27.390699999999999</v>
      </c>
      <c r="E127" s="53"/>
      <c r="F127" s="54">
        <f t="shared" si="31"/>
        <v>1.095628</v>
      </c>
      <c r="G127" s="229"/>
      <c r="H127" s="227"/>
      <c r="I127" s="83" t="s">
        <v>867</v>
      </c>
      <c r="J127" s="53">
        <v>24.954899999999999</v>
      </c>
      <c r="K127" s="72"/>
      <c r="L127" s="54">
        <f t="shared" si="32"/>
        <v>0.99819599999999997</v>
      </c>
    </row>
    <row r="128" spans="1:12" ht="14.25" customHeight="1" x14ac:dyDescent="0.35">
      <c r="A128" s="226"/>
      <c r="B128" s="227"/>
      <c r="C128" s="50" t="s">
        <v>866</v>
      </c>
      <c r="D128" s="53">
        <v>28.113099999999999</v>
      </c>
      <c r="E128" s="53">
        <f>ABS(D128-D129)/((D128+D129)/2)*100</f>
        <v>0.61369174834356965</v>
      </c>
      <c r="F128" s="54">
        <f t="shared" si="31"/>
        <v>1.1245240000000001</v>
      </c>
      <c r="G128" s="229"/>
      <c r="H128" s="227"/>
      <c r="I128" s="229"/>
      <c r="J128" s="230"/>
      <c r="K128" s="227"/>
      <c r="L128" s="231"/>
    </row>
    <row r="129" spans="1:12" ht="14.25" customHeight="1" x14ac:dyDescent="0.35">
      <c r="A129" s="232"/>
      <c r="B129" s="233"/>
      <c r="C129" s="50" t="s">
        <v>868</v>
      </c>
      <c r="D129" s="53">
        <v>27.941099999999999</v>
      </c>
      <c r="E129" s="53"/>
      <c r="F129" s="54">
        <f t="shared" si="31"/>
        <v>1.1176439999999999</v>
      </c>
      <c r="G129" s="234"/>
      <c r="H129" s="233"/>
      <c r="I129" s="234"/>
      <c r="J129" s="235"/>
      <c r="K129" s="233"/>
      <c r="L129" s="236"/>
    </row>
    <row r="130" spans="1:12" ht="14.25" customHeight="1" x14ac:dyDescent="0.35">
      <c r="C130" s="50" t="s">
        <v>866</v>
      </c>
      <c r="D130" s="28">
        <v>27.525300000000001</v>
      </c>
      <c r="E130" s="53">
        <f>ABS(D130-D131)/((D130+D131)/2)*100</f>
        <v>0.3184713375796101</v>
      </c>
      <c r="F130" s="54">
        <f t="shared" si="31"/>
        <v>1.1010120000000001</v>
      </c>
      <c r="H130" s="65"/>
    </row>
    <row r="131" spans="1:12" ht="14.25" customHeight="1" x14ac:dyDescent="0.35">
      <c r="C131" s="56" t="s">
        <v>868</v>
      </c>
      <c r="D131" s="55">
        <v>27.613099999999999</v>
      </c>
      <c r="E131" s="58"/>
      <c r="F131" s="59">
        <f t="shared" si="31"/>
        <v>1.1045240000000001</v>
      </c>
      <c r="H131" s="65"/>
    </row>
    <row r="132" spans="1:12" ht="14.25" customHeight="1" x14ac:dyDescent="0.35">
      <c r="A132" s="214" t="s">
        <v>881</v>
      </c>
      <c r="B132" s="215" t="s">
        <v>859</v>
      </c>
      <c r="C132" s="215"/>
      <c r="D132" s="215"/>
      <c r="E132" s="216"/>
      <c r="F132" s="216"/>
      <c r="G132" s="211" t="s">
        <v>879</v>
      </c>
      <c r="H132" s="212">
        <v>241211</v>
      </c>
      <c r="I132" s="212"/>
      <c r="J132" s="212" t="s">
        <v>858</v>
      </c>
      <c r="K132" s="212"/>
      <c r="L132" s="213"/>
    </row>
    <row r="133" spans="1:12" ht="14.25" customHeight="1" x14ac:dyDescent="0.35">
      <c r="A133" s="220" t="s">
        <v>315</v>
      </c>
      <c r="B133" s="221"/>
      <c r="C133" s="220" t="s">
        <v>860</v>
      </c>
      <c r="D133" s="221"/>
      <c r="E133" s="222"/>
      <c r="F133" s="222"/>
      <c r="G133" s="217" t="s">
        <v>315</v>
      </c>
      <c r="H133" s="218"/>
      <c r="I133" s="217" t="s">
        <v>860</v>
      </c>
      <c r="J133" s="218"/>
      <c r="K133" s="218"/>
      <c r="L133" s="219"/>
    </row>
    <row r="134" spans="1:12" ht="14.25" customHeight="1" x14ac:dyDescent="0.35">
      <c r="A134" s="36" t="s">
        <v>1</v>
      </c>
      <c r="B134" s="38" t="s">
        <v>861</v>
      </c>
      <c r="C134" s="41" t="s">
        <v>1</v>
      </c>
      <c r="D134" s="42" t="s">
        <v>323</v>
      </c>
      <c r="E134" s="223" t="s">
        <v>321</v>
      </c>
      <c r="F134" s="99" t="s">
        <v>324</v>
      </c>
      <c r="G134" s="36" t="s">
        <v>1</v>
      </c>
      <c r="H134" s="38" t="s">
        <v>861</v>
      </c>
      <c r="I134" s="41" t="s">
        <v>1</v>
      </c>
      <c r="J134" s="42" t="s">
        <v>323</v>
      </c>
      <c r="K134" s="223" t="s">
        <v>862</v>
      </c>
      <c r="L134" s="99" t="s">
        <v>324</v>
      </c>
    </row>
    <row r="135" spans="1:12" ht="14.25" customHeight="1" x14ac:dyDescent="0.35">
      <c r="A135" s="44" t="s">
        <v>865</v>
      </c>
      <c r="B135" s="77">
        <v>3.4200000000000001E-2</v>
      </c>
      <c r="C135" s="78" t="s">
        <v>866</v>
      </c>
      <c r="D135" s="48">
        <v>26.9909</v>
      </c>
      <c r="E135" s="72">
        <f>ABS(D135-D136)/((D135+D136)/2)*100</f>
        <v>0.12366889320043364</v>
      </c>
      <c r="F135" s="49">
        <f t="shared" ref="F135:F136" si="33">(D135)/25</f>
        <v>1.079636</v>
      </c>
      <c r="G135" s="44" t="s">
        <v>863</v>
      </c>
      <c r="H135" s="28">
        <v>0</v>
      </c>
      <c r="I135" s="78" t="s">
        <v>864</v>
      </c>
      <c r="J135" s="48">
        <v>25.848299999999998</v>
      </c>
      <c r="K135" s="72">
        <f>ABS(J135-J136)/((J135+J136)/2)*100</f>
        <v>0.85940404124061687</v>
      </c>
      <c r="L135" s="49">
        <f t="shared" ref="L135:L136" si="34">(J135)/25</f>
        <v>1.0339319999999999</v>
      </c>
    </row>
    <row r="136" spans="1:12" ht="14.25" customHeight="1" x14ac:dyDescent="0.35">
      <c r="A136" s="226"/>
      <c r="B136" s="228"/>
      <c r="C136" s="83" t="s">
        <v>868</v>
      </c>
      <c r="D136" s="53">
        <v>27.0243</v>
      </c>
      <c r="E136" s="72"/>
      <c r="F136" s="54">
        <f t="shared" si="33"/>
        <v>1.080972</v>
      </c>
      <c r="G136" s="226"/>
      <c r="H136" s="227"/>
      <c r="I136" s="83" t="s">
        <v>867</v>
      </c>
      <c r="J136" s="53">
        <v>26.071400000000001</v>
      </c>
      <c r="K136" s="72"/>
      <c r="L136" s="54">
        <f t="shared" si="34"/>
        <v>1.042856</v>
      </c>
    </row>
    <row r="137" spans="1:12" ht="14.25" customHeight="1" x14ac:dyDescent="0.35">
      <c r="A137" s="226"/>
      <c r="B137" s="228"/>
      <c r="C137" s="229"/>
      <c r="D137" s="230"/>
      <c r="E137" s="227"/>
      <c r="F137" s="231"/>
      <c r="G137" s="226"/>
      <c r="H137" s="227"/>
      <c r="I137" s="229"/>
      <c r="J137" s="230"/>
      <c r="K137" s="227"/>
      <c r="L137" s="231"/>
    </row>
    <row r="138" spans="1:12" ht="14.25" customHeight="1" x14ac:dyDescent="0.35">
      <c r="A138" s="232"/>
      <c r="B138" s="237"/>
      <c r="C138" s="234"/>
      <c r="D138" s="235"/>
      <c r="E138" s="233"/>
      <c r="F138" s="236"/>
      <c r="G138" s="232"/>
      <c r="H138" s="233"/>
      <c r="I138" s="234"/>
      <c r="J138" s="235"/>
      <c r="K138" s="233"/>
      <c r="L138" s="236"/>
    </row>
    <row r="139" spans="1:12" ht="14.25" customHeight="1" x14ac:dyDescent="0.35"/>
    <row r="140" spans="1:12" ht="14.25" customHeight="1" x14ac:dyDescent="0.35"/>
    <row r="141" spans="1:12" ht="14.25" customHeight="1" x14ac:dyDescent="0.35"/>
    <row r="142" spans="1:12" ht="14.25" customHeight="1" x14ac:dyDescent="0.35"/>
    <row r="143" spans="1:12" ht="14.25" customHeight="1" x14ac:dyDescent="0.35"/>
    <row r="144" spans="1:12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00"/>
  <sheetViews>
    <sheetView workbookViewId="0"/>
  </sheetViews>
  <sheetFormatPr defaultColWidth="14.453125" defaultRowHeight="15" customHeight="1" x14ac:dyDescent="0.35"/>
  <cols>
    <col min="1" max="1" width="8.7265625" customWidth="1"/>
    <col min="2" max="2" width="21.54296875" customWidth="1"/>
    <col min="3" max="6" width="8.7265625" customWidth="1"/>
  </cols>
  <sheetData>
    <row r="1" spans="1:4" ht="14.25" customHeight="1" x14ac:dyDescent="0.35"/>
    <row r="2" spans="1:4" ht="14.25" customHeight="1" x14ac:dyDescent="0.35">
      <c r="A2" s="20" t="s">
        <v>882</v>
      </c>
    </row>
    <row r="3" spans="1:4" ht="14.25" customHeight="1" x14ac:dyDescent="0.35">
      <c r="A3" s="20" t="s">
        <v>883</v>
      </c>
    </row>
    <row r="4" spans="1:4" ht="14.25" customHeight="1" x14ac:dyDescent="0.35"/>
    <row r="5" spans="1:4" ht="14.25" customHeight="1" x14ac:dyDescent="0.35">
      <c r="A5" s="298" t="s">
        <v>884</v>
      </c>
      <c r="B5" s="299"/>
      <c r="C5" s="300"/>
      <c r="D5" s="38"/>
    </row>
    <row r="6" spans="1:4" ht="14.25" customHeight="1" x14ac:dyDescent="0.35">
      <c r="A6" s="246" t="s">
        <v>885</v>
      </c>
      <c r="B6" s="247" t="s">
        <v>886</v>
      </c>
      <c r="C6" s="248" t="s">
        <v>26</v>
      </c>
      <c r="D6" s="249" t="s">
        <v>887</v>
      </c>
    </row>
    <row r="7" spans="1:4" ht="14.25" customHeight="1" x14ac:dyDescent="0.35">
      <c r="A7" s="250" t="s">
        <v>888</v>
      </c>
      <c r="B7" s="251" t="s">
        <v>889</v>
      </c>
      <c r="C7" s="53">
        <v>3.5</v>
      </c>
      <c r="D7" s="252" t="s">
        <v>890</v>
      </c>
    </row>
    <row r="8" spans="1:4" ht="14.25" customHeight="1" x14ac:dyDescent="0.35">
      <c r="A8" s="250" t="s">
        <v>891</v>
      </c>
      <c r="B8" s="251" t="s">
        <v>892</v>
      </c>
      <c r="C8" s="51">
        <v>0.05</v>
      </c>
      <c r="D8" s="252" t="s">
        <v>861</v>
      </c>
    </row>
    <row r="9" spans="1:4" ht="14.25" customHeight="1" x14ac:dyDescent="0.35">
      <c r="A9" s="250" t="s">
        <v>893</v>
      </c>
      <c r="B9" s="251" t="s">
        <v>894</v>
      </c>
      <c r="C9" s="51">
        <v>5.0000000000000001E-3</v>
      </c>
      <c r="D9" s="252" t="s">
        <v>861</v>
      </c>
    </row>
    <row r="10" spans="1:4" ht="14.25" customHeight="1" x14ac:dyDescent="0.35">
      <c r="A10" s="250" t="s">
        <v>895</v>
      </c>
      <c r="B10" s="251" t="s">
        <v>896</v>
      </c>
      <c r="C10" s="51">
        <v>8.0000000000000002E-3</v>
      </c>
      <c r="D10" s="252" t="s">
        <v>861</v>
      </c>
    </row>
    <row r="11" spans="1:4" ht="14.25" customHeight="1" x14ac:dyDescent="0.35">
      <c r="A11" s="253" t="s">
        <v>897</v>
      </c>
      <c r="B11" s="253" t="s">
        <v>898</v>
      </c>
      <c r="C11" s="51">
        <v>0.3</v>
      </c>
      <c r="D11" s="254" t="s">
        <v>861</v>
      </c>
    </row>
    <row r="12" spans="1:4" ht="14.25" customHeight="1" x14ac:dyDescent="0.35">
      <c r="A12" s="251" t="s">
        <v>25</v>
      </c>
      <c r="B12" s="253"/>
      <c r="C12" s="53">
        <v>2.5</v>
      </c>
      <c r="D12" s="254" t="s">
        <v>861</v>
      </c>
    </row>
    <row r="13" spans="1:4" ht="14.25" customHeight="1" x14ac:dyDescent="0.35">
      <c r="A13" s="255" t="s">
        <v>899</v>
      </c>
      <c r="B13" s="256" t="s">
        <v>900</v>
      </c>
      <c r="C13" s="257">
        <v>1</v>
      </c>
      <c r="D13" s="258" t="s">
        <v>890</v>
      </c>
    </row>
    <row r="14" spans="1:4" ht="14.25" customHeight="1" x14ac:dyDescent="0.35"/>
    <row r="15" spans="1:4" ht="14.25" customHeight="1" x14ac:dyDescent="0.35"/>
    <row r="16" spans="1:4" ht="14.25" customHeight="1" x14ac:dyDescent="0.35">
      <c r="A16" s="259" t="s">
        <v>901</v>
      </c>
    </row>
    <row r="17" spans="1:1" ht="14.25" customHeight="1" x14ac:dyDescent="0.35">
      <c r="A17" s="260" t="s">
        <v>902</v>
      </c>
    </row>
    <row r="18" spans="1:1" ht="14.25" customHeight="1" x14ac:dyDescent="0.35">
      <c r="A18" s="261" t="s">
        <v>903</v>
      </c>
    </row>
    <row r="19" spans="1:1" ht="14.25" customHeight="1" x14ac:dyDescent="0.35">
      <c r="A19" s="262" t="s">
        <v>904</v>
      </c>
    </row>
    <row r="20" spans="1:1" ht="14.25" customHeight="1" x14ac:dyDescent="0.35">
      <c r="A20" s="263" t="s">
        <v>905</v>
      </c>
    </row>
    <row r="21" spans="1:1" ht="14.25" customHeight="1" x14ac:dyDescent="0.35"/>
    <row r="22" spans="1:1" ht="14.25" customHeight="1" x14ac:dyDescent="0.35"/>
    <row r="23" spans="1:1" ht="14.25" customHeight="1" x14ac:dyDescent="0.35"/>
    <row r="24" spans="1:1" ht="14.25" customHeight="1" x14ac:dyDescent="0.35"/>
    <row r="25" spans="1:1" ht="14.25" customHeight="1" x14ac:dyDescent="0.35"/>
    <row r="26" spans="1:1" ht="14.25" customHeight="1" x14ac:dyDescent="0.35"/>
    <row r="27" spans="1:1" ht="14.25" customHeight="1" x14ac:dyDescent="0.35"/>
    <row r="28" spans="1:1" ht="14.25" customHeight="1" x14ac:dyDescent="0.35"/>
    <row r="29" spans="1:1" ht="14.25" customHeight="1" x14ac:dyDescent="0.35"/>
    <row r="30" spans="1:1" ht="14.25" customHeight="1" x14ac:dyDescent="0.35"/>
    <row r="31" spans="1:1" ht="14.25" customHeight="1" x14ac:dyDescent="0.35"/>
    <row r="32" spans="1:1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1">
    <mergeCell ref="A5:C5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Results</vt:lpstr>
      <vt:lpstr>TPTN QC</vt:lpstr>
      <vt:lpstr>DSi SRP Cl- QC</vt:lpstr>
      <vt:lpstr>NOx and NH3 QC</vt:lpstr>
      <vt:lpstr>DIC DOC QC</vt:lpstr>
      <vt:lpstr>Method 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Rankin</dc:creator>
  <cp:lastModifiedBy>Zoe Plechaty</cp:lastModifiedBy>
  <dcterms:created xsi:type="dcterms:W3CDTF">2022-07-10T03:58:59Z</dcterms:created>
  <dcterms:modified xsi:type="dcterms:W3CDTF">2025-02-14T05:20:08Z</dcterms:modified>
</cp:coreProperties>
</file>