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TPTN QC" sheetId="2" r:id="rId5"/>
    <sheet state="visible" name="DSi SRP Cl- QC" sheetId="3" r:id="rId6"/>
    <sheet state="visible" name="NOx and NH4 QC" sheetId="4" r:id="rId7"/>
    <sheet state="visible" name="DIC DOC QC" sheetId="5" r:id="rId8"/>
    <sheet state="visible" name="Method notes" sheetId="6" r:id="rId9"/>
  </sheets>
  <definedNames/>
  <calcPr/>
  <extLst>
    <ext uri="GoogleSheetsCustomDataVersion2">
      <go:sheetsCustomData xmlns:go="http://customooxmlschemas.google.com/" r:id="rId10" roundtripDataChecksum="Chqaukz0APe1C6JeNlbTW8/aU6gZ0Qx6/Th0EOuKnr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69">
      <text>
        <t xml:space="preserve">Listed as non-detect because 4x dilution.
======</t>
      </text>
    </comment>
    <comment authorId="0" ref="J70">
      <text>
        <t xml:space="preserve">4x dilution
======</t>
      </text>
    </comment>
    <comment authorId="0" ref="J73">
      <text>
        <t xml:space="preserve">2x dilution
======</t>
      </text>
    </comment>
    <comment authorId="0" ref="J74">
      <text>
        <t xml:space="preserve">3x dilution
======</t>
      </text>
    </comment>
    <comment authorId="0" ref="J76">
      <text>
        <t xml:space="preserve">30x dilution
======</t>
      </text>
    </comment>
    <comment authorId="0" ref="J86">
      <text>
        <t xml:space="preserve">25x dilution
======</t>
      </text>
    </comment>
    <comment authorId="0" ref="J87">
      <text>
        <t xml:space="preserve">2x dilution (this is why it's marked as "non-detect")
======</t>
      </text>
    </comment>
    <comment authorId="0" ref="J90">
      <text>
        <t xml:space="preserve">3x Dilution
======</t>
      </text>
    </comment>
    <comment authorId="0" ref="J91">
      <text>
        <t xml:space="preserve">2x dilution (this is why it's marked as "non-detect")
======</t>
      </text>
    </comment>
    <comment authorId="0" ref="J92">
      <text>
        <t xml:space="preserve">3x dilution
======</t>
      </text>
    </comment>
    <comment authorId="0" ref="I125">
      <text>
        <t xml:space="preserve">======
ID#AAABPSAuRBw
Kelsey Boeff    (2024-06-07 17:39:49)
100x dil</t>
      </text>
    </comment>
    <comment authorId="0" ref="I156">
      <text>
        <t xml:space="preserve">======
ID#AAABPSAuRBs
Kelsey Boeff    (2024-06-07 17:39:49)
40x dil</t>
      </text>
    </comment>
    <comment authorId="0" ref="I41">
      <text>
        <t xml:space="preserve">======
ID#AAABPSAuRBo
Kelsey Boeff    (2024-06-07 17:39:48)
20x dil</t>
      </text>
    </comment>
    <comment authorId="0" ref="G90">
      <text>
        <t xml:space="preserve">======
ID#AAABMTl44kk
Kelsey Boeff    (2024-04-19 17:16:34)
Orig=285.6096</t>
      </text>
    </comment>
    <comment authorId="0" ref="G125">
      <text>
        <t xml:space="preserve">======
ID#AAABMTl44kc
Kelsey Boeff    (2024-04-19 17:16:34)
Orig=156.736</t>
      </text>
    </comment>
    <comment authorId="0" ref="G150">
      <text>
        <t xml:space="preserve">======
ID#AAABMTl44kg
Kelsey Boeff    (2024-04-19 17:16:34)
Run on 3/28/24. Couldn't find original value</t>
      </text>
    </comment>
    <comment authorId="0" ref="G115">
      <text>
        <t xml:space="preserve">======
ID#AAABMTl44kU
Kelsey Boeff    (2024-04-19 17:16:34)
ORIG=1610.37</t>
      </text>
    </comment>
    <comment authorId="0" ref="G68">
      <text>
        <t xml:space="preserve">======
ID#AAABMTl44kY
Kelsey Boeff    (2024-04-19 17:16:34)
ORIG=4964.31</t>
      </text>
    </comment>
    <comment authorId="0" ref="G8">
      <text>
        <t xml:space="preserve">======
ID#AAABMTl44kQ
Kelsey Boeff    (2024-04-19 17:16:34)
Orig=636.378</t>
      </text>
    </comment>
    <comment authorId="0" ref="G99">
      <text>
        <t xml:space="preserve">======
ID#AAABMTl44kM
Kelsey Boeff    (2024-04-19 17:16:34)
Orig=385.1154</t>
      </text>
    </comment>
    <comment authorId="0" ref="G38">
      <text>
        <t xml:space="preserve">======
ID#AAABMTl44kI
SEAL    (2024-04-19 17:16:34)
ORIG=302.9316</t>
      </text>
    </comment>
    <comment authorId="0" ref="G122">
      <text>
        <t xml:space="preserve">======
ID#AAABMTl44kE
Kelsey Boeff    (2024-04-19 17:16:34)
Orig=449.6166</t>
      </text>
    </comment>
    <comment authorId="0" ref="G88">
      <text>
        <t xml:space="preserve">======
ID#AAABMTl44kA
Kelsey Boeff    (2024-04-19 17:16:34)
Orig= 506.0216</t>
      </text>
    </comment>
    <comment authorId="0" ref="G86">
      <text>
        <t xml:space="preserve">======
ID#AAABMTl44j8
SEAL    (2024-04-19 17:16:34)
orig=6257.35</t>
      </text>
    </comment>
    <comment authorId="0" ref="G130">
      <text>
        <t xml:space="preserve">======
ID#AAABMTl44j4
Kelsey Boeff    (2024-04-19 17:16:34)
Orig=398.448</t>
      </text>
    </comment>
    <comment authorId="0" ref="G76">
      <text>
        <t xml:space="preserve">======
ID#AAABMTl44j0
Kelsey Boeff    (2024-04-19 17:16:34)
Kelsey Boeff: Orig= 4043.32</t>
      </text>
    </comment>
    <comment authorId="0" ref="G10">
      <text>
        <t xml:space="preserve">======
ID#AAABMTlNXzU
Kelsey Boeff    (2024-04-19 17:16:34)
Orig=192.52</t>
      </text>
    </comment>
    <comment authorId="0" ref="G92">
      <text>
        <t xml:space="preserve">======
ID#AAABMTl44jw
SEAL    (2024-04-19 17:16:34)
orig=1553.54</t>
      </text>
    </comment>
    <comment authorId="0" ref="G56">
      <text>
        <t xml:space="preserve">======
ID#AAABMTlNXzQ
SEAL    (2024-04-19 17:16:34)
ORIG=121.216</t>
      </text>
    </comment>
    <comment authorId="0" ref="G82">
      <text>
        <t xml:space="preserve">======
ID#AAABMTlNXzM
Kelsey Boeff    (2024-04-19 17:16:34)
Orig=245.956</t>
      </text>
    </comment>
    <comment authorId="0" ref="J152">
      <text>
        <t xml:space="preserve">======
ID#AAABGedz2_E
Kelsey Boeff    (2024-03-04 15:10:29)
4x</t>
      </text>
    </comment>
    <comment authorId="0" ref="H48">
      <text>
        <t xml:space="preserve">======
ID#AAABGedz2_I
Kelsey Boeff    (2024-03-04 15:10:29)
4x</t>
      </text>
    </comment>
    <comment authorId="0" ref="J132">
      <text>
        <t xml:space="preserve">======
ID#AAABGedz2-8
Kelsey Boeff    (2024-03-04 15:10:29)
4x</t>
      </text>
    </comment>
    <comment authorId="0" ref="I118">
      <text>
        <t xml:space="preserve">======
ID#AAABGedz2-0
Kelsey Boeff    (2024-03-04 15:10:29)
10x dil</t>
      </text>
    </comment>
    <comment authorId="0" ref="I132">
      <text>
        <t xml:space="preserve">======
ID#AAABGedz2-4
Kelsey Boeff    (2024-03-04 15:10:29)
10x dil</t>
      </text>
    </comment>
    <comment authorId="0" ref="J156">
      <text>
        <t xml:space="preserve">======
ID#AAABGedz2-w
Kelsey Boeff    (2024-03-04 15:10:29)
30x</t>
      </text>
    </comment>
    <comment authorId="0" ref="J150">
      <text>
        <t xml:space="preserve">======
ID#AAABGedz2-s
Kelsey Boeff    (2024-03-04 15:10:29)
4x</t>
      </text>
    </comment>
    <comment authorId="0" ref="J155">
      <text>
        <t xml:space="preserve">======
ID#AAABGedz2-o
Kelsey Boeff    (2024-03-04 15:10:29)
4x</t>
      </text>
    </comment>
    <comment authorId="0" ref="O99">
      <text>
        <t xml:space="preserve">======
ID#AAABDZdwknk
Kelsey Boeff    (2024-01-23 17:19:40)
4x dilution</t>
      </text>
    </comment>
    <comment authorId="0" ref="H129">
      <text>
        <t xml:space="preserve">======
ID#AAABDZdwkng
Kelsey Boeff    (2024-01-23 17:19:40)
4x dilution</t>
      </text>
    </comment>
    <comment authorId="0" ref="N131">
      <text>
        <t xml:space="preserve">======
ID#AAABDZdwknc
Kelsey Boeff    (2024-01-23 17:19:40)
4x dilution</t>
      </text>
    </comment>
    <comment authorId="0" ref="I99">
      <text>
        <t xml:space="preserve">======
ID#AAABDZdwknY
Kelsey Boeff    (2024-01-23 17:19:40)
10x dil</t>
      </text>
    </comment>
    <comment authorId="0" ref="G149">
      <text>
        <t xml:space="preserve">======
ID#AAABDZdwknU
Kelsey Boeff    (2024-01-23 17:19:40)
10x dil</t>
      </text>
    </comment>
    <comment authorId="0" ref="H156">
      <text>
        <t xml:space="preserve">======
ID#AAABDZdwknM
Kelsey Boeff    (2024-01-23 17:19:40)
40x dilution</t>
      </text>
    </comment>
    <comment authorId="0" ref="I149">
      <text>
        <t xml:space="preserve">======
ID#AAABDZdwknE
Kelsey Boeff    (2024-01-23 17:19:40)
20x dil</t>
      </text>
    </comment>
    <comment authorId="0" ref="O116">
      <text>
        <t xml:space="preserve">======
ID#AAABDZdwknI
Kelsey Boeff    (2024-01-23 17:19:40)
10x dilution</t>
      </text>
    </comment>
    <comment authorId="0" ref="H152">
      <text>
        <t xml:space="preserve">======
ID#AAABDZdwknA
Kelsey Boeff    (2024-01-23 17:19:40)
10x dilution</t>
      </text>
    </comment>
    <comment authorId="0" ref="H68">
      <text>
        <t xml:space="preserve">======
ID#AAABDZdwkmw
Kelsey Boeff    (2024-01-23 17:19:40)
4x dil</t>
      </text>
    </comment>
    <comment authorId="0" ref="O109">
      <text>
        <t xml:space="preserve">======
ID#AAABDZdwkmk
Kelsey Boeff    (2024-01-23 17:19:40)
2x dilution</t>
      </text>
    </comment>
    <comment authorId="0" ref="G121">
      <text>
        <t xml:space="preserve">======
ID#AAABDZdwkmg
Kelsey Boeff    (2024-01-23 17:19:40)
4x dil</t>
      </text>
    </comment>
    <comment authorId="0" ref="H51">
      <text>
        <t xml:space="preserve">======
ID#AAABDZdwkmc
Kelsey Boeff    (2024-01-23 17:19:40)
4x dil</t>
      </text>
    </comment>
    <comment authorId="0" ref="H42">
      <text>
        <t xml:space="preserve">======
ID#AAABDZdwkmY
Kelsey Boeff    (2024-01-23 17:19:40)
4x dil</t>
      </text>
    </comment>
    <comment authorId="0" ref="G129">
      <text>
        <t xml:space="preserve">======
ID#AAABDZdwkmU
Kelsey Boeff    (2024-01-23 17:19:40)
8x dil</t>
      </text>
    </comment>
    <comment authorId="0" ref="N127">
      <text>
        <t xml:space="preserve">======
ID#AAABDZdwkmM
Kelsey Boeff    (2024-01-23 17:19:40)
4x dil</t>
      </text>
    </comment>
    <comment authorId="0" ref="H45">
      <text>
        <t xml:space="preserve">======
ID#AAABDZdwkmI
Kelsey Boeff    (2024-01-23 17:19:40)
4x dil</t>
      </text>
    </comment>
    <comment authorId="0" ref="H32">
      <text>
        <t xml:space="preserve">======
ID#AAABDZdwkmE
Kelsey Boeff    (2024-01-23 17:19:40)
4x dil</t>
      </text>
    </comment>
    <comment authorId="0" ref="G66">
      <text>
        <t xml:space="preserve">======
ID#AAABDZdwkl4
Kelsey Boeff    (2024-01-23 17:19:40)
4x dil</t>
      </text>
    </comment>
    <comment authorId="0" ref="H132">
      <text>
        <t xml:space="preserve">======
ID#AAABDZdwkl8
Kelsey Boeff    (2024-01-23 17:19:40)
4x dilution</t>
      </text>
    </comment>
    <comment authorId="0" ref="J124">
      <text>
        <t xml:space="preserve">======
ID#AAABDZdwkl0
Kelsey Boeff    (2024-01-23 17:19:40)
4x</t>
      </text>
    </comment>
    <comment authorId="0" ref="O115">
      <text>
        <t xml:space="preserve">======
ID#AAABDZdwkls
Kelsey Boeff    (2024-01-23 17:19:40)
4x dilution</t>
      </text>
    </comment>
    <comment authorId="0" ref="I129">
      <text>
        <t xml:space="preserve">======
ID#AAABDZdwklw
Kelsey Boeff    (2024-01-23 17:19:40)
10x dil</t>
      </text>
    </comment>
    <comment authorId="0" ref="I147">
      <text>
        <t xml:space="preserve">======
ID#AAABDZdwklo
Kelsey Boeff    (2024-01-23 17:19:40)
15x dil</t>
      </text>
    </comment>
    <comment authorId="0" ref="G120">
      <text>
        <t xml:space="preserve">======
ID#AAABDZdwklg
Kelsey Boeff    (2024-01-23 17:19:40)
4x dil</t>
      </text>
    </comment>
    <comment authorId="0" ref="H149">
      <text>
        <t xml:space="preserve">======
ID#AAABDZdwklY
Kelsey Boeff    (2024-01-23 17:19:40)
14x dilution</t>
      </text>
    </comment>
    <comment authorId="0" ref="G132">
      <text>
        <t xml:space="preserve">======
ID#AAABDZdwklE
Kelsey Boeff    (2024-01-23 17:19:40)
8x dil</t>
      </text>
    </comment>
    <comment authorId="0" ref="H146">
      <text>
        <t xml:space="preserve">======
ID#AAABAykfFFc
Kelsey Boeff    (2023-11-17 16:51:23)
2x dilution</t>
      </text>
    </comment>
    <comment authorId="0" ref="H153">
      <text>
        <t xml:space="preserve">======
ID#AAABAykfFFY
Kelsey Boeff    (2023-11-17 16:51:23)
4x dilution</t>
      </text>
    </comment>
    <comment authorId="0" ref="O125">
      <text>
        <t xml:space="preserve">======
ID#AAABAykfFFQ
Kelsey Boeff    (2023-11-17 16:51:23)
10x dilution</t>
      </text>
    </comment>
    <comment authorId="0" ref="O124">
      <text>
        <t xml:space="preserve">======
ID#AAABAykfFFM
Kelsey Boeff    (2023-11-17 16:51:23)
2x dilution</t>
      </text>
    </comment>
    <comment authorId="0" ref="H154">
      <text>
        <t xml:space="preserve">======
ID#AAABAykfFFI
Kelsey Boeff    (2023-11-17 16:51:23)
4x dilution</t>
      </text>
    </comment>
    <comment authorId="0" ref="O106">
      <text>
        <t xml:space="preserve">======
ID#AAABAykfFFE
Kelsey Boeff    (2023-11-17 16:51:23)
4x dilution</t>
      </text>
    </comment>
    <comment authorId="0" ref="O112">
      <text>
        <t xml:space="preserve">======
ID#AAABAykfFFA
Kelsey Boeff    (2023-11-17 16:51:23)
2x dilution</t>
      </text>
    </comment>
    <comment authorId="0" ref="O113">
      <text>
        <t xml:space="preserve">======
ID#AAABAykfFE8
Kelsey Boeff    (2023-11-17 16:51:23)
10x dilution</t>
      </text>
    </comment>
    <comment authorId="0" ref="N96">
      <text>
        <t xml:space="preserve">======
ID#AAABAykfFE0
Kelsey Boeff    (2023-11-17 16:51:23)
8x dilution</t>
      </text>
    </comment>
    <comment authorId="0" ref="O121">
      <text>
        <t xml:space="preserve">======
ID#AAABAykfFEw
Kelsey Boeff    (2023-11-17 16:51:23)
4x dilution</t>
      </text>
    </comment>
    <comment authorId="0" ref="O97">
      <text>
        <t xml:space="preserve">======
ID#AAABAykfFEs
Kelsey Boeff    (2023-11-17 16:51:23)
2x dilution</t>
      </text>
    </comment>
    <comment authorId="0" ref="O118">
      <text>
        <t xml:space="preserve">======
ID#AAABAykfFEo
Kelsey Boeff    (2023-11-17 16:51:23)
10x dilution</t>
      </text>
    </comment>
    <comment authorId="0" ref="O110">
      <text>
        <t xml:space="preserve">======
ID#AAABAykfFEk
Kelsey Boeff    (2023-11-17 16:51:23)
2x dilution</t>
      </text>
    </comment>
    <comment authorId="0" ref="N100">
      <text>
        <t xml:space="preserve">======
ID#AAABAykfFEg
Kelsey Boeff    (2023-11-17 16:51:23)
8x dilution</t>
      </text>
    </comment>
    <comment authorId="0" ref="O103">
      <text>
        <t xml:space="preserve">======
ID#AAABAykamqA
Kelsey Boeff    (2023-11-17 16:51:23)
2x dilution</t>
      </text>
    </comment>
    <comment authorId="0" ref="O126">
      <text>
        <t xml:space="preserve">======
ID#AAABAykamp8
Kelsey Boeff    (2023-11-17 16:51:23)
10x dilution</t>
      </text>
    </comment>
    <comment authorId="0" ref="H24">
      <text>
        <t xml:space="preserve">======
ID#AAABAykamp4
Kelsey Boeff    (2023-11-17 16:51:23)
4x dil</t>
      </text>
    </comment>
    <comment authorId="0" ref="H155">
      <text>
        <t xml:space="preserve">======
ID#AAABAykamp0
Kelsey Boeff    (2023-11-17 16:51:23)
4x dilution</t>
      </text>
    </comment>
    <comment authorId="0" ref="H147">
      <text>
        <t xml:space="preserve">======
ID#AAABAykampo
Kelsey Boeff    (2023-11-17 16:51:23)
10x dilution</t>
      </text>
    </comment>
    <comment authorId="0" ref="O104">
      <text>
        <t xml:space="preserve">======
ID#AAABAykampk
Kelsey Boeff    (2023-11-17 16:51:23)
4x dilution</t>
      </text>
    </comment>
    <comment authorId="0" ref="F127">
      <text>
        <t xml:space="preserve">======
ID#AAABGedz2_A
Zoe Plechaty    (2023-11-07 21:01:12)
Sample was received and analyzed, but RFU value lost</t>
      </text>
    </comment>
    <comment authorId="0" ref="H72">
      <text>
        <t xml:space="preserve">======
ID#AAAA-H8QuL8
Kelsey Boeff    (2023-10-31 13:46:19)
10X DIL</t>
      </text>
    </comment>
    <comment authorId="0" ref="I76">
      <text>
        <t xml:space="preserve">======
ID#AAAA-H8QuL0
Kelsey Boeff    (2023-10-31 13:46:19)
10X DIL</t>
      </text>
    </comment>
    <comment authorId="0" ref="H86">
      <text>
        <t xml:space="preserve">======
ID#AAAA-H8QuL4
Kelsey Boeff    (2023-10-31 13:46:19)
2X DIL</t>
      </text>
    </comment>
    <comment authorId="0" ref="I86">
      <text>
        <t xml:space="preserve">======
ID#AAAA-H8QuLs
Kelsey Boeff    (2023-10-31 13:46:19)
20X DIL</t>
      </text>
    </comment>
    <comment authorId="0" ref="H82">
      <text>
        <t xml:space="preserve">======
ID#AAAA-H8QuLo
Kelsey Boeff    (2023-10-31 13:46:19)
2X DIL</t>
      </text>
    </comment>
    <comment authorId="0" ref="H92">
      <text>
        <t xml:space="preserve">======
ID#AAAA-H8QuLk
Kelsey Boeff    (2023-10-31 13:46:19)
2X DIL</t>
      </text>
    </comment>
    <comment authorId="0" ref="H74">
      <text>
        <t xml:space="preserve">======
ID#AAAA-H8QuLg
Kelsey Boeff    (2023-10-31 13:46:19)
2X DIL</t>
      </text>
    </comment>
    <comment authorId="0" ref="H44">
      <text>
        <t xml:space="preserve">======
ID#AAAA-H8QuLQ
Kelsey Boeff    (2023-10-31 13:46:19)
4x dil</t>
      </text>
    </comment>
    <comment authorId="0" ref="H80">
      <text>
        <t xml:space="preserve">======
ID#AAAA-H8QuLY
Kelsey Boeff    (2023-10-31 13:46:19)
2X DIL</t>
      </text>
    </comment>
    <comment authorId="0" ref="I92">
      <text>
        <t xml:space="preserve">======
ID#AAAA-H8QuLU
Kelsey Boeff    (2023-10-31 13:46:19)
2X DIL</t>
      </text>
    </comment>
    <comment authorId="0" ref="H76">
      <text>
        <t xml:space="preserve">======
ID#AAAA-H8QuLI
Kelsey Boeff    (2023-10-31 13:46:19)
4X DIL</t>
      </text>
    </comment>
    <comment authorId="0" ref="H88">
      <text>
        <t xml:space="preserve">======
ID#AAAA-H8QuLE
Kelsey Boeff    (2023-10-31 13:46:19)
2X DIL</t>
      </text>
    </comment>
    <comment authorId="0" ref="H84">
      <text>
        <t xml:space="preserve">======
ID#AAAA-H8QuLM
Kelsey Boeff    (2023-10-31 13:46:19)
2X DIL</t>
      </text>
    </comment>
    <comment authorId="0" ref="H66">
      <text>
        <t xml:space="preserve">======
ID#AAAA9PJcFUA
Kelsey Boeff    (2023-10-18 17:44:32)
5x dil</t>
      </text>
    </comment>
    <comment authorId="0" ref="G98">
      <text>
        <t xml:space="preserve">======
ID#AAAA9PJcFT8
Kelsey Boeff    (2023-10-18 17:44:32)
2x dil</t>
      </text>
    </comment>
    <comment authorId="0" ref="H70">
      <text>
        <t xml:space="preserve">======
ID#AAAA9PJcFT0
Kelsey Boeff    (2023-10-18 17:44:32)
10 x dil</t>
      </text>
    </comment>
    <comment authorId="0" ref="K100">
      <text>
        <t xml:space="preserve">======
ID#AAAA9PJcFT4
Kelsey Boeff    (2023-10-18 17:44:32)
4x dil</t>
      </text>
    </comment>
    <comment authorId="0" ref="H31">
      <text>
        <t xml:space="preserve">======
ID#AAAA9PJcFTw
Kelsey Boeff    (2023-10-18 17:44:32)
4x dil</t>
      </text>
    </comment>
    <comment authorId="0" ref="H53">
      <text>
        <t xml:space="preserve">======
ID#AAAA7aSW7e4
Kelsey Boeff    (2023-10-11 19:26:18)
4x dil</t>
      </text>
    </comment>
    <comment authorId="0" ref="H55">
      <text>
        <t xml:space="preserve">======
ID#AAAA7aSW7e8
Kelsey Boeff    (2023-10-11 19:26:18)
40x dil</t>
      </text>
    </comment>
    <comment authorId="0" ref="H38">
      <text>
        <t xml:space="preserve">======
ID#AAAA7aSW7e0
Kelsey Boeff    (2023-10-11 19:26:18)
4x dil</t>
      </text>
    </comment>
    <comment authorId="0" ref="H41">
      <text>
        <t xml:space="preserve">======
ID#AAAA7aSW7ew
Kelsey Boeff    (2023-10-11 19:26:18)
40x dil</t>
      </text>
    </comment>
    <comment authorId="0" ref="I70">
      <text>
        <t xml:space="preserve">======
ID#AAAA7aSW7es
Kelsey Boeff    (2023-10-11 19:26:18)
2x dil</t>
      </text>
    </comment>
    <comment authorId="0" ref="G101">
      <text>
        <t xml:space="preserve">======
ID#AAAA7aSW7ek
Kelsey Boeff    (2023-10-11 19:26:18)
2x dil</t>
      </text>
    </comment>
    <comment authorId="0" ref="H69">
      <text>
        <t xml:space="preserve">======
ID#AAAA7aSW7ec
Kelsey Boeff    (2023-10-11 19:26:18)
4x dil</t>
      </text>
    </comment>
    <comment authorId="0" ref="I151">
      <text>
        <t xml:space="preserve">======
ID#AAAA7aSW7eM
Kelsey Boeff    (2023-10-11 19:26:18)
10x dil</t>
      </text>
    </comment>
    <comment authorId="0" ref="G70">
      <text>
        <t xml:space="preserve">======
ID#AAAA7aSW7eQ
Kelsey Boeff    (2023-10-11 19:26:18)
8x dil</t>
      </text>
    </comment>
    <comment authorId="0" ref="H34">
      <text>
        <t xml:space="preserve">======
ID#AAAA7aSW7eI
Kelsey Boeff    (2023-10-11 19:26:18)
40x dil</t>
      </text>
    </comment>
    <comment authorId="0" ref="H56">
      <text>
        <t xml:space="preserve">======
ID#AAAA7aSW7eE
Kelsey Boeff    (2023-10-11 19:26:18)
2x dil</t>
      </text>
    </comment>
    <comment authorId="0" ref="G116">
      <text>
        <t xml:space="preserve">======
ID#AAAA7aSW7eA
Kelsey Boeff    (2023-10-11 19:26:18)
2x dil</t>
      </text>
    </comment>
    <comment authorId="0" ref="W36">
      <text>
        <t xml:space="preserve">======
ID#AAAA7D4c-vA
Amelia Wilson-Jackson    (2023-10-05 18:22:31)
Only EPI</t>
      </text>
    </comment>
    <comment authorId="0" ref="J121">
      <text>
        <t xml:space="preserve">======
ID#AAAA7D4c-u4
Kelsey Boeff    (2023-10-05 18:22:31)
4x</t>
      </text>
    </comment>
    <comment authorId="0" ref="J151">
      <text>
        <t xml:space="preserve">======
ID#AAAA7D4c-uI
Kelsey Boeff    (2023-10-05 18:22:31)
4x</t>
      </text>
    </comment>
    <comment authorId="0" ref="X36">
      <text>
        <t xml:space="preserve">======
ID#AAAA7D4c-tk
Amelia Wilson-Jackson    (2023-10-05 18:22:31)
Only EPI</t>
      </text>
    </comment>
    <comment authorId="0" ref="J125">
      <text>
        <t xml:space="preserve">======
ID#AAAA7D4c-tU
Kelsey Boeff    (2023-10-05 18:22:31)
45x</t>
      </text>
    </comment>
    <comment authorId="0" ref="N156">
      <text>
        <t xml:space="preserve">======
ID#AAAA7D4c-tA
Kelsey Boeff    (2023-10-05 18:22:31)
8x dilution</t>
      </text>
    </comment>
    <comment authorId="0" ref="J118">
      <text>
        <t xml:space="preserve">======
ID#AAAA7D4c-tM
Kelsey Boeff    (2023-10-05 18:22:31)
45x</t>
      </text>
    </comment>
    <comment authorId="0" ref="J120">
      <text>
        <t xml:space="preserve">======
ID#AAAA7D4c-sw
Kelsey Boeff    (2023-10-05 18:22:31)
4x</t>
      </text>
    </comment>
    <comment authorId="0" ref="N125">
      <text>
        <t xml:space="preserve">======
ID#AAAA7D4c-sU
Kelsey Boeff    (2023-10-05 18:22:31)
8x dilution</t>
      </text>
    </comment>
    <comment authorId="0" ref="N118">
      <text>
        <t xml:space="preserve">======
ID#AAAA7D4c-qk
Kelsey Boeff    (2023-10-05 18:22:31)
8x dilution</t>
      </text>
    </comment>
    <comment authorId="0" ref="N149">
      <text>
        <t xml:space="preserve">======
ID#AAAA7D4c-qQ
Kelsey Boeff    (2023-10-05 18:22:31)
8x dilution</t>
      </text>
    </comment>
    <comment authorId="0" ref="J99">
      <text>
        <t xml:space="preserve">======
ID#AAAA7D4c-sg
Erin Mortenson    (2023-09-16 15:26:37)
10x (9.91) dilution - average of triplicate run.</t>
      </text>
    </comment>
    <comment authorId="0" ref="J96">
      <text>
        <t xml:space="preserve">======
ID#AAAA7D4c-u0
Erin Mortenson    (2023-09-16 15:24:52)
2x dilution due to matrix interference.</t>
      </text>
    </comment>
    <comment authorId="0" ref="G80">
      <text>
        <t xml:space="preserve">======
ID#AAAA7D4c-qM
Amelia Wilson-Jackson    (2023-09-05 21:42:35)
2x</t>
      </text>
    </comment>
    <comment authorId="0" ref="N65">
      <text>
        <t xml:space="preserve">======
ID#AAAA7D4c-r8
Amelia Wilson-Jackson    (2023-09-05 21:42:35)
8x</t>
      </text>
    </comment>
    <comment authorId="0" ref="N86">
      <text>
        <t xml:space="preserve">======
ID#AAAA7D4c-s8
Amelia Wilson-Jackson    (2023-09-05 21:42:35)
4x</t>
      </text>
    </comment>
    <comment authorId="0" ref="N76">
      <text>
        <t xml:space="preserve">======
ID#AAAA7D4c-q8
Amelia Wilson-Jackson    (2023-09-05 21:42:35)
8x</t>
      </text>
    </comment>
    <comment authorId="0" ref="N66">
      <text>
        <t xml:space="preserve">======
ID#AAAA7D4c-t4
Amelia Wilson-Jackson    (2023-09-05 21:42:35)
8x</t>
      </text>
    </comment>
    <comment authorId="0" ref="O68">
      <text>
        <t xml:space="preserve">======
ID#AAAA7D4c-qU
Amelia Wilson-Jackson    (2023-08-31 17:50:04)
4x</t>
      </text>
    </comment>
    <comment authorId="0" ref="O93">
      <text>
        <t xml:space="preserve">======
ID#AAAA7D4c-rM
Amelia Wilson-Jackson    (2023-08-31 17:50:04)
2x</t>
      </text>
    </comment>
    <comment authorId="0" ref="O92">
      <text>
        <t xml:space="preserve">======
ID#AAAA7D4c-qg
Amelia Wilson-Jackson    (2023-08-31 17:50:04)
10x</t>
      </text>
    </comment>
    <comment authorId="0" ref="O85">
      <text>
        <t xml:space="preserve">======
ID#AAAA7D4c-rE
Amelia Wilson-Jackson    (2023-08-31 17:50:04)
10x</t>
      </text>
    </comment>
    <comment authorId="0" ref="O82">
      <text>
        <t xml:space="preserve">======
ID#AAAA7D4c-qc
Amelia Wilson-Jackson    (2023-08-31 17:50:04)
10x</t>
      </text>
    </comment>
    <comment authorId="0" ref="O80">
      <text>
        <t xml:space="preserve">======
ID#AAAA7D4c-s4
Amelia Wilson-Jackson    (2023-08-31 17:50:04)
4x</t>
      </text>
    </comment>
    <comment authorId="0" ref="O81">
      <text>
        <t xml:space="preserve">======
ID#AAAA7D4c-uc
Amelia Wilson-Jackson    (2023-08-31 17:50:04)
4x</t>
      </text>
    </comment>
    <comment authorId="0" ref="O76">
      <text>
        <t xml:space="preserve">======
ID#AAAA7D4c-tw
Amelia Wilson-Jackson    (2023-08-31 17:50:04)
10x</t>
      </text>
    </comment>
    <comment authorId="0" ref="O86">
      <text>
        <t xml:space="preserve">======
ID#AAAA7D4c-uk
Amelia Wilson-Jackson    (2023-08-31 17:50:04)
10x</t>
      </text>
    </comment>
    <comment authorId="0" ref="O67">
      <text>
        <t xml:space="preserve">======
ID#AAAA7D4c-ro
Amelia Wilson-Jackson    (2023-08-31 17:50:04)
4x</t>
      </text>
    </comment>
    <comment authorId="0" ref="O95">
      <text>
        <t xml:space="preserve">======
ID#AAAA7D4c-rg
Amelia Wilson-Jackson    (2023-08-31 17:50:04)
2x</t>
      </text>
    </comment>
    <comment authorId="0" ref="O16">
      <text>
        <t xml:space="preserve">======
ID#AAAA7D4c-r0
Heather Rankin    (2023-08-17 15:36:33)
10x dilution</t>
      </text>
    </comment>
    <comment authorId="0" ref="H14">
      <text>
        <t xml:space="preserve">======
ID#AAAA7D4c-qI
Heather Rankin    (2023-08-17 15:36:33)
2x dilution</t>
      </text>
    </comment>
    <comment authorId="0" ref="H6">
      <text>
        <t xml:space="preserve">======
ID#AAAA7D4c-qE
Heather Rankin    (2023-08-17 15:36:33)
40x dilution</t>
      </text>
    </comment>
    <comment authorId="0" ref="G20">
      <text>
        <t xml:space="preserve">======
ID#AAAA7D4c-qA
Heather Rankin    (2023-08-17 15:36:33)
2x dilution</t>
      </text>
    </comment>
    <comment authorId="0" ref="L16">
      <text>
        <t xml:space="preserve">======
ID#AAAA7D4c-qY
Heather Rankin    (2023-08-17 15:36:33)
2x dilution</t>
      </text>
    </comment>
    <comment authorId="0" ref="O50">
      <text>
        <t xml:space="preserve">======
ID#AAAA7D4c-r4
Heather Rankin    (2023-08-17 15:36:33)
2x dilution</t>
      </text>
    </comment>
    <comment authorId="0" ref="G22">
      <text>
        <t xml:space="preserve">======
ID#AAAA7D4c-s0
Heather Rankin    (2023-08-17 15:36:33)
10x dilution</t>
      </text>
    </comment>
    <comment authorId="0" ref="O17">
      <text>
        <t xml:space="preserve">======
ID#AAAA7D4c-qo
Heather Rankin    (2023-08-17 15:36:33)
4x dilution</t>
      </text>
    </comment>
    <comment authorId="0" ref="O51">
      <text>
        <t xml:space="preserve">======
ID#AAAA7D4c-rI
Heather Rankin    (2023-08-17 15:36:33)
4x dilution</t>
      </text>
    </comment>
    <comment authorId="0" ref="G16">
      <text>
        <t xml:space="preserve">======
ID#AAAA7D4c-rA
Heather Rankin    (2023-08-17 15:36:33)
50x dilution</t>
      </text>
    </comment>
    <comment authorId="0" ref="O56">
      <text>
        <t xml:space="preserve">======
ID#AAAA7D4c-sA
Heather Rankin    (2023-08-17 15:36:33)
2x dilution</t>
      </text>
    </comment>
    <comment authorId="0" ref="G31">
      <text>
        <t xml:space="preserve">======
ID#AAAA7D4c-rY
Heather Rankin    (2023-08-17 15:36:33)
4x dilution</t>
      </text>
    </comment>
    <comment authorId="0" ref="O63">
      <text>
        <t xml:space="preserve">======
ID#AAAA7D4c-qs
Heather Rankin    (2023-08-17 15:36:33)
4x dilution</t>
      </text>
    </comment>
    <comment authorId="0" ref="O20">
      <text>
        <t xml:space="preserve">======
ID#AAAA7D4c-q0
Heather Rankin    (2023-08-17 15:36:33)
10x dilution</t>
      </text>
    </comment>
    <comment authorId="0" ref="J55">
      <text>
        <t xml:space="preserve">======
ID#AAAA7D4c-to
Heather Rankin    (2023-08-17 15:36:33)
20x dilution</t>
      </text>
    </comment>
    <comment authorId="0" ref="J16">
      <text>
        <t xml:space="preserve">======
ID#AAAA7D4c-uQ
Heather Rankin    (2023-08-17 15:36:33)
10x dilution</t>
      </text>
    </comment>
    <comment authorId="0" ref="O64">
      <text>
        <t xml:space="preserve">======
ID#AAAA7D4c-uM
Heather Rankin    (2023-08-17 15:36:33)
4x dilution</t>
      </text>
    </comment>
    <comment authorId="0" ref="O5">
      <text>
        <t xml:space="preserve">======
ID#AAAA7D4c-tc
Heather Rankin    (2023-08-17 15:36:33)
4x dilution</t>
      </text>
    </comment>
    <comment authorId="0" ref="O55">
      <text>
        <t xml:space="preserve">======
ID#AAAA7D4c-uE
Heather Rankin    (2023-08-17 15:36:33)
10x dilution</t>
      </text>
    </comment>
    <comment authorId="0" ref="G24">
      <text>
        <t xml:space="preserve">======
ID#AAAA7D4c-uY
Heather Rankin    (2023-08-17 15:36:33)
2x dilution</t>
      </text>
    </comment>
    <comment authorId="0" ref="O52">
      <text>
        <t xml:space="preserve">======
ID#AAAA7D4c-ts
Heather Rankin    (2023-08-17 15:36:33)
2x dilution</t>
      </text>
    </comment>
    <comment authorId="0" ref="H16">
      <text>
        <t xml:space="preserve">======
ID#AAAA7D4c-uU
Heather Rankin    (2023-08-17 15:36:33)
40x dilution</t>
      </text>
    </comment>
    <comment authorId="0" ref="O8">
      <text>
        <t xml:space="preserve">======
ID#AAAA7D4c-us
Heather Rankin    (2023-08-17 15:36:33)
4x dilution</t>
      </text>
    </comment>
    <comment authorId="0" ref="H8">
      <text>
        <t xml:space="preserve">======
ID#AAAA7D4c-ug
Heather Rankin    (2023-08-17 15:36:33)
4x dilution</t>
      </text>
    </comment>
    <comment authorId="0" ref="J30">
      <text>
        <t xml:space="preserve">======
ID#AAAA7D4c-uw
Heather Rankin    (2023-08-17 15:36:33)
2x dilution</t>
      </text>
    </comment>
    <comment authorId="0" ref="G6">
      <text>
        <t xml:space="preserve">======
ID#AAAA7D4c-t0
Heather Rankin    (2023-08-17 15:36:33)
50x dilution</t>
      </text>
    </comment>
    <comment authorId="0" ref="O6">
      <text>
        <t xml:space="preserve">======
ID#AAAA7D4c-rk
Heather Rankin    (2023-08-17 15:36:33)
10x dilution</t>
      </text>
    </comment>
    <comment authorId="0" ref="G4">
      <text>
        <t xml:space="preserve">======
ID#AAAA7D4c-sM
Heather Rankin    (2023-08-17 15:36:33)
2x dilution</t>
      </text>
    </comment>
    <comment authorId="0" ref="O22">
      <text>
        <t xml:space="preserve">======
ID#AAAA7D4c-sI
Heather Rankin    (2023-08-17 15:36:33)
4x dilution</t>
      </text>
    </comment>
    <comment authorId="0" ref="I6">
      <text>
        <t xml:space="preserve">======
ID#AAAA7D4c-sE
Heather Rankin    (2023-08-17 15:36:33)
10x dilution</t>
      </text>
    </comment>
    <comment authorId="0" ref="J6">
      <text>
        <t xml:space="preserve">======
ID#AAAA7D4c-rw
Heather Rankin    (2023-08-17 15:36:33)
10x dilution</t>
      </text>
    </comment>
    <comment authorId="0" ref="O48">
      <text>
        <t xml:space="preserve">======
ID#AAAA7D4c-sY
Heather Rankin    (2023-08-17 15:36:33)
2x dilution</t>
      </text>
    </comment>
    <comment authorId="0" ref="O29">
      <text>
        <t xml:space="preserve">======
ID#AAAA7D4c-t8
Heather Rankin    (2023-08-17 15:36:33)
4x dilution</t>
      </text>
    </comment>
    <comment authorId="0" ref="I4">
      <text>
        <t xml:space="preserve">======
ID#AAAA7D4c-tQ
Heather Rankin    (2023-08-17 15:36:33)
2x dilution</t>
      </text>
    </comment>
    <comment authorId="0" ref="O30">
      <text>
        <t xml:space="preserve">======
ID#AAAA7D4c-so
Heather Rankin    (2023-08-17 15:36:33)
4x dilution</t>
      </text>
    </comment>
    <comment authorId="0" ref="H4">
      <text>
        <t xml:space="preserve">======
ID#AAAA7D4c-sk
Heather Rankin    (2023-08-17 15:36:33)
2x dilution</t>
      </text>
    </comment>
    <comment authorId="0" ref="O40">
      <text>
        <t xml:space="preserve">======
ID#AAAA7D4c-tE
Heather Rankin    (2023-08-17 15:36:33)
4x dilution</t>
      </text>
    </comment>
    <comment authorId="0" ref="O41">
      <text>
        <t xml:space="preserve">======
ID#AAAA7D4c-sc
Heather Rankin    (2023-08-17 15:36:33)
10x dilution</t>
      </text>
    </comment>
    <comment authorId="0" ref="J41">
      <text>
        <t xml:space="preserve">======
ID#AAAA7D4c-tY
Heather Rankin    (2023-08-17 15:36:33)
20x dilution</t>
      </text>
    </comment>
    <comment authorId="0" ref="I16">
      <text>
        <t xml:space="preserve">======
ID#AAAA7D4c-u8
Heather Rankin    (2023-08-17 15:36:33)
10x dilution</t>
      </text>
    </comment>
  </commentList>
  <extLst>
    <ext uri="GoogleSheetsCustomDataVersion2">
      <go:sheetsCustomData xmlns:go="http://customooxmlschemas.google.com/" r:id="rId1" roundtripDataSignature="AMtx7mgLSIEw1KWbpGsWzOWhObxvgB5Ic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47">
      <text>
        <t xml:space="preserve">======
ID#AAABDZdwkno
Kelsey Boeff    (2024-01-23 17:19:40)
Kelsey Boeff:</t>
      </text>
    </comment>
    <comment authorId="0" ref="E56">
      <text>
        <t xml:space="preserve">======
ID#AAABDZdwknQ
SEAL    (2024-01-23 17:19:40)
5x dil</t>
      </text>
    </comment>
    <comment authorId="0" ref="I54">
      <text>
        <t xml:space="preserve">======
ID#AAABDZdwkm0
SEAL    (2024-01-23 17:19:40)
5x dil</t>
      </text>
    </comment>
    <comment authorId="0" ref="E57">
      <text>
        <t xml:space="preserve">======
ID#AAABDZdwkms
SEAL    (2024-01-23 17:19:40)
5x dil</t>
      </text>
    </comment>
    <comment authorId="0" ref="I55">
      <text>
        <t xml:space="preserve">======
ID#AAABDZdwkmQ
SEAL    (2024-01-23 17:19:40)
5x dil</t>
      </text>
    </comment>
    <comment authorId="0" ref="E55">
      <text>
        <t xml:space="preserve">======
ID#AAABDZdwklc
SEAL    (2024-01-23 17:19:40)
4x dil</t>
      </text>
    </comment>
    <comment authorId="0" ref="E54">
      <text>
        <t xml:space="preserve">======
ID#AAABDZdwklU
SEAL    (2024-01-23 17:19:40)
4x dil</t>
      </text>
    </comment>
    <comment authorId="0" ref="T39">
      <text>
        <t xml:space="preserve">======
ID#AAAA7aSW7eU
Kelsey Boeff    (2023-10-11 19:26:18)
The RPD is greater than the method acceptance criteria. At least one of the values used to calculate the RPD is less than PQL.</t>
      </text>
    </comment>
  </commentList>
  <extLst>
    <ext uri="GoogleSheetsCustomDataVersion2">
      <go:sheetsCustomData xmlns:go="http://customooxmlschemas.google.com/" r:id="rId1" roundtripDataSignature="AMtx7mhABF4H7it3E6GehEmPRpY2vB7dA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65">
      <text>
        <t xml:space="preserve">======
ID#AAABAykfFFU
Kelsey Boeff    (2023-11-17 16:51:23)
Rerun</t>
      </text>
    </comment>
    <comment authorId="0" ref="Z67">
      <text>
        <t xml:space="preserve">======
ID#AAABAykfFE4
Kelsey Boeff    (2023-11-17 16:51:23)
Rerun</t>
      </text>
    </comment>
    <comment authorId="0" ref="Z68">
      <text>
        <t xml:space="preserve">======
ID#AAABAykampw
Kelsey Boeff    (2023-11-17 16:51:23)
Rerun</t>
      </text>
    </comment>
    <comment authorId="0" ref="Z64">
      <text>
        <t xml:space="preserve">======
ID#AAABAykamps
Kelsey Boeff    (2023-11-17 16:51:23)
Rerun</t>
      </text>
    </comment>
    <comment authorId="0" ref="N114">
      <text>
        <t xml:space="preserve">======
ID#AAAA-H8QuLc
Kelsey Boeff    (2023-10-31 13:46:19)
The RPD is greater than the method acceptance criteria. At least one of the values used to calculate the RPD is less than PQL.</t>
      </text>
    </comment>
    <comment authorId="0" ref="N89">
      <text>
        <t xml:space="preserve">======
ID#AAAA7aSW7eo
Kelsey Boeff    (2023-10-11 19:26:18)
The RPD is greater than the method acceptance criteria. At least one of the values used to calculate the RPD is less than PQL.</t>
      </text>
    </comment>
    <comment authorId="0" ref="Q93">
      <text>
        <t xml:space="preserve">======
ID#AAAA7aSW7eg
Kelsey Boeff    (2023-10-11 19:26:18)
The matrix spike recovery is outside the method acceptance limits, but could not be accurately calculated due to a high concentration of analyte in the sample.</t>
      </text>
    </comment>
    <comment authorId="0" ref="N110">
      <text>
        <t xml:space="preserve">======
ID#AAAA7aSW7eY
Kelsey Boeff    (2023-10-11 19:26:18)
High. RR</t>
      </text>
    </comment>
    <comment authorId="0" ref="N99">
      <text>
        <t xml:space="preserve">======
ID#AAAA7aSW7d8
Kelsey Boeff    (2023-10-11 19:26:18)
The RPD is greater than the method acceptance criteria. At least one of the values used to calculate the RPD is less than PQL.</t>
      </text>
    </comment>
    <comment authorId="0" ref="N82">
      <text>
        <t xml:space="preserve">======
ID#AAAA7D4c-uo
Amelia Wilson-Jackson    (2023-09-05 21:42:35)
Samples are in PQL range</t>
      </text>
    </comment>
    <comment authorId="0" ref="M64">
      <text>
        <t xml:space="preserve">======
ID#AAAA7D4c-rQ
Heather Rankin    (2023-08-17 15:36:33)
Outlier. 3 out of 4 results indiciate true sample concentration is &lt;MDL</t>
      </text>
    </comment>
    <comment authorId="0" ref="H19">
      <text>
        <t xml:space="preserve">======
ID#AAAA7D4c-q4
Amelia Wilson-Jackson    (2023-08-17 15:36:33)
The matrix spike
recovery is outside the method acceptance limits, but could not be
accurately calculated due to a high concentration of analyte in the
sample.</t>
      </text>
    </comment>
  </commentList>
  <extLst>
    <ext uri="GoogleSheetsCustomDataVersion2">
      <go:sheetsCustomData xmlns:go="http://customooxmlschemas.google.com/" r:id="rId1" roundtripDataSignature="AMtx7mjA8GEdUsi+P7/Wr/+HQZqqLMI/J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8">
      <text>
        <t xml:space="preserve">======
ID#AAAA-H8QuMA
Kelsey Boeff    (2023-10-31 13:46:19)
The RPD is greater than the method acceptance criteria. At least one of the values used to calculate the RPD is less than MDL.</t>
      </text>
    </comment>
    <comment authorId="0" ref="H47">
      <text>
        <t xml:space="preserve">======
ID#AAAA-H8QuLw
Kelsey Boeff    (2023-10-31 13:46:19)
Reran</t>
      </text>
    </comment>
  </commentList>
  <extLst>
    <ext uri="GoogleSheetsCustomDataVersion2">
      <go:sheetsCustomData xmlns:go="http://customooxmlschemas.google.com/" r:id="rId1" roundtripDataSignature="AMtx7miKmRR5Bh2raeWgEw+l2ney/briAw=="/>
    </ext>
  </extLst>
</comments>
</file>

<file path=xl/sharedStrings.xml><?xml version="1.0" encoding="utf-8"?>
<sst xmlns="http://schemas.openxmlformats.org/spreadsheetml/2006/main" count="2356" uniqueCount="635">
  <si>
    <t>Lab ID</t>
  </si>
  <si>
    <t>Sample ID</t>
  </si>
  <si>
    <t>Depth</t>
  </si>
  <si>
    <t>Collection Date</t>
  </si>
  <si>
    <t>Collection Time</t>
  </si>
  <si>
    <t>Chl-a (ug/L)</t>
  </si>
  <si>
    <t>SRP (ug P/L)</t>
  </si>
  <si>
    <t>Total Phosphorus (ug P/L)</t>
  </si>
  <si>
    <t>Total Nitrogen (mg N/L)</t>
  </si>
  <si>
    <t>NH3 (mg N/L)</t>
  </si>
  <si>
    <t>NO3 + NO2 (mg N/L)</t>
  </si>
  <si>
    <t>DIC (mg C/L)</t>
  </si>
  <si>
    <t>DOC (mg C/L)</t>
  </si>
  <si>
    <t>DSi (mg SiO2/L)</t>
  </si>
  <si>
    <t>Cl- (ug/L)</t>
  </si>
  <si>
    <t>Comments</t>
  </si>
  <si>
    <t>TP run date</t>
  </si>
  <si>
    <t>TN run date</t>
  </si>
  <si>
    <r>
      <rPr>
        <rFont val="Calibri"/>
        <b/>
        <color theme="1"/>
        <sz val="11.0"/>
      </rPr>
      <t xml:space="preserve">NH4 Run </t>
    </r>
    <r>
      <rPr>
        <rFont val="Calibri"/>
        <b val="0"/>
        <color theme="1"/>
        <sz val="11.0"/>
      </rPr>
      <t>(Range: 0.02-2.0 ppm N as NH4)</t>
    </r>
  </si>
  <si>
    <t>NO3 + NO2 Run</t>
  </si>
  <si>
    <t>SRP run</t>
  </si>
  <si>
    <t>DIC</t>
  </si>
  <si>
    <t>DOC</t>
  </si>
  <si>
    <t>DSi</t>
  </si>
  <si>
    <t>Cl-</t>
  </si>
  <si>
    <t>MDL</t>
  </si>
  <si>
    <t>1.00 ug/L</t>
  </si>
  <si>
    <t>3.00 ug/L</t>
  </si>
  <si>
    <t>3.50 ug/L</t>
  </si>
  <si>
    <t>0.050 mg/L</t>
  </si>
  <si>
    <t>0.010 mg/L</t>
  </si>
  <si>
    <t>0.005 mg/L</t>
  </si>
  <si>
    <t>3.00 mg/L</t>
  </si>
  <si>
    <t>0.300 mg/L</t>
  </si>
  <si>
    <t>2.5 mg/L</t>
  </si>
  <si>
    <t>Numerical values written in red are less than the analyte method detection limit</t>
  </si>
  <si>
    <t>SL001-01</t>
  </si>
  <si>
    <t>McCarons</t>
  </si>
  <si>
    <t>Epi</t>
  </si>
  <si>
    <t>SL001-02</t>
  </si>
  <si>
    <t>Hypo</t>
  </si>
  <si>
    <t>NR</t>
  </si>
  <si>
    <t>SL001-03</t>
  </si>
  <si>
    <t>Little Johanna</t>
  </si>
  <si>
    <t>SL001-04</t>
  </si>
  <si>
    <t>SL001-05</t>
  </si>
  <si>
    <t>Tanners</t>
  </si>
  <si>
    <t>SL001-06</t>
  </si>
  <si>
    <t>SL001-07</t>
  </si>
  <si>
    <t>Phalen</t>
  </si>
  <si>
    <t>SL001-08</t>
  </si>
  <si>
    <t>SL002-01</t>
  </si>
  <si>
    <t>Cedar</t>
  </si>
  <si>
    <t>SL002-02</t>
  </si>
  <si>
    <t>Bde Maka Ska</t>
  </si>
  <si>
    <t>SL002-03</t>
  </si>
  <si>
    <t>Brownie</t>
  </si>
  <si>
    <t>SL002-04</t>
  </si>
  <si>
    <t>SL002-05</t>
  </si>
  <si>
    <t>SL002-06</t>
  </si>
  <si>
    <t>SL003-01</t>
  </si>
  <si>
    <t>Parkers</t>
  </si>
  <si>
    <t>SL003-02</t>
  </si>
  <si>
    <t>Minnetonka</t>
  </si>
  <si>
    <t>SL003-03</t>
  </si>
  <si>
    <t>Medicine</t>
  </si>
  <si>
    <t>SL003-04</t>
  </si>
  <si>
    <t>SL003-05</t>
  </si>
  <si>
    <t>SL003-06</t>
  </si>
  <si>
    <t>SL004_01</t>
  </si>
  <si>
    <t>Snail</t>
  </si>
  <si>
    <t>SL004_02</t>
  </si>
  <si>
    <t>Wabasso</t>
  </si>
  <si>
    <t>SL004_03</t>
  </si>
  <si>
    <t>SL004_04</t>
  </si>
  <si>
    <t>SL005_01</t>
  </si>
  <si>
    <t>Smith</t>
  </si>
  <si>
    <t>SL005_02</t>
  </si>
  <si>
    <t>DUP Smith</t>
  </si>
  <si>
    <t>SL005_03</t>
  </si>
  <si>
    <t xml:space="preserve">Henry </t>
  </si>
  <si>
    <t>SL005_04</t>
  </si>
  <si>
    <t>SL005_05</t>
  </si>
  <si>
    <t>Uhlenkolts</t>
  </si>
  <si>
    <t>SL005_06</t>
  </si>
  <si>
    <t>SL005_07</t>
  </si>
  <si>
    <t>SL006_01</t>
  </si>
  <si>
    <t>McCarrons</t>
  </si>
  <si>
    <t>SL006_02</t>
  </si>
  <si>
    <t>SL006_03</t>
  </si>
  <si>
    <t>SL006_04</t>
  </si>
  <si>
    <t>SL006_05</t>
  </si>
  <si>
    <t>SL006_06</t>
  </si>
  <si>
    <t>SL006_07</t>
  </si>
  <si>
    <t>SL006_08</t>
  </si>
  <si>
    <t>SL006_09</t>
  </si>
  <si>
    <t>SL006_10</t>
  </si>
  <si>
    <t>SL006_11</t>
  </si>
  <si>
    <t>SL006_12</t>
  </si>
  <si>
    <t>SL006_13</t>
  </si>
  <si>
    <t>SL006_14</t>
  </si>
  <si>
    <t>SL006_15</t>
  </si>
  <si>
    <t>SL006_16</t>
  </si>
  <si>
    <t>SL006_17</t>
  </si>
  <si>
    <t>DUP Parkers</t>
  </si>
  <si>
    <t>SL006_18</t>
  </si>
  <si>
    <t>SL006_19</t>
  </si>
  <si>
    <t>SL006_20</t>
  </si>
  <si>
    <t>SL006_21</t>
  </si>
  <si>
    <t>SL006_22</t>
  </si>
  <si>
    <t>SL006_23</t>
  </si>
  <si>
    <t>SL006_24</t>
  </si>
  <si>
    <t>SL006_25</t>
  </si>
  <si>
    <t>SL007_01</t>
  </si>
  <si>
    <t>Missing</t>
  </si>
  <si>
    <t>SL007_02</t>
  </si>
  <si>
    <t>SL007_03</t>
  </si>
  <si>
    <t>SL007_04</t>
  </si>
  <si>
    <t>SL007_05</t>
  </si>
  <si>
    <t>SL007_06</t>
  </si>
  <si>
    <t>SL008_01</t>
  </si>
  <si>
    <t>Dsi reran 230816</t>
  </si>
  <si>
    <t>SL008_02</t>
  </si>
  <si>
    <t>SL008_03</t>
  </si>
  <si>
    <t>Henry</t>
  </si>
  <si>
    <t>SL008_04</t>
  </si>
  <si>
    <t>SL008_05</t>
  </si>
  <si>
    <t>SL008_06</t>
  </si>
  <si>
    <t>SL009_01</t>
  </si>
  <si>
    <t>SL009_02</t>
  </si>
  <si>
    <t>SL009_03</t>
  </si>
  <si>
    <t>SL009_04</t>
  </si>
  <si>
    <t>SL009_05</t>
  </si>
  <si>
    <t>SL009_06</t>
  </si>
  <si>
    <t>SL009_07</t>
  </si>
  <si>
    <t>SL009_08</t>
  </si>
  <si>
    <t>SL009_09</t>
  </si>
  <si>
    <t>SL009_10</t>
  </si>
  <si>
    <t>SL009_11</t>
  </si>
  <si>
    <t>SL009_12</t>
  </si>
  <si>
    <t>SL009_13</t>
  </si>
  <si>
    <t>SL009_14</t>
  </si>
  <si>
    <t>SL009_15</t>
  </si>
  <si>
    <t>Lil Jo</t>
  </si>
  <si>
    <t>SL009_16</t>
  </si>
  <si>
    <t>SL009_17</t>
  </si>
  <si>
    <t>SL009_18</t>
  </si>
  <si>
    <t>SL009_19</t>
  </si>
  <si>
    <t>McCarron</t>
  </si>
  <si>
    <t>SL009_20</t>
  </si>
  <si>
    <t>SL009_21</t>
  </si>
  <si>
    <t>SL009_22</t>
  </si>
  <si>
    <t>SL009_23</t>
  </si>
  <si>
    <t>SL009_24</t>
  </si>
  <si>
    <t>SL009_25</t>
  </si>
  <si>
    <t>DUP Medicine</t>
  </si>
  <si>
    <t>SL010_01</t>
  </si>
  <si>
    <t>SL010_02</t>
  </si>
  <si>
    <t>SL010_03</t>
  </si>
  <si>
    <t>SL010_04</t>
  </si>
  <si>
    <t>SL010_05</t>
  </si>
  <si>
    <t>SL010_06</t>
  </si>
  <si>
    <t>SL011_01</t>
  </si>
  <si>
    <t>SL011_02</t>
  </si>
  <si>
    <t>SL011_03</t>
  </si>
  <si>
    <t>SL011_04</t>
  </si>
  <si>
    <t>SL011_05</t>
  </si>
  <si>
    <t>SL011_06</t>
  </si>
  <si>
    <t>SL011_07</t>
  </si>
  <si>
    <t>SL011_08</t>
  </si>
  <si>
    <t>SL011_09</t>
  </si>
  <si>
    <t>SL011_10</t>
  </si>
  <si>
    <t>SL011_11</t>
  </si>
  <si>
    <t>SL011_12</t>
  </si>
  <si>
    <t>SL011_13</t>
  </si>
  <si>
    <t>SL011_14</t>
  </si>
  <si>
    <t>SL011_15</t>
  </si>
  <si>
    <t>SL011_16</t>
  </si>
  <si>
    <t>SL011_17</t>
  </si>
  <si>
    <t>SL011_18</t>
  </si>
  <si>
    <t>SL011_19</t>
  </si>
  <si>
    <t>SL011_20</t>
  </si>
  <si>
    <t>SL011_21</t>
  </si>
  <si>
    <t>SL011_22</t>
  </si>
  <si>
    <t>SL011_23</t>
  </si>
  <si>
    <t>SL011_24</t>
  </si>
  <si>
    <t>SL011_25</t>
  </si>
  <si>
    <t>DUP Snail</t>
  </si>
  <si>
    <t>SL012_01</t>
  </si>
  <si>
    <t>SL012_02</t>
  </si>
  <si>
    <t>SL012_03</t>
  </si>
  <si>
    <t>SL012_04</t>
  </si>
  <si>
    <t>SL012_05</t>
  </si>
  <si>
    <t>SL012_06</t>
  </si>
  <si>
    <t>SL013_01</t>
  </si>
  <si>
    <t>SL013_02</t>
  </si>
  <si>
    <t>SL013_03</t>
  </si>
  <si>
    <t>SL013_04</t>
  </si>
  <si>
    <t>SL013_05</t>
  </si>
  <si>
    <t>SL013_06</t>
  </si>
  <si>
    <t>SL013_07</t>
  </si>
  <si>
    <t>SL013_08</t>
  </si>
  <si>
    <t>SL013_09</t>
  </si>
  <si>
    <t>SL013_10</t>
  </si>
  <si>
    <t>SL013_11</t>
  </si>
  <si>
    <t>SL013_12</t>
  </si>
  <si>
    <t>SL013_13</t>
  </si>
  <si>
    <t>SL013_14</t>
  </si>
  <si>
    <t>SL013_15</t>
  </si>
  <si>
    <t>SL013_16</t>
  </si>
  <si>
    <t>SL013_17</t>
  </si>
  <si>
    <t>Little Johana</t>
  </si>
  <si>
    <t>SL013_18</t>
  </si>
  <si>
    <t>HYPO</t>
  </si>
  <si>
    <t>SL013_19</t>
  </si>
  <si>
    <t>SL013_20</t>
  </si>
  <si>
    <t>SL013_21</t>
  </si>
  <si>
    <t>SL013_22</t>
  </si>
  <si>
    <t>SL013_23</t>
  </si>
  <si>
    <t>SL013_24</t>
  </si>
  <si>
    <t>SL013_25</t>
  </si>
  <si>
    <t>Total Phosphorus</t>
  </si>
  <si>
    <t>Total Nitrogen</t>
  </si>
  <si>
    <t>TP Method QC</t>
  </si>
  <si>
    <t>TN Method QC</t>
  </si>
  <si>
    <t>Method Blanks</t>
  </si>
  <si>
    <t>Method Dups</t>
  </si>
  <si>
    <t>Matrix Spikes</t>
  </si>
  <si>
    <t>Initial Conc (for MDL calcs)</t>
  </si>
  <si>
    <t>Final Conc (ug/L)</t>
  </si>
  <si>
    <t>Final ug/L</t>
  </si>
  <si>
    <t>RPD</t>
  </si>
  <si>
    <t>Spike concentration (ug/L)</t>
  </si>
  <si>
    <t>actual ug P/L</t>
  </si>
  <si>
    <t>% recovery</t>
  </si>
  <si>
    <t>Final Conc (mg/L)</t>
  </si>
  <si>
    <t>Final mg/L</t>
  </si>
  <si>
    <t>Spike concentration (mg/L)</t>
  </si>
  <si>
    <t>actual mg/L</t>
  </si>
  <si>
    <t>LRB 1</t>
  </si>
  <si>
    <t>SL001_01</t>
  </si>
  <si>
    <t>LFB</t>
  </si>
  <si>
    <t>dup SL001_01</t>
  </si>
  <si>
    <t>ms SL001_01</t>
  </si>
  <si>
    <t>msd SL001_01</t>
  </si>
  <si>
    <t>SL002_03</t>
  </si>
  <si>
    <t>dup SL002_03</t>
  </si>
  <si>
    <t>ms SL002_03</t>
  </si>
  <si>
    <t>msd SL002_03</t>
  </si>
  <si>
    <t>230720 reruns</t>
  </si>
  <si>
    <t>LRB</t>
  </si>
  <si>
    <t>SL001_04 10x rr</t>
  </si>
  <si>
    <t>dup SL001_04 10x rr</t>
  </si>
  <si>
    <t>231006 KB/ML</t>
  </si>
  <si>
    <t>NPS021_06</t>
  </si>
  <si>
    <t>LFB (combined)</t>
  </si>
  <si>
    <t>DUP NPS021_06</t>
  </si>
  <si>
    <t>DDC002_04</t>
  </si>
  <si>
    <t>MS NPS021_06</t>
  </si>
  <si>
    <t>DUP DDC002_04</t>
  </si>
  <si>
    <t>MSD NPS021_06</t>
  </si>
  <si>
    <t>MS DDC002_04</t>
  </si>
  <si>
    <t>MSD DDC002_04</t>
  </si>
  <si>
    <t>231010--ML</t>
  </si>
  <si>
    <t>DUP SL009_13</t>
  </si>
  <si>
    <t>MS SL009_13</t>
  </si>
  <si>
    <t>MSD SL009_13</t>
  </si>
  <si>
    <t>DUP SL009_20</t>
  </si>
  <si>
    <t>MS SL009_20</t>
  </si>
  <si>
    <t>MSD SL009_20</t>
  </si>
  <si>
    <t>LRB 2</t>
  </si>
  <si>
    <t>DUP SL010_01</t>
  </si>
  <si>
    <t>DUP 'SL010_01</t>
  </si>
  <si>
    <t>MS SL010_01</t>
  </si>
  <si>
    <t>MS 'SL010_01</t>
  </si>
  <si>
    <t>MSD SL010_01</t>
  </si>
  <si>
    <t>MSD 'SL010_01</t>
  </si>
  <si>
    <t>DUP SL011_05</t>
  </si>
  <si>
    <t>MS SL011_05</t>
  </si>
  <si>
    <t>DUP 'SL011_05</t>
  </si>
  <si>
    <t>MS 'SL011_05</t>
  </si>
  <si>
    <t>MSD SL011_05</t>
  </si>
  <si>
    <t>MSD 'SL011_05</t>
  </si>
  <si>
    <t xml:space="preserve">MS SL011_14 </t>
  </si>
  <si>
    <t>MS SL011_14</t>
  </si>
  <si>
    <t>DUP SL011_14</t>
  </si>
  <si>
    <t>MSD SL011_14</t>
  </si>
  <si>
    <t>LFB 2</t>
  </si>
  <si>
    <t>Dissolved Silica (DSi)</t>
  </si>
  <si>
    <t>Soluble Reactive Phosphorus (SRP)</t>
  </si>
  <si>
    <t>Chloride (Cl-)</t>
  </si>
  <si>
    <t>DSi 230619</t>
  </si>
  <si>
    <t>DSi Batch QC</t>
  </si>
  <si>
    <t>Batch QC - SRP</t>
  </si>
  <si>
    <t>Batch QC - Chloride</t>
  </si>
  <si>
    <t>mg/L</t>
  </si>
  <si>
    <t>ug P/L</t>
  </si>
  <si>
    <t xml:space="preserve">mg/L </t>
  </si>
  <si>
    <t>DC001_10</t>
  </si>
  <si>
    <t xml:space="preserve">LFB </t>
  </si>
  <si>
    <t>DUP DC001_10</t>
  </si>
  <si>
    <t>dup SL001-01</t>
  </si>
  <si>
    <t>DUP SL001_01</t>
  </si>
  <si>
    <t>LRB 3</t>
  </si>
  <si>
    <t>MS DC001_10</t>
  </si>
  <si>
    <t>ms SL001-01</t>
  </si>
  <si>
    <t>MS SL001_01</t>
  </si>
  <si>
    <t>LRB 4</t>
  </si>
  <si>
    <t>MSD DC001_10</t>
  </si>
  <si>
    <t>msd SL001-01</t>
  </si>
  <si>
    <t>MSD SL001_01</t>
  </si>
  <si>
    <t>SL001_03</t>
  </si>
  <si>
    <t>DUP SL001_03</t>
  </si>
  <si>
    <t>MS SL001_03</t>
  </si>
  <si>
    <t>DUP SL004_01</t>
  </si>
  <si>
    <t>MS SL004_01</t>
  </si>
  <si>
    <t>MSD SL001_03</t>
  </si>
  <si>
    <t>MSD SL004_01</t>
  </si>
  <si>
    <t>SL002_05</t>
  </si>
  <si>
    <t>MS SL002_05</t>
  </si>
  <si>
    <t>dup SL002-01</t>
  </si>
  <si>
    <t>MS SL005_07</t>
  </si>
  <si>
    <t>DUP SL002_05</t>
  </si>
  <si>
    <t>MSD SL002_05</t>
  </si>
  <si>
    <t>ms SL002-01</t>
  </si>
  <si>
    <t>DUP SL005_07</t>
  </si>
  <si>
    <t>MSD SL005_07</t>
  </si>
  <si>
    <t>SL004-03</t>
  </si>
  <si>
    <t>msd SL002-01</t>
  </si>
  <si>
    <t>SL005-04 X4</t>
  </si>
  <si>
    <t>MS SL004-03</t>
  </si>
  <si>
    <t>MS SL005-04 X4</t>
  </si>
  <si>
    <t>MSD SL004-03</t>
  </si>
  <si>
    <t>MSD SL005-04 X4</t>
  </si>
  <si>
    <t>DUP SL004-03</t>
  </si>
  <si>
    <t>SL005-07</t>
  </si>
  <si>
    <t>DUP SL005-04 X4</t>
  </si>
  <si>
    <t>LFB2</t>
  </si>
  <si>
    <t>MS SL005-07</t>
  </si>
  <si>
    <t>MSD SL005-07</t>
  </si>
  <si>
    <t>dup SL003-02</t>
  </si>
  <si>
    <t>ms SL003-02</t>
  </si>
  <si>
    <t>DUP SL005-07</t>
  </si>
  <si>
    <t>msd SL003-02</t>
  </si>
  <si>
    <t>DSi 230814</t>
  </si>
  <si>
    <t>dup SL006_01</t>
  </si>
  <si>
    <t>ms SL006_01</t>
  </si>
  <si>
    <t>msd SL006_01</t>
  </si>
  <si>
    <t>dup SL006_13</t>
  </si>
  <si>
    <t>ms SL006_13</t>
  </si>
  <si>
    <t>Ch</t>
  </si>
  <si>
    <t>ms SL006_13_Dup</t>
  </si>
  <si>
    <t>MS SL008_05</t>
  </si>
  <si>
    <t>DUP SL008_05</t>
  </si>
  <si>
    <t>MSD SL008_05</t>
  </si>
  <si>
    <t>dup SL007_03</t>
  </si>
  <si>
    <t>ms SL007_03</t>
  </si>
  <si>
    <t>DUP SL006_03</t>
  </si>
  <si>
    <t>msd SL007_03</t>
  </si>
  <si>
    <t>MS SL009_03</t>
  </si>
  <si>
    <t>MS SL006_03</t>
  </si>
  <si>
    <t>MSD SL009_03</t>
  </si>
  <si>
    <t>MSD SL006_03</t>
  </si>
  <si>
    <t>DUP SL009_03</t>
  </si>
  <si>
    <t>MS SL009_17</t>
  </si>
  <si>
    <t>DUP SL006_13</t>
  </si>
  <si>
    <t>MS SL006_13</t>
  </si>
  <si>
    <t>MSD SL009_17</t>
  </si>
  <si>
    <t>MSD SL006_13</t>
  </si>
  <si>
    <t>FR_SL008_05</t>
  </si>
  <si>
    <t>DUPFR_SL008_05</t>
  </si>
  <si>
    <t>DUP SL009_17</t>
  </si>
  <si>
    <t>MS FR_SL008_05</t>
  </si>
  <si>
    <t>DUP SL006_25</t>
  </si>
  <si>
    <t>MS SL006_25</t>
  </si>
  <si>
    <t>MSD FR_SL008_05</t>
  </si>
  <si>
    <t>MSD SL006_25</t>
  </si>
  <si>
    <t>DSi 230816</t>
  </si>
  <si>
    <t>DUP SL009_08</t>
  </si>
  <si>
    <t>MS SL009_08</t>
  </si>
  <si>
    <t>mg//L</t>
  </si>
  <si>
    <t>MSD SL009_08</t>
  </si>
  <si>
    <t>RL005_10</t>
  </si>
  <si>
    <t>DUP RL005_10</t>
  </si>
  <si>
    <t>MS RL005_10</t>
  </si>
  <si>
    <t>CCB</t>
  </si>
  <si>
    <t>DUP SL009_18</t>
  </si>
  <si>
    <t>MSD RL005_10</t>
  </si>
  <si>
    <t>DUP SL007-06</t>
  </si>
  <si>
    <t>MS SL009_18</t>
  </si>
  <si>
    <t>RL006_05</t>
  </si>
  <si>
    <t>MS SL007-06</t>
  </si>
  <si>
    <t>MSD SL009_18</t>
  </si>
  <si>
    <t>MS RL006_05</t>
  </si>
  <si>
    <t>MSD SL007-06</t>
  </si>
  <si>
    <t>DUP RL006_05</t>
  </si>
  <si>
    <t>MSD RL006_05</t>
  </si>
  <si>
    <t>DUP SL009_25</t>
  </si>
  <si>
    <t>MS SL009_25</t>
  </si>
  <si>
    <t>Signal high</t>
  </si>
  <si>
    <t>RL007_10</t>
  </si>
  <si>
    <t>MSD SL009_25</t>
  </si>
  <si>
    <t>MS RL007_10</t>
  </si>
  <si>
    <t>MSD RL007_10</t>
  </si>
  <si>
    <t>DD010_02</t>
  </si>
  <si>
    <t>DUP RL007_10</t>
  </si>
  <si>
    <t>dup DD010_02</t>
  </si>
  <si>
    <t>ms DD010_02</t>
  </si>
  <si>
    <t>msd DD010_02</t>
  </si>
  <si>
    <t>LFB 1</t>
  </si>
  <si>
    <t>DSi 230918</t>
  </si>
  <si>
    <t>DD010_13</t>
  </si>
  <si>
    <t>DUP SL010_06</t>
  </si>
  <si>
    <t>dup DD010_13</t>
  </si>
  <si>
    <t>ms DD010_13</t>
  </si>
  <si>
    <t>MS SL010_06</t>
  </si>
  <si>
    <t>msd DD010_13</t>
  </si>
  <si>
    <t>MSD SL010_06</t>
  </si>
  <si>
    <t>RL003-11</t>
  </si>
  <si>
    <t>MS SL011_11</t>
  </si>
  <si>
    <t>DUP RL003-11</t>
  </si>
  <si>
    <t>DD010_23</t>
  </si>
  <si>
    <t>MSD SL011_11</t>
  </si>
  <si>
    <t>DUP SL011_11</t>
  </si>
  <si>
    <t>MS RL003-011</t>
  </si>
  <si>
    <t>dup DD010_23</t>
  </si>
  <si>
    <t>ms DD010_23</t>
  </si>
  <si>
    <t>MSD RL003-011</t>
  </si>
  <si>
    <t>msd DD010_23</t>
  </si>
  <si>
    <t>DUP SL011_23</t>
  </si>
  <si>
    <t>MS SL011_23</t>
  </si>
  <si>
    <t>MSD SL011_23</t>
  </si>
  <si>
    <t>DUP SL011_12</t>
  </si>
  <si>
    <t>dup SL009_07</t>
  </si>
  <si>
    <t>MS SL011_12</t>
  </si>
  <si>
    <t>ms SL009_07</t>
  </si>
  <si>
    <t>ms SL009_21</t>
  </si>
  <si>
    <t>MSD SL011_12</t>
  </si>
  <si>
    <t>msd SL009_07</t>
  </si>
  <si>
    <t>msd SL009_21</t>
  </si>
  <si>
    <t>SL011_11 2x</t>
  </si>
  <si>
    <t>DUPSL011_11 2x</t>
  </si>
  <si>
    <t>DUP SL011_25</t>
  </si>
  <si>
    <t>dup SL009_21</t>
  </si>
  <si>
    <t>MS SL011_11 2x</t>
  </si>
  <si>
    <t>MS SL011_25</t>
  </si>
  <si>
    <t>MSDSL011_11 2x</t>
  </si>
  <si>
    <t>MSD SL011_25</t>
  </si>
  <si>
    <t>SL011_23 2x</t>
  </si>
  <si>
    <t>DSi 231102</t>
  </si>
  <si>
    <t>DUPSL011_23 2x</t>
  </si>
  <si>
    <t>MS SL011_23 2x</t>
  </si>
  <si>
    <t>MSDSL011_23 2x</t>
  </si>
  <si>
    <t>DUP SL012_06</t>
  </si>
  <si>
    <t>MS SL012_06</t>
  </si>
  <si>
    <t>MSD SL012_06</t>
  </si>
  <si>
    <t>MS SL013_12</t>
  </si>
  <si>
    <t>230921--KB/AWJ</t>
  </si>
  <si>
    <t>SL011_09 2x</t>
  </si>
  <si>
    <t>DUP SL013_12</t>
  </si>
  <si>
    <t>MSD SL013_12</t>
  </si>
  <si>
    <t>SL011_09 2x_Dup</t>
  </si>
  <si>
    <t>MS SL013_25</t>
  </si>
  <si>
    <t>DD013_01</t>
  </si>
  <si>
    <t>MSD SL013_25</t>
  </si>
  <si>
    <t>DUP DD013_01</t>
  </si>
  <si>
    <t>DUP SL013_25</t>
  </si>
  <si>
    <t xml:space="preserve">SL010_03 </t>
  </si>
  <si>
    <t>MS DD013_01</t>
  </si>
  <si>
    <t xml:space="preserve">DUP SL010_03 </t>
  </si>
  <si>
    <t>MSD DD013_01</t>
  </si>
  <si>
    <t xml:space="preserve">MS SL010_03 </t>
  </si>
  <si>
    <t>MSD SL010_03</t>
  </si>
  <si>
    <t>230920 AWJ/KB</t>
  </si>
  <si>
    <t>DUP SL013_01</t>
  </si>
  <si>
    <t>MS SL013_01</t>
  </si>
  <si>
    <t>MSD SL013_01</t>
  </si>
  <si>
    <t>MS SL013_18</t>
  </si>
  <si>
    <t>DUP SL013_18</t>
  </si>
  <si>
    <t>MSD SL013_18</t>
  </si>
  <si>
    <t>MSD  SL010_01</t>
  </si>
  <si>
    <t>230919--AWJ/KB</t>
  </si>
  <si>
    <t>DUP SL008_01</t>
  </si>
  <si>
    <t>MS SL008_01</t>
  </si>
  <si>
    <t>MSD SL008_01</t>
  </si>
  <si>
    <t>DUP SL011_01</t>
  </si>
  <si>
    <t>DUP SL011_10</t>
  </si>
  <si>
    <t>MS SL011_01</t>
  </si>
  <si>
    <t>MSD SL011_01</t>
  </si>
  <si>
    <t>MS SL011_10</t>
  </si>
  <si>
    <t>MSD SL011_10</t>
  </si>
  <si>
    <t>240328 rr</t>
  </si>
  <si>
    <t>SL001_06</t>
  </si>
  <si>
    <t>DUP SL001_06</t>
  </si>
  <si>
    <t>MS SL001_06</t>
  </si>
  <si>
    <t>MSD SL001_06</t>
  </si>
  <si>
    <t>NOx</t>
  </si>
  <si>
    <t>NH4</t>
  </si>
  <si>
    <t>230718</t>
  </si>
  <si>
    <t>Batch QC - NOx</t>
  </si>
  <si>
    <t>Batch QC - NH3</t>
  </si>
  <si>
    <t>mg N/L</t>
  </si>
  <si>
    <t>dup SL004_01</t>
  </si>
  <si>
    <t>ms SL004_01</t>
  </si>
  <si>
    <t>msd SL004_01</t>
  </si>
  <si>
    <t>SL002_04</t>
  </si>
  <si>
    <t>dup SL005_07</t>
  </si>
  <si>
    <t>ms SL005_07</t>
  </si>
  <si>
    <t>dup SL002_04</t>
  </si>
  <si>
    <t>ms SL002_04</t>
  </si>
  <si>
    <t>msd SL005_07</t>
  </si>
  <si>
    <t>msd SL002_04</t>
  </si>
  <si>
    <t>dup SL006_10</t>
  </si>
  <si>
    <t>ms SL006_10</t>
  </si>
  <si>
    <t>msd SL006_10</t>
  </si>
  <si>
    <t>230829</t>
  </si>
  <si>
    <t>DUP SL004_03</t>
  </si>
  <si>
    <t>MS SL004_03</t>
  </si>
  <si>
    <t>MSD SL004_03</t>
  </si>
  <si>
    <t>dd011_01</t>
  </si>
  <si>
    <t>DUP dd011_01</t>
  </si>
  <si>
    <t>230717A</t>
  </si>
  <si>
    <t>MS dd011_01</t>
  </si>
  <si>
    <t>LFB 3</t>
  </si>
  <si>
    <t>MSD dd011_01</t>
  </si>
  <si>
    <t>DDC002_01</t>
  </si>
  <si>
    <t>DUP DDC002_01</t>
  </si>
  <si>
    <t>MS DDC002_01</t>
  </si>
  <si>
    <t>MSD DDC002_01</t>
  </si>
  <si>
    <t>SL005_05 4x</t>
  </si>
  <si>
    <t>dup SL006_12</t>
  </si>
  <si>
    <t>ms SL005_05 4x</t>
  </si>
  <si>
    <t>ms SL006_12</t>
  </si>
  <si>
    <t>msd SL006_12</t>
  </si>
  <si>
    <t>DUP SL009_01</t>
  </si>
  <si>
    <t>MS SL009_01</t>
  </si>
  <si>
    <t>230717B</t>
  </si>
  <si>
    <t>MSD SL009_01</t>
  </si>
  <si>
    <t>DD009-03</t>
  </si>
  <si>
    <t>dup DD009-03</t>
  </si>
  <si>
    <t>ms DD009-03</t>
  </si>
  <si>
    <t>msd DD009-03</t>
  </si>
  <si>
    <t>231021 (RUN 1)</t>
  </si>
  <si>
    <t>dup SL006_21</t>
  </si>
  <si>
    <t>ms SL006_21</t>
  </si>
  <si>
    <t>msd SL006_21</t>
  </si>
  <si>
    <t>Duplicate</t>
  </si>
  <si>
    <t>MS SL010_05</t>
  </si>
  <si>
    <t>MSD SL010_05</t>
  </si>
  <si>
    <t>DD011_01</t>
  </si>
  <si>
    <t>LRB Rinse</t>
  </si>
  <si>
    <t>LFB redo</t>
  </si>
  <si>
    <t>MS DD011_01</t>
  </si>
  <si>
    <t>MSD DD011_01</t>
  </si>
  <si>
    <t>DD011_11</t>
  </si>
  <si>
    <t>SL010-05 2x</t>
  </si>
  <si>
    <t>MS DD011_11</t>
  </si>
  <si>
    <t>MS SL010-05 2x</t>
  </si>
  <si>
    <t>MSD DD011_11</t>
  </si>
  <si>
    <t>231021 (RUN 2)</t>
  </si>
  <si>
    <t xml:space="preserve">SL010-05 4x </t>
  </si>
  <si>
    <t>DD011_11 2x</t>
  </si>
  <si>
    <t>MS DD011_11 2x</t>
  </si>
  <si>
    <t>MS SL010-05 4x</t>
  </si>
  <si>
    <t>MSD DD011-11 2x</t>
  </si>
  <si>
    <t>MSD SL010-05 4x</t>
  </si>
  <si>
    <t>SL008-05 4x</t>
  </si>
  <si>
    <t>MS SL008-05 4x</t>
  </si>
  <si>
    <t>231204</t>
  </si>
  <si>
    <t>MSD SL008-05 4x</t>
  </si>
  <si>
    <t xml:space="preserve">LRB </t>
  </si>
  <si>
    <t>dup SL012_01</t>
  </si>
  <si>
    <t>ms SL012_01</t>
  </si>
  <si>
    <t>msd SL012_01</t>
  </si>
  <si>
    <t>dup SL013_01</t>
  </si>
  <si>
    <t>SL009_17 2x</t>
  </si>
  <si>
    <t>ms SL013_01</t>
  </si>
  <si>
    <t>msd SL013_01</t>
  </si>
  <si>
    <t>MS SL009_17 2x</t>
  </si>
  <si>
    <t>MSD SL009_17 2x</t>
  </si>
  <si>
    <t>dup SL013_11</t>
  </si>
  <si>
    <t>ms SL013_11</t>
  </si>
  <si>
    <t>SL009_21 2x</t>
  </si>
  <si>
    <t>msd SL013_11</t>
  </si>
  <si>
    <t>MS SL009_21 2x</t>
  </si>
  <si>
    <t>MSD SL009_21 2x</t>
  </si>
  <si>
    <t>SL009_03 2x</t>
  </si>
  <si>
    <t>MS SL009_03 2x</t>
  </si>
  <si>
    <t>MSD SL009_03 2x</t>
  </si>
  <si>
    <t>SL010_01 2x</t>
  </si>
  <si>
    <t>MS SL010_01 2x</t>
  </si>
  <si>
    <t>MSD SL010_01 2x</t>
  </si>
  <si>
    <t>DIC Batch QC</t>
  </si>
  <si>
    <t>DOC Batch QC</t>
  </si>
  <si>
    <t>lrb</t>
  </si>
  <si>
    <t>lcs</t>
  </si>
  <si>
    <t>LCS DOC</t>
  </si>
  <si>
    <t>lcsd</t>
  </si>
  <si>
    <t>LCSD DOC</t>
  </si>
  <si>
    <t>RL002-03</t>
  </si>
  <si>
    <t>SL003_04</t>
  </si>
  <si>
    <t>DUP RL002-03</t>
  </si>
  <si>
    <t>DUP SL003_04</t>
  </si>
  <si>
    <t>DUP SL002-02</t>
  </si>
  <si>
    <t>230815 AWJ</t>
  </si>
  <si>
    <t>230919 AWJ</t>
  </si>
  <si>
    <t xml:space="preserve">Matrix Spikes and Duplicates </t>
  </si>
  <si>
    <t xml:space="preserve">RPD </t>
  </si>
  <si>
    <t>LRB DIC</t>
  </si>
  <si>
    <t>LCS DIC</t>
  </si>
  <si>
    <t>LRB DOC</t>
  </si>
  <si>
    <t>LCSD DIC</t>
  </si>
  <si>
    <t>All DSi samples analyzed on SmartChem 170</t>
  </si>
  <si>
    <t>All Cl- samples analyzed on SmartChem 170</t>
  </si>
  <si>
    <t>Instrument MDLs</t>
  </si>
  <si>
    <t>Analyte</t>
  </si>
  <si>
    <t>Reference Method</t>
  </si>
  <si>
    <t>Units</t>
  </si>
  <si>
    <t>TP</t>
  </si>
  <si>
    <t>4500-P J/4500-P F</t>
  </si>
  <si>
    <t>ug/L</t>
  </si>
  <si>
    <t>TN</t>
  </si>
  <si>
    <t>4500-P J/4500-NO3- F</t>
  </si>
  <si>
    <t>NO-x</t>
  </si>
  <si>
    <t>4500-NO3- F/I</t>
  </si>
  <si>
    <t>4500-NH3 H</t>
  </si>
  <si>
    <t xml:space="preserve">DSi </t>
  </si>
  <si>
    <t>4500-Si-F</t>
  </si>
  <si>
    <t>Chl-a</t>
  </si>
  <si>
    <t>EPA 445.0, Revision 1.2</t>
  </si>
  <si>
    <t>QC Flag defintions</t>
  </si>
  <si>
    <t>Spike recovery or duplicate RPD are outside of method limits</t>
  </si>
  <si>
    <t>The RPD is greater than the method acceptance criteria. At least one of the values used to calculate the RPD is less than PQL.</t>
  </si>
  <si>
    <t>The matrix spike recovery is outside the method acceptance limits, but could not be accurately calculated due to a high concentration of analyte in the sample.</t>
  </si>
  <si>
    <t>The RPD is greater than the method acceptance criteria. The QC sample was non-homogeneous.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</si>
</sst>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sz val="11.0"/>
      <color rgb="FFC00000"/>
      <name val="Calibri"/>
    </font>
    <font>
      <sz val="11.0"/>
      <color rgb="FF980000"/>
      <name val="Calibri"/>
    </font>
    <font>
      <sz val="10.0"/>
      <color theme="1"/>
      <name val="Arimo"/>
    </font>
    <font/>
    <font>
      <sz val="10.0"/>
      <color theme="1"/>
      <name val="Arial"/>
    </font>
    <font>
      <sz val="11.0"/>
      <color rgb="FF00B050"/>
      <name val="Calibri"/>
    </font>
    <font>
      <sz val="11.0"/>
      <color theme="1"/>
      <name val="Arial"/>
    </font>
    <font>
      <sz val="11.0"/>
      <color rgb="FF000000"/>
      <name val="Calibri"/>
    </font>
    <font>
      <b/>
      <sz val="10.0"/>
      <color theme="1"/>
      <name val="Arial"/>
    </font>
    <font>
      <sz val="10.0"/>
      <color rgb="FF000000"/>
      <name val="Arial"/>
    </font>
    <font>
      <sz val="10.0"/>
      <color rgb="FFFFC000"/>
      <name val="Arial"/>
    </font>
    <font>
      <sz val="10.0"/>
      <color rgb="FFFF0000"/>
      <name val="Arial"/>
    </font>
    <font>
      <sz val="10.0"/>
      <color rgb="FF00B050"/>
      <name val="Arial"/>
    </font>
    <font>
      <sz val="11.0"/>
      <color rgb="FF0070C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494E9"/>
        <bgColor rgb="FFF494E9"/>
      </patternFill>
    </fill>
    <fill>
      <patternFill patternType="solid">
        <fgColor rgb="FFE2EFD9"/>
        <bgColor rgb="FFE2EFD9"/>
      </patternFill>
    </fill>
    <fill>
      <patternFill patternType="solid">
        <fgColor rgb="FFF3D9EE"/>
        <bgColor rgb="FFF3D9EE"/>
      </patternFill>
    </fill>
    <fill>
      <patternFill patternType="solid">
        <fgColor rgb="FF7F7F7F"/>
        <bgColor rgb="FF7F7F7F"/>
      </patternFill>
    </fill>
    <fill>
      <patternFill patternType="solid">
        <fgColor rgb="FFE5E5E5"/>
        <bgColor rgb="FFE5E5E5"/>
      </patternFill>
    </fill>
    <fill>
      <patternFill patternType="solid">
        <fgColor rgb="FFAEABAB"/>
        <bgColor rgb="FFAEABAB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</fills>
  <borders count="92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9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5" fillId="2" fontId="3" numFmtId="1" xfId="0" applyAlignment="1" applyBorder="1" applyFill="1" applyFont="1" applyNumberFormat="1">
      <alignment horizontal="center"/>
    </xf>
    <xf borderId="6" fillId="2" fontId="3" numFmtId="2" xfId="0" applyAlignment="1" applyBorder="1" applyFont="1" applyNumberFormat="1">
      <alignment horizontal="center"/>
    </xf>
    <xf borderId="6" fillId="2" fontId="3" numFmtId="164" xfId="0" applyAlignment="1" applyBorder="1" applyFont="1" applyNumberFormat="1">
      <alignment horizontal="center"/>
    </xf>
    <xf borderId="6" fillId="2" fontId="3" numFmtId="165" xfId="0" applyAlignment="1" applyBorder="1" applyFont="1" applyNumberFormat="1">
      <alignment horizontal="center"/>
    </xf>
    <xf borderId="7" fillId="2" fontId="3" numFmtId="2" xfId="0" applyAlignment="1" applyBorder="1" applyFont="1" applyNumberFormat="1">
      <alignment horizontal="center"/>
    </xf>
    <xf borderId="6" fillId="2" fontId="4" numFmtId="2" xfId="0" applyAlignment="1" applyBorder="1" applyFont="1" applyNumberFormat="1">
      <alignment horizontal="center"/>
    </xf>
    <xf borderId="0" fillId="0" fontId="2" numFmtId="1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8" fillId="0" fontId="3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8" fillId="0" fontId="3" numFmtId="14" xfId="0" applyAlignment="1" applyBorder="1" applyFont="1" applyNumberFormat="1">
      <alignment horizontal="center"/>
    </xf>
    <xf borderId="6" fillId="0" fontId="3" numFmtId="49" xfId="0" applyAlignment="1" applyBorder="1" applyFont="1" applyNumberFormat="1">
      <alignment horizontal="center"/>
    </xf>
    <xf borderId="6" fillId="0" fontId="3" numFmtId="2" xfId="0" applyAlignment="1" applyBorder="1" applyFont="1" applyNumberFormat="1">
      <alignment horizontal="center"/>
    </xf>
    <xf borderId="6" fillId="0" fontId="3" numFmtId="166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9" fillId="0" fontId="3" numFmtId="2" xfId="0" applyAlignment="1" applyBorder="1" applyFont="1" applyNumberFormat="1">
      <alignment horizontal="center"/>
    </xf>
    <xf borderId="0" fillId="0" fontId="3" numFmtId="14" xfId="0" applyFont="1" applyNumberFormat="1"/>
    <xf borderId="0" fillId="0" fontId="3" numFmtId="14" xfId="0" applyAlignment="1" applyFont="1" applyNumberFormat="1">
      <alignment horizontal="center"/>
    </xf>
    <xf borderId="6" fillId="0" fontId="3" numFmtId="1" xfId="0" applyAlignment="1" applyBorder="1" applyFont="1" applyNumberFormat="1">
      <alignment horizontal="center"/>
    </xf>
    <xf borderId="6" fillId="3" fontId="3" numFmtId="2" xfId="0" applyAlignment="1" applyBorder="1" applyFill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6" fillId="3" fontId="3" numFmtId="166" xfId="0" applyAlignment="1" applyBorder="1" applyFont="1" applyNumberFormat="1">
      <alignment horizontal="center"/>
    </xf>
    <xf borderId="5" fillId="4" fontId="3" numFmtId="1" xfId="0" applyAlignment="1" applyBorder="1" applyFill="1" applyFont="1" applyNumberFormat="1">
      <alignment horizontal="center"/>
    </xf>
    <xf borderId="6" fillId="4" fontId="3" numFmtId="0" xfId="0" applyAlignment="1" applyBorder="1" applyFont="1">
      <alignment horizontal="center"/>
    </xf>
    <xf borderId="5" fillId="4" fontId="3" numFmtId="14" xfId="0" applyAlignment="1" applyBorder="1" applyFont="1" applyNumberFormat="1">
      <alignment horizontal="center"/>
    </xf>
    <xf borderId="6" fillId="4" fontId="3" numFmtId="2" xfId="0" applyAlignment="1" applyBorder="1" applyFont="1" applyNumberFormat="1">
      <alignment horizontal="center"/>
    </xf>
    <xf borderId="6" fillId="4" fontId="3" numFmtId="164" xfId="0" applyAlignment="1" applyBorder="1" applyFont="1" applyNumberFormat="1">
      <alignment horizontal="center"/>
    </xf>
    <xf borderId="7" fillId="4" fontId="3" numFmtId="2" xfId="0" applyAlignment="1" applyBorder="1" applyFont="1" applyNumberFormat="1">
      <alignment horizontal="center"/>
    </xf>
    <xf borderId="6" fillId="4" fontId="3" numFmtId="166" xfId="0" applyAlignment="1" applyBorder="1" applyFont="1" applyNumberFormat="1">
      <alignment horizontal="center"/>
    </xf>
    <xf borderId="10" fillId="4" fontId="3" numFmtId="0" xfId="0" applyBorder="1" applyFont="1"/>
    <xf borderId="10" fillId="4" fontId="3" numFmtId="14" xfId="0" applyBorder="1" applyFont="1" applyNumberFormat="1"/>
    <xf borderId="10" fillId="4" fontId="3" numFmtId="14" xfId="0" applyAlignment="1" applyBorder="1" applyFont="1" applyNumberFormat="1">
      <alignment horizontal="center"/>
    </xf>
    <xf borderId="6" fillId="0" fontId="3" numFmtId="0" xfId="0" applyBorder="1" applyFont="1"/>
    <xf borderId="0" fillId="0" fontId="5" numFmtId="0" xfId="0" applyFont="1"/>
    <xf borderId="0" fillId="0" fontId="6" numFmtId="14" xfId="0" applyFont="1" applyNumberFormat="1"/>
    <xf borderId="0" fillId="0" fontId="6" numFmtId="14" xfId="0" applyAlignment="1" applyFont="1" applyNumberFormat="1">
      <alignment horizontal="center"/>
    </xf>
    <xf borderId="6" fillId="0" fontId="4" numFmtId="2" xfId="0" applyAlignment="1" applyBorder="1" applyFont="1" applyNumberFormat="1">
      <alignment horizontal="center"/>
    </xf>
    <xf borderId="6" fillId="4" fontId="3" numFmtId="1" xfId="0" applyAlignment="1" applyBorder="1" applyFont="1" applyNumberFormat="1">
      <alignment horizontal="center"/>
    </xf>
    <xf borderId="11" fillId="0" fontId="3" numFmtId="1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11" fillId="0" fontId="3" numFmtId="14" xfId="0" applyAlignment="1" applyBorder="1" applyFont="1" applyNumberFormat="1">
      <alignment horizontal="center"/>
    </xf>
    <xf borderId="3" fillId="0" fontId="3" numFmtId="2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166" xfId="0" applyAlignment="1" applyBorder="1" applyFont="1" applyNumberFormat="1">
      <alignment horizontal="center"/>
    </xf>
    <xf borderId="6" fillId="5" fontId="3" numFmtId="164" xfId="0" applyAlignment="1" applyBorder="1" applyFill="1" applyFont="1" applyNumberFormat="1">
      <alignment horizontal="center"/>
    </xf>
    <xf borderId="6" fillId="5" fontId="3" numFmtId="2" xfId="0" applyAlignment="1" applyBorder="1" applyFont="1" applyNumberFormat="1">
      <alignment horizontal="center"/>
    </xf>
    <xf borderId="6" fillId="3" fontId="3" numFmtId="164" xfId="0" applyAlignment="1" applyBorder="1" applyFont="1" applyNumberFormat="1">
      <alignment horizontal="center"/>
    </xf>
    <xf borderId="10" fillId="4" fontId="6" numFmtId="14" xfId="0" applyBorder="1" applyFont="1" applyNumberFormat="1"/>
    <xf borderId="10" fillId="4" fontId="6" numFmtId="14" xfId="0" applyAlignment="1" applyBorder="1" applyFont="1" applyNumberFormat="1">
      <alignment horizontal="center"/>
    </xf>
    <xf borderId="12" fillId="3" fontId="3" numFmtId="2" xfId="0" applyAlignment="1" applyBorder="1" applyFont="1" applyNumberFormat="1">
      <alignment horizontal="center"/>
    </xf>
    <xf borderId="12" fillId="3" fontId="3" numFmtId="164" xfId="0" applyAlignment="1" applyBorder="1" applyFont="1" applyNumberFormat="1">
      <alignment horizontal="center"/>
    </xf>
    <xf borderId="6" fillId="4" fontId="3" numFmtId="165" xfId="0" applyAlignment="1" applyBorder="1" applyFont="1" applyNumberFormat="1">
      <alignment horizontal="center"/>
    </xf>
    <xf borderId="6" fillId="3" fontId="3" numFmtId="165" xfId="0" applyAlignment="1" applyBorder="1" applyFont="1" applyNumberFormat="1">
      <alignment horizontal="center"/>
    </xf>
    <xf borderId="8" fillId="0" fontId="3" numFmtId="2" xfId="0" applyAlignment="1" applyBorder="1" applyFont="1" applyNumberFormat="1">
      <alignment horizontal="center"/>
    </xf>
    <xf borderId="6" fillId="0" fontId="7" numFmtId="2" xfId="0" applyAlignment="1" applyBorder="1" applyFont="1" applyNumberFormat="1">
      <alignment horizontal="center"/>
    </xf>
    <xf borderId="6" fillId="0" fontId="3" numFmtId="165" xfId="0" applyAlignment="1" applyBorder="1" applyFont="1" applyNumberFormat="1">
      <alignment horizontal="center"/>
    </xf>
    <xf borderId="7" fillId="3" fontId="3" numFmtId="2" xfId="0" applyAlignment="1" applyBorder="1" applyFont="1" applyNumberFormat="1">
      <alignment horizontal="center"/>
    </xf>
    <xf borderId="13" fillId="0" fontId="3" numFmtId="2" xfId="0" applyAlignment="1" applyBorder="1" applyFont="1" applyNumberFormat="1">
      <alignment horizontal="center"/>
    </xf>
    <xf borderId="11" fillId="0" fontId="3" numFmtId="2" xfId="0" applyAlignment="1" applyBorder="1" applyFont="1" applyNumberFormat="1">
      <alignment horizontal="center"/>
    </xf>
    <xf borderId="3" fillId="0" fontId="3" numFmtId="165" xfId="0" applyAlignment="1" applyBorder="1" applyFont="1" applyNumberFormat="1">
      <alignment horizontal="center"/>
    </xf>
    <xf borderId="14" fillId="0" fontId="3" numFmtId="2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/>
    </xf>
    <xf borderId="5" fillId="3" fontId="3" numFmtId="1" xfId="0" applyAlignment="1" applyBorder="1" applyFont="1" applyNumberFormat="1">
      <alignment horizontal="center"/>
    </xf>
    <xf borderId="5" fillId="3" fontId="3" numFmtId="14" xfId="0" applyAlignment="1" applyBorder="1" applyFont="1" applyNumberFormat="1">
      <alignment horizontal="center"/>
    </xf>
    <xf borderId="10" fillId="3" fontId="3" numFmtId="0" xfId="0" applyBorder="1" applyFont="1"/>
    <xf borderId="10" fillId="3" fontId="3" numFmtId="14" xfId="0" applyBorder="1" applyFont="1" applyNumberFormat="1"/>
    <xf borderId="10" fillId="3" fontId="6" numFmtId="14" xfId="0" applyBorder="1" applyFont="1" applyNumberFormat="1"/>
    <xf borderId="10" fillId="3" fontId="6" numFmtId="14" xfId="0" applyAlignment="1" applyBorder="1" applyFont="1" applyNumberFormat="1">
      <alignment horizontal="center"/>
    </xf>
    <xf borderId="10" fillId="3" fontId="3" numFmtId="14" xfId="0" applyAlignment="1" applyBorder="1" applyFont="1" applyNumberFormat="1">
      <alignment horizontal="center"/>
    </xf>
    <xf borderId="6" fillId="4" fontId="3" numFmtId="0" xfId="0" applyBorder="1" applyFont="1"/>
    <xf borderId="10" fillId="4" fontId="3" numFmtId="0" xfId="0" applyBorder="1" applyFont="1"/>
    <xf borderId="9" fillId="0" fontId="3" numFmtId="165" xfId="0" applyAlignment="1" applyBorder="1" applyFont="1" applyNumberFormat="1">
      <alignment horizontal="center"/>
    </xf>
    <xf borderId="12" fillId="3" fontId="3" numFmtId="0" xfId="0" applyAlignment="1" applyBorder="1" applyFont="1">
      <alignment horizontal="center"/>
    </xf>
    <xf borderId="13" fillId="0" fontId="3" numFmtId="165" xfId="0" applyAlignment="1" applyBorder="1" applyFont="1" applyNumberFormat="1">
      <alignment horizontal="center"/>
    </xf>
    <xf borderId="6" fillId="0" fontId="3" numFmtId="14" xfId="0" applyAlignment="1" applyBorder="1" applyFont="1" applyNumberFormat="1">
      <alignment horizontal="center"/>
    </xf>
    <xf borderId="9" fillId="0" fontId="3" numFmtId="0" xfId="0" applyAlignment="1" applyBorder="1" applyFont="1">
      <alignment horizontal="center"/>
    </xf>
    <xf borderId="3" fillId="0" fontId="3" numFmtId="14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6" fillId="4" fontId="3" numFmtId="0" xfId="0" applyAlignment="1" applyBorder="1" applyFont="1">
      <alignment horizontal="center" shrinkToFit="0" wrapText="1"/>
    </xf>
    <xf borderId="6" fillId="4" fontId="3" numFmtId="14" xfId="0" applyAlignment="1" applyBorder="1" applyFont="1" applyNumberFormat="1">
      <alignment horizontal="center" shrinkToFit="0" wrapText="1"/>
    </xf>
    <xf borderId="6" fillId="0" fontId="6" numFmtId="2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 shrinkToFit="0" wrapText="1"/>
    </xf>
    <xf borderId="6" fillId="3" fontId="3" numFmtId="14" xfId="0" applyAlignment="1" applyBorder="1" applyFont="1" applyNumberFormat="1">
      <alignment horizontal="center" shrinkToFit="0" wrapText="1"/>
    </xf>
    <xf borderId="7" fillId="4" fontId="3" numFmtId="0" xfId="0" applyAlignment="1" applyBorder="1" applyFont="1">
      <alignment horizontal="center"/>
    </xf>
    <xf borderId="5" fillId="4" fontId="3" numFmtId="2" xfId="0" applyAlignment="1" applyBorder="1" applyFont="1" applyNumberFormat="1">
      <alignment horizontal="center"/>
    </xf>
    <xf borderId="7" fillId="3" fontId="3" numFmtId="0" xfId="0" applyAlignment="1" applyBorder="1" applyFont="1">
      <alignment horizontal="center"/>
    </xf>
    <xf borderId="5" fillId="3" fontId="3" numFmtId="2" xfId="0" applyAlignment="1" applyBorder="1" applyFont="1" applyNumberFormat="1">
      <alignment horizontal="center"/>
    </xf>
    <xf borderId="6" fillId="3" fontId="3" numFmtId="0" xfId="0" applyBorder="1" applyFont="1"/>
    <xf borderId="6" fillId="0" fontId="3" numFmtId="164" xfId="0" applyBorder="1" applyFont="1" applyNumberFormat="1"/>
    <xf borderId="0" fillId="0" fontId="3" numFmtId="0" xfId="0" applyAlignment="1" applyFont="1">
      <alignment horizontal="center"/>
    </xf>
    <xf borderId="6" fillId="5" fontId="3" numFmtId="0" xfId="0" applyAlignment="1" applyBorder="1" applyFont="1">
      <alignment horizontal="center"/>
    </xf>
    <xf borderId="6" fillId="0" fontId="8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6" fillId="4" fontId="3" numFmtId="14" xfId="0" applyAlignment="1" applyBorder="1" applyFont="1" applyNumberFormat="1">
      <alignment horizontal="center"/>
    </xf>
    <xf borderId="10" fillId="4" fontId="3" numFmtId="0" xfId="0" applyAlignment="1" applyBorder="1" applyFont="1">
      <alignment horizontal="center"/>
    </xf>
    <xf borderId="6" fillId="3" fontId="3" numFmtId="14" xfId="0" applyAlignment="1" applyBorder="1" applyFont="1" applyNumberFormat="1">
      <alignment horizontal="center"/>
    </xf>
    <xf borderId="10" fillId="3" fontId="3" numFmtId="0" xfId="0" applyBorder="1" applyFont="1"/>
    <xf borderId="10" fillId="3" fontId="3" numFmtId="0" xfId="0" applyAlignment="1" applyBorder="1" applyFon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0" xfId="0" applyFont="1"/>
    <xf borderId="15" fillId="6" fontId="1" numFmtId="0" xfId="0" applyAlignment="1" applyBorder="1" applyFill="1" applyFont="1">
      <alignment vertical="center"/>
    </xf>
    <xf borderId="16" fillId="6" fontId="1" numFmtId="0" xfId="0" applyAlignment="1" applyBorder="1" applyFont="1">
      <alignment horizontal="center" vertical="center"/>
    </xf>
    <xf borderId="17" fillId="0" fontId="9" numFmtId="0" xfId="0" applyBorder="1" applyFont="1"/>
    <xf borderId="18" fillId="0" fontId="9" numFmtId="0" xfId="0" applyBorder="1" applyFont="1"/>
    <xf borderId="19" fillId="4" fontId="1" numFmtId="0" xfId="0" applyAlignment="1" applyBorder="1" applyFont="1">
      <alignment horizontal="center"/>
    </xf>
    <xf borderId="20" fillId="0" fontId="9" numFmtId="0" xfId="0" applyBorder="1" applyFont="1"/>
    <xf borderId="21" fillId="0" fontId="9" numFmtId="0" xfId="0" applyBorder="1" applyFont="1"/>
    <xf borderId="16" fillId="4" fontId="1" numFmtId="0" xfId="0" applyAlignment="1" applyBorder="1" applyFont="1">
      <alignment horizontal="center"/>
    </xf>
    <xf borderId="22" fillId="4" fontId="1" numFmtId="0" xfId="0" applyBorder="1" applyFont="1"/>
    <xf borderId="23" fillId="4" fontId="1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25" fillId="0" fontId="10" numFmtId="2" xfId="0" applyAlignment="1" applyBorder="1" applyFont="1" applyNumberFormat="1">
      <alignment horizontal="center" shrinkToFit="1" vertical="center" wrapText="0"/>
    </xf>
    <xf borderId="26" fillId="0" fontId="3" numFmtId="0" xfId="0" applyAlignment="1" applyBorder="1" applyFont="1">
      <alignment horizontal="center"/>
    </xf>
    <xf borderId="29" fillId="0" fontId="3" numFmtId="0" xfId="0" applyBorder="1" applyFont="1"/>
    <xf borderId="30" fillId="0" fontId="3" numFmtId="2" xfId="0" applyBorder="1" applyFont="1" applyNumberFormat="1"/>
    <xf borderId="30" fillId="0" fontId="3" numFmtId="0" xfId="0" applyAlignment="1" applyBorder="1" applyFont="1">
      <alignment horizontal="left"/>
    </xf>
    <xf borderId="30" fillId="0" fontId="3" numFmtId="0" xfId="0" applyBorder="1" applyFont="1"/>
    <xf borderId="25" fillId="0" fontId="3" numFmtId="2" xfId="0" applyBorder="1" applyFont="1" applyNumberFormat="1"/>
    <xf borderId="31" fillId="0" fontId="3" numFmtId="10" xfId="0" applyBorder="1" applyFont="1" applyNumberFormat="1"/>
    <xf borderId="30" fillId="0" fontId="3" numFmtId="164" xfId="0" applyBorder="1" applyFont="1" applyNumberFormat="1"/>
    <xf borderId="32" fillId="0" fontId="3" numFmtId="0" xfId="0" applyBorder="1" applyFont="1"/>
    <xf borderId="6" fillId="0" fontId="3" numFmtId="2" xfId="0" applyBorder="1" applyFont="1" applyNumberFormat="1"/>
    <xf borderId="6" fillId="0" fontId="3" numFmtId="0" xfId="0" applyAlignment="1" applyBorder="1" applyFont="1">
      <alignment horizontal="left"/>
    </xf>
    <xf borderId="33" fillId="0" fontId="3" numFmtId="10" xfId="0" applyBorder="1" applyFont="1" applyNumberFormat="1"/>
    <xf borderId="6" fillId="0" fontId="3" numFmtId="164" xfId="0" applyBorder="1" applyFont="1" applyNumberFormat="1"/>
    <xf borderId="6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5" fillId="0" fontId="3" numFmtId="166" xfId="0" applyBorder="1" applyFont="1" applyNumberFormat="1"/>
    <xf borderId="35" fillId="0" fontId="3" numFmtId="2" xfId="0" applyBorder="1" applyFont="1" applyNumberFormat="1"/>
    <xf borderId="36" fillId="0" fontId="3" numFmtId="0" xfId="0" applyBorder="1" applyFont="1"/>
    <xf borderId="35" fillId="0" fontId="3" numFmtId="0" xfId="0" applyAlignment="1" applyBorder="1" applyFont="1">
      <alignment horizontal="left"/>
    </xf>
    <xf borderId="36" fillId="0" fontId="3" numFmtId="10" xfId="0" applyBorder="1" applyFont="1" applyNumberFormat="1"/>
    <xf borderId="37" fillId="0" fontId="3" numFmtId="0" xfId="0" applyBorder="1" applyFont="1"/>
    <xf borderId="0" fillId="0" fontId="5" numFmtId="0" xfId="0" applyFont="1"/>
    <xf borderId="3" fillId="0" fontId="3" numFmtId="2" xfId="0" applyBorder="1" applyFont="1" applyNumberFormat="1"/>
    <xf borderId="30" fillId="0" fontId="3" numFmtId="165" xfId="0" applyBorder="1" applyFont="1" applyNumberFormat="1"/>
    <xf borderId="4" fillId="0" fontId="3" numFmtId="0" xfId="0" applyBorder="1" applyFont="1"/>
    <xf borderId="4" fillId="0" fontId="3" numFmtId="2" xfId="0" applyBorder="1" applyFont="1" applyNumberFormat="1"/>
    <xf borderId="0" fillId="0" fontId="3" numFmtId="10" xfId="0" applyFont="1" applyNumberFormat="1"/>
    <xf borderId="4" fillId="0" fontId="3" numFmtId="164" xfId="0" applyBorder="1" applyFont="1" applyNumberFormat="1"/>
    <xf borderId="0" fillId="0" fontId="3" numFmtId="2" xfId="0" applyFont="1" applyNumberFormat="1"/>
    <xf borderId="0" fillId="0" fontId="3" numFmtId="0" xfId="0" applyAlignment="1" applyFont="1">
      <alignment horizontal="left"/>
    </xf>
    <xf borderId="15" fillId="7" fontId="1" numFmtId="0" xfId="0" applyAlignment="1" applyBorder="1" applyFill="1" applyFont="1">
      <alignment vertical="center"/>
    </xf>
    <xf borderId="38" fillId="7" fontId="1" numFmtId="0" xfId="0" applyAlignment="1" applyBorder="1" applyFont="1">
      <alignment horizontal="center" vertical="center"/>
    </xf>
    <xf borderId="16" fillId="6" fontId="1" numFmtId="0" xfId="0" applyAlignment="1" applyBorder="1" applyFont="1">
      <alignment horizontal="left" vertical="center"/>
    </xf>
    <xf borderId="39" fillId="0" fontId="9" numFmtId="0" xfId="0" applyBorder="1" applyFont="1"/>
    <xf borderId="38" fillId="6" fontId="1" numFmtId="0" xfId="0" applyAlignment="1" applyBorder="1" applyFont="1">
      <alignment horizontal="center" vertical="center"/>
    </xf>
    <xf borderId="16" fillId="8" fontId="1" numFmtId="0" xfId="0" applyAlignment="1" applyBorder="1" applyFill="1" applyFont="1">
      <alignment horizontal="left" vertical="center"/>
    </xf>
    <xf borderId="38" fillId="8" fontId="1" numFmtId="0" xfId="0" applyAlignment="1" applyBorder="1" applyFont="1">
      <alignment horizontal="center" vertical="center"/>
    </xf>
    <xf borderId="19" fillId="9" fontId="1" numFmtId="0" xfId="0" applyAlignment="1" applyBorder="1" applyFill="1" applyFont="1">
      <alignment horizontal="center"/>
    </xf>
    <xf borderId="40" fillId="0" fontId="9" numFmtId="0" xfId="0" applyBorder="1" applyFont="1"/>
    <xf borderId="16" fillId="10" fontId="1" numFmtId="0" xfId="0" applyAlignment="1" applyBorder="1" applyFill="1" applyFont="1">
      <alignment horizontal="center"/>
    </xf>
    <xf borderId="25" fillId="0" fontId="3" numFmtId="0" xfId="0" applyAlignment="1" applyBorder="1" applyFont="1">
      <alignment horizontal="center"/>
    </xf>
    <xf borderId="41" fillId="0" fontId="3" numFmtId="0" xfId="0" applyAlignment="1" applyBorder="1" applyFont="1">
      <alignment horizontal="center"/>
    </xf>
    <xf borderId="1" fillId="0" fontId="10" numFmtId="2" xfId="0" applyAlignment="1" applyBorder="1" applyFont="1" applyNumberFormat="1">
      <alignment horizontal="center" shrinkToFit="1" vertical="center" wrapText="0"/>
    </xf>
    <xf borderId="42" fillId="0" fontId="3" numFmtId="10" xfId="0" applyAlignment="1" applyBorder="1" applyFont="1" applyNumberFormat="1">
      <alignment horizontal="center"/>
    </xf>
    <xf borderId="31" fillId="0" fontId="3" numFmtId="0" xfId="0" applyBorder="1" applyFont="1"/>
    <xf borderId="43" fillId="0" fontId="3" numFmtId="0" xfId="0" applyBorder="1" applyFont="1"/>
    <xf borderId="42" fillId="0" fontId="3" numFmtId="10" xfId="0" applyBorder="1" applyFont="1" applyNumberFormat="1"/>
    <xf borderId="30" fillId="0" fontId="4" numFmtId="2" xfId="0" applyBorder="1" applyFont="1" applyNumberFormat="1"/>
    <xf borderId="33" fillId="0" fontId="3" numFmtId="0" xfId="0" applyBorder="1" applyFont="1"/>
    <xf borderId="8" fillId="0" fontId="3" numFmtId="0" xfId="0" applyBorder="1" applyFont="1"/>
    <xf borderId="32" fillId="11" fontId="3" numFmtId="0" xfId="0" applyBorder="1" applyFill="1" applyFont="1"/>
    <xf borderId="6" fillId="11" fontId="3" numFmtId="164" xfId="0" applyBorder="1" applyFont="1" applyNumberFormat="1"/>
    <xf borderId="6" fillId="0" fontId="4" numFmtId="2" xfId="0" applyBorder="1" applyFont="1" applyNumberFormat="1"/>
    <xf borderId="33" fillId="0" fontId="11" numFmtId="10" xfId="0" applyBorder="1" applyFont="1" applyNumberFormat="1"/>
    <xf borderId="44" fillId="0" fontId="3" numFmtId="0" xfId="0" applyBorder="1" applyFont="1"/>
    <xf borderId="45" fillId="0" fontId="3" numFmtId="0" xfId="0" applyBorder="1" applyFont="1"/>
    <xf borderId="34" fillId="11" fontId="3" numFmtId="0" xfId="0" applyBorder="1" applyFont="1"/>
    <xf borderId="35" fillId="11" fontId="3" numFmtId="164" xfId="0" applyBorder="1" applyFont="1" applyNumberFormat="1"/>
    <xf borderId="6" fillId="11" fontId="3" numFmtId="0" xfId="0" applyBorder="1" applyFont="1"/>
    <xf borderId="6" fillId="11" fontId="3" numFmtId="0" xfId="0" applyAlignment="1" applyBorder="1" applyFont="1">
      <alignment horizontal="center"/>
    </xf>
    <xf borderId="8" fillId="0" fontId="4" numFmtId="0" xfId="0" applyBorder="1" applyFont="1"/>
    <xf borderId="6" fillId="0" fontId="4" numFmtId="0" xfId="0" applyBorder="1" applyFont="1"/>
    <xf borderId="33" fillId="0" fontId="4" numFmtId="10" xfId="0" applyBorder="1" applyFont="1" applyNumberFormat="1"/>
    <xf borderId="33" fillId="11" fontId="3" numFmtId="0" xfId="0" applyBorder="1" applyFont="1"/>
    <xf borderId="35" fillId="11" fontId="3" numFmtId="0" xfId="0" applyBorder="1" applyFont="1"/>
    <xf borderId="36" fillId="11" fontId="3" numFmtId="0" xfId="0" applyBorder="1" applyFont="1"/>
    <xf borderId="9" fillId="0" fontId="3" numFmtId="10" xfId="0" applyBorder="1" applyFont="1" applyNumberFormat="1"/>
    <xf borderId="33" fillId="11" fontId="4" numFmtId="10" xfId="0" applyBorder="1" applyFont="1" applyNumberFormat="1"/>
    <xf borderId="33" fillId="11" fontId="3" numFmtId="10" xfId="0" applyBorder="1" applyFont="1" applyNumberFormat="1"/>
    <xf borderId="38" fillId="10" fontId="1" numFmtId="0" xfId="0" applyAlignment="1" applyBorder="1" applyFont="1">
      <alignment horizontal="center"/>
    </xf>
    <xf borderId="28" fillId="0" fontId="3" numFmtId="0" xfId="0" applyBorder="1" applyFont="1"/>
    <xf borderId="35" fillId="11" fontId="3" numFmtId="0" xfId="0" applyAlignment="1" applyBorder="1" applyFont="1">
      <alignment horizontal="center"/>
    </xf>
    <xf borderId="46" fillId="0" fontId="3" numFmtId="0" xfId="0" applyBorder="1" applyFont="1"/>
    <xf borderId="47" fillId="0" fontId="3" numFmtId="10" xfId="0" applyBorder="1" applyFont="1" applyNumberFormat="1"/>
    <xf borderId="36" fillId="11" fontId="3" numFmtId="10" xfId="0" applyBorder="1" applyFont="1" applyNumberFormat="1"/>
    <xf borderId="48" fillId="0" fontId="3" numFmtId="164" xfId="0" applyBorder="1" applyFont="1" applyNumberFormat="1"/>
    <xf borderId="9" fillId="0" fontId="3" numFmtId="164" xfId="0" applyBorder="1" applyFont="1" applyNumberFormat="1"/>
    <xf borderId="33" fillId="0" fontId="3" numFmtId="2" xfId="0" applyBorder="1" applyFont="1" applyNumberFormat="1"/>
    <xf borderId="7" fillId="11" fontId="3" numFmtId="164" xfId="0" applyBorder="1" applyFont="1" applyNumberFormat="1"/>
    <xf borderId="31" fillId="0" fontId="3" numFmtId="10" xfId="0" applyAlignment="1" applyBorder="1" applyFont="1" applyNumberFormat="1">
      <alignment horizontal="center"/>
    </xf>
    <xf borderId="6" fillId="0" fontId="3" numFmtId="10" xfId="0" applyBorder="1" applyFont="1" applyNumberFormat="1"/>
    <xf borderId="7" fillId="11" fontId="3" numFmtId="0" xfId="0" applyBorder="1" applyFont="1"/>
    <xf borderId="47" fillId="0" fontId="3" numFmtId="164" xfId="0" applyBorder="1" applyFont="1" applyNumberFormat="1"/>
    <xf borderId="36" fillId="0" fontId="3" numFmtId="2" xfId="0" applyBorder="1" applyFont="1" applyNumberFormat="1"/>
    <xf borderId="32" fillId="12" fontId="3" numFmtId="0" xfId="0" applyBorder="1" applyFill="1" applyFont="1"/>
    <xf borderId="6" fillId="12" fontId="3" numFmtId="10" xfId="0" applyBorder="1" applyFont="1" applyNumberFormat="1"/>
    <xf borderId="49" fillId="6" fontId="1" numFmtId="0" xfId="0" applyAlignment="1" applyBorder="1" applyFont="1">
      <alignment vertical="center"/>
    </xf>
    <xf borderId="38" fillId="4" fontId="1" numFmtId="0" xfId="0" applyAlignment="1" applyBorder="1" applyFont="1">
      <alignment horizontal="center"/>
    </xf>
    <xf borderId="49" fillId="4" fontId="1" numFmtId="0" xfId="0" applyBorder="1" applyFont="1"/>
    <xf borderId="50" fillId="11" fontId="3" numFmtId="0" xfId="0" applyBorder="1" applyFont="1"/>
    <xf borderId="51" fillId="11" fontId="3" numFmtId="0" xfId="0" applyBorder="1" applyFont="1"/>
    <xf borderId="6" fillId="12" fontId="3" numFmtId="0" xfId="0" applyBorder="1" applyFont="1"/>
    <xf borderId="33" fillId="12" fontId="3" numFmtId="0" xfId="0" applyBorder="1" applyFont="1"/>
    <xf borderId="32" fillId="13" fontId="3" numFmtId="0" xfId="0" applyBorder="1" applyFill="1" applyFont="1"/>
    <xf borderId="6" fillId="13" fontId="3" numFmtId="164" xfId="0" applyBorder="1" applyFont="1" applyNumberFormat="1"/>
    <xf borderId="34" fillId="12" fontId="3" numFmtId="0" xfId="0" applyBorder="1" applyFont="1"/>
    <xf borderId="35" fillId="12" fontId="3" numFmtId="10" xfId="0" applyBorder="1" applyFont="1" applyNumberFormat="1"/>
    <xf borderId="35" fillId="0" fontId="3" numFmtId="10" xfId="0" applyBorder="1" applyFont="1" applyNumberFormat="1"/>
    <xf borderId="35" fillId="12" fontId="3" numFmtId="0" xfId="0" applyBorder="1" applyFont="1"/>
    <xf borderId="36" fillId="12" fontId="3" numFmtId="0" xfId="0" applyBorder="1" applyFont="1"/>
    <xf borderId="6" fillId="13" fontId="3" numFmtId="0" xfId="0" applyBorder="1" applyFont="1"/>
    <xf borderId="33" fillId="0" fontId="3" numFmtId="9" xfId="0" applyBorder="1" applyFont="1" applyNumberFormat="1"/>
    <xf borderId="26" fillId="0" fontId="3" numFmtId="10" xfId="0" applyAlignment="1" applyBorder="1" applyFont="1" applyNumberFormat="1">
      <alignment horizontal="center"/>
    </xf>
    <xf borderId="6" fillId="0" fontId="3" numFmtId="9" xfId="0" applyBorder="1" applyFont="1" applyNumberFormat="1"/>
    <xf borderId="35" fillId="0" fontId="3" numFmtId="164" xfId="0" applyBorder="1" applyFont="1" applyNumberFormat="1"/>
    <xf borderId="6" fillId="0" fontId="6" numFmtId="0" xfId="0" applyBorder="1" applyFont="1"/>
    <xf borderId="33" fillId="0" fontId="6" numFmtId="10" xfId="0" applyBorder="1" applyFont="1" applyNumberFormat="1"/>
    <xf borderId="15" fillId="6" fontId="1" numFmtId="0" xfId="0" applyAlignment="1" applyBorder="1" applyFont="1">
      <alignment horizontal="left" vertical="center"/>
    </xf>
    <xf borderId="52" fillId="6" fontId="1" numFmtId="0" xfId="0" applyAlignment="1" applyBorder="1" applyFont="1">
      <alignment horizontal="left" vertical="center"/>
    </xf>
    <xf borderId="52" fillId="6" fontId="1" numFmtId="0" xfId="0" applyAlignment="1" applyBorder="1" applyFont="1">
      <alignment horizontal="center" vertical="center"/>
    </xf>
    <xf borderId="49" fillId="6" fontId="1" numFmtId="0" xfId="0" applyAlignment="1" applyBorder="1" applyFont="1">
      <alignment horizontal="center" vertical="center"/>
    </xf>
    <xf borderId="33" fillId="0" fontId="6" numFmtId="9" xfId="0" applyBorder="1" applyFont="1" applyNumberFormat="1"/>
    <xf borderId="34" fillId="13" fontId="3" numFmtId="0" xfId="0" applyBorder="1" applyFont="1"/>
    <xf borderId="35" fillId="13" fontId="3" numFmtId="0" xfId="0" applyBorder="1" applyFont="1"/>
    <xf borderId="36" fillId="13" fontId="3" numFmtId="10" xfId="0" applyBorder="1" applyFont="1" applyNumberFormat="1"/>
    <xf borderId="32" fillId="14" fontId="3" numFmtId="0" xfId="0" applyBorder="1" applyFill="1" applyFont="1"/>
    <xf borderId="6" fillId="14" fontId="3" numFmtId="0" xfId="0" applyBorder="1" applyFont="1"/>
    <xf borderId="6" fillId="14" fontId="3" numFmtId="164" xfId="0" applyBorder="1" applyFont="1" applyNumberFormat="1"/>
    <xf borderId="30" fillId="0" fontId="3" numFmtId="10" xfId="0" applyBorder="1" applyFont="1" applyNumberFormat="1"/>
    <xf borderId="6" fillId="0" fontId="3" numFmtId="0" xfId="0" applyAlignment="1" applyBorder="1" applyFont="1">
      <alignment horizontal="center"/>
    </xf>
    <xf borderId="6" fillId="14" fontId="3" numFmtId="2" xfId="0" applyBorder="1" applyFont="1" applyNumberFormat="1"/>
    <xf borderId="33" fillId="14" fontId="3" numFmtId="9" xfId="0" applyBorder="1" applyFont="1" applyNumberFormat="1"/>
    <xf borderId="6" fillId="14" fontId="3" numFmtId="0" xfId="0" applyAlignment="1" applyBorder="1" applyFont="1">
      <alignment horizontal="center"/>
    </xf>
    <xf borderId="32" fillId="15" fontId="3" numFmtId="0" xfId="0" applyBorder="1" applyFill="1" applyFont="1"/>
    <xf borderId="6" fillId="15" fontId="3" numFmtId="0" xfId="0" applyBorder="1" applyFont="1"/>
    <xf borderId="7" fillId="15" fontId="3" numFmtId="164" xfId="0" applyBorder="1" applyFont="1" applyNumberFormat="1"/>
    <xf borderId="34" fillId="14" fontId="3" numFmtId="0" xfId="0" applyBorder="1" applyFont="1"/>
    <xf borderId="35" fillId="14" fontId="3" numFmtId="0" xfId="0" applyAlignment="1" applyBorder="1" applyFont="1">
      <alignment horizontal="center"/>
    </xf>
    <xf borderId="7" fillId="15" fontId="3" numFmtId="0" xfId="0" applyBorder="1" applyFont="1"/>
    <xf borderId="42" fillId="0" fontId="3" numFmtId="0" xfId="0" applyAlignment="1" applyBorder="1" applyFont="1">
      <alignment horizontal="center"/>
    </xf>
    <xf borderId="33" fillId="15" fontId="3" numFmtId="9" xfId="0" applyBorder="1" applyFont="1" applyNumberFormat="1"/>
    <xf borderId="48" fillId="0" fontId="3" numFmtId="0" xfId="0" applyBorder="1" applyFont="1"/>
    <xf borderId="53" fillId="0" fontId="3" numFmtId="0" xfId="0" applyBorder="1" applyFont="1"/>
    <xf borderId="14" fillId="0" fontId="3" numFmtId="0" xfId="0" applyBorder="1" applyFont="1"/>
    <xf borderId="54" fillId="0" fontId="3" numFmtId="10" xfId="0" applyBorder="1" applyFont="1" applyNumberFormat="1"/>
    <xf borderId="9" fillId="0" fontId="6" numFmtId="2" xfId="0" applyBorder="1" applyFont="1" applyNumberFormat="1"/>
    <xf borderId="32" fillId="16" fontId="3" numFmtId="0" xfId="0" applyBorder="1" applyFill="1" applyFont="1"/>
    <xf borderId="6" fillId="16" fontId="3" numFmtId="0" xfId="0" applyBorder="1" applyFont="1"/>
    <xf borderId="9" fillId="0" fontId="3" numFmtId="0" xfId="0" applyBorder="1" applyFont="1"/>
    <xf borderId="47" fillId="0" fontId="3" numFmtId="2" xfId="0" applyBorder="1" applyFont="1" applyNumberFormat="1"/>
    <xf borderId="41" fillId="0" fontId="3" numFmtId="0" xfId="0" applyBorder="1" applyFont="1"/>
    <xf borderId="42" fillId="0" fontId="3" numFmtId="0" xfId="0" applyBorder="1" applyFont="1"/>
    <xf borderId="55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7" fillId="0" fontId="10" numFmtId="2" xfId="0" applyAlignment="1" applyBorder="1" applyFont="1" applyNumberFormat="1">
      <alignment horizontal="center" shrinkToFit="1" vertical="center" wrapText="0"/>
    </xf>
    <xf borderId="54" fillId="0" fontId="3" numFmtId="0" xfId="0" applyBorder="1" applyFont="1"/>
    <xf borderId="26" fillId="0" fontId="3" numFmtId="10" xfId="0" applyBorder="1" applyFont="1" applyNumberFormat="1"/>
    <xf borderId="33" fillId="0" fontId="3" numFmtId="164" xfId="0" applyBorder="1" applyFont="1" applyNumberFormat="1"/>
    <xf borderId="33" fillId="16" fontId="3" numFmtId="10" xfId="0" applyBorder="1" applyFont="1" applyNumberFormat="1"/>
    <xf borderId="45" fillId="0" fontId="3" numFmtId="164" xfId="0" applyBorder="1" applyFont="1" applyNumberFormat="1"/>
    <xf borderId="3" fillId="0" fontId="3" numFmtId="0" xfId="0" applyBorder="1" applyFont="1"/>
    <xf borderId="45" fillId="0" fontId="3" numFmtId="2" xfId="0" applyBorder="1" applyFont="1" applyNumberFormat="1"/>
    <xf borderId="34" fillId="16" fontId="3" numFmtId="0" xfId="0" applyBorder="1" applyFont="1"/>
    <xf borderId="35" fillId="16" fontId="3" numFmtId="0" xfId="0" applyAlignment="1" applyBorder="1" applyFont="1">
      <alignment horizontal="center"/>
    </xf>
    <xf borderId="35" fillId="16" fontId="3" numFmtId="0" xfId="0" applyBorder="1" applyFont="1"/>
    <xf borderId="36" fillId="16" fontId="3" numFmtId="10" xfId="0" applyBorder="1" applyFont="1" applyNumberFormat="1"/>
    <xf borderId="6" fillId="15" fontId="3" numFmtId="164" xfId="0" applyBorder="1" applyFont="1" applyNumberFormat="1"/>
    <xf borderId="58" fillId="4" fontId="1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6" fillId="0" fontId="10" numFmtId="2" xfId="0" applyAlignment="1" applyBorder="1" applyFont="1" applyNumberFormat="1">
      <alignment horizontal="center" shrinkToFit="1" vertical="center" wrapText="0"/>
    </xf>
    <xf borderId="6" fillId="17" fontId="3" numFmtId="0" xfId="0" applyBorder="1" applyFill="1" applyFont="1"/>
    <xf borderId="33" fillId="17" fontId="3" numFmtId="10" xfId="0" applyBorder="1" applyFont="1" applyNumberFormat="1"/>
    <xf borderId="34" fillId="15" fontId="3" numFmtId="0" xfId="0" applyBorder="1" applyFont="1"/>
    <xf borderId="35" fillId="15" fontId="3" numFmtId="0" xfId="0" applyBorder="1" applyFont="1"/>
    <xf borderId="36" fillId="15" fontId="3" numFmtId="9" xfId="0" applyBorder="1" applyFont="1" applyNumberFormat="1"/>
    <xf borderId="59" fillId="0" fontId="3" numFmtId="0" xfId="0" applyAlignment="1" applyBorder="1" applyFont="1">
      <alignment horizontal="center"/>
    </xf>
    <xf borderId="16" fillId="6" fontId="1" numFmtId="49" xfId="0" applyAlignment="1" applyBorder="1" applyFont="1" applyNumberFormat="1">
      <alignment horizontal="left" vertical="center"/>
    </xf>
    <xf borderId="16" fillId="6" fontId="3" numFmtId="0" xfId="0" applyAlignment="1" applyBorder="1" applyFont="1">
      <alignment horizontal="left" vertical="center"/>
    </xf>
    <xf borderId="29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43" fillId="0" fontId="3" numFmtId="0" xfId="0" applyAlignment="1" applyBorder="1" applyFont="1">
      <alignment horizontal="center"/>
    </xf>
    <xf borderId="30" fillId="0" fontId="10" numFmtId="2" xfId="0" applyAlignment="1" applyBorder="1" applyFont="1" applyNumberFormat="1">
      <alignment horizontal="center" shrinkToFit="1" vertical="center" wrapText="0"/>
    </xf>
    <xf borderId="31" fillId="0" fontId="3" numFmtId="164" xfId="0" applyBorder="1" applyFont="1" applyNumberFormat="1"/>
    <xf borderId="30" fillId="0" fontId="3" numFmtId="164" xfId="0" applyAlignment="1" applyBorder="1" applyFont="1" applyNumberFormat="1">
      <alignment horizontal="center"/>
    </xf>
    <xf borderId="48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9" fillId="0" fontId="3" numFmtId="2" xfId="0" applyAlignment="1" applyBorder="1" applyFont="1" applyNumberFormat="1">
      <alignment horizontal="center"/>
    </xf>
    <xf borderId="33" fillId="0" fontId="3" numFmtId="10" xfId="0" applyAlignment="1" applyBorder="1" applyFont="1" applyNumberFormat="1">
      <alignment horizontal="center"/>
    </xf>
    <xf borderId="33" fillId="11" fontId="3" numFmtId="164" xfId="0" applyBorder="1" applyFont="1" applyNumberFormat="1"/>
    <xf borderId="9" fillId="0" fontId="3" numFmtId="0" xfId="0" applyAlignment="1" applyBorder="1" applyFont="1">
      <alignment horizontal="center"/>
    </xf>
    <xf borderId="47" fillId="0" fontId="3" numFmtId="0" xfId="0" applyBorder="1" applyFont="1"/>
    <xf borderId="35" fillId="0" fontId="3" numFmtId="164" xfId="0" applyAlignment="1" applyBorder="1" applyFont="1" applyNumberFormat="1">
      <alignment horizontal="center"/>
    </xf>
    <xf borderId="47" fillId="0" fontId="3" numFmtId="2" xfId="0" applyAlignment="1" applyBorder="1" applyFont="1" applyNumberFormat="1">
      <alignment horizontal="center"/>
    </xf>
    <xf borderId="35" fillId="11" fontId="3" numFmtId="164" xfId="0" applyAlignment="1" applyBorder="1" applyFont="1" applyNumberFormat="1">
      <alignment horizontal="center"/>
    </xf>
    <xf borderId="36" fillId="11" fontId="3" numFmtId="10" xfId="0" applyAlignment="1" applyBorder="1" applyFont="1" applyNumberFormat="1">
      <alignment horizontal="center"/>
    </xf>
    <xf borderId="33" fillId="18" fontId="3" numFmtId="10" xfId="0" applyBorder="1" applyFill="1" applyFont="1" applyNumberFormat="1"/>
    <xf borderId="3" fillId="0" fontId="3" numFmtId="164" xfId="0" applyAlignment="1" applyBorder="1" applyFont="1" applyNumberFormat="1">
      <alignment horizontal="center"/>
    </xf>
    <xf borderId="45" fillId="0" fontId="3" numFmtId="2" xfId="0" applyAlignment="1" applyBorder="1" applyFont="1" applyNumberFormat="1">
      <alignment horizontal="center"/>
    </xf>
    <xf borderId="60" fillId="0" fontId="3" numFmtId="10" xfId="0" applyAlignment="1" applyBorder="1" applyFont="1" applyNumberFormat="1">
      <alignment horizontal="center"/>
    </xf>
    <xf borderId="33" fillId="0" fontId="3" numFmtId="2" xfId="0" applyAlignment="1" applyBorder="1" applyFont="1" applyNumberFormat="1">
      <alignment horizontal="center"/>
    </xf>
    <xf borderId="36" fillId="0" fontId="11" numFmtId="10" xfId="0" applyBorder="1" applyFont="1" applyNumberFormat="1"/>
    <xf borderId="36" fillId="0" fontId="3" numFmtId="2" xfId="0" applyAlignment="1" applyBorder="1" applyFont="1" applyNumberFormat="1">
      <alignment horizontal="center"/>
    </xf>
    <xf borderId="25" fillId="0" fontId="3" numFmtId="164" xfId="0" applyAlignment="1" applyBorder="1" applyFont="1" applyNumberFormat="1">
      <alignment horizontal="center"/>
    </xf>
    <xf borderId="16" fillId="6" fontId="1" numFmtId="14" xfId="0" applyBorder="1" applyFont="1" applyNumberFormat="1"/>
    <xf borderId="38" fillId="6" fontId="1" numFmtId="0" xfId="0" applyAlignment="1" applyBorder="1" applyFont="1">
      <alignment horizontal="center"/>
    </xf>
    <xf borderId="61" fillId="4" fontId="1" numFmtId="0" xfId="0" applyAlignment="1" applyBorder="1" applyFont="1">
      <alignment horizontal="center"/>
    </xf>
    <xf borderId="62" fillId="0" fontId="9" numFmtId="0" xfId="0" applyBorder="1" applyFont="1"/>
    <xf borderId="63" fillId="4" fontId="1" numFmtId="0" xfId="0" applyAlignment="1" applyBorder="1" applyFont="1">
      <alignment horizontal="center"/>
    </xf>
    <xf borderId="64" fillId="0" fontId="9" numFmtId="0" xfId="0" applyBorder="1" applyFont="1"/>
    <xf borderId="33" fillId="0" fontId="4" numFmtId="10" xfId="0" applyAlignment="1" applyBorder="1" applyFont="1" applyNumberFormat="1">
      <alignment horizontal="center"/>
    </xf>
    <xf borderId="65" fillId="0" fontId="3" numFmtId="0" xfId="0" applyBorder="1" applyFont="1"/>
    <xf borderId="66" fillId="0" fontId="3" numFmtId="0" xfId="0" applyAlignment="1" applyBorder="1" applyFont="1">
      <alignment horizontal="center"/>
    </xf>
    <xf borderId="65" fillId="0" fontId="3" numFmtId="0" xfId="0" applyAlignment="1" applyBorder="1" applyFont="1">
      <alignment horizontal="center"/>
    </xf>
    <xf borderId="66" fillId="0" fontId="12" numFmtId="2" xfId="0" applyAlignment="1" applyBorder="1" applyFont="1" applyNumberFormat="1">
      <alignment horizontal="center"/>
    </xf>
    <xf borderId="65" fillId="0" fontId="3" numFmtId="10" xfId="0" applyAlignment="1" applyBorder="1" applyFont="1" applyNumberFormat="1">
      <alignment horizontal="center"/>
    </xf>
    <xf borderId="9" fillId="0" fontId="4" numFmtId="2" xfId="0" applyAlignment="1" applyBorder="1" applyFont="1" applyNumberFormat="1">
      <alignment horizontal="center"/>
    </xf>
    <xf borderId="65" fillId="0" fontId="3" numFmtId="0" xfId="0" applyAlignment="1" applyBorder="1" applyFont="1">
      <alignment horizontal="right"/>
    </xf>
    <xf borderId="66" fillId="0" fontId="3" numFmtId="0" xfId="0" applyBorder="1" applyFont="1"/>
    <xf borderId="66" fillId="0" fontId="3" numFmtId="0" xfId="0" applyAlignment="1" applyBorder="1" applyFont="1">
      <alignment horizontal="right"/>
    </xf>
    <xf borderId="65" fillId="0" fontId="3" numFmtId="10" xfId="0" applyAlignment="1" applyBorder="1" applyFont="1" applyNumberFormat="1">
      <alignment horizontal="right"/>
    </xf>
    <xf borderId="65" fillId="0" fontId="3" numFmtId="2" xfId="0" applyAlignment="1" applyBorder="1" applyFont="1" applyNumberFormat="1">
      <alignment horizontal="right"/>
    </xf>
    <xf borderId="33" fillId="0" fontId="4" numFmtId="164" xfId="0" applyBorder="1" applyFont="1" applyNumberFormat="1"/>
    <xf borderId="67" fillId="11" fontId="3" numFmtId="0" xfId="0" applyBorder="1" applyFont="1"/>
    <xf borderId="67" fillId="19" fontId="3" numFmtId="0" xfId="0" applyBorder="1" applyFill="1" applyFont="1"/>
    <xf borderId="6" fillId="0" fontId="3" numFmtId="10" xfId="0" applyAlignment="1" applyBorder="1" applyFont="1" applyNumberFormat="1">
      <alignment horizontal="center"/>
    </xf>
    <xf borderId="68" fillId="11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70" fillId="0" fontId="3" numFmtId="0" xfId="0" applyAlignment="1" applyBorder="1" applyFont="1">
      <alignment horizontal="right"/>
    </xf>
    <xf borderId="69" fillId="0" fontId="3" numFmtId="2" xfId="0" applyAlignment="1" applyBorder="1" applyFont="1" applyNumberFormat="1">
      <alignment horizontal="right"/>
    </xf>
    <xf borderId="6" fillId="0" fontId="3" numFmtId="2" xfId="0" applyAlignment="1" applyBorder="1" applyFont="1" applyNumberFormat="1">
      <alignment horizontal="center"/>
    </xf>
    <xf borderId="71" fillId="4" fontId="1" numFmtId="0" xfId="0" applyAlignment="1" applyBorder="1" applyFont="1">
      <alignment horizontal="center"/>
    </xf>
    <xf borderId="72" fillId="0" fontId="9" numFmtId="0" xfId="0" applyBorder="1" applyFont="1"/>
    <xf borderId="73" fillId="0" fontId="3" numFmtId="0" xfId="0" applyBorder="1" applyFont="1"/>
    <xf borderId="73" fillId="0" fontId="3" numFmtId="0" xfId="0" applyAlignment="1" applyBorder="1" applyFont="1">
      <alignment horizontal="center"/>
    </xf>
    <xf borderId="43" fillId="0" fontId="12" numFmtId="2" xfId="0" applyAlignment="1" applyBorder="1" applyFont="1" applyNumberFormat="1">
      <alignment horizontal="center"/>
    </xf>
    <xf borderId="73" fillId="0" fontId="3" numFmtId="10" xfId="0" applyAlignment="1" applyBorder="1" applyFont="1" applyNumberFormat="1">
      <alignment horizontal="center"/>
    </xf>
    <xf borderId="32" fillId="0" fontId="13" numFmtId="0" xfId="0" applyBorder="1" applyFont="1"/>
    <xf borderId="74" fillId="0" fontId="13" numFmtId="0" xfId="0" applyAlignment="1" applyBorder="1" applyFont="1">
      <alignment horizontal="right"/>
    </xf>
    <xf borderId="8" fillId="0" fontId="3" numFmtId="0" xfId="0" applyAlignment="1" applyBorder="1" applyFont="1">
      <alignment horizontal="right"/>
    </xf>
    <xf borderId="74" fillId="0" fontId="3" numFmtId="0" xfId="0" applyBorder="1" applyFont="1"/>
    <xf borderId="53" fillId="0" fontId="13" numFmtId="0" xfId="0" applyBorder="1" applyFont="1"/>
    <xf borderId="65" fillId="0" fontId="13" numFmtId="164" xfId="0" applyAlignment="1" applyBorder="1" applyFont="1" applyNumberFormat="1">
      <alignment horizontal="right"/>
    </xf>
    <xf borderId="32" fillId="11" fontId="13" numFmtId="0" xfId="0" applyBorder="1" applyFont="1"/>
    <xf borderId="75" fillId="11" fontId="13" numFmtId="0" xfId="0" applyBorder="1" applyFont="1"/>
    <xf borderId="67" fillId="11" fontId="13" numFmtId="0" xfId="0" applyBorder="1" applyFont="1"/>
    <xf borderId="76" fillId="11" fontId="13" numFmtId="0" xfId="0" applyBorder="1" applyFont="1"/>
    <xf borderId="68" fillId="11" fontId="13" numFmtId="0" xfId="0" applyBorder="1" applyFont="1"/>
    <xf borderId="77" fillId="11" fontId="13" numFmtId="0" xfId="0" applyBorder="1" applyFont="1"/>
    <xf borderId="78" fillId="0" fontId="3" numFmtId="0" xfId="0" applyBorder="1" applyFont="1"/>
    <xf borderId="69" fillId="0" fontId="3" numFmtId="0" xfId="0" applyAlignment="1" applyBorder="1" applyFont="1">
      <alignment horizontal="right"/>
    </xf>
    <xf borderId="74" fillId="0" fontId="3" numFmtId="10" xfId="0" applyAlignment="1" applyBorder="1" applyFont="1" applyNumberFormat="1">
      <alignment horizontal="right"/>
    </xf>
    <xf borderId="65" fillId="0" fontId="13" numFmtId="0" xfId="0" applyAlignment="1" applyBorder="1" applyFont="1">
      <alignment horizontal="right"/>
    </xf>
    <xf borderId="66" fillId="0" fontId="3" numFmtId="165" xfId="0" applyAlignment="1" applyBorder="1" applyFont="1" applyNumberFormat="1">
      <alignment horizontal="right"/>
    </xf>
    <xf borderId="79" fillId="0" fontId="3" numFmtId="10" xfId="0" applyAlignment="1" applyBorder="1" applyFont="1" applyNumberFormat="1">
      <alignment horizontal="right"/>
    </xf>
    <xf borderId="15" fillId="20" fontId="1" numFmtId="0" xfId="0" applyAlignment="1" applyBorder="1" applyFill="1" applyFont="1">
      <alignment horizontal="left" vertical="center"/>
    </xf>
    <xf borderId="38" fillId="20" fontId="1" numFmtId="0" xfId="0" applyAlignment="1" applyBorder="1" applyFont="1">
      <alignment horizontal="center" vertical="center"/>
    </xf>
    <xf borderId="15" fillId="21" fontId="1" numFmtId="0" xfId="0" applyAlignment="1" applyBorder="1" applyFill="1" applyFont="1">
      <alignment horizontal="left" vertical="center"/>
    </xf>
    <xf borderId="38" fillId="21" fontId="1" numFmtId="0" xfId="0" applyAlignment="1" applyBorder="1" applyFont="1">
      <alignment horizontal="center" vertical="center"/>
    </xf>
    <xf borderId="19" fillId="21" fontId="1" numFmtId="0" xfId="0" applyAlignment="1" applyBorder="1" applyFont="1">
      <alignment horizontal="center"/>
    </xf>
    <xf borderId="19" fillId="22" fontId="1" numFmtId="0" xfId="0" applyAlignment="1" applyBorder="1" applyFill="1" applyFont="1">
      <alignment horizontal="center"/>
    </xf>
    <xf borderId="48" fillId="0" fontId="3" numFmtId="2" xfId="0" applyBorder="1" applyFont="1" applyNumberFormat="1"/>
    <xf borderId="31" fillId="11" fontId="3" numFmtId="10" xfId="0" applyBorder="1" applyFont="1" applyNumberFormat="1"/>
    <xf borderId="5" fillId="11" fontId="3" numFmtId="0" xfId="0" applyBorder="1" applyFont="1"/>
    <xf borderId="7" fillId="11" fontId="3" numFmtId="0" xfId="0" applyAlignment="1" applyBorder="1" applyFont="1">
      <alignment horizontal="center"/>
    </xf>
    <xf borderId="50" fillId="11" fontId="3" numFmtId="0" xfId="0" applyAlignment="1" applyBorder="1" applyFont="1">
      <alignment horizontal="center"/>
    </xf>
    <xf borderId="52" fillId="20" fontId="1" numFmtId="0" xfId="0" applyAlignment="1" applyBorder="1" applyFont="1">
      <alignment horizontal="center" vertical="center"/>
    </xf>
    <xf borderId="49" fillId="20" fontId="1" numFmtId="0" xfId="0" applyAlignment="1" applyBorder="1" applyFont="1">
      <alignment horizontal="center" vertical="center"/>
    </xf>
    <xf borderId="52" fillId="21" fontId="1" numFmtId="0" xfId="0" applyAlignment="1" applyBorder="1" applyFont="1">
      <alignment horizontal="center" vertical="center"/>
    </xf>
    <xf borderId="49" fillId="21" fontId="1" numFmtId="0" xfId="0" applyAlignment="1" applyBorder="1" applyFont="1">
      <alignment horizontal="center" vertical="center"/>
    </xf>
    <xf borderId="22" fillId="21" fontId="1" numFmtId="0" xfId="0" applyAlignment="1" applyBorder="1" applyFont="1">
      <alignment horizontal="left"/>
    </xf>
    <xf borderId="23" fillId="21" fontId="1" numFmtId="0" xfId="0" applyAlignment="1" applyBorder="1" applyFont="1">
      <alignment horizontal="center"/>
    </xf>
    <xf borderId="80" fillId="21" fontId="1" numFmtId="0" xfId="0" applyAlignment="1" applyBorder="1" applyFont="1">
      <alignment horizontal="center"/>
    </xf>
    <xf borderId="22" fillId="22" fontId="1" numFmtId="0" xfId="0" applyAlignment="1" applyBorder="1" applyFont="1">
      <alignment horizontal="left"/>
    </xf>
    <xf borderId="23" fillId="22" fontId="1" numFmtId="0" xfId="0" applyAlignment="1" applyBorder="1" applyFont="1">
      <alignment horizontal="center"/>
    </xf>
    <xf borderId="80" fillId="22" fontId="1" numFmtId="0" xfId="0" applyAlignment="1" applyBorder="1" applyFont="1">
      <alignment horizontal="center"/>
    </xf>
    <xf borderId="28" fillId="0" fontId="10" numFmtId="2" xfId="0" applyAlignment="1" applyBorder="1" applyFont="1" applyNumberFormat="1">
      <alignment horizontal="center" shrinkToFit="1" vertical="center" wrapText="0"/>
    </xf>
    <xf borderId="15" fillId="21" fontId="1" numFmtId="0" xfId="0" applyAlignment="1" applyBorder="1" applyFont="1">
      <alignment horizontal="left"/>
    </xf>
    <xf borderId="52" fillId="21" fontId="1" numFmtId="0" xfId="0" applyAlignment="1" applyBorder="1" applyFont="1">
      <alignment horizontal="center"/>
    </xf>
    <xf borderId="49" fillId="21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59" fillId="0" fontId="10" numFmtId="2" xfId="0" applyAlignment="1" applyBorder="1" applyFont="1" applyNumberFormat="1">
      <alignment horizontal="center" shrinkToFit="1" vertical="center" wrapText="0"/>
    </xf>
    <xf borderId="18" fillId="0" fontId="3" numFmtId="10" xfId="0" applyAlignment="1" applyBorder="1" applyFont="1" applyNumberFormat="1">
      <alignment horizontal="center"/>
    </xf>
    <xf borderId="79" fillId="0" fontId="3" numFmtId="0" xfId="0" applyBorder="1" applyFont="1"/>
    <xf borderId="81" fillId="0" fontId="3" numFmtId="2" xfId="0" applyBorder="1" applyFont="1" applyNumberFormat="1"/>
    <xf borderId="65" fillId="0" fontId="3" numFmtId="10" xfId="0" applyBorder="1" applyFont="1" applyNumberFormat="1"/>
    <xf borderId="82" fillId="11" fontId="3" numFmtId="0" xfId="0" applyBorder="1" applyFont="1"/>
    <xf borderId="57" fillId="0" fontId="3" numFmtId="2" xfId="0" applyBorder="1" applyFont="1" applyNumberFormat="1"/>
    <xf borderId="74" fillId="0" fontId="3" numFmtId="10" xfId="0" applyBorder="1" applyFont="1" applyNumberFormat="1"/>
    <xf borderId="83" fillId="0" fontId="3" numFmtId="2" xfId="0" applyBorder="1" applyFont="1" applyNumberFormat="1"/>
    <xf borderId="84" fillId="0" fontId="3" numFmtId="0" xfId="0" applyBorder="1" applyFont="1"/>
    <xf borderId="42" fillId="0" fontId="10" numFmtId="2" xfId="0" applyAlignment="1" applyBorder="1" applyFont="1" applyNumberFormat="1">
      <alignment horizontal="center" shrinkToFit="1" vertical="center" wrapText="0"/>
    </xf>
    <xf borderId="55" fillId="0" fontId="3" numFmtId="10" xfId="0" applyAlignment="1" applyBorder="1" applyFont="1" applyNumberFormat="1">
      <alignment horizontal="center"/>
    </xf>
    <xf borderId="31" fillId="0" fontId="3" numFmtId="2" xfId="0" applyBorder="1" applyFont="1" applyNumberFormat="1"/>
    <xf borderId="73" fillId="0" fontId="3" numFmtId="10" xfId="0" applyBorder="1" applyFont="1" applyNumberFormat="1"/>
    <xf borderId="85" fillId="11" fontId="3" numFmtId="0" xfId="0" applyBorder="1" applyFont="1"/>
    <xf borderId="86" fillId="11" fontId="3" numFmtId="0" xfId="0" applyBorder="1" applyFont="1"/>
    <xf borderId="87" fillId="11" fontId="3" numFmtId="0" xfId="0" applyBorder="1" applyFont="1"/>
    <xf borderId="88" fillId="3" fontId="3" numFmtId="0" xfId="0" applyBorder="1" applyFont="1"/>
    <xf borderId="56" fillId="0" fontId="14" numFmtId="0" xfId="0" applyAlignment="1" applyBorder="1" applyFont="1">
      <alignment horizontal="left"/>
    </xf>
    <xf borderId="89" fillId="0" fontId="9" numFmtId="0" xfId="0" applyBorder="1" applyFont="1"/>
    <xf borderId="27" fillId="0" fontId="9" numFmtId="0" xfId="0" applyBorder="1" applyFont="1"/>
    <xf borderId="29" fillId="0" fontId="14" numFmtId="0" xfId="0" applyBorder="1" applyFont="1"/>
    <xf borderId="43" fillId="0" fontId="14" numFmtId="0" xfId="0" applyBorder="1" applyFont="1"/>
    <xf borderId="30" fillId="0" fontId="14" numFmtId="0" xfId="0" applyBorder="1" applyFont="1"/>
    <xf borderId="31" fillId="0" fontId="14" numFmtId="0" xfId="0" applyBorder="1" applyFont="1"/>
    <xf borderId="32" fillId="0" fontId="10" numFmtId="0" xfId="0" applyBorder="1" applyFont="1"/>
    <xf borderId="8" fillId="0" fontId="10" numFmtId="0" xfId="0" applyBorder="1" applyFont="1"/>
    <xf borderId="33" fillId="0" fontId="10" numFmtId="0" xfId="0" applyBorder="1" applyFont="1"/>
    <xf borderId="6" fillId="0" fontId="10" numFmtId="0" xfId="0" applyBorder="1" applyFont="1"/>
    <xf borderId="45" fillId="0" fontId="10" numFmtId="0" xfId="0" applyBorder="1" applyFont="1"/>
    <xf borderId="78" fillId="0" fontId="10" numFmtId="0" xfId="0" applyBorder="1" applyFont="1"/>
    <xf borderId="90" fillId="0" fontId="15" numFmtId="0" xfId="0" applyBorder="1" applyFont="1"/>
    <xf borderId="91" fillId="0" fontId="3" numFmtId="2" xfId="0" applyBorder="1" applyFont="1" applyNumberFormat="1"/>
    <xf borderId="36" fillId="0" fontId="10" numFmtId="0" xfId="0" applyBorder="1" applyFont="1"/>
    <xf borderId="0" fillId="0" fontId="10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Font="1"/>
  </cellXfs>
  <cellStyles count="1">
    <cellStyle xfId="0" name="Normal" builtinId="0"/>
  </cellStyles>
  <dxfs count="7">
    <dxf>
      <font>
        <color rgb="FF9C0006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3" pivot="0" name="Results-style">
      <tableStyleElement dxfId="3" type="headerRow"/>
      <tableStyleElement dxfId="4" type="firstRowStripe"/>
      <tableStyleElement dxfId="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58" displayName="Table_1" name="Table_1" id="1">
  <tableColumns count="16">
    <tableColumn name="Lab ID" id="1"/>
    <tableColumn name="Sample ID" id="2"/>
    <tableColumn name="Depth" id="3"/>
    <tableColumn name="Collection Date" id="4"/>
    <tableColumn name="Collection Time" id="5"/>
    <tableColumn name="Chl-a (ug/L)" id="6"/>
    <tableColumn name="SRP (ug P/L)" id="7"/>
    <tableColumn name="Total Phosphorus (ug P/L)" id="8"/>
    <tableColumn name="Total Nitrogen (mg N/L)" id="9"/>
    <tableColumn name="NH3 (mg N/L)" id="10"/>
    <tableColumn name="NO3 + NO2 (mg N/L)" id="11"/>
    <tableColumn name="DIC (mg C/L)" id="12"/>
    <tableColumn name="DOC (mg C/L)" id="13"/>
    <tableColumn name="DSi (mg SiO2/L)" id="14"/>
    <tableColumn name="Cl- (ug/L)" id="15"/>
    <tableColumn name="Comments" id="16"/>
  </tableColumns>
  <tableStyleInfo name="Resul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43"/>
    <col customWidth="1" min="2" max="2" width="14.86"/>
    <col customWidth="1" min="3" max="3" width="6.71"/>
    <col customWidth="1" min="4" max="4" width="11.71"/>
    <col customWidth="1" min="5" max="5" width="9.57"/>
    <col customWidth="1" min="6" max="6" width="8.71"/>
    <col customWidth="1" min="7" max="7" width="15.57"/>
    <col customWidth="1" min="8" max="8" width="14.0"/>
    <col customWidth="1" min="9" max="18" width="16.43"/>
    <col customWidth="1" min="19" max="19" width="19.0"/>
    <col customWidth="1" min="20" max="20" width="12.29"/>
    <col customWidth="1" min="21" max="21" width="10.86"/>
    <col customWidth="1" min="22" max="22" width="10.71"/>
    <col customWidth="1" min="23" max="23" width="9.71"/>
    <col customWidth="1" min="24" max="25" width="9.57"/>
    <col customWidth="1" min="26" max="26" width="20.86"/>
  </cols>
  <sheetData>
    <row r="1" ht="2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7" t="s">
        <v>15</v>
      </c>
      <c r="Q1" s="9"/>
      <c r="R1" s="10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2" t="s">
        <v>23</v>
      </c>
      <c r="Z1" s="13" t="s">
        <v>24</v>
      </c>
    </row>
    <row r="2" ht="16.5" customHeight="1">
      <c r="A2" s="14" t="s">
        <v>25</v>
      </c>
      <c r="B2" s="14"/>
      <c r="C2" s="14"/>
      <c r="D2" s="14"/>
      <c r="E2" s="14"/>
      <c r="F2" s="15" t="s">
        <v>26</v>
      </c>
      <c r="G2" s="15" t="s">
        <v>27</v>
      </c>
      <c r="H2" s="15" t="s">
        <v>28</v>
      </c>
      <c r="I2" s="15" t="s">
        <v>29</v>
      </c>
      <c r="J2" s="16" t="s">
        <v>30</v>
      </c>
      <c r="K2" s="17" t="s">
        <v>31</v>
      </c>
      <c r="L2" s="18" t="s">
        <v>32</v>
      </c>
      <c r="M2" s="15" t="s">
        <v>32</v>
      </c>
      <c r="N2" s="15" t="s">
        <v>33</v>
      </c>
      <c r="O2" s="15" t="s">
        <v>34</v>
      </c>
      <c r="P2" s="19" t="s">
        <v>35</v>
      </c>
      <c r="Q2" s="9"/>
      <c r="R2" s="20"/>
      <c r="S2" s="11"/>
      <c r="T2" s="11"/>
      <c r="U2" s="11"/>
      <c r="V2" s="11"/>
      <c r="W2" s="11"/>
      <c r="X2" s="21"/>
      <c r="Y2" s="13"/>
      <c r="Z2" s="13"/>
    </row>
    <row r="3" ht="14.25" customHeight="1">
      <c r="A3" s="22" t="s">
        <v>36</v>
      </c>
      <c r="B3" s="23" t="s">
        <v>37</v>
      </c>
      <c r="C3" s="23" t="s">
        <v>38</v>
      </c>
      <c r="D3" s="24">
        <v>45083.0</v>
      </c>
      <c r="E3" s="25">
        <v>1645.0</v>
      </c>
      <c r="F3" s="26">
        <v>0.4213202136631994</v>
      </c>
      <c r="G3" s="26">
        <v>1.1881</v>
      </c>
      <c r="H3" s="27">
        <v>17.54</v>
      </c>
      <c r="I3" s="28">
        <v>0.54640501497</v>
      </c>
      <c r="J3" s="26">
        <v>0.029</v>
      </c>
      <c r="K3" s="28">
        <v>0.0011</v>
      </c>
      <c r="L3" s="29">
        <v>30.9031</v>
      </c>
      <c r="M3" s="26">
        <v>6.4996</v>
      </c>
      <c r="N3" s="28">
        <v>0.6235</v>
      </c>
      <c r="O3" s="27">
        <v>139.09</v>
      </c>
      <c r="P3" s="28"/>
      <c r="R3" s="30">
        <v>45127.0</v>
      </c>
      <c r="S3" s="30">
        <v>45127.0</v>
      </c>
      <c r="T3" s="30">
        <v>45098.0</v>
      </c>
      <c r="U3" s="30">
        <v>45098.0</v>
      </c>
      <c r="V3" s="30">
        <v>45084.0</v>
      </c>
      <c r="W3" s="31">
        <v>45085.0</v>
      </c>
      <c r="X3" s="31">
        <v>45085.0</v>
      </c>
      <c r="Y3" s="30">
        <v>45096.0</v>
      </c>
      <c r="Z3" s="30">
        <v>45097.0</v>
      </c>
    </row>
    <row r="4" ht="14.25" customHeight="1">
      <c r="A4" s="22" t="s">
        <v>39</v>
      </c>
      <c r="B4" s="23" t="s">
        <v>37</v>
      </c>
      <c r="C4" s="23" t="s">
        <v>40</v>
      </c>
      <c r="D4" s="24">
        <v>45083.0</v>
      </c>
      <c r="E4" s="25">
        <v>1645.0</v>
      </c>
      <c r="F4" s="26" t="s">
        <v>41</v>
      </c>
      <c r="G4" s="32">
        <v>229.5924</v>
      </c>
      <c r="H4" s="32">
        <v>335.8</v>
      </c>
      <c r="I4" s="26">
        <v>2.6710700731799997</v>
      </c>
      <c r="J4" s="26">
        <v>1.596</v>
      </c>
      <c r="K4" s="28">
        <v>0.0022</v>
      </c>
      <c r="L4" s="29">
        <v>44.6091</v>
      </c>
      <c r="M4" s="26">
        <v>6.6509</v>
      </c>
      <c r="N4" s="26">
        <v>8.3979</v>
      </c>
      <c r="O4" s="27">
        <v>162.94</v>
      </c>
      <c r="P4" s="26"/>
      <c r="R4" s="30">
        <v>45127.0</v>
      </c>
      <c r="S4" s="30">
        <v>45127.0</v>
      </c>
      <c r="T4" s="30">
        <v>45098.0</v>
      </c>
      <c r="U4" s="30">
        <v>45098.0</v>
      </c>
      <c r="V4" s="30">
        <v>45084.0</v>
      </c>
      <c r="W4" s="30">
        <v>45100.0</v>
      </c>
      <c r="X4" s="31">
        <v>45100.0</v>
      </c>
      <c r="Y4" s="30">
        <v>45096.0</v>
      </c>
      <c r="Z4" s="30">
        <v>45097.0</v>
      </c>
    </row>
    <row r="5" ht="14.25" customHeight="1">
      <c r="A5" s="22" t="s">
        <v>42</v>
      </c>
      <c r="B5" s="23" t="s">
        <v>43</v>
      </c>
      <c r="C5" s="23" t="s">
        <v>38</v>
      </c>
      <c r="D5" s="24">
        <v>45083.0</v>
      </c>
      <c r="E5" s="25">
        <v>1200.0</v>
      </c>
      <c r="F5" s="26">
        <v>4.865835254427889</v>
      </c>
      <c r="G5" s="26">
        <v>5.3943</v>
      </c>
      <c r="H5" s="27">
        <v>43.909</v>
      </c>
      <c r="I5" s="28">
        <v>0.7315816867099999</v>
      </c>
      <c r="J5" s="26">
        <v>0.0838</v>
      </c>
      <c r="K5" s="28">
        <v>0.013</v>
      </c>
      <c r="L5" s="29">
        <v>21.8683</v>
      </c>
      <c r="M5" s="26">
        <v>8.701</v>
      </c>
      <c r="N5" s="26">
        <v>1.3135</v>
      </c>
      <c r="O5" s="27">
        <v>468.36</v>
      </c>
      <c r="P5" s="26"/>
      <c r="R5" s="30">
        <v>45127.0</v>
      </c>
      <c r="S5" s="30">
        <v>45127.0</v>
      </c>
      <c r="T5" s="30">
        <v>45098.0</v>
      </c>
      <c r="U5" s="30">
        <v>45098.0</v>
      </c>
      <c r="V5" s="30">
        <v>45084.0</v>
      </c>
      <c r="W5" s="31">
        <v>45085.0</v>
      </c>
      <c r="X5" s="31">
        <v>45085.0</v>
      </c>
      <c r="Y5" s="30">
        <v>45096.0</v>
      </c>
      <c r="Z5" s="30">
        <v>45097.0</v>
      </c>
    </row>
    <row r="6" ht="14.25" customHeight="1">
      <c r="A6" s="22" t="s">
        <v>44</v>
      </c>
      <c r="B6" s="23" t="s">
        <v>43</v>
      </c>
      <c r="C6" s="23" t="s">
        <v>40</v>
      </c>
      <c r="D6" s="24">
        <v>45083.0</v>
      </c>
      <c r="E6" s="25">
        <v>1200.0</v>
      </c>
      <c r="F6" s="26" t="s">
        <v>41</v>
      </c>
      <c r="G6" s="32">
        <v>4032.3349999999996</v>
      </c>
      <c r="H6" s="32">
        <v>5839.0</v>
      </c>
      <c r="I6" s="27">
        <v>26.360300722199998</v>
      </c>
      <c r="J6" s="26">
        <v>20.733999999999998</v>
      </c>
      <c r="K6" s="28">
        <v>0.0033</v>
      </c>
      <c r="L6" s="29">
        <v>77.2149</v>
      </c>
      <c r="M6" s="26">
        <v>8.4447</v>
      </c>
      <c r="N6" s="27">
        <v>12.9438</v>
      </c>
      <c r="O6" s="27">
        <v>1256.5</v>
      </c>
      <c r="P6" s="27"/>
      <c r="R6" s="30">
        <v>45127.0</v>
      </c>
      <c r="S6" s="30">
        <v>45127.0</v>
      </c>
      <c r="T6" s="30">
        <v>45098.0</v>
      </c>
      <c r="U6" s="30">
        <v>45125.0</v>
      </c>
      <c r="V6" s="30">
        <v>45084.0</v>
      </c>
      <c r="W6" s="30">
        <v>45100.0</v>
      </c>
      <c r="X6" s="31">
        <v>45100.0</v>
      </c>
      <c r="Y6" s="30">
        <v>45096.0</v>
      </c>
      <c r="Z6" s="30">
        <v>45097.0</v>
      </c>
    </row>
    <row r="7" ht="14.25" customHeight="1">
      <c r="A7" s="22" t="s">
        <v>45</v>
      </c>
      <c r="B7" s="23" t="s">
        <v>46</v>
      </c>
      <c r="C7" s="23" t="s">
        <v>38</v>
      </c>
      <c r="D7" s="24">
        <v>45083.0</v>
      </c>
      <c r="E7" s="25">
        <v>915.0</v>
      </c>
      <c r="F7" s="26">
        <v>4.193808265392184</v>
      </c>
      <c r="G7" s="26">
        <v>2.7939</v>
      </c>
      <c r="H7" s="27">
        <v>21.017</v>
      </c>
      <c r="I7" s="28">
        <v>0.69325668566</v>
      </c>
      <c r="J7" s="26">
        <v>0.0208</v>
      </c>
      <c r="K7" s="28">
        <v>0.0055</v>
      </c>
      <c r="L7" s="29">
        <v>30.6576</v>
      </c>
      <c r="M7" s="26">
        <v>8.5599</v>
      </c>
      <c r="N7" s="28">
        <v>0.6569</v>
      </c>
      <c r="O7" s="27">
        <v>200.47</v>
      </c>
      <c r="P7" s="28"/>
      <c r="R7" s="30">
        <v>45127.0</v>
      </c>
      <c r="S7" s="30">
        <v>45127.0</v>
      </c>
      <c r="T7" s="30">
        <v>45098.0</v>
      </c>
      <c r="U7" s="30">
        <v>45098.0</v>
      </c>
      <c r="V7" s="30">
        <v>45084.0</v>
      </c>
      <c r="W7" s="31">
        <v>45085.0</v>
      </c>
      <c r="X7" s="31">
        <v>45085.0</v>
      </c>
      <c r="Y7" s="30">
        <v>45096.0</v>
      </c>
      <c r="Z7" s="30">
        <v>45097.0</v>
      </c>
    </row>
    <row r="8" ht="14.25" customHeight="1">
      <c r="A8" s="22" t="s">
        <v>47</v>
      </c>
      <c r="B8" s="23" t="s">
        <v>46</v>
      </c>
      <c r="C8" s="23" t="s">
        <v>40</v>
      </c>
      <c r="D8" s="24">
        <v>45083.0</v>
      </c>
      <c r="E8" s="25">
        <v>915.0</v>
      </c>
      <c r="F8" s="26" t="s">
        <v>41</v>
      </c>
      <c r="G8" s="33">
        <v>61.7839</v>
      </c>
      <c r="H8" s="34">
        <v>625.836</v>
      </c>
      <c r="I8" s="26">
        <v>2.52981506931</v>
      </c>
      <c r="J8" s="26">
        <v>0.617</v>
      </c>
      <c r="K8" s="28">
        <v>0.0553</v>
      </c>
      <c r="L8" s="29">
        <v>41.8577</v>
      </c>
      <c r="M8" s="26">
        <v>9.6667</v>
      </c>
      <c r="N8" s="26">
        <v>8.6906</v>
      </c>
      <c r="O8" s="27">
        <v>332.44</v>
      </c>
      <c r="P8" s="26"/>
      <c r="R8" s="30">
        <v>45127.0</v>
      </c>
      <c r="S8" s="30">
        <v>45127.0</v>
      </c>
      <c r="T8" s="30">
        <v>45098.0</v>
      </c>
      <c r="U8" s="30">
        <v>45098.0</v>
      </c>
      <c r="V8" s="30">
        <v>45084.0</v>
      </c>
      <c r="W8" s="30">
        <v>45100.0</v>
      </c>
      <c r="X8" s="31">
        <v>45100.0</v>
      </c>
      <c r="Y8" s="30">
        <v>45096.0</v>
      </c>
      <c r="Z8" s="30">
        <v>45097.0</v>
      </c>
    </row>
    <row r="9" ht="14.25" customHeight="1">
      <c r="A9" s="22" t="s">
        <v>48</v>
      </c>
      <c r="B9" s="23" t="s">
        <v>49</v>
      </c>
      <c r="C9" s="23" t="s">
        <v>38</v>
      </c>
      <c r="D9" s="24">
        <v>45083.0</v>
      </c>
      <c r="E9" s="25">
        <v>1430.0</v>
      </c>
      <c r="F9" s="26">
        <v>4.492486927185831</v>
      </c>
      <c r="G9" s="26">
        <v>2.8265</v>
      </c>
      <c r="H9" s="27">
        <v>20.308</v>
      </c>
      <c r="I9" s="28">
        <v>0.6950816857100001</v>
      </c>
      <c r="J9" s="26">
        <v>0.0192</v>
      </c>
      <c r="K9" s="28">
        <v>0.007</v>
      </c>
      <c r="L9" s="29">
        <v>35.3914</v>
      </c>
      <c r="M9" s="26">
        <v>8.1301</v>
      </c>
      <c r="N9" s="28">
        <v>0.5482</v>
      </c>
      <c r="O9" s="27">
        <v>198.32</v>
      </c>
      <c r="P9" s="28"/>
      <c r="R9" s="30">
        <v>45127.0</v>
      </c>
      <c r="S9" s="30">
        <v>45127.0</v>
      </c>
      <c r="T9" s="30">
        <v>45098.0</v>
      </c>
      <c r="U9" s="30">
        <v>45098.0</v>
      </c>
      <c r="V9" s="30">
        <v>45084.0</v>
      </c>
      <c r="W9" s="31">
        <v>45085.0</v>
      </c>
      <c r="X9" s="31">
        <v>45085.0</v>
      </c>
      <c r="Y9" s="30">
        <v>45096.0</v>
      </c>
      <c r="Z9" s="30">
        <v>45097.0</v>
      </c>
    </row>
    <row r="10" ht="14.25" customHeight="1">
      <c r="A10" s="22" t="s">
        <v>50</v>
      </c>
      <c r="B10" s="23" t="s">
        <v>49</v>
      </c>
      <c r="C10" s="23" t="s">
        <v>40</v>
      </c>
      <c r="D10" s="24">
        <v>45083.0</v>
      </c>
      <c r="E10" s="25">
        <v>1430.0</v>
      </c>
      <c r="F10" s="26" t="s">
        <v>41</v>
      </c>
      <c r="G10" s="34">
        <v>44.7144</v>
      </c>
      <c r="H10" s="35">
        <v>166.623</v>
      </c>
      <c r="I10" s="26">
        <v>1.14013836457</v>
      </c>
      <c r="J10" s="26">
        <v>0.0318</v>
      </c>
      <c r="K10" s="28">
        <v>0.0507</v>
      </c>
      <c r="L10" s="29">
        <v>25.6985</v>
      </c>
      <c r="M10" s="26">
        <v>8.8785</v>
      </c>
      <c r="N10" s="26">
        <v>5.1652</v>
      </c>
      <c r="O10" s="27">
        <v>186.54</v>
      </c>
      <c r="P10" s="26"/>
      <c r="R10" s="30">
        <v>45127.0</v>
      </c>
      <c r="S10" s="30">
        <v>45127.0</v>
      </c>
      <c r="T10" s="30">
        <v>45098.0</v>
      </c>
      <c r="U10" s="30">
        <v>45098.0</v>
      </c>
      <c r="V10" s="30">
        <v>45084.0</v>
      </c>
      <c r="W10" s="30">
        <v>45100.0</v>
      </c>
      <c r="X10" s="31">
        <v>45100.0</v>
      </c>
      <c r="Y10" s="30">
        <v>45096.0</v>
      </c>
      <c r="Z10" s="30">
        <v>45097.0</v>
      </c>
    </row>
    <row r="11" ht="14.25" customHeight="1">
      <c r="A11" s="22" t="s">
        <v>51</v>
      </c>
      <c r="B11" s="23" t="s">
        <v>52</v>
      </c>
      <c r="C11" s="23" t="s">
        <v>38</v>
      </c>
      <c r="D11" s="24">
        <v>45084.0</v>
      </c>
      <c r="E11" s="25">
        <v>1100.0</v>
      </c>
      <c r="F11" s="26">
        <v>2.874044419454597</v>
      </c>
      <c r="G11" s="26">
        <v>0.6762</v>
      </c>
      <c r="H11" s="27">
        <v>23.937</v>
      </c>
      <c r="I11" s="28">
        <v>0.8221016891899999</v>
      </c>
      <c r="J11" s="26">
        <v>0.0158</v>
      </c>
      <c r="K11" s="28">
        <v>0.0069</v>
      </c>
      <c r="L11" s="29">
        <v>25.3667</v>
      </c>
      <c r="M11" s="26">
        <v>8.4406</v>
      </c>
      <c r="N11" s="28">
        <v>0.5231</v>
      </c>
      <c r="O11" s="27">
        <v>164.71</v>
      </c>
      <c r="P11" s="28"/>
      <c r="R11" s="30">
        <v>45127.0</v>
      </c>
      <c r="S11" s="30">
        <v>45127.0</v>
      </c>
      <c r="T11" s="30">
        <v>45098.0</v>
      </c>
      <c r="U11" s="30">
        <v>45098.0</v>
      </c>
      <c r="V11" s="30">
        <v>45085.0</v>
      </c>
      <c r="W11" s="31">
        <v>45085.0</v>
      </c>
      <c r="X11" s="31">
        <v>45085.0</v>
      </c>
      <c r="Y11" s="30">
        <v>45096.0</v>
      </c>
      <c r="Z11" s="30">
        <v>45097.0</v>
      </c>
    </row>
    <row r="12" ht="14.25" customHeight="1">
      <c r="A12" s="22" t="s">
        <v>53</v>
      </c>
      <c r="B12" s="23" t="s">
        <v>54</v>
      </c>
      <c r="C12" s="23" t="s">
        <v>38</v>
      </c>
      <c r="D12" s="24">
        <v>45084.0</v>
      </c>
      <c r="E12" s="25">
        <v>1345.0</v>
      </c>
      <c r="F12" s="26">
        <v>0.9287984256395839</v>
      </c>
      <c r="G12" s="26">
        <v>1.05</v>
      </c>
      <c r="H12" s="27">
        <v>14.27077039098</v>
      </c>
      <c r="I12" s="28">
        <v>0.55589501523</v>
      </c>
      <c r="J12" s="26">
        <v>0.0301</v>
      </c>
      <c r="K12" s="28">
        <v>0.0492</v>
      </c>
      <c r="L12" s="29">
        <v>28.8152</v>
      </c>
      <c r="M12" s="26">
        <v>6.2893</v>
      </c>
      <c r="N12" s="28">
        <v>0.2554</v>
      </c>
      <c r="O12" s="27">
        <v>168.32</v>
      </c>
      <c r="P12" s="28"/>
      <c r="R12" s="30">
        <v>45127.0</v>
      </c>
      <c r="S12" s="30">
        <v>45127.0</v>
      </c>
      <c r="T12" s="30">
        <v>45098.0</v>
      </c>
      <c r="U12" s="30">
        <v>45098.0</v>
      </c>
      <c r="V12" s="30">
        <v>45085.0</v>
      </c>
      <c r="W12" s="31">
        <v>45085.0</v>
      </c>
      <c r="X12" s="31">
        <v>45085.0</v>
      </c>
      <c r="Y12" s="30">
        <v>45096.0</v>
      </c>
      <c r="Z12" s="30">
        <v>45097.0</v>
      </c>
    </row>
    <row r="13" ht="14.25" customHeight="1">
      <c r="A13" s="22" t="s">
        <v>55</v>
      </c>
      <c r="B13" s="23" t="s">
        <v>56</v>
      </c>
      <c r="C13" s="23" t="s">
        <v>38</v>
      </c>
      <c r="D13" s="24">
        <v>45084.0</v>
      </c>
      <c r="E13" s="25">
        <v>900.0</v>
      </c>
      <c r="F13" s="26">
        <v>9.587117233623841</v>
      </c>
      <c r="G13" s="26">
        <v>1.5744</v>
      </c>
      <c r="H13" s="27">
        <v>40.27969777022</v>
      </c>
      <c r="I13" s="28">
        <v>0.76345835425</v>
      </c>
      <c r="J13" s="26">
        <v>0.0302</v>
      </c>
      <c r="K13" s="28">
        <v>0.0931</v>
      </c>
      <c r="L13" s="29">
        <v>29.7448</v>
      </c>
      <c r="M13" s="26">
        <v>6.6919</v>
      </c>
      <c r="N13" s="26">
        <v>2.6434</v>
      </c>
      <c r="O13" s="27">
        <v>324.78</v>
      </c>
      <c r="P13" s="26"/>
      <c r="R13" s="30">
        <v>45127.0</v>
      </c>
      <c r="S13" s="30">
        <v>45127.0</v>
      </c>
      <c r="T13" s="30">
        <v>45098.0</v>
      </c>
      <c r="U13" s="30">
        <v>45098.0</v>
      </c>
      <c r="V13" s="30">
        <v>45085.0</v>
      </c>
      <c r="W13" s="31">
        <v>45085.0</v>
      </c>
      <c r="X13" s="31">
        <v>45085.0</v>
      </c>
      <c r="Y13" s="30">
        <v>45096.0</v>
      </c>
      <c r="Z13" s="30">
        <v>45097.0</v>
      </c>
    </row>
    <row r="14" ht="14.25" customHeight="1">
      <c r="A14" s="22" t="s">
        <v>57</v>
      </c>
      <c r="B14" s="23" t="s">
        <v>52</v>
      </c>
      <c r="C14" s="23" t="s">
        <v>40</v>
      </c>
      <c r="D14" s="24">
        <v>45084.0</v>
      </c>
      <c r="E14" s="25">
        <v>1100.0</v>
      </c>
      <c r="F14" s="26" t="s">
        <v>41</v>
      </c>
      <c r="G14" s="32">
        <v>166.2587</v>
      </c>
      <c r="H14" s="32">
        <v>241.573</v>
      </c>
      <c r="I14" s="26">
        <v>2.5192300690200002</v>
      </c>
      <c r="J14" s="26">
        <v>1.2452</v>
      </c>
      <c r="K14" s="28">
        <v>-0.0014</v>
      </c>
      <c r="L14" s="29">
        <v>37.0022</v>
      </c>
      <c r="M14" s="27">
        <v>11.9399</v>
      </c>
      <c r="N14" s="26">
        <v>4.5169</v>
      </c>
      <c r="O14" s="27">
        <v>166.56</v>
      </c>
      <c r="P14" s="26"/>
      <c r="R14" s="30">
        <v>45127.0</v>
      </c>
      <c r="S14" s="30">
        <v>45127.0</v>
      </c>
      <c r="T14" s="30">
        <v>45098.0</v>
      </c>
      <c r="U14" s="30">
        <v>45098.0</v>
      </c>
      <c r="V14" s="30">
        <v>45085.0</v>
      </c>
      <c r="W14" s="30">
        <v>45100.0</v>
      </c>
      <c r="X14" s="31">
        <v>45100.0</v>
      </c>
      <c r="Y14" s="30">
        <v>45096.0</v>
      </c>
      <c r="Z14" s="30">
        <v>45097.0</v>
      </c>
    </row>
    <row r="15" ht="14.25" customHeight="1">
      <c r="A15" s="22" t="s">
        <v>58</v>
      </c>
      <c r="B15" s="23" t="s">
        <v>54</v>
      </c>
      <c r="C15" s="23" t="s">
        <v>40</v>
      </c>
      <c r="D15" s="24">
        <v>45084.0</v>
      </c>
      <c r="E15" s="25">
        <v>1345.0</v>
      </c>
      <c r="F15" s="26" t="s">
        <v>41</v>
      </c>
      <c r="G15" s="32">
        <v>130.1975</v>
      </c>
      <c r="H15" s="32">
        <v>194.075</v>
      </c>
      <c r="I15" s="26">
        <v>1.1611866984800001</v>
      </c>
      <c r="J15" s="26">
        <v>0.4995</v>
      </c>
      <c r="K15" s="28">
        <v>0.1257</v>
      </c>
      <c r="L15" s="29">
        <v>34.1896</v>
      </c>
      <c r="M15" s="26">
        <v>7.0827</v>
      </c>
      <c r="N15" s="26">
        <v>2.0244</v>
      </c>
      <c r="O15" s="27">
        <v>170.69</v>
      </c>
      <c r="P15" s="26"/>
      <c r="R15" s="30">
        <v>45127.0</v>
      </c>
      <c r="S15" s="30">
        <v>45127.0</v>
      </c>
      <c r="T15" s="30">
        <v>45098.0</v>
      </c>
      <c r="U15" s="30">
        <v>45098.0</v>
      </c>
      <c r="V15" s="30">
        <v>45085.0</v>
      </c>
      <c r="W15" s="30">
        <v>45100.0</v>
      </c>
      <c r="X15" s="31">
        <v>45100.0</v>
      </c>
      <c r="Y15" s="30">
        <v>45096.0</v>
      </c>
      <c r="Z15" s="30">
        <v>45097.0</v>
      </c>
    </row>
    <row r="16" ht="14.25" customHeight="1">
      <c r="A16" s="22" t="s">
        <v>59</v>
      </c>
      <c r="B16" s="23" t="s">
        <v>56</v>
      </c>
      <c r="C16" s="23" t="s">
        <v>40</v>
      </c>
      <c r="D16" s="24">
        <v>45084.0</v>
      </c>
      <c r="E16" s="23">
        <v>900.0</v>
      </c>
      <c r="F16" s="26" t="s">
        <v>41</v>
      </c>
      <c r="G16" s="32">
        <v>3742.311</v>
      </c>
      <c r="H16" s="32">
        <v>3927.092</v>
      </c>
      <c r="I16" s="35">
        <v>19.8304505433</v>
      </c>
      <c r="J16" s="33">
        <v>19.236</v>
      </c>
      <c r="K16" s="28">
        <v>0.0055</v>
      </c>
      <c r="L16" s="29">
        <v>53.9236</v>
      </c>
      <c r="M16" s="26">
        <v>9.0584</v>
      </c>
      <c r="N16" s="26">
        <v>11.2166</v>
      </c>
      <c r="O16" s="27">
        <v>1083.7</v>
      </c>
      <c r="P16" s="26"/>
      <c r="R16" s="30">
        <v>45127.0</v>
      </c>
      <c r="S16" s="30">
        <v>45127.0</v>
      </c>
      <c r="T16" s="30">
        <v>45098.0</v>
      </c>
      <c r="U16" s="30">
        <v>45125.0</v>
      </c>
      <c r="V16" s="30">
        <v>45085.0</v>
      </c>
      <c r="W16" s="30">
        <v>45100.0</v>
      </c>
      <c r="X16" s="31">
        <v>45100.0</v>
      </c>
      <c r="Y16" s="30">
        <v>45096.0</v>
      </c>
      <c r="Z16" s="30">
        <v>45097.0</v>
      </c>
    </row>
    <row r="17" ht="14.25" customHeight="1">
      <c r="A17" s="22" t="s">
        <v>60</v>
      </c>
      <c r="B17" s="23" t="s">
        <v>61</v>
      </c>
      <c r="C17" s="23" t="s">
        <v>38</v>
      </c>
      <c r="D17" s="24">
        <v>45085.0</v>
      </c>
      <c r="E17" s="23">
        <v>1315.0</v>
      </c>
      <c r="F17" s="26">
        <v>3.9000775934776493</v>
      </c>
      <c r="G17" s="26">
        <v>8.2772</v>
      </c>
      <c r="H17" s="27">
        <v>24.09535399348</v>
      </c>
      <c r="I17" s="28">
        <v>0.523166681</v>
      </c>
      <c r="J17" s="26">
        <v>0.0169</v>
      </c>
      <c r="K17" s="28">
        <v>-0.003</v>
      </c>
      <c r="L17" s="29">
        <v>29.131</v>
      </c>
      <c r="M17" s="26">
        <v>6.5959</v>
      </c>
      <c r="N17" s="28">
        <v>0.7782</v>
      </c>
      <c r="O17" s="27">
        <v>303.76</v>
      </c>
      <c r="P17" s="28"/>
      <c r="R17" s="30">
        <v>45127.0</v>
      </c>
      <c r="S17" s="30">
        <v>45127.0</v>
      </c>
      <c r="T17" s="30">
        <v>45098.0</v>
      </c>
      <c r="U17" s="30">
        <v>45098.0</v>
      </c>
      <c r="V17" s="30">
        <v>45086.0</v>
      </c>
      <c r="W17" s="30">
        <v>45100.0</v>
      </c>
      <c r="X17" s="31">
        <v>45100.0</v>
      </c>
      <c r="Y17" s="30">
        <v>45096.0</v>
      </c>
      <c r="Z17" s="30">
        <v>45097.0</v>
      </c>
    </row>
    <row r="18" ht="14.25" customHeight="1">
      <c r="A18" s="22" t="s">
        <v>62</v>
      </c>
      <c r="B18" s="23" t="s">
        <v>63</v>
      </c>
      <c r="C18" s="23" t="s">
        <v>38</v>
      </c>
      <c r="D18" s="24">
        <v>45085.0</v>
      </c>
      <c r="E18" s="23">
        <v>930.0</v>
      </c>
      <c r="F18" s="26">
        <v>0.08004441945459657</v>
      </c>
      <c r="G18" s="26">
        <v>2.0874</v>
      </c>
      <c r="H18" s="27">
        <v>14.16102705464</v>
      </c>
      <c r="I18" s="28">
        <v>0.6229333504</v>
      </c>
      <c r="J18" s="26">
        <v>0.0139</v>
      </c>
      <c r="K18" s="28">
        <v>-0.0036</v>
      </c>
      <c r="L18" s="29">
        <v>25.5496</v>
      </c>
      <c r="M18" s="26">
        <v>8.7183</v>
      </c>
      <c r="N18" s="28">
        <v>0.4645</v>
      </c>
      <c r="O18" s="27">
        <v>52.1</v>
      </c>
      <c r="P18" s="28"/>
      <c r="R18" s="30">
        <v>45127.0</v>
      </c>
      <c r="S18" s="30">
        <v>45127.0</v>
      </c>
      <c r="T18" s="30">
        <v>45098.0</v>
      </c>
      <c r="U18" s="30">
        <v>45098.0</v>
      </c>
      <c r="V18" s="30">
        <v>45086.0</v>
      </c>
      <c r="W18" s="30">
        <v>45100.0</v>
      </c>
      <c r="X18" s="31">
        <v>45100.0</v>
      </c>
      <c r="Y18" s="30">
        <v>45096.0</v>
      </c>
      <c r="Z18" s="30">
        <v>45097.0</v>
      </c>
    </row>
    <row r="19" ht="14.25" customHeight="1">
      <c r="A19" s="22" t="s">
        <v>64</v>
      </c>
      <c r="B19" s="23" t="s">
        <v>65</v>
      </c>
      <c r="C19" s="23" t="s">
        <v>38</v>
      </c>
      <c r="D19" s="24">
        <v>45085.0</v>
      </c>
      <c r="E19" s="23">
        <v>1500.0</v>
      </c>
      <c r="F19" s="26">
        <v>1.219014900196795</v>
      </c>
      <c r="G19" s="26">
        <v>3.3948</v>
      </c>
      <c r="H19" s="27">
        <v>23.8014</v>
      </c>
      <c r="I19" s="28">
        <v>0.732</v>
      </c>
      <c r="J19" s="26">
        <v>0.021</v>
      </c>
      <c r="K19" s="28">
        <v>-0.0024</v>
      </c>
      <c r="L19" s="29">
        <v>54.6881</v>
      </c>
      <c r="M19" s="26">
        <v>8.7566</v>
      </c>
      <c r="N19" s="26">
        <v>2.3214</v>
      </c>
      <c r="O19" s="27">
        <v>202.65</v>
      </c>
      <c r="P19" s="26"/>
      <c r="R19" s="30"/>
      <c r="S19" s="30"/>
      <c r="T19" s="30">
        <v>45098.0</v>
      </c>
      <c r="U19" s="30">
        <v>45098.0</v>
      </c>
      <c r="V19" s="30">
        <v>45086.0</v>
      </c>
      <c r="W19" s="30">
        <v>45100.0</v>
      </c>
      <c r="X19" s="31">
        <v>45100.0</v>
      </c>
      <c r="Y19" s="30">
        <v>45096.0</v>
      </c>
      <c r="Z19" s="30">
        <v>45097.0</v>
      </c>
    </row>
    <row r="20" ht="14.25" customHeight="1">
      <c r="A20" s="22" t="s">
        <v>66</v>
      </c>
      <c r="B20" s="23" t="s">
        <v>61</v>
      </c>
      <c r="C20" s="23" t="s">
        <v>40</v>
      </c>
      <c r="D20" s="24">
        <v>45085.0</v>
      </c>
      <c r="E20" s="23">
        <v>1315.0</v>
      </c>
      <c r="F20" s="26" t="s">
        <v>41</v>
      </c>
      <c r="G20" s="32">
        <v>222.2372</v>
      </c>
      <c r="H20" s="27">
        <v>368.8952</v>
      </c>
      <c r="I20" s="28">
        <v>2.221</v>
      </c>
      <c r="J20" s="26">
        <v>1.0224</v>
      </c>
      <c r="K20" s="28">
        <v>0.0025</v>
      </c>
      <c r="L20" s="29">
        <v>54.2179</v>
      </c>
      <c r="M20" s="26">
        <v>6.3805</v>
      </c>
      <c r="N20" s="27">
        <v>13.7635</v>
      </c>
      <c r="O20" s="27">
        <v>721.0</v>
      </c>
      <c r="P20" s="27"/>
      <c r="R20" s="30"/>
      <c r="S20" s="30"/>
      <c r="T20" s="30">
        <v>45098.0</v>
      </c>
      <c r="U20" s="30">
        <v>45098.0</v>
      </c>
      <c r="V20" s="30">
        <v>45086.0</v>
      </c>
      <c r="W20" s="30">
        <v>45100.0</v>
      </c>
      <c r="X20" s="31">
        <v>45100.0</v>
      </c>
      <c r="Y20" s="30">
        <v>45096.0</v>
      </c>
      <c r="Z20" s="30">
        <v>45097.0</v>
      </c>
    </row>
    <row r="21" ht="14.25" customHeight="1">
      <c r="A21" s="22" t="s">
        <v>67</v>
      </c>
      <c r="B21" s="23" t="s">
        <v>63</v>
      </c>
      <c r="C21" s="23" t="s">
        <v>40</v>
      </c>
      <c r="D21" s="24">
        <v>45085.0</v>
      </c>
      <c r="E21" s="23">
        <v>930.0</v>
      </c>
      <c r="F21" s="26" t="s">
        <v>41</v>
      </c>
      <c r="G21" s="27">
        <v>37.8025</v>
      </c>
      <c r="H21" s="27">
        <v>172.8532</v>
      </c>
      <c r="I21" s="28">
        <v>1.141</v>
      </c>
      <c r="J21" s="26">
        <v>0.2231</v>
      </c>
      <c r="K21" s="28">
        <v>0.0663</v>
      </c>
      <c r="L21" s="29">
        <v>33.0245</v>
      </c>
      <c r="M21" s="27">
        <v>8.306</v>
      </c>
      <c r="N21" s="26">
        <v>5.253</v>
      </c>
      <c r="O21" s="27">
        <v>51.64</v>
      </c>
      <c r="P21" s="26"/>
      <c r="R21" s="30"/>
      <c r="S21" s="30"/>
      <c r="T21" s="30">
        <v>45098.0</v>
      </c>
      <c r="U21" s="30">
        <v>45098.0</v>
      </c>
      <c r="V21" s="30">
        <v>45086.0</v>
      </c>
      <c r="W21" s="30">
        <v>45100.0</v>
      </c>
      <c r="X21" s="31">
        <v>45100.0</v>
      </c>
      <c r="Y21" s="30">
        <v>45096.0</v>
      </c>
      <c r="Z21" s="30">
        <v>45097.0</v>
      </c>
    </row>
    <row r="22" ht="14.25" customHeight="1">
      <c r="A22" s="22" t="s">
        <v>68</v>
      </c>
      <c r="B22" s="23" t="s">
        <v>65</v>
      </c>
      <c r="C22" s="23" t="s">
        <v>40</v>
      </c>
      <c r="D22" s="24">
        <v>45085.0</v>
      </c>
      <c r="E22" s="23">
        <v>1500.0</v>
      </c>
      <c r="F22" s="26" t="s">
        <v>41</v>
      </c>
      <c r="G22" s="32">
        <v>1007.136</v>
      </c>
      <c r="H22" s="26">
        <v>226.9953</v>
      </c>
      <c r="I22" s="28">
        <v>2.249</v>
      </c>
      <c r="J22" s="26">
        <v>1.6753</v>
      </c>
      <c r="K22" s="28">
        <v>-0.0011</v>
      </c>
      <c r="L22" s="29">
        <v>39.1608</v>
      </c>
      <c r="M22" s="26">
        <v>10.388</v>
      </c>
      <c r="N22" s="26">
        <v>1.142</v>
      </c>
      <c r="O22" s="27">
        <v>495.24</v>
      </c>
      <c r="P22" s="26"/>
      <c r="R22" s="30"/>
      <c r="S22" s="30"/>
      <c r="T22" s="30">
        <v>45098.0</v>
      </c>
      <c r="U22" s="30">
        <v>45098.0</v>
      </c>
      <c r="V22" s="30">
        <v>45086.0</v>
      </c>
      <c r="W22" s="30">
        <v>45100.0</v>
      </c>
      <c r="X22" s="31">
        <v>45100.0</v>
      </c>
      <c r="Y22" s="30">
        <v>45096.0</v>
      </c>
      <c r="Z22" s="30">
        <v>45097.0</v>
      </c>
    </row>
    <row r="23" ht="14.25" customHeight="1">
      <c r="A23" s="22" t="s">
        <v>69</v>
      </c>
      <c r="B23" s="23" t="s">
        <v>70</v>
      </c>
      <c r="C23" s="23" t="s">
        <v>40</v>
      </c>
      <c r="D23" s="24">
        <v>45090.0</v>
      </c>
      <c r="E23" s="23">
        <v>1300.0</v>
      </c>
      <c r="F23" s="26" t="s">
        <v>41</v>
      </c>
      <c r="G23" s="27">
        <v>26.6772</v>
      </c>
      <c r="H23" s="26">
        <v>145.7339</v>
      </c>
      <c r="I23" s="28">
        <v>0.984</v>
      </c>
      <c r="J23" s="26">
        <v>0.1147</v>
      </c>
      <c r="K23" s="28">
        <v>0.0024</v>
      </c>
      <c r="L23" s="29">
        <v>26.2157</v>
      </c>
      <c r="M23" s="26">
        <v>8.1918</v>
      </c>
      <c r="N23" s="28">
        <v>0.6402</v>
      </c>
      <c r="O23" s="27">
        <v>106.05</v>
      </c>
      <c r="P23" s="28"/>
      <c r="R23" s="30"/>
      <c r="S23" s="30"/>
      <c r="T23" s="30">
        <v>45098.0</v>
      </c>
      <c r="U23" s="30">
        <v>45125.0</v>
      </c>
      <c r="V23" s="30">
        <v>45093.0</v>
      </c>
      <c r="W23" s="30">
        <v>45100.0</v>
      </c>
      <c r="X23" s="31">
        <v>45100.0</v>
      </c>
      <c r="Y23" s="30">
        <v>45096.0</v>
      </c>
      <c r="Z23" s="30">
        <v>45097.0</v>
      </c>
    </row>
    <row r="24" ht="14.25" customHeight="1">
      <c r="A24" s="22" t="s">
        <v>71</v>
      </c>
      <c r="B24" s="23" t="s">
        <v>72</v>
      </c>
      <c r="C24" s="23" t="s">
        <v>40</v>
      </c>
      <c r="D24" s="24">
        <v>45090.0</v>
      </c>
      <c r="E24" s="23">
        <v>1015.0</v>
      </c>
      <c r="F24" s="26" t="s">
        <v>41</v>
      </c>
      <c r="G24" s="32">
        <v>119.327</v>
      </c>
      <c r="H24" s="26">
        <v>417.2396</v>
      </c>
      <c r="I24" s="28">
        <v>2.625</v>
      </c>
      <c r="J24" s="26">
        <v>1.5712</v>
      </c>
      <c r="K24" s="28">
        <v>0.0018</v>
      </c>
      <c r="L24" s="29">
        <v>32.2124</v>
      </c>
      <c r="M24" s="27">
        <v>9.9142</v>
      </c>
      <c r="N24" s="26">
        <v>3.6638</v>
      </c>
      <c r="O24" s="27">
        <v>69.02</v>
      </c>
      <c r="P24" s="26"/>
      <c r="R24" s="30"/>
      <c r="S24" s="30"/>
      <c r="T24" s="30">
        <v>45098.0</v>
      </c>
      <c r="U24" s="30">
        <v>45125.0</v>
      </c>
      <c r="V24" s="30">
        <v>45093.0</v>
      </c>
      <c r="W24" s="30">
        <v>45100.0</v>
      </c>
      <c r="X24" s="31">
        <v>45100.0</v>
      </c>
      <c r="Y24" s="30">
        <v>45096.0</v>
      </c>
      <c r="Z24" s="30">
        <v>45097.0</v>
      </c>
    </row>
    <row r="25" ht="14.25" customHeight="1">
      <c r="A25" s="22" t="s">
        <v>73</v>
      </c>
      <c r="B25" s="23" t="s">
        <v>70</v>
      </c>
      <c r="C25" s="23" t="s">
        <v>38</v>
      </c>
      <c r="D25" s="24">
        <v>45090.0</v>
      </c>
      <c r="E25" s="23">
        <v>1300.0</v>
      </c>
      <c r="F25" s="26">
        <v>2.0891132977228</v>
      </c>
      <c r="G25" s="26">
        <v>2.1082</v>
      </c>
      <c r="H25" s="26">
        <v>16.811</v>
      </c>
      <c r="I25" s="28">
        <v>0.718</v>
      </c>
      <c r="J25" s="26">
        <v>0.0198</v>
      </c>
      <c r="K25" s="28">
        <v>0.0018</v>
      </c>
      <c r="L25" s="29">
        <v>17.0929</v>
      </c>
      <c r="M25" s="26">
        <v>8.6899</v>
      </c>
      <c r="N25" s="28">
        <v>0.3516</v>
      </c>
      <c r="O25" s="27">
        <v>111.27</v>
      </c>
      <c r="P25" s="28"/>
      <c r="R25" s="30"/>
      <c r="S25" s="30"/>
      <c r="T25" s="30">
        <v>45098.0</v>
      </c>
      <c r="U25" s="30">
        <v>45125.0</v>
      </c>
      <c r="V25" s="30">
        <v>45093.0</v>
      </c>
      <c r="W25" s="30">
        <v>45100.0</v>
      </c>
      <c r="X25" s="31">
        <v>45100.0</v>
      </c>
      <c r="Y25" s="30">
        <v>45096.0</v>
      </c>
      <c r="Z25" s="30">
        <v>45097.0</v>
      </c>
    </row>
    <row r="26" ht="14.25" customHeight="1">
      <c r="A26" s="22" t="s">
        <v>74</v>
      </c>
      <c r="B26" s="23" t="s">
        <v>72</v>
      </c>
      <c r="C26" s="23" t="s">
        <v>38</v>
      </c>
      <c r="D26" s="24">
        <v>45090.0</v>
      </c>
      <c r="E26" s="23">
        <v>1015.0</v>
      </c>
      <c r="F26" s="26">
        <v>2.015275794208603</v>
      </c>
      <c r="G26" s="26">
        <v>2.538</v>
      </c>
      <c r="H26" s="26">
        <v>21.314</v>
      </c>
      <c r="I26" s="28">
        <v>0.77</v>
      </c>
      <c r="J26" s="26">
        <v>0.0249</v>
      </c>
      <c r="K26" s="28">
        <v>0.0035</v>
      </c>
      <c r="L26" s="29">
        <v>20.5739</v>
      </c>
      <c r="M26" s="27">
        <v>9.6898</v>
      </c>
      <c r="N26" s="28">
        <v>0.6653</v>
      </c>
      <c r="O26" s="27">
        <v>66.29</v>
      </c>
      <c r="P26" s="28"/>
      <c r="R26" s="30"/>
      <c r="S26" s="30"/>
      <c r="T26" s="30">
        <v>45098.0</v>
      </c>
      <c r="U26" s="30">
        <v>45125.0</v>
      </c>
      <c r="V26" s="30">
        <v>45093.0</v>
      </c>
      <c r="W26" s="30">
        <v>45100.0</v>
      </c>
      <c r="X26" s="31">
        <v>45100.0</v>
      </c>
      <c r="Y26" s="30">
        <v>45096.0</v>
      </c>
      <c r="Z26" s="30">
        <v>45097.0</v>
      </c>
    </row>
    <row r="27" ht="14.25" customHeight="1">
      <c r="A27" s="22" t="s">
        <v>75</v>
      </c>
      <c r="B27" s="23" t="s">
        <v>76</v>
      </c>
      <c r="C27" s="23" t="s">
        <v>40</v>
      </c>
      <c r="D27" s="24">
        <v>45091.0</v>
      </c>
      <c r="E27" s="23">
        <v>1430.0</v>
      </c>
      <c r="F27" s="26" t="s">
        <v>41</v>
      </c>
      <c r="G27" s="27">
        <v>43.6009</v>
      </c>
      <c r="H27" s="26">
        <v>191.9212</v>
      </c>
      <c r="I27" s="28">
        <v>0.957</v>
      </c>
      <c r="J27" s="26">
        <v>0.0967</v>
      </c>
      <c r="K27" s="28">
        <v>0.0052</v>
      </c>
      <c r="L27" s="29">
        <v>41.9792</v>
      </c>
      <c r="M27" s="26">
        <v>8.2092</v>
      </c>
      <c r="N27" s="27">
        <v>21.3664</v>
      </c>
      <c r="O27" s="27">
        <v>15.26</v>
      </c>
      <c r="P27" s="27"/>
      <c r="R27" s="30"/>
      <c r="S27" s="30"/>
      <c r="T27" s="30">
        <v>45124.0</v>
      </c>
      <c r="U27" s="30">
        <v>45125.0</v>
      </c>
      <c r="V27" s="30">
        <v>45093.0</v>
      </c>
      <c r="W27" s="30">
        <v>45100.0</v>
      </c>
      <c r="X27" s="31">
        <v>45100.0</v>
      </c>
      <c r="Y27" s="30">
        <v>45096.0</v>
      </c>
      <c r="Z27" s="30">
        <v>45097.0</v>
      </c>
    </row>
    <row r="28" ht="14.25" customHeight="1">
      <c r="A28" s="22" t="s">
        <v>77</v>
      </c>
      <c r="B28" s="23" t="s">
        <v>78</v>
      </c>
      <c r="C28" s="23" t="s">
        <v>38</v>
      </c>
      <c r="D28" s="24">
        <v>45091.0</v>
      </c>
      <c r="E28" s="23">
        <v>1430.0</v>
      </c>
      <c r="F28" s="26">
        <v>0.5464256395839191</v>
      </c>
      <c r="G28" s="26">
        <v>3.1902</v>
      </c>
      <c r="H28" s="26">
        <v>32.3357</v>
      </c>
      <c r="I28" s="28">
        <v>0.804</v>
      </c>
      <c r="J28" s="26">
        <v>0.0174</v>
      </c>
      <c r="K28" s="28">
        <v>0.0027</v>
      </c>
      <c r="L28" s="29">
        <v>36.5522</v>
      </c>
      <c r="M28" s="26">
        <v>8.3253</v>
      </c>
      <c r="N28" s="27">
        <v>18.6314</v>
      </c>
      <c r="O28" s="27">
        <v>15.81</v>
      </c>
      <c r="P28" s="27"/>
      <c r="R28" s="30"/>
      <c r="S28" s="30"/>
      <c r="T28" s="30">
        <v>45121.0</v>
      </c>
      <c r="U28" s="30">
        <v>45125.0</v>
      </c>
      <c r="V28" s="30">
        <v>45093.0</v>
      </c>
      <c r="W28" s="30">
        <v>45100.0</v>
      </c>
      <c r="X28" s="31">
        <v>45100.0</v>
      </c>
      <c r="Y28" s="30">
        <v>45096.0</v>
      </c>
      <c r="Z28" s="30">
        <v>45097.0</v>
      </c>
    </row>
    <row r="29" ht="14.25" customHeight="1">
      <c r="A29" s="36" t="s">
        <v>79</v>
      </c>
      <c r="B29" s="37" t="s">
        <v>80</v>
      </c>
      <c r="C29" s="37" t="s">
        <v>38</v>
      </c>
      <c r="D29" s="38">
        <v>45091.0</v>
      </c>
      <c r="E29" s="37">
        <v>1700.0</v>
      </c>
      <c r="F29" s="39">
        <v>3.3157649704807417</v>
      </c>
      <c r="G29" s="39">
        <v>0.9779</v>
      </c>
      <c r="H29" s="39">
        <v>20.1032</v>
      </c>
      <c r="I29" s="40">
        <v>2.599</v>
      </c>
      <c r="J29" s="39">
        <v>0.1841</v>
      </c>
      <c r="K29" s="40">
        <v>2.5102</v>
      </c>
      <c r="L29" s="41">
        <v>34.4541</v>
      </c>
      <c r="M29" s="42">
        <v>8.8027</v>
      </c>
      <c r="N29" s="40">
        <v>0.3767</v>
      </c>
      <c r="O29" s="42">
        <v>476.64</v>
      </c>
      <c r="P29" s="40"/>
      <c r="Q29" s="43"/>
      <c r="R29" s="44"/>
      <c r="S29" s="44"/>
      <c r="T29" s="44">
        <v>45121.0</v>
      </c>
      <c r="U29" s="44">
        <v>45125.0</v>
      </c>
      <c r="V29" s="44">
        <v>45093.0</v>
      </c>
      <c r="W29" s="44">
        <v>45100.0</v>
      </c>
      <c r="X29" s="45">
        <v>45100.0</v>
      </c>
      <c r="Y29" s="44">
        <v>45096.0</v>
      </c>
      <c r="Z29" s="44">
        <v>45097.0</v>
      </c>
    </row>
    <row r="30" ht="14.25" customHeight="1">
      <c r="A30" s="22" t="s">
        <v>81</v>
      </c>
      <c r="B30" s="23" t="s">
        <v>80</v>
      </c>
      <c r="C30" s="23" t="s">
        <v>40</v>
      </c>
      <c r="D30" s="24">
        <v>45091.0</v>
      </c>
      <c r="E30" s="23">
        <v>1700.0</v>
      </c>
      <c r="F30" s="26" t="s">
        <v>41</v>
      </c>
      <c r="G30" s="32">
        <v>147.234</v>
      </c>
      <c r="H30" s="26">
        <v>213.3812</v>
      </c>
      <c r="I30" s="28">
        <v>3.896</v>
      </c>
      <c r="J30" s="26">
        <v>2.3812</v>
      </c>
      <c r="K30" s="28">
        <v>0.0348</v>
      </c>
      <c r="L30" s="29">
        <v>53.0372</v>
      </c>
      <c r="M30" s="26">
        <v>9.3527</v>
      </c>
      <c r="N30" s="26">
        <v>4.2744</v>
      </c>
      <c r="O30" s="27">
        <v>453.32</v>
      </c>
      <c r="P30" s="26"/>
      <c r="R30" s="30"/>
      <c r="S30" s="30"/>
      <c r="T30" s="30">
        <v>45124.0</v>
      </c>
      <c r="U30" s="30">
        <v>45125.0</v>
      </c>
      <c r="V30" s="30">
        <v>45093.0</v>
      </c>
      <c r="W30" s="30">
        <v>45100.0</v>
      </c>
      <c r="X30" s="31">
        <v>45100.0</v>
      </c>
      <c r="Y30" s="30">
        <v>45096.0</v>
      </c>
      <c r="Z30" s="30">
        <v>45097.0</v>
      </c>
    </row>
    <row r="31" ht="14.25" customHeight="1">
      <c r="A31" s="22" t="s">
        <v>82</v>
      </c>
      <c r="B31" s="23" t="s">
        <v>83</v>
      </c>
      <c r="C31" s="23" t="s">
        <v>40</v>
      </c>
      <c r="D31" s="24">
        <v>45091.0</v>
      </c>
      <c r="E31" s="23">
        <v>1130.0</v>
      </c>
      <c r="F31" s="26" t="s">
        <v>41</v>
      </c>
      <c r="G31" s="32">
        <v>211.022</v>
      </c>
      <c r="H31" s="26">
        <v>597.948</v>
      </c>
      <c r="I31" s="28">
        <v>3.977</v>
      </c>
      <c r="J31" s="26">
        <v>1.2831</v>
      </c>
      <c r="K31" s="28">
        <v>0.005</v>
      </c>
      <c r="L31" s="29">
        <v>34.09</v>
      </c>
      <c r="M31" s="27">
        <v>18.8543</v>
      </c>
      <c r="N31" s="26">
        <v>2.5012</v>
      </c>
      <c r="O31" s="27">
        <v>33.36</v>
      </c>
      <c r="P31" s="26"/>
      <c r="R31" s="30"/>
      <c r="S31" s="30"/>
      <c r="T31" s="30">
        <v>45124.0</v>
      </c>
      <c r="U31" s="30">
        <v>45125.0</v>
      </c>
      <c r="V31" s="30">
        <v>45093.0</v>
      </c>
      <c r="W31" s="30">
        <v>45100.0</v>
      </c>
      <c r="X31" s="31">
        <v>45100.0</v>
      </c>
      <c r="Y31" s="30">
        <v>45096.0</v>
      </c>
      <c r="Z31" s="30">
        <v>45097.0</v>
      </c>
    </row>
    <row r="32" ht="14.25" customHeight="1">
      <c r="A32" s="22" t="s">
        <v>84</v>
      </c>
      <c r="B32" s="23" t="s">
        <v>83</v>
      </c>
      <c r="C32" s="23" t="s">
        <v>38</v>
      </c>
      <c r="D32" s="24">
        <v>45091.0</v>
      </c>
      <c r="E32" s="23">
        <v>1130.0</v>
      </c>
      <c r="F32" s="26">
        <v>6.780869271858308</v>
      </c>
      <c r="G32" s="32">
        <v>155.4068</v>
      </c>
      <c r="H32" s="26">
        <v>301.436</v>
      </c>
      <c r="I32" s="28">
        <v>2.919</v>
      </c>
      <c r="J32" s="26">
        <v>0.3951</v>
      </c>
      <c r="K32" s="28">
        <v>0.0067</v>
      </c>
      <c r="L32" s="29">
        <v>27.134</v>
      </c>
      <c r="M32" s="26">
        <v>20.2265</v>
      </c>
      <c r="N32" s="26">
        <v>2.1666</v>
      </c>
      <c r="O32" s="27">
        <v>33.45</v>
      </c>
      <c r="P32" s="26"/>
      <c r="R32" s="30"/>
      <c r="S32" s="30"/>
      <c r="T32" s="30">
        <v>45121.0</v>
      </c>
      <c r="U32" s="30">
        <v>45125.0</v>
      </c>
      <c r="V32" s="30">
        <v>45093.0</v>
      </c>
      <c r="W32" s="30">
        <v>45100.0</v>
      </c>
      <c r="X32" s="31">
        <v>45100.0</v>
      </c>
      <c r="Y32" s="30">
        <v>45096.0</v>
      </c>
      <c r="Z32" s="30">
        <v>45097.0</v>
      </c>
    </row>
    <row r="33" ht="14.25" customHeight="1">
      <c r="A33" s="22" t="s">
        <v>85</v>
      </c>
      <c r="B33" s="23" t="s">
        <v>76</v>
      </c>
      <c r="C33" s="23" t="s">
        <v>38</v>
      </c>
      <c r="D33" s="24">
        <v>45091.0</v>
      </c>
      <c r="E33" s="23">
        <v>1430.0</v>
      </c>
      <c r="F33" s="26">
        <v>3.98194433511386</v>
      </c>
      <c r="G33" s="26">
        <v>3.4692</v>
      </c>
      <c r="H33" s="26">
        <v>42.0162</v>
      </c>
      <c r="I33" s="28">
        <v>0.923</v>
      </c>
      <c r="J33" s="26">
        <v>0.0278</v>
      </c>
      <c r="K33" s="28">
        <v>0.0018</v>
      </c>
      <c r="L33" s="29">
        <v>32.407</v>
      </c>
      <c r="M33" s="26">
        <v>9.0991</v>
      </c>
      <c r="N33" s="27">
        <v>18.3386</v>
      </c>
      <c r="O33" s="27">
        <v>15.73</v>
      </c>
      <c r="P33" s="27"/>
      <c r="R33" s="30"/>
      <c r="S33" s="30"/>
      <c r="T33" s="30">
        <v>45121.0</v>
      </c>
      <c r="U33" s="30">
        <v>45125.0</v>
      </c>
      <c r="V33" s="30">
        <v>45093.0</v>
      </c>
      <c r="W33" s="30">
        <v>45100.0</v>
      </c>
      <c r="X33" s="31">
        <v>45100.0</v>
      </c>
      <c r="Y33" s="30">
        <v>45096.0</v>
      </c>
      <c r="Z33" s="30">
        <v>45097.0</v>
      </c>
    </row>
    <row r="34" ht="14.25" customHeight="1">
      <c r="A34" s="22" t="s">
        <v>86</v>
      </c>
      <c r="B34" s="23" t="s">
        <v>87</v>
      </c>
      <c r="C34" s="23" t="s">
        <v>38</v>
      </c>
      <c r="D34" s="24">
        <v>45112.0</v>
      </c>
      <c r="E34" s="23">
        <v>1230.0</v>
      </c>
      <c r="F34" s="26">
        <v>1.4183964014619062</v>
      </c>
      <c r="G34" s="26">
        <v>2.5405</v>
      </c>
      <c r="H34" s="26">
        <v>2578.924</v>
      </c>
      <c r="I34" s="28">
        <v>2.686</v>
      </c>
      <c r="J34" s="26">
        <v>1.0821</v>
      </c>
      <c r="K34" s="28">
        <v>0.0014</v>
      </c>
      <c r="L34" s="46">
        <v>29.8028</v>
      </c>
      <c r="M34" s="27">
        <v>6.7011</v>
      </c>
      <c r="N34" s="26">
        <v>8.136</v>
      </c>
      <c r="O34" s="27">
        <v>143.31</v>
      </c>
      <c r="P34" s="27"/>
      <c r="R34" s="30"/>
      <c r="S34" s="30"/>
      <c r="T34" s="30">
        <v>45124.0</v>
      </c>
      <c r="U34" s="30">
        <v>45125.0</v>
      </c>
      <c r="V34" s="30">
        <v>45117.0</v>
      </c>
      <c r="W34" s="30">
        <v>45153.0</v>
      </c>
      <c r="X34" s="31">
        <v>45188.0</v>
      </c>
      <c r="Y34" s="30">
        <v>45133.0</v>
      </c>
      <c r="Z34" s="30">
        <v>45128.0</v>
      </c>
    </row>
    <row r="35" ht="14.25" customHeight="1">
      <c r="A35" s="22" t="s">
        <v>88</v>
      </c>
      <c r="B35" s="23" t="s">
        <v>70</v>
      </c>
      <c r="C35" s="23" t="s">
        <v>38</v>
      </c>
      <c r="D35" s="24">
        <v>45112.0</v>
      </c>
      <c r="E35" s="23">
        <v>1855.0</v>
      </c>
      <c r="F35" s="26">
        <v>2.281230250210852</v>
      </c>
      <c r="G35" s="26">
        <v>2.9624</v>
      </c>
      <c r="H35" s="26">
        <v>18.5804</v>
      </c>
      <c r="I35" s="28">
        <v>0.758</v>
      </c>
      <c r="J35" s="26">
        <v>0.0155</v>
      </c>
      <c r="K35" s="28">
        <v>0.0011</v>
      </c>
      <c r="L35" s="46">
        <v>12.8094</v>
      </c>
      <c r="M35" s="26">
        <v>9.9778</v>
      </c>
      <c r="N35" s="26">
        <v>0.4459</v>
      </c>
      <c r="O35" s="27">
        <v>114.22</v>
      </c>
      <c r="P35" s="26"/>
      <c r="R35" s="30"/>
      <c r="S35" s="30"/>
      <c r="T35" s="30">
        <v>45124.0</v>
      </c>
      <c r="U35" s="30">
        <v>45125.0</v>
      </c>
      <c r="V35" s="30">
        <v>45117.0</v>
      </c>
      <c r="W35" s="30">
        <v>45153.0</v>
      </c>
      <c r="X35" s="31">
        <v>45188.0</v>
      </c>
      <c r="Y35" s="30">
        <v>45133.0</v>
      </c>
      <c r="Z35" s="30">
        <v>45128.0</v>
      </c>
    </row>
    <row r="36" ht="14.25" customHeight="1">
      <c r="A36" s="22" t="s">
        <v>89</v>
      </c>
      <c r="B36" s="23" t="s">
        <v>70</v>
      </c>
      <c r="C36" s="23" t="s">
        <v>40</v>
      </c>
      <c r="D36" s="24">
        <v>45112.0</v>
      </c>
      <c r="E36" s="23">
        <v>1855.0</v>
      </c>
      <c r="F36" s="26" t="s">
        <v>41</v>
      </c>
      <c r="G36" s="27">
        <v>42.3172</v>
      </c>
      <c r="H36" s="26">
        <v>152.8562</v>
      </c>
      <c r="I36" s="28">
        <v>0.761</v>
      </c>
      <c r="J36" s="26">
        <v>0.0403</v>
      </c>
      <c r="K36" s="28">
        <v>0.0038</v>
      </c>
      <c r="L36" s="47">
        <v>26.3835</v>
      </c>
      <c r="M36" s="26">
        <v>21.5457</v>
      </c>
      <c r="N36" s="26">
        <v>0.3902</v>
      </c>
      <c r="O36" s="27">
        <v>106.88</v>
      </c>
      <c r="P36" s="26"/>
      <c r="R36" s="30"/>
      <c r="S36" s="30"/>
      <c r="T36" s="30">
        <v>45124.0</v>
      </c>
      <c r="U36" s="30">
        <v>45125.0</v>
      </c>
      <c r="V36" s="30">
        <v>45117.0</v>
      </c>
      <c r="W36" s="48">
        <v>45153.0</v>
      </c>
      <c r="X36" s="49">
        <v>45188.0</v>
      </c>
      <c r="Y36" s="30">
        <v>45133.0</v>
      </c>
      <c r="Z36" s="30">
        <v>45128.0</v>
      </c>
    </row>
    <row r="37" ht="14.25" customHeight="1">
      <c r="A37" s="22" t="s">
        <v>90</v>
      </c>
      <c r="B37" s="23" t="s">
        <v>72</v>
      </c>
      <c r="C37" s="23" t="s">
        <v>38</v>
      </c>
      <c r="D37" s="24">
        <v>45112.0</v>
      </c>
      <c r="E37" s="23"/>
      <c r="F37" s="26">
        <v>1.2720089963452348</v>
      </c>
      <c r="G37" s="26">
        <v>4.2507</v>
      </c>
      <c r="H37" s="26">
        <v>18.0412</v>
      </c>
      <c r="I37" s="28">
        <v>0.748</v>
      </c>
      <c r="J37" s="26">
        <v>0.0148</v>
      </c>
      <c r="K37" s="28">
        <v>0.0012</v>
      </c>
      <c r="L37" s="46">
        <v>20.1166</v>
      </c>
      <c r="M37" s="47">
        <v>9.174</v>
      </c>
      <c r="N37" s="26">
        <v>0.6559</v>
      </c>
      <c r="O37" s="27">
        <v>67.05</v>
      </c>
      <c r="P37" s="27"/>
      <c r="R37" s="30"/>
      <c r="S37" s="30"/>
      <c r="T37" s="30">
        <v>45124.0</v>
      </c>
      <c r="U37" s="30">
        <v>45125.0</v>
      </c>
      <c r="V37" s="30">
        <v>45117.0</v>
      </c>
      <c r="W37" s="48">
        <v>45153.0</v>
      </c>
      <c r="X37" s="49">
        <v>45188.0</v>
      </c>
      <c r="Y37" s="30">
        <v>45133.0</v>
      </c>
      <c r="Z37" s="30">
        <v>45128.0</v>
      </c>
    </row>
    <row r="38" ht="14.25" customHeight="1">
      <c r="A38" s="22" t="s">
        <v>91</v>
      </c>
      <c r="B38" s="23" t="s">
        <v>49</v>
      </c>
      <c r="C38" s="23" t="s">
        <v>40</v>
      </c>
      <c r="D38" s="24">
        <v>45112.0</v>
      </c>
      <c r="E38" s="23">
        <v>1043.0</v>
      </c>
      <c r="F38" s="26" t="s">
        <v>41</v>
      </c>
      <c r="G38" s="34">
        <v>86.1765</v>
      </c>
      <c r="H38" s="33">
        <v>298.6992</v>
      </c>
      <c r="I38" s="28">
        <v>1.694</v>
      </c>
      <c r="J38" s="26">
        <v>0.8782</v>
      </c>
      <c r="K38" s="28">
        <v>0.0044</v>
      </c>
      <c r="L38" s="47">
        <v>36.2358</v>
      </c>
      <c r="M38" s="27">
        <v>27.6717</v>
      </c>
      <c r="N38" s="26">
        <v>5.4783</v>
      </c>
      <c r="O38" s="27">
        <v>187.67</v>
      </c>
      <c r="P38" s="27"/>
      <c r="R38" s="30"/>
      <c r="S38" s="30"/>
      <c r="T38" s="30">
        <v>45124.0</v>
      </c>
      <c r="U38" s="30">
        <v>45125.0</v>
      </c>
      <c r="V38" s="30">
        <v>45117.0</v>
      </c>
      <c r="W38" s="48">
        <v>45153.0</v>
      </c>
      <c r="X38" s="49">
        <v>45188.0</v>
      </c>
      <c r="Y38" s="30">
        <v>45133.0</v>
      </c>
      <c r="Z38" s="30">
        <v>45128.0</v>
      </c>
    </row>
    <row r="39" ht="14.25" customHeight="1">
      <c r="A39" s="22" t="s">
        <v>92</v>
      </c>
      <c r="B39" s="23" t="s">
        <v>49</v>
      </c>
      <c r="C39" s="23" t="s">
        <v>38</v>
      </c>
      <c r="D39" s="24">
        <v>45112.0</v>
      </c>
      <c r="E39" s="23">
        <v>1043.0</v>
      </c>
      <c r="F39" s="26">
        <v>4.6877076187798705</v>
      </c>
      <c r="G39" s="26">
        <v>2.1529</v>
      </c>
      <c r="H39" s="26">
        <v>19.1598</v>
      </c>
      <c r="I39" s="28">
        <v>0.71</v>
      </c>
      <c r="J39" s="26">
        <v>0.0185</v>
      </c>
      <c r="K39" s="28">
        <v>0.0019</v>
      </c>
      <c r="L39" s="46">
        <v>22.0958</v>
      </c>
      <c r="M39" s="47">
        <v>8.7204</v>
      </c>
      <c r="N39" s="26">
        <v>1.1317</v>
      </c>
      <c r="O39" s="27">
        <v>199.26</v>
      </c>
      <c r="P39" s="27"/>
      <c r="R39" s="30"/>
      <c r="S39" s="30"/>
      <c r="T39" s="30">
        <v>45124.0</v>
      </c>
      <c r="U39" s="30">
        <v>45125.0</v>
      </c>
      <c r="V39" s="30">
        <v>45117.0</v>
      </c>
      <c r="W39" s="48">
        <v>45153.0</v>
      </c>
      <c r="X39" s="49">
        <v>45188.0</v>
      </c>
      <c r="Y39" s="30">
        <v>45133.0</v>
      </c>
      <c r="Z39" s="30">
        <v>45128.0</v>
      </c>
    </row>
    <row r="40" ht="14.25" customHeight="1">
      <c r="A40" s="22" t="s">
        <v>93</v>
      </c>
      <c r="B40" s="23" t="s">
        <v>43</v>
      </c>
      <c r="C40" s="23" t="s">
        <v>38</v>
      </c>
      <c r="D40" s="24">
        <v>45112.0</v>
      </c>
      <c r="E40" s="23">
        <v>1441.0</v>
      </c>
      <c r="F40" s="27">
        <v>45.52812819791959</v>
      </c>
      <c r="G40" s="26">
        <v>7.8577</v>
      </c>
      <c r="H40" s="26">
        <v>92.8119</v>
      </c>
      <c r="I40" s="28">
        <v>1.289</v>
      </c>
      <c r="J40" s="26">
        <v>0.0639</v>
      </c>
      <c r="K40" s="28">
        <v>0.0885</v>
      </c>
      <c r="L40" s="46">
        <v>14.1489</v>
      </c>
      <c r="M40" s="47">
        <v>9.0969</v>
      </c>
      <c r="N40" s="50">
        <v>2.9021</v>
      </c>
      <c r="O40" s="27">
        <v>305.44</v>
      </c>
      <c r="P40" s="50"/>
      <c r="R40" s="30"/>
      <c r="S40" s="30"/>
      <c r="T40" s="30">
        <v>45124.0</v>
      </c>
      <c r="U40" s="30">
        <v>45125.0</v>
      </c>
      <c r="V40" s="30">
        <v>45117.0</v>
      </c>
      <c r="W40" s="48">
        <v>45153.0</v>
      </c>
      <c r="X40" s="49">
        <v>45188.0</v>
      </c>
      <c r="Y40" s="30">
        <v>45133.0</v>
      </c>
      <c r="Z40" s="30">
        <v>45128.0</v>
      </c>
    </row>
    <row r="41" ht="14.25" customHeight="1">
      <c r="A41" s="22" t="s">
        <v>94</v>
      </c>
      <c r="B41" s="23" t="s">
        <v>43</v>
      </c>
      <c r="C41" s="23" t="s">
        <v>40</v>
      </c>
      <c r="D41" s="24">
        <v>45112.0</v>
      </c>
      <c r="E41" s="23">
        <v>1441.0</v>
      </c>
      <c r="F41" s="26" t="s">
        <v>41</v>
      </c>
      <c r="G41" s="51">
        <v>170.5526</v>
      </c>
      <c r="H41" s="26">
        <v>3384.152</v>
      </c>
      <c r="I41" s="40">
        <v>30.776</v>
      </c>
      <c r="J41" s="39">
        <v>27.262</v>
      </c>
      <c r="K41" s="28">
        <v>0.0048</v>
      </c>
      <c r="L41" s="47">
        <v>101.706</v>
      </c>
      <c r="M41" s="27">
        <v>52.9689</v>
      </c>
      <c r="N41" s="27">
        <v>11.3852</v>
      </c>
      <c r="O41" s="27">
        <v>1311.3999999999999</v>
      </c>
      <c r="P41" s="27"/>
      <c r="R41" s="30"/>
      <c r="S41" s="30"/>
      <c r="T41" s="30">
        <v>45124.0</v>
      </c>
      <c r="U41" s="30">
        <v>45125.0</v>
      </c>
      <c r="V41" s="30">
        <v>45117.0</v>
      </c>
      <c r="W41" s="48">
        <v>45153.0</v>
      </c>
      <c r="X41" s="49">
        <v>45188.0</v>
      </c>
      <c r="Y41" s="30">
        <v>45133.0</v>
      </c>
      <c r="Z41" s="30">
        <v>45128.0</v>
      </c>
    </row>
    <row r="42" ht="14.25" customHeight="1">
      <c r="A42" s="22" t="s">
        <v>95</v>
      </c>
      <c r="B42" s="23" t="s">
        <v>72</v>
      </c>
      <c r="C42" s="23" t="s">
        <v>40</v>
      </c>
      <c r="D42" s="24">
        <v>45112.0</v>
      </c>
      <c r="E42" s="23"/>
      <c r="F42" s="26" t="s">
        <v>41</v>
      </c>
      <c r="G42" s="32">
        <v>262.731</v>
      </c>
      <c r="H42" s="26">
        <v>482.4552</v>
      </c>
      <c r="I42" s="28">
        <v>2.947</v>
      </c>
      <c r="J42" s="26">
        <v>1.8179</v>
      </c>
      <c r="K42" s="28">
        <v>0.0018</v>
      </c>
      <c r="L42" s="29">
        <v>35.6795</v>
      </c>
      <c r="M42" s="26">
        <v>28.056</v>
      </c>
      <c r="N42" s="26">
        <v>3.9437</v>
      </c>
      <c r="O42" s="27">
        <v>69.22</v>
      </c>
      <c r="P42" s="26"/>
      <c r="R42" s="30"/>
      <c r="S42" s="30"/>
      <c r="T42" s="30">
        <v>45124.0</v>
      </c>
      <c r="U42" s="30">
        <v>45125.0</v>
      </c>
      <c r="V42" s="30">
        <v>45117.0</v>
      </c>
      <c r="W42" s="48">
        <v>45153.0</v>
      </c>
      <c r="X42" s="49">
        <v>45188.0</v>
      </c>
      <c r="Y42" s="30">
        <v>45133.0</v>
      </c>
      <c r="Z42" s="30">
        <v>45128.0</v>
      </c>
    </row>
    <row r="43" ht="14.25" customHeight="1">
      <c r="A43" s="22" t="s">
        <v>96</v>
      </c>
      <c r="B43" s="23" t="s">
        <v>87</v>
      </c>
      <c r="C43" s="23" t="s">
        <v>40</v>
      </c>
      <c r="D43" s="24">
        <v>45112.0</v>
      </c>
      <c r="E43" s="23">
        <v>1230.0</v>
      </c>
      <c r="F43" s="26" t="s">
        <v>41</v>
      </c>
      <c r="G43" s="32">
        <v>204.7116</v>
      </c>
      <c r="H43" s="26">
        <v>18.764</v>
      </c>
      <c r="I43" s="28">
        <v>0.638</v>
      </c>
      <c r="J43" s="26">
        <v>0.0193</v>
      </c>
      <c r="K43" s="28">
        <v>0.0045</v>
      </c>
      <c r="L43" s="29">
        <v>47.1948</v>
      </c>
      <c r="M43" s="26">
        <v>32.6092</v>
      </c>
      <c r="N43" s="26">
        <v>1.2475</v>
      </c>
      <c r="O43" s="27">
        <v>162.16</v>
      </c>
      <c r="P43" s="26"/>
      <c r="R43" s="30"/>
      <c r="S43" s="30"/>
      <c r="T43" s="30">
        <v>45124.0</v>
      </c>
      <c r="U43" s="30">
        <v>45125.0</v>
      </c>
      <c r="V43" s="30">
        <v>45117.0</v>
      </c>
      <c r="W43" s="48">
        <v>45153.0</v>
      </c>
      <c r="X43" s="49">
        <v>45188.0</v>
      </c>
      <c r="Y43" s="30">
        <v>45133.0</v>
      </c>
      <c r="Z43" s="30">
        <v>45128.0</v>
      </c>
    </row>
    <row r="44" ht="14.25" customHeight="1">
      <c r="A44" s="22" t="s">
        <v>97</v>
      </c>
      <c r="B44" s="23" t="s">
        <v>65</v>
      </c>
      <c r="C44" s="23" t="s">
        <v>40</v>
      </c>
      <c r="D44" s="24">
        <v>45113.0</v>
      </c>
      <c r="E44" s="23">
        <v>1200.0</v>
      </c>
      <c r="F44" s="26" t="s">
        <v>41</v>
      </c>
      <c r="G44" s="32">
        <v>303.2146</v>
      </c>
      <c r="H44" s="26">
        <v>916.4212</v>
      </c>
      <c r="I44" s="28">
        <v>1.13</v>
      </c>
      <c r="J44" s="26">
        <v>0.3269</v>
      </c>
      <c r="K44" s="28">
        <v>0.0012</v>
      </c>
      <c r="L44" s="29">
        <v>33.5348</v>
      </c>
      <c r="M44" s="26">
        <v>28.5489</v>
      </c>
      <c r="N44" s="26">
        <v>9.9406</v>
      </c>
      <c r="O44" s="27">
        <v>192.24</v>
      </c>
      <c r="P44" s="26"/>
      <c r="R44" s="30"/>
      <c r="S44" s="30"/>
      <c r="T44" s="30">
        <v>45124.0</v>
      </c>
      <c r="U44" s="30">
        <v>45125.0</v>
      </c>
      <c r="V44" s="30">
        <v>45117.0</v>
      </c>
      <c r="W44" s="48">
        <v>45153.0</v>
      </c>
      <c r="X44" s="49">
        <v>45188.0</v>
      </c>
      <c r="Y44" s="30">
        <v>45133.0</v>
      </c>
      <c r="Z44" s="30">
        <v>45128.0</v>
      </c>
    </row>
    <row r="45" ht="14.25" customHeight="1">
      <c r="A45" s="22" t="s">
        <v>98</v>
      </c>
      <c r="B45" s="23" t="s">
        <v>63</v>
      </c>
      <c r="C45" s="23" t="s">
        <v>40</v>
      </c>
      <c r="D45" s="24">
        <v>45113.0</v>
      </c>
      <c r="E45" s="23">
        <v>912.0</v>
      </c>
      <c r="F45" s="26" t="s">
        <v>41</v>
      </c>
      <c r="G45" s="27">
        <v>20.5254</v>
      </c>
      <c r="H45" s="26">
        <v>393.1048</v>
      </c>
      <c r="I45" s="28">
        <v>0.923</v>
      </c>
      <c r="J45" s="26">
        <v>0.0999</v>
      </c>
      <c r="K45" s="28">
        <v>0.1014</v>
      </c>
      <c r="L45" s="29">
        <v>33.1974</v>
      </c>
      <c r="M45" s="27">
        <v>27.9865</v>
      </c>
      <c r="N45" s="26">
        <v>4.2609</v>
      </c>
      <c r="O45" s="27">
        <v>51.27</v>
      </c>
      <c r="P45" s="27"/>
      <c r="R45" s="30"/>
      <c r="S45" s="30"/>
      <c r="T45" s="30">
        <v>45124.0</v>
      </c>
      <c r="U45" s="30">
        <v>45125.0</v>
      </c>
      <c r="V45" s="30">
        <v>45117.0</v>
      </c>
      <c r="W45" s="48">
        <v>45153.0</v>
      </c>
      <c r="X45" s="49">
        <v>45188.0</v>
      </c>
      <c r="Y45" s="30">
        <v>45133.0</v>
      </c>
      <c r="Z45" s="30">
        <v>45128.0</v>
      </c>
    </row>
    <row r="46" ht="14.25" customHeight="1">
      <c r="A46" s="22" t="s">
        <v>99</v>
      </c>
      <c r="B46" s="23" t="s">
        <v>63</v>
      </c>
      <c r="C46" s="23" t="s">
        <v>38</v>
      </c>
      <c r="D46" s="24">
        <v>45113.0</v>
      </c>
      <c r="E46" s="23">
        <v>912.0</v>
      </c>
      <c r="F46" s="26">
        <v>1.2246095023896542</v>
      </c>
      <c r="G46" s="26">
        <v>2.6344</v>
      </c>
      <c r="H46" s="26">
        <v>1.3521</v>
      </c>
      <c r="I46" s="28">
        <v>0.695</v>
      </c>
      <c r="J46" s="26">
        <v>0.0175</v>
      </c>
      <c r="K46" s="28">
        <v>0.0017</v>
      </c>
      <c r="L46" s="46">
        <v>30.2077</v>
      </c>
      <c r="M46" s="47">
        <v>8.5207</v>
      </c>
      <c r="N46" s="26">
        <v>1.4147</v>
      </c>
      <c r="O46" s="27">
        <v>53.36</v>
      </c>
      <c r="P46" s="26"/>
      <c r="R46" s="30"/>
      <c r="S46" s="30"/>
      <c r="T46" s="30">
        <v>45124.0</v>
      </c>
      <c r="U46" s="30">
        <v>45125.0</v>
      </c>
      <c r="V46" s="30">
        <v>45117.0</v>
      </c>
      <c r="W46" s="48">
        <v>45153.0</v>
      </c>
      <c r="X46" s="49">
        <v>45188.0</v>
      </c>
      <c r="Y46" s="30">
        <v>45133.0</v>
      </c>
      <c r="Z46" s="30">
        <v>45128.0</v>
      </c>
    </row>
    <row r="47" ht="14.25" customHeight="1">
      <c r="A47" s="22" t="s">
        <v>100</v>
      </c>
      <c r="B47" s="23" t="s">
        <v>65</v>
      </c>
      <c r="C47" s="23" t="s">
        <v>38</v>
      </c>
      <c r="D47" s="24">
        <v>45113.0</v>
      </c>
      <c r="E47" s="23">
        <v>1200.0</v>
      </c>
      <c r="F47" s="27">
        <v>22.235978633680066</v>
      </c>
      <c r="G47" s="26">
        <v>4.6228</v>
      </c>
      <c r="H47" s="26">
        <v>55.3059</v>
      </c>
      <c r="I47" s="28">
        <v>0.854</v>
      </c>
      <c r="J47" s="26">
        <v>0.0206</v>
      </c>
      <c r="K47" s="28">
        <v>0.0018</v>
      </c>
      <c r="L47" s="46">
        <v>24.981</v>
      </c>
      <c r="M47" s="47">
        <v>11.3221</v>
      </c>
      <c r="N47" s="26">
        <v>5.9756</v>
      </c>
      <c r="O47" s="27">
        <v>207.49</v>
      </c>
      <c r="P47" s="26"/>
      <c r="R47" s="30"/>
      <c r="S47" s="30"/>
      <c r="T47" s="30">
        <v>45124.0</v>
      </c>
      <c r="U47" s="30">
        <v>45125.0</v>
      </c>
      <c r="V47" s="30">
        <v>45117.0</v>
      </c>
      <c r="W47" s="48">
        <v>45153.0</v>
      </c>
      <c r="X47" s="49">
        <v>45188.0</v>
      </c>
      <c r="Y47" s="30">
        <v>45133.0</v>
      </c>
      <c r="Z47" s="30">
        <v>45128.0</v>
      </c>
    </row>
    <row r="48" ht="14.25" customHeight="1">
      <c r="A48" s="22" t="s">
        <v>101</v>
      </c>
      <c r="B48" s="23" t="s">
        <v>46</v>
      </c>
      <c r="C48" s="23" t="s">
        <v>40</v>
      </c>
      <c r="D48" s="24">
        <v>45112.0</v>
      </c>
      <c r="E48" s="23">
        <v>810.0</v>
      </c>
      <c r="F48" s="26" t="s">
        <v>41</v>
      </c>
      <c r="G48" s="32">
        <v>163.5484</v>
      </c>
      <c r="H48" s="26">
        <v>787.4452</v>
      </c>
      <c r="I48" s="28">
        <v>2.525</v>
      </c>
      <c r="J48" s="26">
        <v>1.0618</v>
      </c>
      <c r="K48" s="28">
        <v>0.0066</v>
      </c>
      <c r="L48" s="29">
        <v>42.2366</v>
      </c>
      <c r="M48" s="27">
        <v>33.385</v>
      </c>
      <c r="N48" s="26">
        <v>7.7759</v>
      </c>
      <c r="O48" s="27">
        <v>264.18</v>
      </c>
      <c r="P48" s="27"/>
      <c r="R48" s="30"/>
      <c r="S48" s="30"/>
      <c r="T48" s="30">
        <v>45124.0</v>
      </c>
      <c r="U48" s="30">
        <v>45125.0</v>
      </c>
      <c r="V48" s="30">
        <v>45117.0</v>
      </c>
      <c r="W48" s="48">
        <v>45153.0</v>
      </c>
      <c r="X48" s="49">
        <v>45188.0</v>
      </c>
      <c r="Y48" s="30">
        <v>45133.0</v>
      </c>
      <c r="Z48" s="30">
        <v>45128.0</v>
      </c>
    </row>
    <row r="49" ht="14.25" customHeight="1">
      <c r="A49" s="22" t="s">
        <v>102</v>
      </c>
      <c r="B49" s="23" t="s">
        <v>46</v>
      </c>
      <c r="C49" s="23" t="s">
        <v>38</v>
      </c>
      <c r="D49" s="24">
        <v>45112.0</v>
      </c>
      <c r="E49" s="23">
        <v>810.0</v>
      </c>
      <c r="F49" s="26">
        <v>3.7723294911442227</v>
      </c>
      <c r="G49" s="26">
        <v>3.0555</v>
      </c>
      <c r="H49" s="26">
        <v>24.9084</v>
      </c>
      <c r="I49" s="28">
        <v>0.78</v>
      </c>
      <c r="J49" s="26">
        <v>0.0247</v>
      </c>
      <c r="K49" s="28">
        <v>0.0052</v>
      </c>
      <c r="L49" s="46">
        <v>30.0172</v>
      </c>
      <c r="M49" s="47">
        <v>8.5538</v>
      </c>
      <c r="N49" s="26">
        <v>1.7576</v>
      </c>
      <c r="O49" s="27">
        <v>204.45</v>
      </c>
      <c r="P49" s="27"/>
      <c r="R49" s="30"/>
      <c r="S49" s="30"/>
      <c r="T49" s="30">
        <v>45124.0</v>
      </c>
      <c r="U49" s="30">
        <v>45125.0</v>
      </c>
      <c r="V49" s="30">
        <v>45117.0</v>
      </c>
      <c r="W49" s="48">
        <v>45153.0</v>
      </c>
      <c r="X49" s="49">
        <v>45188.0</v>
      </c>
      <c r="Y49" s="30">
        <v>45133.0</v>
      </c>
      <c r="Z49" s="30">
        <v>45128.0</v>
      </c>
    </row>
    <row r="50" ht="14.25" customHeight="1">
      <c r="A50" s="22" t="s">
        <v>103</v>
      </c>
      <c r="B50" s="23" t="s">
        <v>104</v>
      </c>
      <c r="C50" s="23" t="s">
        <v>38</v>
      </c>
      <c r="D50" s="24">
        <v>45113.0</v>
      </c>
      <c r="E50" s="23">
        <v>1430.0</v>
      </c>
      <c r="F50" s="26">
        <v>4.559059881922969</v>
      </c>
      <c r="G50" s="26">
        <v>3.5024</v>
      </c>
      <c r="H50" s="26">
        <v>19.0551</v>
      </c>
      <c r="I50" s="28">
        <v>0.588</v>
      </c>
      <c r="J50" s="26">
        <v>0.0145</v>
      </c>
      <c r="K50" s="28">
        <v>0.0015</v>
      </c>
      <c r="L50" s="46">
        <v>22.0351</v>
      </c>
      <c r="M50" s="47">
        <v>6.8593</v>
      </c>
      <c r="N50" s="26">
        <v>2.5806</v>
      </c>
      <c r="O50" s="27">
        <v>286.44</v>
      </c>
      <c r="P50" s="27"/>
      <c r="R50" s="30"/>
      <c r="S50" s="30"/>
      <c r="T50" s="30">
        <v>45124.0</v>
      </c>
      <c r="U50" s="30">
        <v>45125.0</v>
      </c>
      <c r="V50" s="30">
        <v>45117.0</v>
      </c>
      <c r="W50" s="48">
        <v>45153.0</v>
      </c>
      <c r="X50" s="49">
        <v>45188.0</v>
      </c>
      <c r="Y50" s="30">
        <v>45133.0</v>
      </c>
      <c r="Z50" s="30">
        <v>45128.0</v>
      </c>
    </row>
    <row r="51" ht="14.25" customHeight="1">
      <c r="A51" s="22" t="s">
        <v>105</v>
      </c>
      <c r="B51" s="23" t="s">
        <v>61</v>
      </c>
      <c r="C51" s="23" t="s">
        <v>40</v>
      </c>
      <c r="D51" s="24">
        <v>45113.0</v>
      </c>
      <c r="E51" s="23">
        <v>1430.0</v>
      </c>
      <c r="F51" s="26" t="s">
        <v>41</v>
      </c>
      <c r="G51" s="27">
        <v>96.021</v>
      </c>
      <c r="H51" s="26">
        <v>887.4992</v>
      </c>
      <c r="I51" s="28">
        <v>1.067</v>
      </c>
      <c r="J51" s="26">
        <v>0.0417</v>
      </c>
      <c r="K51" s="28">
        <v>0.0024</v>
      </c>
      <c r="L51" s="29">
        <v>51.2584</v>
      </c>
      <c r="M51" s="26">
        <v>37.8834</v>
      </c>
      <c r="N51" s="27">
        <v>10.6779</v>
      </c>
      <c r="O51" s="27">
        <v>519.12</v>
      </c>
      <c r="P51" s="26"/>
      <c r="R51" s="30"/>
      <c r="S51" s="30"/>
      <c r="T51" s="30">
        <v>45124.0</v>
      </c>
      <c r="U51" s="30">
        <v>45125.0</v>
      </c>
      <c r="V51" s="30">
        <v>45117.0</v>
      </c>
      <c r="W51" s="48">
        <v>45153.0</v>
      </c>
      <c r="X51" s="49">
        <v>45188.0</v>
      </c>
      <c r="Y51" s="30">
        <v>45133.0</v>
      </c>
      <c r="Z51" s="30">
        <v>45128.0</v>
      </c>
    </row>
    <row r="52" ht="14.25" customHeight="1">
      <c r="A52" s="52" t="s">
        <v>106</v>
      </c>
      <c r="B52" s="53" t="s">
        <v>61</v>
      </c>
      <c r="C52" s="53" t="s">
        <v>38</v>
      </c>
      <c r="D52" s="54">
        <v>45113.0</v>
      </c>
      <c r="E52" s="53">
        <v>1430.0</v>
      </c>
      <c r="F52" s="55">
        <v>2.7031138599943776</v>
      </c>
      <c r="G52" s="55">
        <v>3.6209</v>
      </c>
      <c r="H52" s="55">
        <v>24.8116</v>
      </c>
      <c r="I52" s="56">
        <v>0.566</v>
      </c>
      <c r="J52" s="55">
        <v>0.0173</v>
      </c>
      <c r="K52" s="56">
        <v>0.0034</v>
      </c>
      <c r="L52" s="46">
        <v>21.9439</v>
      </c>
      <c r="M52" s="47">
        <v>6.2105</v>
      </c>
      <c r="N52" s="55">
        <v>2.9578</v>
      </c>
      <c r="O52" s="57">
        <v>286.5</v>
      </c>
      <c r="P52" s="55"/>
      <c r="R52" s="30"/>
      <c r="S52" s="30"/>
      <c r="T52" s="30">
        <v>45124.0</v>
      </c>
      <c r="U52" s="30">
        <v>45125.0</v>
      </c>
      <c r="V52" s="30">
        <v>45117.0</v>
      </c>
      <c r="W52" s="48">
        <v>45153.0</v>
      </c>
      <c r="X52" s="49">
        <v>45188.0</v>
      </c>
      <c r="Y52" s="30">
        <v>45133.0</v>
      </c>
      <c r="Z52" s="30">
        <v>45128.0</v>
      </c>
    </row>
    <row r="53" ht="14.25" customHeight="1">
      <c r="A53" s="22" t="s">
        <v>107</v>
      </c>
      <c r="B53" s="23" t="s">
        <v>54</v>
      </c>
      <c r="C53" s="23" t="s">
        <v>40</v>
      </c>
      <c r="D53" s="24">
        <v>45114.0</v>
      </c>
      <c r="E53" s="23">
        <v>1145.0</v>
      </c>
      <c r="F53" s="26" t="s">
        <v>41</v>
      </c>
      <c r="G53" s="32">
        <v>204.2994</v>
      </c>
      <c r="H53" s="26">
        <v>295.4748</v>
      </c>
      <c r="I53" s="28">
        <v>1.421</v>
      </c>
      <c r="J53" s="26">
        <v>0.6202</v>
      </c>
      <c r="K53" s="28">
        <v>0.0041</v>
      </c>
      <c r="L53" s="29">
        <v>36.6385</v>
      </c>
      <c r="M53" s="26">
        <v>30.6992</v>
      </c>
      <c r="N53" s="26">
        <v>2.9621</v>
      </c>
      <c r="O53" s="27">
        <v>164.95</v>
      </c>
      <c r="P53" s="26"/>
      <c r="R53" s="30"/>
      <c r="S53" s="30"/>
      <c r="T53" s="30">
        <v>45124.0</v>
      </c>
      <c r="U53" s="30">
        <v>45125.0</v>
      </c>
      <c r="V53" s="30">
        <v>45117.0</v>
      </c>
      <c r="W53" s="48">
        <v>45153.0</v>
      </c>
      <c r="X53" s="49">
        <v>45188.0</v>
      </c>
      <c r="Y53" s="30">
        <v>45133.0</v>
      </c>
      <c r="Z53" s="30">
        <v>45128.0</v>
      </c>
    </row>
    <row r="54" ht="14.25" customHeight="1">
      <c r="A54" s="22" t="s">
        <v>108</v>
      </c>
      <c r="B54" s="23" t="s">
        <v>54</v>
      </c>
      <c r="C54" s="23" t="s">
        <v>38</v>
      </c>
      <c r="D54" s="24">
        <v>45114.0</v>
      </c>
      <c r="E54" s="23">
        <v>1145.0</v>
      </c>
      <c r="F54" s="26">
        <v>1.1473533876862525</v>
      </c>
      <c r="G54" s="26">
        <v>1.9557</v>
      </c>
      <c r="H54" s="26">
        <v>20.3675</v>
      </c>
      <c r="I54" s="28">
        <v>0.573</v>
      </c>
      <c r="J54" s="26">
        <v>0.0197</v>
      </c>
      <c r="K54" s="28">
        <v>0.0764</v>
      </c>
      <c r="L54" s="46">
        <v>27.1944</v>
      </c>
      <c r="M54" s="47">
        <v>6.1488</v>
      </c>
      <c r="N54" s="26">
        <v>0.9731</v>
      </c>
      <c r="O54" s="27">
        <v>171.79</v>
      </c>
      <c r="P54" s="26"/>
      <c r="R54" s="30"/>
      <c r="S54" s="30"/>
      <c r="T54" s="30">
        <v>45124.0</v>
      </c>
      <c r="U54" s="30">
        <v>45125.0</v>
      </c>
      <c r="V54" s="30">
        <v>45117.0</v>
      </c>
      <c r="W54" s="48">
        <v>45153.0</v>
      </c>
      <c r="X54" s="49">
        <v>45188.0</v>
      </c>
      <c r="Y54" s="30">
        <v>45133.0</v>
      </c>
      <c r="Z54" s="30">
        <v>45128.0</v>
      </c>
    </row>
    <row r="55" ht="14.25" customHeight="1">
      <c r="A55" s="22" t="s">
        <v>109</v>
      </c>
      <c r="B55" s="23" t="s">
        <v>56</v>
      </c>
      <c r="C55" s="23" t="s">
        <v>40</v>
      </c>
      <c r="D55" s="24">
        <v>45114.0</v>
      </c>
      <c r="E55" s="23">
        <v>930.0</v>
      </c>
      <c r="F55" s="26" t="s">
        <v>41</v>
      </c>
      <c r="G55" s="42">
        <v>65.7108</v>
      </c>
      <c r="H55" s="26">
        <v>3287.2000000000003</v>
      </c>
      <c r="I55" s="58">
        <v>20.073</v>
      </c>
      <c r="J55" s="59">
        <v>44.384</v>
      </c>
      <c r="K55" s="28">
        <v>0.0024</v>
      </c>
      <c r="L55" s="29">
        <v>88.0308</v>
      </c>
      <c r="M55" s="26">
        <v>57.624</v>
      </c>
      <c r="N55" s="27">
        <v>17.0564</v>
      </c>
      <c r="O55" s="27">
        <v>1280.5</v>
      </c>
      <c r="P55" s="26"/>
      <c r="R55" s="30"/>
      <c r="S55" s="30"/>
      <c r="T55" s="30">
        <v>45124.0</v>
      </c>
      <c r="U55" s="30">
        <v>45125.0</v>
      </c>
      <c r="V55" s="30">
        <v>45117.0</v>
      </c>
      <c r="W55" s="48">
        <v>45153.0</v>
      </c>
      <c r="X55" s="49">
        <v>45188.0</v>
      </c>
      <c r="Y55" s="30">
        <v>45133.0</v>
      </c>
      <c r="Z55" s="30">
        <v>45128.0</v>
      </c>
    </row>
    <row r="56" ht="14.25" customHeight="1">
      <c r="A56" s="22" t="s">
        <v>110</v>
      </c>
      <c r="B56" s="23" t="s">
        <v>56</v>
      </c>
      <c r="C56" s="23" t="s">
        <v>38</v>
      </c>
      <c r="D56" s="24">
        <v>45114.0</v>
      </c>
      <c r="E56" s="23">
        <v>930.0</v>
      </c>
      <c r="F56" s="27">
        <v>52.186116390216476</v>
      </c>
      <c r="G56" s="59">
        <v>2.3267</v>
      </c>
      <c r="H56" s="33">
        <v>109.2928</v>
      </c>
      <c r="I56" s="28">
        <v>1.578</v>
      </c>
      <c r="J56" s="26">
        <v>0.0227</v>
      </c>
      <c r="K56" s="28">
        <v>0.0033</v>
      </c>
      <c r="L56" s="46">
        <v>23.5233</v>
      </c>
      <c r="M56" s="47">
        <v>7.3706</v>
      </c>
      <c r="N56" s="26">
        <v>5.7312</v>
      </c>
      <c r="O56" s="27">
        <v>372.46</v>
      </c>
      <c r="P56" s="26"/>
      <c r="R56" s="30"/>
      <c r="S56" s="30"/>
      <c r="T56" s="30">
        <v>45124.0</v>
      </c>
      <c r="U56" s="30">
        <v>45125.0</v>
      </c>
      <c r="V56" s="30">
        <v>45117.0</v>
      </c>
      <c r="W56" s="48">
        <v>45153.0</v>
      </c>
      <c r="X56" s="49">
        <v>45188.0</v>
      </c>
      <c r="Y56" s="30">
        <v>45133.0</v>
      </c>
      <c r="Z56" s="30">
        <v>45128.0</v>
      </c>
    </row>
    <row r="57" ht="14.25" customHeight="1">
      <c r="A57" s="22" t="s">
        <v>111</v>
      </c>
      <c r="B57" s="23" t="s">
        <v>52</v>
      </c>
      <c r="C57" s="23" t="s">
        <v>40</v>
      </c>
      <c r="D57" s="24">
        <v>45114.0</v>
      </c>
      <c r="E57" s="23">
        <v>945.0</v>
      </c>
      <c r="F57" s="26" t="s">
        <v>41</v>
      </c>
      <c r="G57" s="32">
        <v>159.3753</v>
      </c>
      <c r="H57" s="26">
        <v>279.0508</v>
      </c>
      <c r="I57" s="28">
        <v>2.259</v>
      </c>
      <c r="J57" s="26">
        <v>0.9127</v>
      </c>
      <c r="K57" s="28">
        <v>6.0E-4</v>
      </c>
      <c r="L57" s="29">
        <v>39.509</v>
      </c>
      <c r="M57" s="26">
        <v>32.4268</v>
      </c>
      <c r="N57" s="26">
        <v>5.0754</v>
      </c>
      <c r="O57" s="27">
        <v>167.18</v>
      </c>
      <c r="P57" s="26"/>
      <c r="R57" s="30"/>
      <c r="S57" s="30"/>
      <c r="T57" s="30">
        <v>45124.0</v>
      </c>
      <c r="U57" s="30">
        <v>45125.0</v>
      </c>
      <c r="V57" s="30">
        <v>45117.0</v>
      </c>
      <c r="W57" s="48">
        <v>45153.0</v>
      </c>
      <c r="X57" s="49">
        <v>45188.0</v>
      </c>
      <c r="Y57" s="30">
        <v>45133.0</v>
      </c>
      <c r="Z57" s="30">
        <v>45128.0</v>
      </c>
    </row>
    <row r="58" ht="14.25" customHeight="1">
      <c r="A58" s="22" t="s">
        <v>112</v>
      </c>
      <c r="B58" s="23" t="s">
        <v>52</v>
      </c>
      <c r="C58" s="23" t="s">
        <v>38</v>
      </c>
      <c r="D58" s="24">
        <v>45114.0</v>
      </c>
      <c r="E58" s="23">
        <v>945.0</v>
      </c>
      <c r="F58" s="26">
        <v>7.447786336800674</v>
      </c>
      <c r="G58" s="26">
        <v>2.8615</v>
      </c>
      <c r="H58" s="26">
        <v>24.9726</v>
      </c>
      <c r="I58" s="28">
        <v>0.829</v>
      </c>
      <c r="J58" s="26">
        <v>0.014</v>
      </c>
      <c r="K58" s="28">
        <v>0.0017</v>
      </c>
      <c r="L58" s="46">
        <v>20.6762</v>
      </c>
      <c r="M58" s="47">
        <v>8.8331</v>
      </c>
      <c r="N58" s="26">
        <v>1.4918</v>
      </c>
      <c r="O58" s="27">
        <v>168.77</v>
      </c>
      <c r="P58" s="26"/>
      <c r="R58" s="30"/>
      <c r="S58" s="30"/>
      <c r="T58" s="30">
        <v>45124.0</v>
      </c>
      <c r="U58" s="30">
        <v>45125.0</v>
      </c>
      <c r="V58" s="30">
        <v>45117.0</v>
      </c>
      <c r="W58" s="48">
        <v>45153.0</v>
      </c>
      <c r="X58" s="49">
        <v>45188.0</v>
      </c>
      <c r="Y58" s="30">
        <v>45133.0</v>
      </c>
      <c r="Z58" s="30">
        <v>45128.0</v>
      </c>
    </row>
    <row r="59" ht="14.25" customHeight="1">
      <c r="A59" s="22" t="s">
        <v>113</v>
      </c>
      <c r="B59" s="23" t="s">
        <v>83</v>
      </c>
      <c r="C59" s="23" t="s">
        <v>40</v>
      </c>
      <c r="D59" s="24">
        <v>45118.0</v>
      </c>
      <c r="E59" s="23">
        <v>1100.0</v>
      </c>
      <c r="F59" s="26" t="s">
        <v>41</v>
      </c>
      <c r="G59" s="51">
        <v>253.989</v>
      </c>
      <c r="H59" s="39">
        <v>471.2994</v>
      </c>
      <c r="I59" s="40">
        <v>3.0714</v>
      </c>
      <c r="J59" s="26">
        <v>0.2104</v>
      </c>
      <c r="K59" s="40" t="s">
        <v>114</v>
      </c>
      <c r="L59" s="41">
        <v>34.8368</v>
      </c>
      <c r="M59" s="26">
        <v>19.3008</v>
      </c>
      <c r="N59" s="26">
        <v>5.2726</v>
      </c>
      <c r="O59" s="27">
        <v>32.82</v>
      </c>
      <c r="P59" s="26"/>
      <c r="R59" s="30"/>
      <c r="S59" s="30"/>
      <c r="T59" s="30">
        <v>45124.0</v>
      </c>
      <c r="U59" s="30"/>
      <c r="V59" s="30">
        <v>45120.0</v>
      </c>
      <c r="W59" s="48">
        <v>45153.0</v>
      </c>
      <c r="X59" s="49">
        <v>45188.0</v>
      </c>
      <c r="Y59" s="30">
        <v>45133.0</v>
      </c>
      <c r="Z59" s="30">
        <v>45128.0</v>
      </c>
    </row>
    <row r="60" ht="14.25" customHeight="1">
      <c r="A60" s="22" t="s">
        <v>115</v>
      </c>
      <c r="B60" s="23" t="s">
        <v>83</v>
      </c>
      <c r="C60" s="23" t="s">
        <v>38</v>
      </c>
      <c r="D60" s="24">
        <v>45118.0</v>
      </c>
      <c r="E60" s="23">
        <v>1100.0</v>
      </c>
      <c r="F60" s="32">
        <v>129.58010458251337</v>
      </c>
      <c r="G60" s="32">
        <v>199.829</v>
      </c>
      <c r="H60" s="33">
        <v>458.6316</v>
      </c>
      <c r="I60" s="60">
        <v>3.5017</v>
      </c>
      <c r="J60" s="26">
        <v>0.0317</v>
      </c>
      <c r="K60" s="60" t="s">
        <v>114</v>
      </c>
      <c r="L60" s="46">
        <v>30.1917</v>
      </c>
      <c r="M60" s="47">
        <v>17.2197</v>
      </c>
      <c r="N60" s="26">
        <v>5.1697</v>
      </c>
      <c r="O60" s="27">
        <v>33.0</v>
      </c>
      <c r="P60" s="26"/>
      <c r="R60" s="30"/>
      <c r="S60" s="30"/>
      <c r="T60" s="30">
        <v>45121.0</v>
      </c>
      <c r="U60" s="30"/>
      <c r="V60" s="30">
        <v>45120.0</v>
      </c>
      <c r="W60" s="48">
        <v>45153.0</v>
      </c>
      <c r="X60" s="49">
        <v>45188.0</v>
      </c>
      <c r="Y60" s="30">
        <v>45133.0</v>
      </c>
      <c r="Z60" s="30">
        <v>45128.0</v>
      </c>
    </row>
    <row r="61" ht="14.25" customHeight="1">
      <c r="A61" s="36" t="s">
        <v>116</v>
      </c>
      <c r="B61" s="37" t="s">
        <v>76</v>
      </c>
      <c r="C61" s="37" t="s">
        <v>40</v>
      </c>
      <c r="D61" s="38">
        <v>45118.0</v>
      </c>
      <c r="E61" s="37">
        <v>1703.0</v>
      </c>
      <c r="F61" s="39" t="s">
        <v>41</v>
      </c>
      <c r="G61" s="42">
        <v>84.2076</v>
      </c>
      <c r="H61" s="39">
        <v>247.5113</v>
      </c>
      <c r="I61" s="40">
        <v>44.484</v>
      </c>
      <c r="J61" s="39">
        <v>0.1816</v>
      </c>
      <c r="K61" s="40" t="s">
        <v>114</v>
      </c>
      <c r="L61" s="41">
        <v>40.9812</v>
      </c>
      <c r="M61" s="39">
        <v>10.0456</v>
      </c>
      <c r="N61" s="42">
        <v>22.6335</v>
      </c>
      <c r="O61" s="42">
        <v>15.44</v>
      </c>
      <c r="P61" s="39"/>
      <c r="Q61" s="43"/>
      <c r="R61" s="44"/>
      <c r="S61" s="44"/>
      <c r="T61" s="44">
        <v>45124.0</v>
      </c>
      <c r="U61" s="44"/>
      <c r="V61" s="44">
        <v>45120.0</v>
      </c>
      <c r="W61" s="61">
        <v>45153.0</v>
      </c>
      <c r="X61" s="62">
        <v>45188.0</v>
      </c>
      <c r="Y61" s="44">
        <v>45133.0</v>
      </c>
      <c r="Z61" s="44">
        <v>45128.0</v>
      </c>
    </row>
    <row r="62" ht="14.25" customHeight="1">
      <c r="A62" s="52" t="s">
        <v>117</v>
      </c>
      <c r="B62" s="53" t="s">
        <v>76</v>
      </c>
      <c r="C62" s="53" t="s">
        <v>38</v>
      </c>
      <c r="D62" s="54">
        <v>45118.0</v>
      </c>
      <c r="E62" s="53">
        <v>1654.0</v>
      </c>
      <c r="F62" s="57">
        <v>35.95151869552994</v>
      </c>
      <c r="G62" s="55">
        <v>3.65</v>
      </c>
      <c r="H62" s="63">
        <v>50.6116</v>
      </c>
      <c r="I62" s="64">
        <v>0.8056</v>
      </c>
      <c r="J62" s="55">
        <v>0.0084</v>
      </c>
      <c r="K62" s="64" t="s">
        <v>114</v>
      </c>
      <c r="L62" s="46">
        <v>33.4541</v>
      </c>
      <c r="M62" s="47">
        <v>9.172</v>
      </c>
      <c r="N62" s="57">
        <v>21.2404</v>
      </c>
      <c r="O62" s="57">
        <v>14.82</v>
      </c>
      <c r="P62" s="55"/>
      <c r="R62" s="30"/>
      <c r="S62" s="30"/>
      <c r="T62" s="30">
        <v>45121.0</v>
      </c>
      <c r="U62" s="30"/>
      <c r="V62" s="30">
        <v>45120.0</v>
      </c>
      <c r="W62" s="48">
        <v>45153.0</v>
      </c>
      <c r="X62" s="49">
        <v>45188.0</v>
      </c>
      <c r="Y62" s="30">
        <v>45133.0</v>
      </c>
      <c r="Z62" s="30">
        <v>45128.0</v>
      </c>
    </row>
    <row r="63" ht="14.25" customHeight="1">
      <c r="A63" s="22" t="s">
        <v>118</v>
      </c>
      <c r="B63" s="23" t="s">
        <v>80</v>
      </c>
      <c r="C63" s="23" t="s">
        <v>40</v>
      </c>
      <c r="D63" s="24">
        <v>45118.0</v>
      </c>
      <c r="E63" s="23">
        <v>1448.0</v>
      </c>
      <c r="F63" s="26" t="s">
        <v>41</v>
      </c>
      <c r="G63" s="27">
        <v>32.8829</v>
      </c>
      <c r="H63" s="39">
        <v>159.6933</v>
      </c>
      <c r="I63" s="39">
        <v>2.1376</v>
      </c>
      <c r="J63" s="26">
        <v>1.2018</v>
      </c>
      <c r="K63" s="65" t="s">
        <v>114</v>
      </c>
      <c r="L63" s="41">
        <v>48.2651</v>
      </c>
      <c r="M63" s="26">
        <v>9.91</v>
      </c>
      <c r="N63" s="26">
        <v>2.2334</v>
      </c>
      <c r="O63" s="26">
        <v>431.2</v>
      </c>
      <c r="P63" s="26"/>
      <c r="R63" s="30"/>
      <c r="T63" s="30">
        <v>45124.0</v>
      </c>
      <c r="V63" s="30">
        <v>45120.0</v>
      </c>
      <c r="W63" s="48">
        <v>45153.0</v>
      </c>
      <c r="X63" s="49">
        <v>45188.0</v>
      </c>
      <c r="Y63" s="30">
        <v>45133.0</v>
      </c>
      <c r="Z63" s="30">
        <v>45128.0</v>
      </c>
    </row>
    <row r="64" ht="14.25" customHeight="1">
      <c r="A64" s="22" t="s">
        <v>119</v>
      </c>
      <c r="B64" s="23" t="s">
        <v>80</v>
      </c>
      <c r="C64" s="23" t="s">
        <v>38</v>
      </c>
      <c r="D64" s="24">
        <v>45118.0</v>
      </c>
      <c r="E64" s="23">
        <v>1448.0</v>
      </c>
      <c r="F64" s="26">
        <v>4.776621155686589</v>
      </c>
      <c r="G64" s="26">
        <v>1.1919</v>
      </c>
      <c r="H64" s="63">
        <v>12.8859</v>
      </c>
      <c r="I64" s="33">
        <v>1.1582</v>
      </c>
      <c r="J64" s="26">
        <v>0.115</v>
      </c>
      <c r="K64" s="66" t="s">
        <v>114</v>
      </c>
      <c r="L64" s="46">
        <v>31.7449</v>
      </c>
      <c r="M64" s="47">
        <v>9.2131</v>
      </c>
      <c r="N64" s="26">
        <v>0.7159</v>
      </c>
      <c r="O64" s="26">
        <v>470.0</v>
      </c>
      <c r="P64" s="26"/>
      <c r="R64" s="30"/>
      <c r="T64" s="30">
        <v>45121.0</v>
      </c>
      <c r="V64" s="30">
        <v>45120.0</v>
      </c>
      <c r="W64" s="48">
        <v>45153.0</v>
      </c>
      <c r="X64" s="49">
        <v>45188.0</v>
      </c>
      <c r="Y64" s="30">
        <v>45133.0</v>
      </c>
      <c r="Z64" s="30">
        <v>45128.0</v>
      </c>
    </row>
    <row r="65" ht="14.25" customHeight="1">
      <c r="A65" s="22" t="s">
        <v>120</v>
      </c>
      <c r="B65" s="23" t="s">
        <v>76</v>
      </c>
      <c r="C65" s="23" t="s">
        <v>38</v>
      </c>
      <c r="D65" s="24">
        <v>45140.0</v>
      </c>
      <c r="E65" s="23">
        <v>1450.0</v>
      </c>
      <c r="F65" s="26">
        <v>9.222</v>
      </c>
      <c r="G65" s="29">
        <v>13.5005</v>
      </c>
      <c r="H65" s="27">
        <v>57.842</v>
      </c>
      <c r="I65" s="67">
        <v>1.2583</v>
      </c>
      <c r="J65" s="68">
        <v>0.0083</v>
      </c>
      <c r="K65" s="69">
        <v>-8.0E-4</v>
      </c>
      <c r="L65" s="46">
        <v>30.0619</v>
      </c>
      <c r="M65" s="47">
        <v>8.6457</v>
      </c>
      <c r="N65" s="26">
        <v>18.0104</v>
      </c>
      <c r="O65" s="26">
        <v>15.98</v>
      </c>
      <c r="P65" s="26" t="s">
        <v>121</v>
      </c>
      <c r="R65" s="30"/>
      <c r="T65" s="30">
        <v>45158.0</v>
      </c>
      <c r="U65" s="30">
        <v>45167.0</v>
      </c>
      <c r="V65" s="30">
        <v>45188.0</v>
      </c>
      <c r="W65" s="48">
        <v>45153.0</v>
      </c>
      <c r="X65" s="49">
        <v>45188.0</v>
      </c>
      <c r="Y65" s="30">
        <v>45154.0</v>
      </c>
      <c r="Z65" s="31">
        <v>45152.0</v>
      </c>
    </row>
    <row r="66" ht="14.25" customHeight="1">
      <c r="A66" s="22" t="s">
        <v>122</v>
      </c>
      <c r="B66" s="23" t="s">
        <v>76</v>
      </c>
      <c r="C66" s="23" t="s">
        <v>40</v>
      </c>
      <c r="D66" s="24">
        <v>45140.0</v>
      </c>
      <c r="E66" s="23">
        <v>1450.0</v>
      </c>
      <c r="F66" s="26" t="s">
        <v>41</v>
      </c>
      <c r="G66" s="29">
        <v>239.5928</v>
      </c>
      <c r="H66" s="27">
        <v>967.15</v>
      </c>
      <c r="I66" s="67">
        <v>1.643</v>
      </c>
      <c r="J66" s="26">
        <v>0.7423</v>
      </c>
      <c r="K66" s="69">
        <v>-4.0E-4</v>
      </c>
      <c r="L66" s="29">
        <v>41.9364</v>
      </c>
      <c r="M66" s="26">
        <v>9.9891</v>
      </c>
      <c r="N66" s="26">
        <v>19.9784</v>
      </c>
      <c r="O66" s="26">
        <v>16.16</v>
      </c>
      <c r="P66" s="26" t="s">
        <v>121</v>
      </c>
      <c r="R66" s="30"/>
      <c r="T66" s="30">
        <v>45158.0</v>
      </c>
      <c r="U66" s="30">
        <v>45167.0</v>
      </c>
      <c r="V66" s="30">
        <v>45190.0</v>
      </c>
      <c r="W66" s="48">
        <v>45153.0</v>
      </c>
      <c r="X66" s="49">
        <v>45188.0</v>
      </c>
      <c r="Y66" s="30">
        <v>45154.0</v>
      </c>
      <c r="Z66" s="31">
        <v>45152.0</v>
      </c>
    </row>
    <row r="67" ht="14.25" customHeight="1">
      <c r="A67" s="22" t="s">
        <v>123</v>
      </c>
      <c r="B67" s="23" t="s">
        <v>124</v>
      </c>
      <c r="C67" s="23" t="s">
        <v>38</v>
      </c>
      <c r="D67" s="24">
        <v>45140.0</v>
      </c>
      <c r="E67" s="23">
        <v>1300.0</v>
      </c>
      <c r="F67" s="26">
        <v>0.942</v>
      </c>
      <c r="G67" s="29">
        <v>4.616</v>
      </c>
      <c r="H67" s="27">
        <v>16.4</v>
      </c>
      <c r="I67" s="67">
        <v>1.6696</v>
      </c>
      <c r="J67" s="26">
        <v>0.0123</v>
      </c>
      <c r="K67" s="69">
        <v>0.4772</v>
      </c>
      <c r="L67" s="46">
        <v>27.9364</v>
      </c>
      <c r="M67" s="47">
        <v>8.8795</v>
      </c>
      <c r="N67" s="26">
        <v>0.6705</v>
      </c>
      <c r="O67" s="26">
        <v>445.6</v>
      </c>
      <c r="P67" s="26"/>
      <c r="R67" s="30"/>
      <c r="T67" s="30">
        <v>45158.0</v>
      </c>
      <c r="U67" s="30">
        <v>45167.0</v>
      </c>
      <c r="V67" s="30">
        <v>45188.0</v>
      </c>
      <c r="W67" s="48">
        <v>45153.0</v>
      </c>
      <c r="X67" s="49">
        <v>45188.0</v>
      </c>
      <c r="Y67" s="30">
        <v>45153.0</v>
      </c>
      <c r="Z67" s="31">
        <v>45152.0</v>
      </c>
    </row>
    <row r="68" ht="14.25" customHeight="1">
      <c r="A68" s="22" t="s">
        <v>125</v>
      </c>
      <c r="B68" s="23" t="s">
        <v>124</v>
      </c>
      <c r="C68" s="23" t="s">
        <v>40</v>
      </c>
      <c r="D68" s="24">
        <v>45140.0</v>
      </c>
      <c r="E68" s="23">
        <v>1300.0</v>
      </c>
      <c r="F68" s="26" t="s">
        <v>41</v>
      </c>
      <c r="G68" s="70">
        <v>88.7131</v>
      </c>
      <c r="H68" s="35">
        <v>574.882</v>
      </c>
      <c r="I68" s="67">
        <v>3.8816</v>
      </c>
      <c r="J68" s="26">
        <v>1.624</v>
      </c>
      <c r="K68" s="69">
        <v>0.0419</v>
      </c>
      <c r="L68" s="29">
        <v>54.7257</v>
      </c>
      <c r="M68" s="26">
        <v>10.354</v>
      </c>
      <c r="N68" s="26">
        <v>4.1244</v>
      </c>
      <c r="O68" s="26">
        <v>435.48</v>
      </c>
      <c r="P68" s="26"/>
      <c r="R68" s="30"/>
      <c r="T68" s="30">
        <v>45158.0</v>
      </c>
      <c r="U68" s="30">
        <v>45167.0</v>
      </c>
      <c r="V68" s="30">
        <v>45190.0</v>
      </c>
      <c r="W68" s="48">
        <v>45153.0</v>
      </c>
      <c r="X68" s="49">
        <v>45188.0</v>
      </c>
      <c r="Y68" s="30">
        <v>45153.0</v>
      </c>
      <c r="Z68" s="31">
        <v>45152.0</v>
      </c>
    </row>
    <row r="69" ht="14.25" customHeight="1">
      <c r="A69" s="22" t="s">
        <v>126</v>
      </c>
      <c r="B69" s="23" t="s">
        <v>83</v>
      </c>
      <c r="C69" s="23" t="s">
        <v>38</v>
      </c>
      <c r="D69" s="24">
        <v>45140.0</v>
      </c>
      <c r="E69" s="23">
        <v>950.0</v>
      </c>
      <c r="F69" s="26">
        <v>42.447</v>
      </c>
      <c r="G69" s="29">
        <v>144.6265</v>
      </c>
      <c r="H69" s="27">
        <v>443.276</v>
      </c>
      <c r="I69" s="67">
        <v>4.3061</v>
      </c>
      <c r="J69" s="68">
        <v>0.0176</v>
      </c>
      <c r="K69" s="69">
        <v>0.0011</v>
      </c>
      <c r="L69" s="46">
        <v>29.2512</v>
      </c>
      <c r="M69" s="47">
        <v>16.4599</v>
      </c>
      <c r="N69" s="26">
        <v>6.4611</v>
      </c>
      <c r="O69" s="26">
        <v>33.8</v>
      </c>
      <c r="P69" s="26"/>
      <c r="R69" s="30"/>
      <c r="T69" s="30">
        <v>45158.0</v>
      </c>
      <c r="U69" s="30">
        <v>45167.0</v>
      </c>
      <c r="V69" s="30">
        <v>45188.0</v>
      </c>
      <c r="W69" s="48">
        <v>45153.0</v>
      </c>
      <c r="X69" s="49">
        <v>45188.0</v>
      </c>
      <c r="Y69" s="30">
        <v>45153.0</v>
      </c>
      <c r="Z69" s="31">
        <v>45152.0</v>
      </c>
    </row>
    <row r="70" ht="14.25" customHeight="1">
      <c r="A70" s="52" t="s">
        <v>127</v>
      </c>
      <c r="B70" s="53" t="s">
        <v>83</v>
      </c>
      <c r="C70" s="53" t="s">
        <v>40</v>
      </c>
      <c r="D70" s="54">
        <v>45140.0</v>
      </c>
      <c r="E70" s="53">
        <v>950.0</v>
      </c>
      <c r="F70" s="55" t="s">
        <v>41</v>
      </c>
      <c r="G70" s="71">
        <v>771.084</v>
      </c>
      <c r="H70" s="27">
        <v>1493.749</v>
      </c>
      <c r="I70" s="72">
        <v>6.4602</v>
      </c>
      <c r="J70" s="55">
        <v>3.2898</v>
      </c>
      <c r="K70" s="73">
        <v>7.0E-4</v>
      </c>
      <c r="L70" s="71">
        <v>42.7753</v>
      </c>
      <c r="M70" s="55">
        <v>19.7648</v>
      </c>
      <c r="N70" s="55">
        <v>7.0304</v>
      </c>
      <c r="O70" s="55">
        <v>35.67</v>
      </c>
      <c r="P70" s="55"/>
      <c r="R70" s="30"/>
      <c r="T70" s="30">
        <v>45158.0</v>
      </c>
      <c r="U70" s="30">
        <v>45167.0</v>
      </c>
      <c r="V70" s="30">
        <v>45190.0</v>
      </c>
      <c r="W70" s="48">
        <v>45153.0</v>
      </c>
      <c r="X70" s="49">
        <v>45188.0</v>
      </c>
      <c r="Y70" s="30">
        <v>45153.0</v>
      </c>
      <c r="Z70" s="31">
        <v>45152.0</v>
      </c>
    </row>
    <row r="71" ht="14.25" customHeight="1">
      <c r="A71" s="22" t="s">
        <v>128</v>
      </c>
      <c r="B71" s="23" t="s">
        <v>54</v>
      </c>
      <c r="C71" s="23" t="s">
        <v>38</v>
      </c>
      <c r="D71" s="24">
        <v>45148.0</v>
      </c>
      <c r="E71" s="23">
        <v>1400.0</v>
      </c>
      <c r="F71" s="26">
        <v>1.794</v>
      </c>
      <c r="G71" s="26">
        <v>2.4404</v>
      </c>
      <c r="H71" s="74">
        <v>15.5254</v>
      </c>
      <c r="I71" s="26">
        <v>0.5446</v>
      </c>
      <c r="J71" s="68">
        <v>0.0099</v>
      </c>
      <c r="K71" s="69">
        <v>9.0E-4</v>
      </c>
      <c r="L71" s="46">
        <v>24.9281</v>
      </c>
      <c r="M71" s="47">
        <v>6.8234</v>
      </c>
      <c r="N71" s="26">
        <v>1.5924</v>
      </c>
      <c r="O71" s="26">
        <v>171.6</v>
      </c>
      <c r="P71" s="26"/>
      <c r="R71" s="30"/>
      <c r="T71" s="30">
        <v>45164.0</v>
      </c>
      <c r="U71" s="30">
        <v>45167.0</v>
      </c>
      <c r="V71" s="30">
        <v>45149.0</v>
      </c>
      <c r="W71" s="48">
        <v>45153.0</v>
      </c>
      <c r="X71" s="49">
        <v>45188.0</v>
      </c>
      <c r="Y71" s="30">
        <v>45153.0</v>
      </c>
      <c r="Z71" s="31">
        <v>45152.0</v>
      </c>
    </row>
    <row r="72" ht="14.25" customHeight="1">
      <c r="A72" s="22" t="s">
        <v>129</v>
      </c>
      <c r="B72" s="23" t="s">
        <v>54</v>
      </c>
      <c r="C72" s="23" t="s">
        <v>40</v>
      </c>
      <c r="D72" s="24">
        <v>45148.0</v>
      </c>
      <c r="E72" s="37">
        <v>1400.0</v>
      </c>
      <c r="F72" s="26" t="s">
        <v>41</v>
      </c>
      <c r="G72" s="26">
        <v>265.335</v>
      </c>
      <c r="H72" s="26">
        <v>1175.834</v>
      </c>
      <c r="I72" s="26">
        <v>1.5635</v>
      </c>
      <c r="J72" s="26">
        <v>0.8056</v>
      </c>
      <c r="K72" s="69">
        <v>0.0019</v>
      </c>
      <c r="L72" s="29">
        <v>38.2226</v>
      </c>
      <c r="M72" s="26">
        <v>8.0007</v>
      </c>
      <c r="N72" s="26">
        <v>3.5552</v>
      </c>
      <c r="O72" s="26">
        <v>168.55</v>
      </c>
      <c r="P72" s="26"/>
      <c r="R72" s="30"/>
      <c r="T72" s="30">
        <v>45164.0</v>
      </c>
      <c r="U72" s="30">
        <v>45167.0</v>
      </c>
      <c r="V72" s="30">
        <v>45149.0</v>
      </c>
      <c r="W72" s="48">
        <v>45153.0</v>
      </c>
      <c r="X72" s="49">
        <v>45188.0</v>
      </c>
      <c r="Y72" s="30">
        <v>45153.0</v>
      </c>
      <c r="Z72" s="31">
        <v>45152.0</v>
      </c>
    </row>
    <row r="73" ht="14.25" customHeight="1">
      <c r="A73" s="22" t="s">
        <v>130</v>
      </c>
      <c r="B73" s="23" t="s">
        <v>52</v>
      </c>
      <c r="C73" s="23" t="s">
        <v>38</v>
      </c>
      <c r="D73" s="24">
        <v>45148.0</v>
      </c>
      <c r="E73" s="75">
        <v>906.0</v>
      </c>
      <c r="F73" s="26">
        <v>3.391</v>
      </c>
      <c r="G73" s="26">
        <v>2.006</v>
      </c>
      <c r="H73" s="26">
        <v>20.0876</v>
      </c>
      <c r="I73" s="26">
        <v>0.7153</v>
      </c>
      <c r="J73" s="26">
        <v>0.0226</v>
      </c>
      <c r="K73" s="69">
        <v>0.002</v>
      </c>
      <c r="L73" s="46">
        <v>23.5369</v>
      </c>
      <c r="M73" s="47">
        <v>8.7637</v>
      </c>
      <c r="N73" s="26">
        <v>1.7666</v>
      </c>
      <c r="O73" s="26">
        <v>167.53</v>
      </c>
      <c r="P73" s="26"/>
      <c r="R73" s="30"/>
      <c r="T73" s="30">
        <v>45164.0</v>
      </c>
      <c r="U73" s="30">
        <v>45167.0</v>
      </c>
      <c r="V73" s="30">
        <v>45149.0</v>
      </c>
      <c r="W73" s="48">
        <v>45153.0</v>
      </c>
      <c r="X73" s="49">
        <v>45188.0</v>
      </c>
      <c r="Y73" s="30">
        <v>45153.0</v>
      </c>
      <c r="Z73" s="31">
        <v>45152.0</v>
      </c>
    </row>
    <row r="74" ht="14.25" customHeight="1">
      <c r="A74" s="76" t="s">
        <v>131</v>
      </c>
      <c r="B74" s="75" t="s">
        <v>52</v>
      </c>
      <c r="C74" s="75" t="s">
        <v>40</v>
      </c>
      <c r="D74" s="77">
        <v>45148.0</v>
      </c>
      <c r="E74" s="75">
        <v>900.0</v>
      </c>
      <c r="F74" s="33" t="s">
        <v>41</v>
      </c>
      <c r="G74" s="33">
        <v>6.5514</v>
      </c>
      <c r="H74" s="33">
        <v>356.6896</v>
      </c>
      <c r="I74" s="33">
        <v>3.7653</v>
      </c>
      <c r="J74" s="33">
        <v>2.5157</v>
      </c>
      <c r="K74" s="66">
        <v>0.0018</v>
      </c>
      <c r="L74" s="70">
        <v>44.8911</v>
      </c>
      <c r="M74" s="33">
        <v>9.6093</v>
      </c>
      <c r="N74" s="33">
        <v>7.298</v>
      </c>
      <c r="O74" s="33">
        <v>167.72</v>
      </c>
      <c r="P74" s="33"/>
      <c r="Q74" s="78"/>
      <c r="R74" s="79"/>
      <c r="S74" s="78"/>
      <c r="T74" s="79">
        <v>45164.0</v>
      </c>
      <c r="U74" s="79">
        <v>45167.0</v>
      </c>
      <c r="V74" s="79">
        <v>45149.0</v>
      </c>
      <c r="W74" s="80">
        <v>45153.0</v>
      </c>
      <c r="X74" s="81">
        <v>45188.0</v>
      </c>
      <c r="Y74" s="79">
        <v>45153.0</v>
      </c>
      <c r="Z74" s="82">
        <v>45152.0</v>
      </c>
    </row>
    <row r="75" ht="14.25" customHeight="1">
      <c r="A75" s="36" t="s">
        <v>132</v>
      </c>
      <c r="B75" s="37" t="s">
        <v>56</v>
      </c>
      <c r="C75" s="37" t="s">
        <v>38</v>
      </c>
      <c r="D75" s="38">
        <v>45148.0</v>
      </c>
      <c r="E75" s="37">
        <v>900.0</v>
      </c>
      <c r="F75" s="39">
        <v>13.063</v>
      </c>
      <c r="G75" s="39">
        <v>3.9462</v>
      </c>
      <c r="H75" s="39">
        <v>28.8589</v>
      </c>
      <c r="I75" s="39">
        <v>0.6837</v>
      </c>
      <c r="J75" s="39">
        <v>0.0211</v>
      </c>
      <c r="K75" s="65">
        <v>0.0014</v>
      </c>
      <c r="L75" s="83">
        <v>27.3488</v>
      </c>
      <c r="M75" s="84">
        <v>8.2464</v>
      </c>
      <c r="N75" s="39">
        <v>7.2046</v>
      </c>
      <c r="O75" s="39">
        <v>337.7</v>
      </c>
      <c r="P75" s="39"/>
      <c r="Q75" s="43"/>
      <c r="R75" s="44"/>
      <c r="S75" s="43"/>
      <c r="T75" s="44">
        <v>45164.0</v>
      </c>
      <c r="U75" s="44">
        <v>45167.0</v>
      </c>
      <c r="V75" s="44">
        <v>45149.0</v>
      </c>
      <c r="W75" s="61">
        <v>45153.0</v>
      </c>
      <c r="X75" s="62">
        <v>45188.0</v>
      </c>
      <c r="Y75" s="44">
        <v>45153.0</v>
      </c>
      <c r="Z75" s="45">
        <v>45152.0</v>
      </c>
    </row>
    <row r="76" ht="14.25" customHeight="1">
      <c r="A76" s="22" t="s">
        <v>133</v>
      </c>
      <c r="B76" s="23" t="s">
        <v>56</v>
      </c>
      <c r="C76" s="23" t="s">
        <v>40</v>
      </c>
      <c r="D76" s="24">
        <v>45148.0</v>
      </c>
      <c r="E76" s="37">
        <v>900.0</v>
      </c>
      <c r="F76" s="26" t="s">
        <v>41</v>
      </c>
      <c r="G76" s="33">
        <v>216.5099</v>
      </c>
      <c r="H76" s="26">
        <v>667.558</v>
      </c>
      <c r="I76" s="26">
        <v>23.686</v>
      </c>
      <c r="J76" s="26">
        <v>16.0599</v>
      </c>
      <c r="K76" s="69">
        <v>0.0026</v>
      </c>
      <c r="L76" s="29">
        <v>95.5806</v>
      </c>
      <c r="M76" s="26">
        <v>9.9057</v>
      </c>
      <c r="N76" s="26">
        <v>16.576</v>
      </c>
      <c r="O76" s="26">
        <v>1115.5</v>
      </c>
      <c r="P76" s="26" t="s">
        <v>121</v>
      </c>
      <c r="R76" s="30"/>
      <c r="T76" s="30">
        <v>45164.0</v>
      </c>
      <c r="U76" s="30">
        <v>45167.0</v>
      </c>
      <c r="V76" s="30">
        <v>45149.0</v>
      </c>
      <c r="W76" s="48">
        <v>45153.0</v>
      </c>
      <c r="X76" s="49">
        <v>45188.0</v>
      </c>
      <c r="Y76" s="30">
        <v>45154.0</v>
      </c>
      <c r="Z76" s="31">
        <v>45152.0</v>
      </c>
    </row>
    <row r="77" ht="14.25" customHeight="1">
      <c r="A77" s="22" t="s">
        <v>134</v>
      </c>
      <c r="B77" s="23" t="s">
        <v>63</v>
      </c>
      <c r="C77" s="23" t="s">
        <v>38</v>
      </c>
      <c r="D77" s="24">
        <v>45146.0</v>
      </c>
      <c r="E77" s="75">
        <v>900.0</v>
      </c>
      <c r="F77" s="26">
        <v>1.278</v>
      </c>
      <c r="G77" s="23">
        <v>2.3099</v>
      </c>
      <c r="H77" s="26">
        <v>12.5575</v>
      </c>
      <c r="I77" s="26">
        <v>0.474</v>
      </c>
      <c r="J77" s="68">
        <v>0.0086</v>
      </c>
      <c r="K77" s="69">
        <v>3.0E-4</v>
      </c>
      <c r="L77" s="46">
        <v>29.5689</v>
      </c>
      <c r="M77" s="47">
        <v>8.119</v>
      </c>
      <c r="N77" s="26">
        <v>1.9407</v>
      </c>
      <c r="O77" s="26">
        <v>52.99</v>
      </c>
      <c r="P77" s="26"/>
      <c r="R77" s="30"/>
      <c r="T77" s="30">
        <v>45164.0</v>
      </c>
      <c r="U77" s="30">
        <v>45167.0</v>
      </c>
      <c r="V77" s="30">
        <v>45147.0</v>
      </c>
      <c r="W77" s="48">
        <v>45153.0</v>
      </c>
      <c r="X77" s="49">
        <v>45188.0</v>
      </c>
      <c r="Y77" s="30">
        <v>45153.0</v>
      </c>
      <c r="Z77" s="31">
        <v>45152.0</v>
      </c>
    </row>
    <row r="78" ht="14.25" customHeight="1">
      <c r="A78" s="22" t="s">
        <v>135</v>
      </c>
      <c r="B78" s="23" t="s">
        <v>63</v>
      </c>
      <c r="C78" s="23" t="s">
        <v>40</v>
      </c>
      <c r="D78" s="24">
        <v>45146.0</v>
      </c>
      <c r="E78" s="37">
        <v>900.0</v>
      </c>
      <c r="F78" s="26" t="s">
        <v>41</v>
      </c>
      <c r="G78" s="23">
        <v>77.1373</v>
      </c>
      <c r="H78" s="26">
        <v>146.1005</v>
      </c>
      <c r="I78" s="26">
        <v>0.6634</v>
      </c>
      <c r="J78" s="26">
        <v>0.2375</v>
      </c>
      <c r="K78" s="69">
        <v>0.0956</v>
      </c>
      <c r="L78" s="71">
        <v>36.3253</v>
      </c>
      <c r="M78" s="55">
        <v>9.5797</v>
      </c>
      <c r="N78" s="26">
        <v>7.4128</v>
      </c>
      <c r="O78" s="26">
        <v>50.7</v>
      </c>
      <c r="P78" s="26"/>
      <c r="R78" s="30"/>
      <c r="T78" s="30">
        <v>45164.0</v>
      </c>
      <c r="U78" s="30">
        <v>45167.0</v>
      </c>
      <c r="V78" s="30">
        <v>45147.0</v>
      </c>
      <c r="W78" s="48">
        <v>45153.0</v>
      </c>
      <c r="X78" s="49">
        <v>45188.0</v>
      </c>
      <c r="Y78" s="30">
        <v>45153.0</v>
      </c>
      <c r="Z78" s="31">
        <v>45152.0</v>
      </c>
    </row>
    <row r="79" ht="14.25" customHeight="1">
      <c r="A79" s="22" t="s">
        <v>136</v>
      </c>
      <c r="B79" s="23" t="s">
        <v>65</v>
      </c>
      <c r="C79" s="23" t="s">
        <v>38</v>
      </c>
      <c r="D79" s="24">
        <v>45146.0</v>
      </c>
      <c r="E79" s="75">
        <v>1115.0</v>
      </c>
      <c r="F79" s="26">
        <v>4.321</v>
      </c>
      <c r="G79" s="23">
        <v>2.7904</v>
      </c>
      <c r="H79" s="26">
        <v>34.6109</v>
      </c>
      <c r="I79" s="26">
        <v>0.7878</v>
      </c>
      <c r="J79" s="26">
        <v>0.0124</v>
      </c>
      <c r="K79" s="85">
        <v>0.0011</v>
      </c>
      <c r="L79" s="46">
        <v>21.8199</v>
      </c>
      <c r="M79" s="46">
        <v>7.6859</v>
      </c>
      <c r="N79" s="67">
        <v>7.0431</v>
      </c>
      <c r="O79" s="26">
        <v>211.5</v>
      </c>
      <c r="P79" s="26"/>
      <c r="R79" s="30"/>
      <c r="T79" s="30">
        <v>45164.0</v>
      </c>
      <c r="U79" s="30">
        <v>45167.0</v>
      </c>
      <c r="V79" s="30">
        <v>45147.0</v>
      </c>
      <c r="W79" s="48">
        <v>45153.0</v>
      </c>
      <c r="X79" s="49">
        <v>45188.0</v>
      </c>
      <c r="Y79" s="30">
        <v>45153.0</v>
      </c>
      <c r="Z79" s="31">
        <v>45152.0</v>
      </c>
    </row>
    <row r="80" ht="14.25" customHeight="1">
      <c r="A80" s="22" t="s">
        <v>137</v>
      </c>
      <c r="B80" s="23" t="s">
        <v>65</v>
      </c>
      <c r="C80" s="23" t="s">
        <v>40</v>
      </c>
      <c r="D80" s="24">
        <v>45146.0</v>
      </c>
      <c r="E80" s="37">
        <v>1115.0</v>
      </c>
      <c r="F80" s="26" t="s">
        <v>41</v>
      </c>
      <c r="G80" s="23">
        <v>331.2174</v>
      </c>
      <c r="H80" s="26">
        <v>374.8042</v>
      </c>
      <c r="I80" s="26">
        <v>1.2523</v>
      </c>
      <c r="J80" s="26">
        <v>0.4455</v>
      </c>
      <c r="K80" s="85">
        <v>0.0029</v>
      </c>
      <c r="L80" s="26">
        <v>35.6938</v>
      </c>
      <c r="M80" s="26">
        <v>9.5274</v>
      </c>
      <c r="N80" s="67">
        <v>12.1115</v>
      </c>
      <c r="O80" s="26">
        <v>193.08</v>
      </c>
      <c r="P80" s="26"/>
      <c r="R80" s="30"/>
      <c r="T80" s="30">
        <v>45164.0</v>
      </c>
      <c r="U80" s="30">
        <v>45167.0</v>
      </c>
      <c r="V80" s="30">
        <v>45147.0</v>
      </c>
      <c r="W80" s="48">
        <v>45153.0</v>
      </c>
      <c r="X80" s="49">
        <v>45188.0</v>
      </c>
      <c r="Y80" s="30">
        <v>45153.0</v>
      </c>
      <c r="Z80" s="31">
        <v>45152.0</v>
      </c>
    </row>
    <row r="81" ht="14.25" customHeight="1">
      <c r="A81" s="22" t="s">
        <v>138</v>
      </c>
      <c r="B81" s="23" t="s">
        <v>61</v>
      </c>
      <c r="C81" s="23" t="s">
        <v>38</v>
      </c>
      <c r="D81" s="24">
        <v>45146.0</v>
      </c>
      <c r="E81" s="75">
        <v>1345.0</v>
      </c>
      <c r="F81" s="26">
        <v>1.771</v>
      </c>
      <c r="G81" s="23">
        <v>2.3112</v>
      </c>
      <c r="H81" s="26">
        <v>22.1865</v>
      </c>
      <c r="I81" s="26">
        <v>0.5982</v>
      </c>
      <c r="J81" s="68">
        <v>0.0089</v>
      </c>
      <c r="K81" s="85">
        <v>3.0E-4</v>
      </c>
      <c r="L81" s="46">
        <v>21.4908</v>
      </c>
      <c r="M81" s="46">
        <v>6.8441</v>
      </c>
      <c r="N81" s="67">
        <v>2.7352</v>
      </c>
      <c r="O81" s="26">
        <v>270.92</v>
      </c>
      <c r="P81" s="26"/>
      <c r="R81" s="30"/>
      <c r="T81" s="30">
        <v>45164.0</v>
      </c>
      <c r="U81" s="30">
        <v>45167.0</v>
      </c>
      <c r="V81" s="30">
        <v>45147.0</v>
      </c>
      <c r="W81" s="48">
        <v>45153.0</v>
      </c>
      <c r="X81" s="49">
        <v>45188.0</v>
      </c>
      <c r="Y81" s="30">
        <v>45153.0</v>
      </c>
      <c r="Z81" s="31">
        <v>45152.0</v>
      </c>
    </row>
    <row r="82" ht="14.25" customHeight="1">
      <c r="A82" s="22" t="s">
        <v>139</v>
      </c>
      <c r="B82" s="23" t="s">
        <v>61</v>
      </c>
      <c r="C82" s="23" t="s">
        <v>40</v>
      </c>
      <c r="D82" s="24">
        <v>45146.0</v>
      </c>
      <c r="E82" s="37">
        <v>1345.0</v>
      </c>
      <c r="F82" s="26" t="s">
        <v>41</v>
      </c>
      <c r="G82" s="33">
        <v>44.7144</v>
      </c>
      <c r="H82" s="26">
        <v>217.6616</v>
      </c>
      <c r="I82" s="26">
        <v>1.0531</v>
      </c>
      <c r="J82" s="26">
        <v>0.8017</v>
      </c>
      <c r="K82" s="85">
        <v>9.0E-4</v>
      </c>
      <c r="L82" s="26">
        <v>54.7277</v>
      </c>
      <c r="M82" s="26">
        <v>7.3482</v>
      </c>
      <c r="N82" s="67">
        <v>12.4557</v>
      </c>
      <c r="O82" s="26">
        <v>575.9</v>
      </c>
      <c r="P82" s="26"/>
      <c r="R82" s="30"/>
      <c r="T82" s="30">
        <v>45164.0</v>
      </c>
      <c r="U82" s="30">
        <v>45167.0</v>
      </c>
      <c r="V82" s="30">
        <v>45147.0</v>
      </c>
      <c r="W82" s="48">
        <v>45153.0</v>
      </c>
      <c r="X82" s="49">
        <v>45188.0</v>
      </c>
      <c r="Y82" s="30">
        <v>45153.0</v>
      </c>
      <c r="Z82" s="31">
        <v>45152.0</v>
      </c>
    </row>
    <row r="83" ht="14.25" customHeight="1">
      <c r="A83" s="22" t="s">
        <v>140</v>
      </c>
      <c r="B83" s="23" t="s">
        <v>70</v>
      </c>
      <c r="C83" s="23" t="s">
        <v>38</v>
      </c>
      <c r="D83" s="24">
        <v>45145.0</v>
      </c>
      <c r="E83" s="75">
        <v>1400.0</v>
      </c>
      <c r="F83" s="26">
        <v>0.275</v>
      </c>
      <c r="G83" s="26">
        <v>5.2339</v>
      </c>
      <c r="H83" s="26">
        <v>17.0701</v>
      </c>
      <c r="I83" s="26">
        <v>0.6918</v>
      </c>
      <c r="J83" s="26">
        <v>0.0154</v>
      </c>
      <c r="K83" s="85">
        <v>0.0017</v>
      </c>
      <c r="L83" s="46">
        <v>12.4433</v>
      </c>
      <c r="M83" s="46">
        <v>8.5147</v>
      </c>
      <c r="N83" s="67">
        <v>0.4156</v>
      </c>
      <c r="O83" s="26">
        <v>116.42</v>
      </c>
      <c r="P83" s="26"/>
      <c r="R83" s="30"/>
      <c r="T83" s="30">
        <v>45164.0</v>
      </c>
      <c r="U83" s="30">
        <v>45167.0</v>
      </c>
      <c r="V83" s="30">
        <v>45147.0</v>
      </c>
      <c r="W83" s="48">
        <v>45153.0</v>
      </c>
      <c r="X83" s="49">
        <v>45188.0</v>
      </c>
      <c r="Y83" s="30">
        <v>45153.0</v>
      </c>
      <c r="Z83" s="31">
        <v>45152.0</v>
      </c>
    </row>
    <row r="84" ht="14.25" customHeight="1">
      <c r="A84" s="22" t="s">
        <v>141</v>
      </c>
      <c r="B84" s="23" t="s">
        <v>70</v>
      </c>
      <c r="C84" s="23" t="s">
        <v>40</v>
      </c>
      <c r="D84" s="24">
        <v>45145.0</v>
      </c>
      <c r="E84" s="37">
        <v>1400.0</v>
      </c>
      <c r="F84" s="26" t="s">
        <v>41</v>
      </c>
      <c r="G84" s="26">
        <v>62.6306</v>
      </c>
      <c r="H84" s="26">
        <v>199.5918</v>
      </c>
      <c r="I84" s="26">
        <v>0.8172</v>
      </c>
      <c r="J84" s="26">
        <v>0.0621</v>
      </c>
      <c r="K84" s="85">
        <v>0.0059</v>
      </c>
      <c r="L84" s="26">
        <v>26.1914</v>
      </c>
      <c r="M84" s="26">
        <v>9.5503</v>
      </c>
      <c r="N84" s="67">
        <v>1.3884</v>
      </c>
      <c r="O84" s="26">
        <v>106.58</v>
      </c>
      <c r="P84" s="26"/>
      <c r="R84" s="30"/>
      <c r="T84" s="30">
        <v>45164.0</v>
      </c>
      <c r="U84" s="30">
        <v>45167.0</v>
      </c>
      <c r="V84" s="30">
        <v>45147.0</v>
      </c>
      <c r="W84" s="48">
        <v>45153.0</v>
      </c>
      <c r="X84" s="49">
        <v>45188.0</v>
      </c>
      <c r="Y84" s="30">
        <v>45153.0</v>
      </c>
      <c r="Z84" s="31">
        <v>45152.0</v>
      </c>
    </row>
    <row r="85" ht="14.25" customHeight="1">
      <c r="A85" s="22" t="s">
        <v>142</v>
      </c>
      <c r="B85" s="23" t="s">
        <v>143</v>
      </c>
      <c r="C85" s="23" t="s">
        <v>38</v>
      </c>
      <c r="D85" s="24">
        <v>45145.0</v>
      </c>
      <c r="E85" s="75">
        <v>1200.0</v>
      </c>
      <c r="F85" s="26">
        <v>2.19</v>
      </c>
      <c r="G85" s="26">
        <v>21.2706</v>
      </c>
      <c r="H85" s="26">
        <v>60.5757</v>
      </c>
      <c r="I85" s="26">
        <v>0.8303</v>
      </c>
      <c r="J85" s="26">
        <v>0.0884</v>
      </c>
      <c r="K85" s="85">
        <v>0.1156</v>
      </c>
      <c r="L85" s="46">
        <v>13.325</v>
      </c>
      <c r="M85" s="46">
        <v>8.1582</v>
      </c>
      <c r="N85" s="67">
        <v>2.595</v>
      </c>
      <c r="O85" s="26">
        <v>121.19999999999999</v>
      </c>
      <c r="P85" s="26"/>
      <c r="R85" s="30"/>
      <c r="T85" s="30">
        <v>45164.0</v>
      </c>
      <c r="U85" s="30">
        <v>45167.0</v>
      </c>
      <c r="V85" s="30">
        <v>45147.0</v>
      </c>
      <c r="W85" s="48">
        <v>45153.0</v>
      </c>
      <c r="X85" s="49">
        <v>45188.0</v>
      </c>
      <c r="Y85" s="30">
        <v>45153.0</v>
      </c>
      <c r="Z85" s="31">
        <v>45152.0</v>
      </c>
    </row>
    <row r="86" ht="14.25" customHeight="1">
      <c r="A86" s="22" t="s">
        <v>144</v>
      </c>
      <c r="B86" s="23" t="s">
        <v>143</v>
      </c>
      <c r="C86" s="23" t="s">
        <v>40</v>
      </c>
      <c r="D86" s="24">
        <v>45145.0</v>
      </c>
      <c r="E86" s="37">
        <v>1200.0</v>
      </c>
      <c r="F86" s="26" t="s">
        <v>41</v>
      </c>
      <c r="G86" s="33">
        <v>198.1144</v>
      </c>
      <c r="H86" s="26">
        <v>266.5834</v>
      </c>
      <c r="I86" s="33">
        <v>33.104</v>
      </c>
      <c r="J86" s="33">
        <v>32.4819</v>
      </c>
      <c r="K86" s="85">
        <v>0.0091</v>
      </c>
      <c r="L86" s="26">
        <v>84.6288</v>
      </c>
      <c r="M86" s="26">
        <v>14.0611</v>
      </c>
      <c r="N86" s="67">
        <v>17.8744</v>
      </c>
      <c r="O86" s="26">
        <v>1254.7</v>
      </c>
      <c r="P86" s="26"/>
      <c r="R86" s="30"/>
      <c r="T86" s="30">
        <v>45164.0</v>
      </c>
      <c r="U86" s="30">
        <v>45167.0</v>
      </c>
      <c r="V86" s="30">
        <v>45147.0</v>
      </c>
      <c r="W86" s="48">
        <v>45153.0</v>
      </c>
      <c r="X86" s="49">
        <v>45188.0</v>
      </c>
      <c r="Y86" s="30">
        <v>45153.0</v>
      </c>
      <c r="Z86" s="31">
        <v>45152.0</v>
      </c>
    </row>
    <row r="87" ht="14.25" customHeight="1">
      <c r="A87" s="22" t="s">
        <v>145</v>
      </c>
      <c r="B87" s="23" t="s">
        <v>72</v>
      </c>
      <c r="C87" s="23" t="s">
        <v>38</v>
      </c>
      <c r="D87" s="24">
        <v>45147.0</v>
      </c>
      <c r="E87" s="75">
        <v>830.0</v>
      </c>
      <c r="F87" s="26">
        <v>0.286</v>
      </c>
      <c r="G87" s="26">
        <v>4.8613</v>
      </c>
      <c r="H87" s="26">
        <v>17.0306</v>
      </c>
      <c r="I87" s="26">
        <v>0.7886</v>
      </c>
      <c r="J87" s="68">
        <v>0.0172</v>
      </c>
      <c r="K87" s="85">
        <v>0.0013</v>
      </c>
      <c r="L87" s="46">
        <v>21.9128</v>
      </c>
      <c r="M87" s="46">
        <v>9.2542</v>
      </c>
      <c r="N87" s="67">
        <v>0.8192</v>
      </c>
      <c r="O87" s="26">
        <v>66.76</v>
      </c>
      <c r="P87" s="26"/>
      <c r="R87" s="30"/>
      <c r="T87" s="30">
        <v>45164.0</v>
      </c>
      <c r="U87" s="30">
        <v>45167.0</v>
      </c>
      <c r="V87" s="30">
        <v>45147.0</v>
      </c>
      <c r="W87" s="48">
        <v>45153.0</v>
      </c>
      <c r="X87" s="49">
        <v>45188.0</v>
      </c>
      <c r="Y87" s="30">
        <v>45153.0</v>
      </c>
      <c r="Z87" s="31">
        <v>45152.0</v>
      </c>
    </row>
    <row r="88" ht="14.25" customHeight="1">
      <c r="A88" s="22" t="s">
        <v>146</v>
      </c>
      <c r="B88" s="23" t="s">
        <v>72</v>
      </c>
      <c r="C88" s="23" t="s">
        <v>40</v>
      </c>
      <c r="D88" s="24">
        <v>45147.0</v>
      </c>
      <c r="E88" s="37">
        <v>830.0</v>
      </c>
      <c r="F88" s="26" t="s">
        <v>41</v>
      </c>
      <c r="G88" s="33">
        <v>149.9743</v>
      </c>
      <c r="H88" s="26">
        <v>331.7188</v>
      </c>
      <c r="I88" s="26">
        <v>2.9077</v>
      </c>
      <c r="J88" s="26">
        <v>1.761</v>
      </c>
      <c r="K88" s="85">
        <v>0.0018</v>
      </c>
      <c r="L88" s="26">
        <v>30.0061</v>
      </c>
      <c r="M88" s="26">
        <v>11.2697</v>
      </c>
      <c r="N88" s="67">
        <v>4.8042</v>
      </c>
      <c r="O88" s="26">
        <v>69.53</v>
      </c>
      <c r="P88" s="26"/>
      <c r="R88" s="30"/>
      <c r="T88" s="30">
        <v>45164.0</v>
      </c>
      <c r="U88" s="30">
        <v>45167.0</v>
      </c>
      <c r="V88" s="30">
        <v>45147.0</v>
      </c>
      <c r="W88" s="48">
        <v>45153.0</v>
      </c>
      <c r="X88" s="49">
        <v>45188.0</v>
      </c>
      <c r="Y88" s="30">
        <v>45153.0</v>
      </c>
      <c r="Z88" s="31">
        <v>45152.0</v>
      </c>
    </row>
    <row r="89" ht="14.25" customHeight="1">
      <c r="A89" s="22" t="s">
        <v>147</v>
      </c>
      <c r="B89" s="23" t="s">
        <v>148</v>
      </c>
      <c r="C89" s="23" t="s">
        <v>38</v>
      </c>
      <c r="D89" s="24">
        <v>45145.0</v>
      </c>
      <c r="E89" s="75">
        <v>1500.0</v>
      </c>
      <c r="F89" s="26">
        <v>0.336</v>
      </c>
      <c r="G89" s="26">
        <v>2.2849</v>
      </c>
      <c r="H89" s="26">
        <v>19.9162</v>
      </c>
      <c r="I89" s="26">
        <v>0.5878</v>
      </c>
      <c r="J89" s="26">
        <v>0.0129</v>
      </c>
      <c r="K89" s="85">
        <v>9.0E-4</v>
      </c>
      <c r="L89" s="46">
        <v>28.5263</v>
      </c>
      <c r="M89" s="46">
        <v>6.6581</v>
      </c>
      <c r="N89" s="67">
        <v>1.5414</v>
      </c>
      <c r="O89" s="26">
        <v>139.78</v>
      </c>
      <c r="P89" s="26"/>
      <c r="R89" s="30"/>
      <c r="T89" s="30">
        <v>45164.0</v>
      </c>
      <c r="U89" s="30">
        <v>45167.0</v>
      </c>
      <c r="V89" s="30">
        <v>45147.0</v>
      </c>
      <c r="W89" s="48">
        <v>45153.0</v>
      </c>
      <c r="X89" s="49">
        <v>45188.0</v>
      </c>
      <c r="Y89" s="30">
        <v>45153.0</v>
      </c>
      <c r="Z89" s="31">
        <v>45152.0</v>
      </c>
    </row>
    <row r="90" ht="14.25" customHeight="1">
      <c r="A90" s="22" t="s">
        <v>149</v>
      </c>
      <c r="B90" s="23" t="s">
        <v>148</v>
      </c>
      <c r="C90" s="23" t="s">
        <v>40</v>
      </c>
      <c r="D90" s="24">
        <v>45145.0</v>
      </c>
      <c r="E90" s="37">
        <v>1500.0</v>
      </c>
      <c r="F90" s="26" t="s">
        <v>41</v>
      </c>
      <c r="G90" s="33">
        <v>93.2451</v>
      </c>
      <c r="H90" s="33">
        <v>119.534</v>
      </c>
      <c r="I90" s="33">
        <v>2.4237</v>
      </c>
      <c r="J90" s="33">
        <v>2.1742</v>
      </c>
      <c r="K90" s="85">
        <v>0.0034</v>
      </c>
      <c r="L90" s="26">
        <v>46.2879</v>
      </c>
      <c r="M90" s="26">
        <v>9.3356</v>
      </c>
      <c r="N90" s="67">
        <v>8.1945</v>
      </c>
      <c r="O90" s="26">
        <v>158.87</v>
      </c>
      <c r="P90" s="26"/>
      <c r="R90" s="30"/>
      <c r="T90" s="30">
        <v>45164.0</v>
      </c>
      <c r="U90" s="30">
        <v>45167.0</v>
      </c>
      <c r="V90" s="30">
        <v>45147.0</v>
      </c>
      <c r="W90" s="48">
        <v>45153.0</v>
      </c>
      <c r="X90" s="49">
        <v>45188.0</v>
      </c>
      <c r="Y90" s="30">
        <v>45153.0</v>
      </c>
      <c r="Z90" s="31">
        <v>45152.0</v>
      </c>
    </row>
    <row r="91" ht="14.25" customHeight="1">
      <c r="A91" s="22" t="s">
        <v>150</v>
      </c>
      <c r="B91" s="23" t="s">
        <v>46</v>
      </c>
      <c r="C91" s="23" t="s">
        <v>38</v>
      </c>
      <c r="D91" s="24">
        <v>45145.0</v>
      </c>
      <c r="E91" s="75">
        <v>845.0</v>
      </c>
      <c r="F91" s="26">
        <v>1.755</v>
      </c>
      <c r="G91" s="26">
        <v>3.4338</v>
      </c>
      <c r="H91" s="26">
        <v>17.1564</v>
      </c>
      <c r="I91" s="26">
        <v>0.8289</v>
      </c>
      <c r="J91" s="68">
        <v>0.017</v>
      </c>
      <c r="K91" s="85">
        <v>0.0011</v>
      </c>
      <c r="L91" s="46">
        <v>28.6497</v>
      </c>
      <c r="M91" s="46">
        <v>8.4105</v>
      </c>
      <c r="N91" s="67">
        <v>2.493</v>
      </c>
      <c r="O91" s="26">
        <v>199.73</v>
      </c>
      <c r="P91" s="26"/>
      <c r="R91" s="30"/>
      <c r="T91" s="30">
        <v>45164.0</v>
      </c>
      <c r="U91" s="30">
        <v>45167.0</v>
      </c>
      <c r="V91" s="30">
        <v>45147.0</v>
      </c>
      <c r="W91" s="48">
        <v>45153.0</v>
      </c>
      <c r="X91" s="49">
        <v>45188.0</v>
      </c>
      <c r="Y91" s="30">
        <v>45153.0</v>
      </c>
      <c r="Z91" s="31">
        <v>45152.0</v>
      </c>
    </row>
    <row r="92" ht="14.25" customHeight="1">
      <c r="A92" s="22" t="s">
        <v>151</v>
      </c>
      <c r="B92" s="23" t="s">
        <v>46</v>
      </c>
      <c r="C92" s="23" t="s">
        <v>40</v>
      </c>
      <c r="D92" s="24">
        <v>45145.0</v>
      </c>
      <c r="E92" s="37">
        <v>845.0</v>
      </c>
      <c r="F92" s="26" t="s">
        <v>41</v>
      </c>
      <c r="G92" s="33">
        <v>221.2112</v>
      </c>
      <c r="H92" s="26">
        <v>316.6632</v>
      </c>
      <c r="I92" s="33">
        <v>3.3528</v>
      </c>
      <c r="J92" s="33">
        <v>3.1939</v>
      </c>
      <c r="K92" s="85">
        <v>0.0061</v>
      </c>
      <c r="L92" s="26">
        <v>46.1119</v>
      </c>
      <c r="M92" s="26">
        <v>11.6115</v>
      </c>
      <c r="N92" s="67">
        <v>10.2295</v>
      </c>
      <c r="O92" s="26">
        <v>273.7</v>
      </c>
      <c r="P92" s="26"/>
      <c r="R92" s="30"/>
      <c r="T92" s="30">
        <v>45164.0</v>
      </c>
      <c r="U92" s="30">
        <v>45167.0</v>
      </c>
      <c r="V92" s="30">
        <v>45147.0</v>
      </c>
      <c r="W92" s="48">
        <v>45153.0</v>
      </c>
      <c r="X92" s="49">
        <v>45188.0</v>
      </c>
      <c r="Y92" s="30">
        <v>45153.0</v>
      </c>
      <c r="Z92" s="31">
        <v>45152.0</v>
      </c>
    </row>
    <row r="93" ht="14.25" customHeight="1">
      <c r="A93" s="22" t="s">
        <v>152</v>
      </c>
      <c r="B93" s="23" t="s">
        <v>49</v>
      </c>
      <c r="C93" s="23" t="s">
        <v>38</v>
      </c>
      <c r="D93" s="24">
        <v>45145.0</v>
      </c>
      <c r="E93" s="75">
        <v>1015.0</v>
      </c>
      <c r="F93" s="26">
        <v>0.399</v>
      </c>
      <c r="G93" s="26">
        <v>3.4669</v>
      </c>
      <c r="H93" s="26">
        <v>12.2703</v>
      </c>
      <c r="I93" s="26">
        <v>0.6343</v>
      </c>
      <c r="J93" s="26">
        <v>0.0139</v>
      </c>
      <c r="K93" s="85">
        <v>0.0024</v>
      </c>
      <c r="L93" s="46">
        <v>20.0202</v>
      </c>
      <c r="M93" s="46">
        <v>8.0194</v>
      </c>
      <c r="N93" s="67">
        <v>1.9492</v>
      </c>
      <c r="O93" s="26">
        <v>203.26</v>
      </c>
      <c r="P93" s="26"/>
      <c r="R93" s="30"/>
      <c r="T93" s="30">
        <v>45164.0</v>
      </c>
      <c r="U93" s="30">
        <v>45167.0</v>
      </c>
      <c r="V93" s="30">
        <v>45147.0</v>
      </c>
      <c r="W93" s="48">
        <v>45153.0</v>
      </c>
      <c r="X93" s="49">
        <v>45188.0</v>
      </c>
      <c r="Y93" s="30">
        <v>45153.0</v>
      </c>
      <c r="Z93" s="31">
        <v>45152.0</v>
      </c>
    </row>
    <row r="94" ht="14.25" customHeight="1">
      <c r="A94" s="22" t="s">
        <v>153</v>
      </c>
      <c r="B94" s="23" t="s">
        <v>49</v>
      </c>
      <c r="C94" s="23" t="s">
        <v>40</v>
      </c>
      <c r="D94" s="24">
        <v>45145.0</v>
      </c>
      <c r="E94" s="37">
        <v>1015.0</v>
      </c>
      <c r="F94" s="26" t="s">
        <v>41</v>
      </c>
      <c r="G94" s="26">
        <v>71.3613</v>
      </c>
      <c r="H94" s="26">
        <v>99.1259</v>
      </c>
      <c r="I94" s="26">
        <v>1.3382</v>
      </c>
      <c r="J94" s="26">
        <v>0.2528</v>
      </c>
      <c r="K94" s="85">
        <v>0.2821</v>
      </c>
      <c r="L94" s="26">
        <v>32.83</v>
      </c>
      <c r="M94" s="26">
        <v>9.4675</v>
      </c>
      <c r="N94" s="67">
        <v>3.6869</v>
      </c>
      <c r="O94" s="26">
        <v>185.55</v>
      </c>
      <c r="P94" s="26"/>
      <c r="R94" s="30"/>
      <c r="T94" s="30">
        <v>45164.0</v>
      </c>
      <c r="U94" s="30">
        <v>45167.0</v>
      </c>
      <c r="V94" s="30">
        <v>45147.0</v>
      </c>
      <c r="W94" s="48">
        <v>45153.0</v>
      </c>
      <c r="X94" s="49">
        <v>45188.0</v>
      </c>
      <c r="Y94" s="30">
        <v>45153.0</v>
      </c>
      <c r="Z94" s="31">
        <v>45152.0</v>
      </c>
    </row>
    <row r="95" ht="14.25" customHeight="1">
      <c r="A95" s="52" t="s">
        <v>154</v>
      </c>
      <c r="B95" s="53" t="s">
        <v>155</v>
      </c>
      <c r="C95" s="53" t="s">
        <v>38</v>
      </c>
      <c r="D95" s="54">
        <v>45146.0</v>
      </c>
      <c r="E95" s="86">
        <v>1130.0</v>
      </c>
      <c r="F95" s="55">
        <v>13.718</v>
      </c>
      <c r="G95" s="55">
        <v>2.2295</v>
      </c>
      <c r="H95" s="55">
        <v>23.2683</v>
      </c>
      <c r="I95" s="55">
        <v>0.6731</v>
      </c>
      <c r="J95" s="55">
        <v>0.0167</v>
      </c>
      <c r="K95" s="87">
        <v>0.0028</v>
      </c>
      <c r="L95" s="46">
        <v>21.8763</v>
      </c>
      <c r="M95" s="46">
        <v>8.1851</v>
      </c>
      <c r="N95" s="72">
        <v>6.9114</v>
      </c>
      <c r="O95" s="55">
        <v>209.03</v>
      </c>
      <c r="P95" s="55"/>
      <c r="R95" s="30"/>
      <c r="T95" s="30">
        <v>45164.0</v>
      </c>
      <c r="U95" s="30">
        <v>45167.0</v>
      </c>
      <c r="V95" s="30">
        <v>45147.0</v>
      </c>
      <c r="W95" s="30">
        <v>45153.0</v>
      </c>
      <c r="X95" s="31">
        <v>45188.0</v>
      </c>
      <c r="Y95" s="30">
        <v>45153.0</v>
      </c>
      <c r="Z95" s="31">
        <v>45152.0</v>
      </c>
    </row>
    <row r="96" ht="14.25" customHeight="1">
      <c r="A96" s="23" t="s">
        <v>156</v>
      </c>
      <c r="B96" s="23" t="s">
        <v>76</v>
      </c>
      <c r="C96" s="23" t="s">
        <v>38</v>
      </c>
      <c r="D96" s="88">
        <v>45175.0</v>
      </c>
      <c r="E96" s="75">
        <v>1515.0</v>
      </c>
      <c r="F96" s="23"/>
      <c r="G96" s="23">
        <v>2.4173</v>
      </c>
      <c r="H96" s="26">
        <v>83.8892</v>
      </c>
      <c r="I96" s="26">
        <v>1.4026</v>
      </c>
      <c r="J96" s="26">
        <v>0.0206</v>
      </c>
      <c r="K96" s="89">
        <v>0.0019</v>
      </c>
      <c r="L96" s="23">
        <v>34.352</v>
      </c>
      <c r="M96" s="23">
        <v>10.4352</v>
      </c>
      <c r="N96" s="67">
        <v>3.3537</v>
      </c>
      <c r="O96" s="23">
        <v>17.37</v>
      </c>
      <c r="P96" s="23"/>
      <c r="R96" s="30">
        <v>45280.0</v>
      </c>
      <c r="S96" s="30">
        <v>45280.0</v>
      </c>
      <c r="T96" s="30">
        <v>45179.0</v>
      </c>
      <c r="U96" s="30">
        <v>45220.0</v>
      </c>
      <c r="V96" s="30">
        <v>45190.0</v>
      </c>
      <c r="Z96" s="31">
        <v>45190.0</v>
      </c>
    </row>
    <row r="97" ht="14.25" customHeight="1">
      <c r="A97" s="23" t="s">
        <v>157</v>
      </c>
      <c r="B97" s="23" t="s">
        <v>124</v>
      </c>
      <c r="C97" s="23" t="s">
        <v>38</v>
      </c>
      <c r="D97" s="88">
        <v>45175.0</v>
      </c>
      <c r="E97" s="75">
        <v>1345.0</v>
      </c>
      <c r="F97" s="23">
        <v>27.450296317121172</v>
      </c>
      <c r="G97" s="23">
        <v>7.1019</v>
      </c>
      <c r="H97" s="26">
        <v>24.7069</v>
      </c>
      <c r="I97" s="26">
        <v>1.5534</v>
      </c>
      <c r="J97" s="26">
        <v>0.0951</v>
      </c>
      <c r="K97" s="89">
        <v>0.2501</v>
      </c>
      <c r="L97" s="23">
        <v>29.6804</v>
      </c>
      <c r="M97" s="23">
        <v>11.132</v>
      </c>
      <c r="N97" s="67">
        <v>1.6179</v>
      </c>
      <c r="O97" s="23">
        <v>495.84</v>
      </c>
      <c r="P97" s="23"/>
      <c r="R97" s="30">
        <v>45280.0</v>
      </c>
      <c r="S97" s="30">
        <v>45280.0</v>
      </c>
      <c r="T97" s="30">
        <v>45179.0</v>
      </c>
      <c r="U97" s="30">
        <v>45220.0</v>
      </c>
      <c r="V97" s="30">
        <v>45190.0</v>
      </c>
      <c r="Z97" s="31">
        <v>45190.0</v>
      </c>
    </row>
    <row r="98" ht="14.25" customHeight="1">
      <c r="A98" s="23" t="s">
        <v>158</v>
      </c>
      <c r="B98" s="23" t="s">
        <v>83</v>
      </c>
      <c r="C98" s="23" t="s">
        <v>38</v>
      </c>
      <c r="D98" s="88">
        <v>45175.0</v>
      </c>
      <c r="E98" s="75">
        <v>1000.0</v>
      </c>
      <c r="F98" s="23">
        <v>29.56847230812482</v>
      </c>
      <c r="G98" s="23">
        <v>249.3734</v>
      </c>
      <c r="H98" s="26">
        <v>572.7047</v>
      </c>
      <c r="I98" s="26">
        <v>4.7772</v>
      </c>
      <c r="J98" s="26">
        <v>0.8361</v>
      </c>
      <c r="K98" s="89">
        <v>0.0045</v>
      </c>
      <c r="L98" s="23">
        <v>39.7884</v>
      </c>
      <c r="M98" s="23">
        <v>19.1491</v>
      </c>
      <c r="N98" s="67">
        <v>8.8593</v>
      </c>
      <c r="O98" s="23">
        <v>38.99</v>
      </c>
      <c r="P98" s="23"/>
      <c r="R98" s="30">
        <v>45280.0</v>
      </c>
      <c r="S98" s="30">
        <v>45280.0</v>
      </c>
      <c r="T98" s="30">
        <v>45179.0</v>
      </c>
      <c r="U98" s="30">
        <v>45220.0</v>
      </c>
      <c r="V98" s="30">
        <v>45190.0</v>
      </c>
      <c r="Z98" s="31">
        <v>45190.0</v>
      </c>
    </row>
    <row r="99" ht="14.25" customHeight="1">
      <c r="A99" s="23" t="s">
        <v>159</v>
      </c>
      <c r="B99" s="23" t="s">
        <v>124</v>
      </c>
      <c r="C99" s="23" t="s">
        <v>40</v>
      </c>
      <c r="D99" s="88">
        <v>45175.0</v>
      </c>
      <c r="E99" s="75">
        <v>1345.0</v>
      </c>
      <c r="F99" s="23" t="s">
        <v>41</v>
      </c>
      <c r="G99" s="37">
        <v>123.4617</v>
      </c>
      <c r="H99" s="39">
        <v>151.221</v>
      </c>
      <c r="I99" s="26">
        <v>7.037</v>
      </c>
      <c r="J99" s="26">
        <v>5.3228</v>
      </c>
      <c r="K99" s="89">
        <v>0.0163</v>
      </c>
      <c r="L99" s="23">
        <v>71.6118</v>
      </c>
      <c r="M99" s="23">
        <v>11.1592</v>
      </c>
      <c r="N99" s="67">
        <v>8.0128</v>
      </c>
      <c r="O99" s="23">
        <v>472.2</v>
      </c>
      <c r="P99" s="23"/>
      <c r="R99" s="30">
        <v>45280.0</v>
      </c>
      <c r="S99" s="30">
        <v>45280.0</v>
      </c>
      <c r="T99" s="30">
        <v>45179.0</v>
      </c>
      <c r="U99" s="30">
        <v>45220.0</v>
      </c>
      <c r="V99" s="30">
        <v>45190.0</v>
      </c>
      <c r="Z99" s="31">
        <v>45190.0</v>
      </c>
    </row>
    <row r="100" ht="14.25" customHeight="1">
      <c r="A100" s="53" t="s">
        <v>160</v>
      </c>
      <c r="B100" s="53" t="s">
        <v>76</v>
      </c>
      <c r="C100" s="53" t="s">
        <v>40</v>
      </c>
      <c r="D100" s="90">
        <v>45175.0</v>
      </c>
      <c r="E100" s="86">
        <v>1515.0</v>
      </c>
      <c r="F100" s="53" t="s">
        <v>41</v>
      </c>
      <c r="G100" s="23">
        <v>153.7104</v>
      </c>
      <c r="H100" s="26">
        <v>291.1583</v>
      </c>
      <c r="I100" s="26">
        <v>1.4233</v>
      </c>
      <c r="J100" s="26">
        <v>0.0849</v>
      </c>
      <c r="K100" s="89">
        <v>0.0079</v>
      </c>
      <c r="L100" s="23">
        <v>35.472</v>
      </c>
      <c r="M100" s="23">
        <v>11.7017</v>
      </c>
      <c r="N100" s="67">
        <v>3.4085</v>
      </c>
      <c r="O100" s="23">
        <v>19.2</v>
      </c>
      <c r="P100" s="23"/>
      <c r="R100" s="30">
        <v>45280.0</v>
      </c>
      <c r="S100" s="30">
        <v>45280.0</v>
      </c>
      <c r="T100" s="30">
        <v>45179.0</v>
      </c>
      <c r="U100" s="30">
        <v>45220.0</v>
      </c>
      <c r="V100" s="30">
        <v>45190.0</v>
      </c>
      <c r="Z100" s="31">
        <v>45190.0</v>
      </c>
    </row>
    <row r="101" ht="14.25" customHeight="1">
      <c r="A101" s="23" t="s">
        <v>161</v>
      </c>
      <c r="B101" s="23" t="s">
        <v>83</v>
      </c>
      <c r="C101" s="23" t="s">
        <v>40</v>
      </c>
      <c r="D101" s="88">
        <v>45175.0</v>
      </c>
      <c r="E101" s="75">
        <v>1000.0</v>
      </c>
      <c r="F101" s="23" t="s">
        <v>41</v>
      </c>
      <c r="G101" s="91">
        <v>268.149</v>
      </c>
      <c r="H101" s="55">
        <v>532.8896</v>
      </c>
      <c r="I101" s="55">
        <v>4.6497</v>
      </c>
      <c r="J101" s="55">
        <v>0.7931</v>
      </c>
      <c r="K101" s="92">
        <v>0.0097</v>
      </c>
      <c r="L101" s="23">
        <v>40.1554</v>
      </c>
      <c r="M101" s="23">
        <v>19.7423</v>
      </c>
      <c r="N101" s="72">
        <v>9.6267</v>
      </c>
      <c r="O101" s="53">
        <v>39.89</v>
      </c>
      <c r="P101" s="53"/>
      <c r="R101" s="30">
        <v>45280.0</v>
      </c>
      <c r="S101" s="30">
        <v>45280.0</v>
      </c>
      <c r="T101" s="30">
        <v>45179.0</v>
      </c>
      <c r="U101" s="30">
        <v>45220.0</v>
      </c>
      <c r="V101" s="30">
        <v>45190.0</v>
      </c>
      <c r="Z101" s="31">
        <v>45190.0</v>
      </c>
    </row>
    <row r="102" ht="14.25" customHeight="1">
      <c r="A102" s="93" t="s">
        <v>162</v>
      </c>
      <c r="B102" s="93" t="s">
        <v>63</v>
      </c>
      <c r="C102" s="93" t="s">
        <v>38</v>
      </c>
      <c r="D102" s="94">
        <v>45180.0</v>
      </c>
      <c r="E102" s="93">
        <v>915.0</v>
      </c>
      <c r="F102" s="26">
        <v>4.2119523943398</v>
      </c>
      <c r="G102" s="26">
        <v>2.1554</v>
      </c>
      <c r="H102" s="26">
        <v>17.5141</v>
      </c>
      <c r="I102" s="26">
        <v>0.6936</v>
      </c>
      <c r="J102" s="95">
        <v>0.008</v>
      </c>
      <c r="K102" s="89">
        <v>0.001</v>
      </c>
      <c r="L102" s="46">
        <v>29.9111</v>
      </c>
      <c r="M102" s="46">
        <v>7.9467</v>
      </c>
      <c r="N102" s="67">
        <v>2.9334</v>
      </c>
      <c r="O102" s="23">
        <v>59.91</v>
      </c>
      <c r="P102" s="46"/>
      <c r="R102" s="30">
        <v>45280.0</v>
      </c>
      <c r="S102" s="30">
        <v>45280.0</v>
      </c>
      <c r="U102" s="30">
        <v>45220.0</v>
      </c>
      <c r="V102" s="30">
        <v>45188.0</v>
      </c>
      <c r="Z102" s="31">
        <v>45190.0</v>
      </c>
    </row>
    <row r="103" ht="14.25" customHeight="1">
      <c r="A103" s="96" t="s">
        <v>163</v>
      </c>
      <c r="B103" s="96" t="s">
        <v>65</v>
      </c>
      <c r="C103" s="96" t="s">
        <v>38</v>
      </c>
      <c r="D103" s="97">
        <v>45180.0</v>
      </c>
      <c r="E103" s="96">
        <v>1130.0</v>
      </c>
      <c r="F103" s="26">
        <v>12.03265223502952</v>
      </c>
      <c r="G103" s="26">
        <v>13.0307</v>
      </c>
      <c r="H103" s="26">
        <v>46.5076</v>
      </c>
      <c r="I103" s="26">
        <v>0.8878</v>
      </c>
      <c r="J103" s="26">
        <v>0.0773</v>
      </c>
      <c r="K103" s="89">
        <v>0.013</v>
      </c>
      <c r="L103" s="46">
        <v>22.9804</v>
      </c>
      <c r="M103" s="46">
        <v>9.4993</v>
      </c>
      <c r="N103" s="67">
        <v>8.4147</v>
      </c>
      <c r="O103" s="23">
        <v>206.48</v>
      </c>
      <c r="P103" s="46"/>
      <c r="R103" s="30">
        <v>45280.0</v>
      </c>
      <c r="S103" s="30">
        <v>45280.0</v>
      </c>
      <c r="U103" s="30">
        <v>45220.0</v>
      </c>
      <c r="V103" s="30">
        <v>45188.0</v>
      </c>
      <c r="Z103" s="31">
        <v>45190.0</v>
      </c>
    </row>
    <row r="104" ht="14.25" customHeight="1">
      <c r="A104" s="93" t="s">
        <v>164</v>
      </c>
      <c r="B104" s="93" t="s">
        <v>61</v>
      </c>
      <c r="C104" s="93" t="s">
        <v>38</v>
      </c>
      <c r="D104" s="94">
        <v>45180.0</v>
      </c>
      <c r="E104" s="93">
        <v>1345.0</v>
      </c>
      <c r="F104" s="26">
        <v>11.47659863180583</v>
      </c>
      <c r="G104" s="26">
        <v>2.2496</v>
      </c>
      <c r="H104" s="26">
        <v>25.046</v>
      </c>
      <c r="I104" s="26">
        <v>0.5797</v>
      </c>
      <c r="J104" s="95">
        <v>0.0089</v>
      </c>
      <c r="K104" s="89">
        <v>0.0013</v>
      </c>
      <c r="L104" s="46">
        <v>26.6827</v>
      </c>
      <c r="M104" s="46">
        <v>7.8338</v>
      </c>
      <c r="N104" s="67">
        <v>5.3026</v>
      </c>
      <c r="O104" s="23">
        <v>258.64</v>
      </c>
      <c r="P104" s="46"/>
      <c r="R104" s="30">
        <v>45280.0</v>
      </c>
      <c r="S104" s="30">
        <v>45280.0</v>
      </c>
      <c r="U104" s="30">
        <v>45220.0</v>
      </c>
      <c r="V104" s="30">
        <v>45188.0</v>
      </c>
      <c r="Z104" s="31">
        <v>45190.0</v>
      </c>
    </row>
    <row r="105" ht="14.25" customHeight="1">
      <c r="A105" s="96" t="s">
        <v>165</v>
      </c>
      <c r="B105" s="96" t="s">
        <v>70</v>
      </c>
      <c r="C105" s="96" t="s">
        <v>38</v>
      </c>
      <c r="D105" s="97">
        <v>45183.0</v>
      </c>
      <c r="E105" s="96">
        <v>830.0</v>
      </c>
      <c r="F105" s="26">
        <v>9.383974135507449</v>
      </c>
      <c r="G105" s="26">
        <v>2.1254</v>
      </c>
      <c r="H105" s="26">
        <v>17.193</v>
      </c>
      <c r="I105" s="26">
        <v>0.8526</v>
      </c>
      <c r="J105" s="95">
        <v>0.0096</v>
      </c>
      <c r="K105" s="89">
        <v>0.0027</v>
      </c>
      <c r="L105" s="46">
        <v>15.1922</v>
      </c>
      <c r="M105" s="46">
        <v>8.5633</v>
      </c>
      <c r="N105" s="67">
        <v>0.2841</v>
      </c>
      <c r="O105" s="23">
        <v>122.94</v>
      </c>
      <c r="P105" s="46"/>
      <c r="R105" s="30">
        <v>45280.0</v>
      </c>
      <c r="S105" s="30">
        <v>45280.0</v>
      </c>
      <c r="U105" s="30">
        <v>45220.0</v>
      </c>
      <c r="V105" s="30">
        <v>45188.0</v>
      </c>
      <c r="Z105" s="31">
        <v>45190.0</v>
      </c>
    </row>
    <row r="106" ht="14.25" customHeight="1">
      <c r="A106" s="93" t="s">
        <v>166</v>
      </c>
      <c r="B106" s="93" t="s">
        <v>43</v>
      </c>
      <c r="C106" s="93" t="s">
        <v>38</v>
      </c>
      <c r="D106" s="94">
        <v>45181.0</v>
      </c>
      <c r="E106" s="93">
        <v>1200.0</v>
      </c>
      <c r="F106" s="26">
        <v>11.019284790553838</v>
      </c>
      <c r="G106" s="26">
        <v>3.69</v>
      </c>
      <c r="H106" s="26">
        <v>38.6238</v>
      </c>
      <c r="I106" s="26">
        <v>0.7737</v>
      </c>
      <c r="J106" s="26">
        <v>0.0145</v>
      </c>
      <c r="K106" s="89">
        <v>0.0114</v>
      </c>
      <c r="L106" s="46">
        <v>15.3439</v>
      </c>
      <c r="M106" s="46">
        <v>7.3255</v>
      </c>
      <c r="N106" s="67">
        <v>0.7835</v>
      </c>
      <c r="O106" s="23">
        <v>153.16</v>
      </c>
      <c r="P106" s="46"/>
      <c r="R106" s="30">
        <v>45280.0</v>
      </c>
      <c r="S106" s="30">
        <v>45280.0</v>
      </c>
      <c r="U106" s="30">
        <v>45220.0</v>
      </c>
      <c r="V106" s="30">
        <v>45188.0</v>
      </c>
      <c r="Z106" s="31">
        <v>45190.0</v>
      </c>
    </row>
    <row r="107" ht="14.25" customHeight="1">
      <c r="A107" s="96" t="s">
        <v>167</v>
      </c>
      <c r="B107" s="96" t="s">
        <v>72</v>
      </c>
      <c r="C107" s="96" t="s">
        <v>38</v>
      </c>
      <c r="D107" s="97">
        <v>45181.0</v>
      </c>
      <c r="E107" s="96">
        <v>1345.0</v>
      </c>
      <c r="F107" s="26">
        <v>4.750181613719427</v>
      </c>
      <c r="G107" s="26">
        <v>1.9636</v>
      </c>
      <c r="H107" s="33">
        <v>20.0951</v>
      </c>
      <c r="I107" s="26">
        <v>0.7445</v>
      </c>
      <c r="J107" s="26">
        <v>0.0137</v>
      </c>
      <c r="K107" s="89">
        <v>0.0021</v>
      </c>
      <c r="L107" s="46">
        <v>22.155</v>
      </c>
      <c r="M107" s="46">
        <v>8.7799</v>
      </c>
      <c r="N107" s="67">
        <v>0.9297</v>
      </c>
      <c r="O107" s="23">
        <v>71.41</v>
      </c>
      <c r="P107" s="46"/>
      <c r="R107" s="30">
        <v>45280.0</v>
      </c>
      <c r="S107" s="30">
        <v>45280.0</v>
      </c>
      <c r="U107" s="30">
        <v>45220.0</v>
      </c>
      <c r="V107" s="30">
        <v>45188.0</v>
      </c>
      <c r="Z107" s="31">
        <v>45190.0</v>
      </c>
    </row>
    <row r="108" ht="14.25" customHeight="1">
      <c r="A108" s="93" t="s">
        <v>168</v>
      </c>
      <c r="B108" s="93" t="s">
        <v>148</v>
      </c>
      <c r="C108" s="93" t="s">
        <v>38</v>
      </c>
      <c r="D108" s="94">
        <v>45181.0</v>
      </c>
      <c r="E108" s="93">
        <v>1445.0</v>
      </c>
      <c r="F108" s="26">
        <v>8.540341861118922</v>
      </c>
      <c r="G108" s="26">
        <v>1.0716</v>
      </c>
      <c r="H108" s="26">
        <v>17.9164</v>
      </c>
      <c r="I108" s="26">
        <v>0.4786</v>
      </c>
      <c r="J108" s="95">
        <v>0.0082</v>
      </c>
      <c r="K108" s="89">
        <v>0.0025</v>
      </c>
      <c r="L108" s="46">
        <v>27.8125</v>
      </c>
      <c r="M108" s="46">
        <v>6.8724</v>
      </c>
      <c r="N108" s="67">
        <v>1.5205</v>
      </c>
      <c r="O108" s="23">
        <v>145.94</v>
      </c>
      <c r="P108" s="46"/>
      <c r="R108" s="30">
        <v>45280.0</v>
      </c>
      <c r="S108" s="30">
        <v>45280.0</v>
      </c>
      <c r="U108" s="30">
        <v>45220.0</v>
      </c>
      <c r="V108" s="30">
        <v>45188.0</v>
      </c>
      <c r="Z108" s="31">
        <v>45190.0</v>
      </c>
    </row>
    <row r="109" ht="14.25" customHeight="1">
      <c r="A109" s="96" t="s">
        <v>169</v>
      </c>
      <c r="B109" s="96" t="s">
        <v>46</v>
      </c>
      <c r="C109" s="96" t="s">
        <v>38</v>
      </c>
      <c r="D109" s="97">
        <v>45181.0</v>
      </c>
      <c r="E109" s="96">
        <v>900.0</v>
      </c>
      <c r="F109" s="26">
        <v>17.86074257332958</v>
      </c>
      <c r="G109" s="26">
        <v>2.5383</v>
      </c>
      <c r="H109" s="26">
        <v>20.1044</v>
      </c>
      <c r="I109" s="26">
        <v>0.5978</v>
      </c>
      <c r="J109" s="95">
        <v>0.0076</v>
      </c>
      <c r="K109" s="89">
        <v>5.0E-4</v>
      </c>
      <c r="L109" s="46">
        <v>27.821</v>
      </c>
      <c r="M109" s="46">
        <v>8.8003</v>
      </c>
      <c r="N109" s="67">
        <v>2.3305</v>
      </c>
      <c r="O109" s="23">
        <v>198.24</v>
      </c>
      <c r="P109" s="46"/>
      <c r="R109" s="30">
        <v>45280.0</v>
      </c>
      <c r="S109" s="30">
        <v>45280.0</v>
      </c>
      <c r="U109" s="30">
        <v>45220.0</v>
      </c>
      <c r="V109" s="30">
        <v>45188.0</v>
      </c>
      <c r="Z109" s="31">
        <v>45190.0</v>
      </c>
    </row>
    <row r="110" ht="14.25" customHeight="1">
      <c r="A110" s="93" t="s">
        <v>170</v>
      </c>
      <c r="B110" s="93" t="s">
        <v>49</v>
      </c>
      <c r="C110" s="93" t="s">
        <v>38</v>
      </c>
      <c r="D110" s="94">
        <v>45181.0</v>
      </c>
      <c r="E110" s="93">
        <v>1030.0</v>
      </c>
      <c r="F110" s="26">
        <v>3.414533595726736</v>
      </c>
      <c r="G110" s="26">
        <v>1.4724</v>
      </c>
      <c r="H110" s="26">
        <v>13.3749</v>
      </c>
      <c r="I110" s="26">
        <v>0.516</v>
      </c>
      <c r="J110" s="26">
        <v>0.01</v>
      </c>
      <c r="K110" s="89">
        <v>0.0022</v>
      </c>
      <c r="L110" s="46">
        <v>21.399</v>
      </c>
      <c r="M110" s="46">
        <v>8.761</v>
      </c>
      <c r="N110" s="67">
        <v>2.5376</v>
      </c>
      <c r="O110" s="23">
        <v>208.44</v>
      </c>
      <c r="P110" s="46"/>
      <c r="R110" s="30">
        <v>45280.0</v>
      </c>
      <c r="S110" s="30">
        <v>45280.0</v>
      </c>
      <c r="U110" s="30">
        <v>45220.0</v>
      </c>
      <c r="V110" s="30">
        <v>45188.0</v>
      </c>
      <c r="Z110" s="31">
        <v>45191.0</v>
      </c>
    </row>
    <row r="111" ht="14.25" customHeight="1">
      <c r="A111" s="96" t="s">
        <v>171</v>
      </c>
      <c r="B111" s="96" t="s">
        <v>54</v>
      </c>
      <c r="C111" s="96" t="s">
        <v>38</v>
      </c>
      <c r="D111" s="97">
        <v>45182.0</v>
      </c>
      <c r="E111" s="96">
        <v>1045.0</v>
      </c>
      <c r="F111" s="26">
        <v>6.253995314403524</v>
      </c>
      <c r="G111" s="26">
        <v>0.7214</v>
      </c>
      <c r="H111" s="26">
        <v>18.8026</v>
      </c>
      <c r="I111" s="26">
        <v>0.6225</v>
      </c>
      <c r="J111" s="26">
        <v>0.012</v>
      </c>
      <c r="K111" s="89">
        <v>0.0016</v>
      </c>
      <c r="L111" s="46">
        <v>25.5375</v>
      </c>
      <c r="M111" s="46">
        <v>7.4739</v>
      </c>
      <c r="N111" s="67">
        <v>1.8737</v>
      </c>
      <c r="O111" s="23">
        <v>176.3</v>
      </c>
      <c r="P111" s="46"/>
      <c r="R111" s="30">
        <v>45280.0</v>
      </c>
      <c r="S111" s="30">
        <v>45280.0</v>
      </c>
      <c r="U111" s="30">
        <v>45220.0</v>
      </c>
      <c r="V111" s="30">
        <v>45188.0</v>
      </c>
      <c r="Z111" s="31">
        <v>45190.0</v>
      </c>
    </row>
    <row r="112" ht="14.25" customHeight="1">
      <c r="A112" s="93" t="s">
        <v>172</v>
      </c>
      <c r="B112" s="93" t="s">
        <v>52</v>
      </c>
      <c r="C112" s="93" t="s">
        <v>38</v>
      </c>
      <c r="D112" s="94">
        <v>45182.0</v>
      </c>
      <c r="E112" s="93">
        <v>930.0</v>
      </c>
      <c r="F112" s="26">
        <v>15.384648861400056</v>
      </c>
      <c r="G112" s="26">
        <v>1.9777</v>
      </c>
      <c r="H112" s="26">
        <v>26.7813</v>
      </c>
      <c r="I112" s="26">
        <v>0.8591</v>
      </c>
      <c r="J112" s="26">
        <v>0.0102</v>
      </c>
      <c r="K112" s="89">
        <v>0.0033</v>
      </c>
      <c r="L112" s="46">
        <v>26.8417</v>
      </c>
      <c r="M112" s="46">
        <v>5.8817</v>
      </c>
      <c r="N112" s="67">
        <v>2.0625</v>
      </c>
      <c r="O112" s="23">
        <v>165.86</v>
      </c>
      <c r="P112" s="46"/>
      <c r="R112" s="30">
        <v>45280.0</v>
      </c>
      <c r="S112" s="30">
        <v>45280.0</v>
      </c>
      <c r="U112" s="30">
        <v>45220.0</v>
      </c>
      <c r="V112" s="30">
        <v>45188.0</v>
      </c>
      <c r="Z112" s="31">
        <v>45190.0</v>
      </c>
    </row>
    <row r="113" ht="14.25" customHeight="1">
      <c r="A113" s="96" t="s">
        <v>173</v>
      </c>
      <c r="B113" s="96" t="s">
        <v>56</v>
      </c>
      <c r="C113" s="96" t="s">
        <v>38</v>
      </c>
      <c r="D113" s="97">
        <v>45182.0</v>
      </c>
      <c r="E113" s="96">
        <v>845.0</v>
      </c>
      <c r="F113" s="26">
        <v>95.17171549058196</v>
      </c>
      <c r="G113" s="26">
        <v>1.8136</v>
      </c>
      <c r="H113" s="26">
        <v>72.6225</v>
      </c>
      <c r="I113" s="26">
        <v>1.1259</v>
      </c>
      <c r="J113" s="95">
        <v>0.0051</v>
      </c>
      <c r="K113" s="89">
        <v>0.005</v>
      </c>
      <c r="L113" s="46">
        <v>35.651</v>
      </c>
      <c r="M113" s="46">
        <v>4.2499</v>
      </c>
      <c r="N113" s="67">
        <v>8.0859</v>
      </c>
      <c r="O113" s="23">
        <v>348.5</v>
      </c>
      <c r="P113" s="46"/>
      <c r="R113" s="30">
        <v>45280.0</v>
      </c>
      <c r="S113" s="30">
        <v>45280.0</v>
      </c>
      <c r="U113" s="30">
        <v>45220.0</v>
      </c>
      <c r="V113" s="30">
        <v>45188.0</v>
      </c>
      <c r="Z113" s="31">
        <v>45190.0</v>
      </c>
    </row>
    <row r="114" ht="14.25" customHeight="1">
      <c r="A114" s="93" t="s">
        <v>174</v>
      </c>
      <c r="B114" s="93" t="s">
        <v>63</v>
      </c>
      <c r="C114" s="93" t="s">
        <v>40</v>
      </c>
      <c r="D114" s="94">
        <v>45180.0</v>
      </c>
      <c r="E114" s="93">
        <v>915.0</v>
      </c>
      <c r="F114" s="39" t="s">
        <v>41</v>
      </c>
      <c r="G114" s="39">
        <v>48.4919</v>
      </c>
      <c r="H114" s="39">
        <v>123.4781</v>
      </c>
      <c r="I114" s="39">
        <v>1.189</v>
      </c>
      <c r="J114" s="39">
        <v>0.2204</v>
      </c>
      <c r="K114" s="98">
        <v>0.131</v>
      </c>
      <c r="L114" s="46">
        <v>34.8103</v>
      </c>
      <c r="M114" s="46">
        <v>5.3113</v>
      </c>
      <c r="N114" s="99">
        <v>7.3063</v>
      </c>
      <c r="O114" s="37">
        <v>55.16</v>
      </c>
      <c r="P114" s="83"/>
      <c r="Q114" s="43"/>
      <c r="R114" s="44">
        <v>45280.0</v>
      </c>
      <c r="S114" s="44">
        <v>45280.0</v>
      </c>
      <c r="T114" s="43"/>
      <c r="U114" s="44">
        <v>45220.0</v>
      </c>
      <c r="V114" s="44">
        <v>45188.0</v>
      </c>
      <c r="W114" s="43"/>
      <c r="X114" s="43"/>
      <c r="Y114" s="43"/>
      <c r="Z114" s="45">
        <v>45190.0</v>
      </c>
    </row>
    <row r="115" ht="14.25" customHeight="1">
      <c r="A115" s="96" t="s">
        <v>175</v>
      </c>
      <c r="B115" s="96" t="s">
        <v>65</v>
      </c>
      <c r="C115" s="96" t="s">
        <v>40</v>
      </c>
      <c r="D115" s="97">
        <v>45180.0</v>
      </c>
      <c r="E115" s="96">
        <v>1130.0</v>
      </c>
      <c r="F115" s="33" t="s">
        <v>41</v>
      </c>
      <c r="G115" s="33">
        <v>194.3451</v>
      </c>
      <c r="H115" s="33">
        <v>758.9379</v>
      </c>
      <c r="I115" s="33">
        <v>1.5292</v>
      </c>
      <c r="J115" s="33">
        <v>1.1719</v>
      </c>
      <c r="K115" s="100">
        <v>0.0046</v>
      </c>
      <c r="L115" s="46">
        <v>39.4141</v>
      </c>
      <c r="M115" s="46">
        <v>5.588</v>
      </c>
      <c r="N115" s="101">
        <v>14.566</v>
      </c>
      <c r="O115" s="75">
        <v>205.6</v>
      </c>
      <c r="P115" s="102"/>
      <c r="Q115" s="78"/>
      <c r="R115" s="79">
        <v>45280.0</v>
      </c>
      <c r="S115" s="79">
        <v>45280.0</v>
      </c>
      <c r="T115" s="78"/>
      <c r="U115" s="79">
        <v>45220.0</v>
      </c>
      <c r="V115" s="79">
        <v>45189.0</v>
      </c>
      <c r="W115" s="78"/>
      <c r="X115" s="78"/>
      <c r="Y115" s="78"/>
      <c r="Z115" s="82">
        <v>45190.0</v>
      </c>
    </row>
    <row r="116" ht="14.25" customHeight="1">
      <c r="A116" s="93" t="s">
        <v>176</v>
      </c>
      <c r="B116" s="93" t="s">
        <v>61</v>
      </c>
      <c r="C116" s="93" t="s">
        <v>40</v>
      </c>
      <c r="D116" s="94">
        <v>45180.0</v>
      </c>
      <c r="E116" s="93">
        <v>1345.0</v>
      </c>
      <c r="F116" s="39" t="s">
        <v>41</v>
      </c>
      <c r="G116" s="39">
        <v>98.0438</v>
      </c>
      <c r="H116" s="39">
        <v>223.8362</v>
      </c>
      <c r="I116" s="39">
        <v>1.3489</v>
      </c>
      <c r="J116" s="39">
        <v>0.4813</v>
      </c>
      <c r="K116" s="98">
        <v>0.0051</v>
      </c>
      <c r="L116" s="83"/>
      <c r="M116" s="46">
        <v>3.366</v>
      </c>
      <c r="N116" s="99">
        <v>9.2308</v>
      </c>
      <c r="O116" s="37">
        <v>491.59999999999997</v>
      </c>
      <c r="P116" s="83"/>
      <c r="Q116" s="43"/>
      <c r="R116" s="44">
        <v>45280.0</v>
      </c>
      <c r="S116" s="44">
        <v>45280.0</v>
      </c>
      <c r="T116" s="43"/>
      <c r="U116" s="44">
        <v>45220.0</v>
      </c>
      <c r="V116" s="44">
        <v>45188.0</v>
      </c>
      <c r="W116" s="43"/>
      <c r="X116" s="43"/>
      <c r="Y116" s="43"/>
      <c r="Z116" s="45">
        <v>45190.0</v>
      </c>
    </row>
    <row r="117" ht="14.25" customHeight="1">
      <c r="A117" s="96" t="s">
        <v>177</v>
      </c>
      <c r="B117" s="96" t="s">
        <v>70</v>
      </c>
      <c r="C117" s="96" t="s">
        <v>40</v>
      </c>
      <c r="D117" s="97">
        <v>45183.0</v>
      </c>
      <c r="E117" s="96">
        <v>830.0</v>
      </c>
      <c r="F117" s="26" t="s">
        <v>41</v>
      </c>
      <c r="G117" s="26">
        <v>19.1529</v>
      </c>
      <c r="H117" s="26">
        <v>131.5131</v>
      </c>
      <c r="I117" s="26">
        <v>1.2803</v>
      </c>
      <c r="J117" s="26">
        <v>0.0343</v>
      </c>
      <c r="K117" s="89">
        <v>0.0044</v>
      </c>
      <c r="L117" s="46">
        <v>26.2027</v>
      </c>
      <c r="M117" s="46">
        <v>5.0649</v>
      </c>
      <c r="N117" s="67">
        <v>0.345</v>
      </c>
      <c r="O117" s="23">
        <v>115.88</v>
      </c>
      <c r="P117" s="46"/>
      <c r="R117" s="30">
        <v>45280.0</v>
      </c>
      <c r="S117" s="30">
        <v>45280.0</v>
      </c>
      <c r="U117" s="30">
        <v>45220.0</v>
      </c>
      <c r="V117" s="30">
        <v>45188.0</v>
      </c>
      <c r="Z117" s="31">
        <v>45190.0</v>
      </c>
    </row>
    <row r="118" ht="14.25" customHeight="1">
      <c r="A118" s="93" t="s">
        <v>178</v>
      </c>
      <c r="B118" s="93" t="s">
        <v>43</v>
      </c>
      <c r="C118" s="93" t="s">
        <v>40</v>
      </c>
      <c r="D118" s="94">
        <v>45181.0</v>
      </c>
      <c r="E118" s="93">
        <v>1200.0</v>
      </c>
      <c r="F118" s="39" t="s">
        <v>41</v>
      </c>
      <c r="G118" s="39">
        <v>198.8313</v>
      </c>
      <c r="H118" s="39">
        <v>261.3677</v>
      </c>
      <c r="I118" s="59">
        <v>20.172</v>
      </c>
      <c r="J118" s="59">
        <v>37.88992231155778</v>
      </c>
      <c r="K118" s="89">
        <v>0.0052</v>
      </c>
      <c r="L118" s="83"/>
      <c r="M118" s="46">
        <v>7.4651</v>
      </c>
      <c r="N118" s="67">
        <v>2.1904</v>
      </c>
      <c r="O118" s="23">
        <v>1287.8999999999999</v>
      </c>
      <c r="P118" s="46"/>
      <c r="R118" s="30">
        <v>45280.0</v>
      </c>
      <c r="S118" s="30">
        <v>45399.0</v>
      </c>
      <c r="U118" s="30">
        <v>45220.0</v>
      </c>
      <c r="V118" s="30">
        <v>45188.0</v>
      </c>
      <c r="Z118" s="31">
        <v>45190.0</v>
      </c>
    </row>
    <row r="119" ht="14.25" customHeight="1">
      <c r="A119" s="96" t="s">
        <v>179</v>
      </c>
      <c r="B119" s="96" t="s">
        <v>72</v>
      </c>
      <c r="C119" s="96" t="s">
        <v>40</v>
      </c>
      <c r="D119" s="97">
        <v>45181.0</v>
      </c>
      <c r="E119" s="96">
        <v>1345.0</v>
      </c>
      <c r="F119" s="26" t="s">
        <v>41</v>
      </c>
      <c r="G119" s="26">
        <v>111.6087</v>
      </c>
      <c r="H119" s="26">
        <v>515.0129</v>
      </c>
      <c r="I119" s="26">
        <v>3.3432</v>
      </c>
      <c r="J119" s="26">
        <v>1.8531</v>
      </c>
      <c r="K119" s="89">
        <v>0.0025</v>
      </c>
      <c r="L119" s="46">
        <v>33.4514</v>
      </c>
      <c r="M119" s="46">
        <v>5.6558</v>
      </c>
      <c r="N119" s="67">
        <v>4.0906</v>
      </c>
      <c r="O119" s="23">
        <v>75.81</v>
      </c>
      <c r="P119" s="46"/>
      <c r="R119" s="30">
        <v>45280.0</v>
      </c>
      <c r="S119" s="30">
        <v>45280.0</v>
      </c>
      <c r="U119" s="30">
        <v>45220.0</v>
      </c>
      <c r="V119" s="30">
        <v>45188.0</v>
      </c>
      <c r="Z119" s="31">
        <v>45190.0</v>
      </c>
    </row>
    <row r="120" ht="14.25" customHeight="1">
      <c r="A120" s="93" t="s">
        <v>180</v>
      </c>
      <c r="B120" s="93" t="s">
        <v>148</v>
      </c>
      <c r="C120" s="93" t="s">
        <v>40</v>
      </c>
      <c r="D120" s="94">
        <v>45181.0</v>
      </c>
      <c r="E120" s="93">
        <v>1445.0</v>
      </c>
      <c r="F120" s="26" t="s">
        <v>41</v>
      </c>
      <c r="G120" s="26">
        <v>728.6348</v>
      </c>
      <c r="H120" s="26">
        <v>952.2128</v>
      </c>
      <c r="I120" s="59">
        <v>4.6139</v>
      </c>
      <c r="J120" s="59">
        <v>4.818594871794872</v>
      </c>
      <c r="K120" s="89">
        <v>0.0109</v>
      </c>
      <c r="L120" s="102"/>
      <c r="M120" s="46">
        <v>5.5221</v>
      </c>
      <c r="N120" s="67">
        <v>10.2479</v>
      </c>
      <c r="O120" s="23">
        <v>175.6</v>
      </c>
      <c r="P120" s="46"/>
      <c r="R120" s="30">
        <v>45280.0</v>
      </c>
      <c r="S120" s="30">
        <v>45280.0</v>
      </c>
      <c r="U120" s="30">
        <v>45220.0</v>
      </c>
      <c r="V120" s="30">
        <v>45189.0</v>
      </c>
      <c r="Z120" s="31">
        <v>45190.0</v>
      </c>
    </row>
    <row r="121" ht="14.25" customHeight="1">
      <c r="A121" s="96" t="s">
        <v>181</v>
      </c>
      <c r="B121" s="96" t="s">
        <v>46</v>
      </c>
      <c r="C121" s="96" t="s">
        <v>40</v>
      </c>
      <c r="D121" s="97">
        <v>45181.0</v>
      </c>
      <c r="E121" s="96">
        <v>900.0</v>
      </c>
      <c r="F121" s="26" t="s">
        <v>41</v>
      </c>
      <c r="G121" s="33">
        <v>790.8304</v>
      </c>
      <c r="H121" s="26">
        <v>1512.8909</v>
      </c>
      <c r="I121" s="59">
        <v>3.4814</v>
      </c>
      <c r="J121" s="59">
        <v>4.146663669064749</v>
      </c>
      <c r="K121" s="89">
        <v>0.0048</v>
      </c>
      <c r="L121" s="46">
        <v>30.5561</v>
      </c>
      <c r="M121" s="46">
        <v>6.4893</v>
      </c>
      <c r="N121" s="67">
        <v>10.4794</v>
      </c>
      <c r="O121" s="23">
        <v>279.6</v>
      </c>
      <c r="P121" s="46"/>
      <c r="R121" s="30">
        <v>45280.0</v>
      </c>
      <c r="S121" s="30">
        <v>45280.0</v>
      </c>
      <c r="U121" s="30">
        <v>45220.0</v>
      </c>
      <c r="V121" s="30">
        <v>45188.0</v>
      </c>
      <c r="Z121" s="31">
        <v>45190.0</v>
      </c>
    </row>
    <row r="122" ht="14.25" customHeight="1">
      <c r="A122" s="93" t="s">
        <v>182</v>
      </c>
      <c r="B122" s="93" t="s">
        <v>49</v>
      </c>
      <c r="C122" s="93" t="s">
        <v>40</v>
      </c>
      <c r="D122" s="94">
        <v>45181.0</v>
      </c>
      <c r="E122" s="93">
        <v>1030.0</v>
      </c>
      <c r="F122" s="26" t="s">
        <v>41</v>
      </c>
      <c r="G122" s="39">
        <v>321.5061</v>
      </c>
      <c r="H122" s="26">
        <v>512.1216</v>
      </c>
      <c r="I122" s="26">
        <v>3.0852</v>
      </c>
      <c r="J122" s="26">
        <v>1.9478</v>
      </c>
      <c r="K122" s="89">
        <v>0.0067</v>
      </c>
      <c r="L122" s="46">
        <v>20.478</v>
      </c>
      <c r="M122" s="46">
        <v>5.7413</v>
      </c>
      <c r="N122" s="67">
        <v>6.9104</v>
      </c>
      <c r="O122" s="23">
        <v>193.6</v>
      </c>
      <c r="P122" s="46"/>
      <c r="R122" s="30">
        <v>45280.0</v>
      </c>
      <c r="S122" s="30">
        <v>45280.0</v>
      </c>
      <c r="U122" s="30">
        <v>45220.0</v>
      </c>
      <c r="V122" s="30">
        <v>45188.0</v>
      </c>
      <c r="Z122" s="31">
        <v>45190.0</v>
      </c>
    </row>
    <row r="123" ht="14.25" customHeight="1">
      <c r="A123" s="96" t="s">
        <v>183</v>
      </c>
      <c r="B123" s="96" t="s">
        <v>54</v>
      </c>
      <c r="C123" s="96" t="s">
        <v>40</v>
      </c>
      <c r="D123" s="97">
        <v>45182.0</v>
      </c>
      <c r="E123" s="96">
        <v>1045.0</v>
      </c>
      <c r="F123" s="26" t="s">
        <v>41</v>
      </c>
      <c r="G123" s="26">
        <v>316.6995</v>
      </c>
      <c r="H123" s="26">
        <v>406.544</v>
      </c>
      <c r="I123" s="26">
        <v>2.15</v>
      </c>
      <c r="J123" s="26">
        <v>1.0863</v>
      </c>
      <c r="K123" s="89">
        <v>0.0074</v>
      </c>
      <c r="L123" s="46">
        <v>20.1492</v>
      </c>
      <c r="M123" s="46">
        <v>4.1445</v>
      </c>
      <c r="N123" s="67">
        <v>3.7678</v>
      </c>
      <c r="O123" s="23">
        <v>173.87</v>
      </c>
      <c r="P123" s="46"/>
      <c r="R123" s="30">
        <v>45280.0</v>
      </c>
      <c r="S123" s="30">
        <v>45280.0</v>
      </c>
      <c r="U123" s="30">
        <v>45220.0</v>
      </c>
      <c r="V123" s="30">
        <v>45188.0</v>
      </c>
      <c r="Z123" s="31">
        <v>45190.0</v>
      </c>
    </row>
    <row r="124" ht="14.25" customHeight="1">
      <c r="A124" s="93" t="s">
        <v>184</v>
      </c>
      <c r="B124" s="93" t="s">
        <v>52</v>
      </c>
      <c r="C124" s="93" t="s">
        <v>40</v>
      </c>
      <c r="D124" s="94">
        <v>45182.0</v>
      </c>
      <c r="E124" s="93">
        <v>930.0</v>
      </c>
      <c r="F124" s="26" t="s">
        <v>41</v>
      </c>
      <c r="G124" s="26">
        <v>138.6435</v>
      </c>
      <c r="H124" s="26">
        <v>623.472</v>
      </c>
      <c r="I124" s="26">
        <v>2.5616</v>
      </c>
      <c r="J124" s="26">
        <v>3.890600159936026</v>
      </c>
      <c r="K124" s="89">
        <v>0.0055</v>
      </c>
      <c r="L124" s="46">
        <v>28.9289</v>
      </c>
      <c r="M124" s="46">
        <v>6.1305</v>
      </c>
      <c r="N124" s="67">
        <v>9.0481</v>
      </c>
      <c r="O124" s="23">
        <v>165.84</v>
      </c>
      <c r="P124" s="46"/>
      <c r="R124" s="30">
        <v>45280.0</v>
      </c>
      <c r="S124" s="30">
        <v>45280.0</v>
      </c>
      <c r="U124" s="30">
        <v>45220.0</v>
      </c>
      <c r="V124" s="30">
        <v>45189.0</v>
      </c>
      <c r="Z124" s="31">
        <v>45190.0</v>
      </c>
    </row>
    <row r="125" ht="14.25" customHeight="1">
      <c r="A125" s="96" t="s">
        <v>185</v>
      </c>
      <c r="B125" s="96" t="s">
        <v>56</v>
      </c>
      <c r="C125" s="96" t="s">
        <v>40</v>
      </c>
      <c r="D125" s="97">
        <v>45182.0</v>
      </c>
      <c r="E125" s="96">
        <v>845.0</v>
      </c>
      <c r="F125" s="33" t="s">
        <v>41</v>
      </c>
      <c r="G125" s="75">
        <v>123.4617</v>
      </c>
      <c r="H125" s="33">
        <v>199.8728</v>
      </c>
      <c r="I125" s="33">
        <v>227.115</v>
      </c>
      <c r="J125" s="33">
        <v>52.84716706827309</v>
      </c>
      <c r="K125" s="100">
        <v>0.0078</v>
      </c>
      <c r="L125" s="102"/>
      <c r="M125" s="102">
        <v>5.5464</v>
      </c>
      <c r="N125" s="101">
        <v>2.7203</v>
      </c>
      <c r="O125" s="75">
        <v>1163.0</v>
      </c>
      <c r="P125" s="102"/>
      <c r="Q125" s="78"/>
      <c r="R125" s="79">
        <v>45280.0</v>
      </c>
      <c r="S125" s="79">
        <v>45280.0</v>
      </c>
      <c r="T125" s="78"/>
      <c r="U125" s="79">
        <v>45220.0</v>
      </c>
      <c r="V125" s="79">
        <v>45188.0</v>
      </c>
      <c r="W125" s="78"/>
      <c r="X125" s="78"/>
      <c r="Y125" s="78"/>
      <c r="Z125" s="82">
        <v>45190.0</v>
      </c>
    </row>
    <row r="126" ht="14.25" customHeight="1">
      <c r="A126" s="93" t="s">
        <v>186</v>
      </c>
      <c r="B126" s="93" t="s">
        <v>187</v>
      </c>
      <c r="C126" s="93" t="s">
        <v>38</v>
      </c>
      <c r="D126" s="94">
        <v>45183.0</v>
      </c>
      <c r="E126" s="93">
        <v>900.0</v>
      </c>
      <c r="F126" s="39">
        <v>8.818357042451504</v>
      </c>
      <c r="G126" s="37">
        <v>2.4562</v>
      </c>
      <c r="H126" s="39">
        <v>17.569</v>
      </c>
      <c r="I126" s="39">
        <v>1.5270000000000001</v>
      </c>
      <c r="J126" s="39">
        <v>0.0101</v>
      </c>
      <c r="K126" s="98">
        <v>0.0027</v>
      </c>
      <c r="L126" s="46">
        <v>0.0</v>
      </c>
      <c r="M126" s="46">
        <v>6.2195</v>
      </c>
      <c r="N126" s="99">
        <v>0.272</v>
      </c>
      <c r="O126" s="37">
        <v>127.4</v>
      </c>
      <c r="P126" s="83"/>
      <c r="Q126" s="43"/>
      <c r="R126" s="44">
        <v>45280.0</v>
      </c>
      <c r="S126" s="44">
        <v>45280.0</v>
      </c>
      <c r="T126" s="43"/>
      <c r="U126" s="44">
        <v>45220.0</v>
      </c>
      <c r="V126" s="44">
        <v>45189.0</v>
      </c>
      <c r="W126" s="43"/>
      <c r="X126" s="43"/>
      <c r="Y126" s="43"/>
      <c r="Z126" s="45">
        <v>45190.0</v>
      </c>
    </row>
    <row r="127" ht="14.25" customHeight="1">
      <c r="A127" s="23" t="s">
        <v>188</v>
      </c>
      <c r="B127" s="23" t="s">
        <v>76</v>
      </c>
      <c r="C127" s="23" t="s">
        <v>38</v>
      </c>
      <c r="D127" s="88">
        <v>45219.0</v>
      </c>
      <c r="E127" s="23">
        <v>1600.0</v>
      </c>
      <c r="F127" s="103"/>
      <c r="G127" s="23">
        <v>3.025</v>
      </c>
      <c r="H127" s="28">
        <v>49.5557</v>
      </c>
      <c r="I127" s="69">
        <v>1.0469</v>
      </c>
      <c r="J127" s="26">
        <v>0.014</v>
      </c>
      <c r="K127" s="89">
        <v>0.0436</v>
      </c>
      <c r="L127" s="46">
        <v>36.9733</v>
      </c>
      <c r="M127" s="46"/>
      <c r="N127" s="67">
        <v>7.1901</v>
      </c>
      <c r="O127" s="23">
        <v>14.67</v>
      </c>
      <c r="P127" s="47"/>
      <c r="R127" s="30"/>
      <c r="U127" s="30">
        <v>45264.0</v>
      </c>
      <c r="V127" s="30">
        <v>45222.0</v>
      </c>
      <c r="Y127" s="30">
        <v>45232.0</v>
      </c>
      <c r="Z127" s="104"/>
    </row>
    <row r="128" ht="14.25" customHeight="1">
      <c r="A128" s="23" t="s">
        <v>189</v>
      </c>
      <c r="B128" s="23" t="s">
        <v>124</v>
      </c>
      <c r="C128" s="23" t="s">
        <v>38</v>
      </c>
      <c r="D128" s="88">
        <v>45219.0</v>
      </c>
      <c r="E128" s="23">
        <v>1400.0</v>
      </c>
      <c r="F128" s="103">
        <v>13.144883890919317</v>
      </c>
      <c r="G128" s="23">
        <v>3.2244</v>
      </c>
      <c r="H128" s="28">
        <v>29.447</v>
      </c>
      <c r="I128" s="69">
        <v>1.3417</v>
      </c>
      <c r="J128" s="26">
        <v>0.2844</v>
      </c>
      <c r="K128" s="89">
        <v>0.1061</v>
      </c>
      <c r="L128" s="46">
        <v>34.8201</v>
      </c>
      <c r="M128" s="46"/>
      <c r="N128" s="67">
        <v>2.6456</v>
      </c>
      <c r="O128" s="23">
        <v>483.92</v>
      </c>
      <c r="P128" s="47"/>
      <c r="R128" s="30"/>
      <c r="U128" s="30">
        <v>45264.0</v>
      </c>
      <c r="V128" s="30">
        <v>45222.0</v>
      </c>
      <c r="Y128" s="30">
        <v>45232.0</v>
      </c>
      <c r="Z128" s="104"/>
    </row>
    <row r="129" ht="14.25" customHeight="1">
      <c r="A129" s="23" t="s">
        <v>190</v>
      </c>
      <c r="B129" s="23" t="s">
        <v>83</v>
      </c>
      <c r="C129" s="23" t="s">
        <v>38</v>
      </c>
      <c r="D129" s="88">
        <v>45219.0</v>
      </c>
      <c r="E129" s="23">
        <v>945.0</v>
      </c>
      <c r="F129" s="103">
        <v>69.54239640146191</v>
      </c>
      <c r="G129" s="23">
        <v>410.936</v>
      </c>
      <c r="H129" s="28">
        <v>693.5024</v>
      </c>
      <c r="I129" s="69">
        <v>7.239</v>
      </c>
      <c r="J129" s="26">
        <v>0.098</v>
      </c>
      <c r="K129" s="89">
        <v>0.1054</v>
      </c>
      <c r="L129" s="46">
        <v>39.6246</v>
      </c>
      <c r="M129" s="46"/>
      <c r="N129" s="67">
        <v>11.9654</v>
      </c>
      <c r="O129" s="23">
        <v>34.11</v>
      </c>
      <c r="P129" s="47"/>
      <c r="R129" s="30"/>
      <c r="U129" s="30">
        <v>45264.0</v>
      </c>
      <c r="V129" s="30">
        <v>45222.0</v>
      </c>
      <c r="Y129" s="30">
        <v>45232.0</v>
      </c>
      <c r="Z129" s="104"/>
    </row>
    <row r="130" ht="14.25" customHeight="1">
      <c r="A130" s="23" t="s">
        <v>191</v>
      </c>
      <c r="B130" s="23" t="s">
        <v>124</v>
      </c>
      <c r="C130" s="23" t="s">
        <v>40</v>
      </c>
      <c r="D130" s="88">
        <v>45219.0</v>
      </c>
      <c r="E130" s="23">
        <v>1400.0</v>
      </c>
      <c r="F130" s="46" t="s">
        <v>41</v>
      </c>
      <c r="G130" s="105">
        <v>372.5639</v>
      </c>
      <c r="H130" s="58">
        <v>89.8323</v>
      </c>
      <c r="I130" s="69">
        <v>1.5436</v>
      </c>
      <c r="J130" s="26">
        <v>0.0173</v>
      </c>
      <c r="K130" s="89">
        <v>0.1157</v>
      </c>
      <c r="L130" s="46">
        <v>33.7453</v>
      </c>
      <c r="M130" s="46">
        <v>10.2242</v>
      </c>
      <c r="N130" s="67">
        <v>2.7001</v>
      </c>
      <c r="O130" s="23">
        <v>479.36</v>
      </c>
      <c r="P130" s="47"/>
      <c r="R130" s="30"/>
      <c r="U130" s="30">
        <v>45264.0</v>
      </c>
      <c r="V130" s="30">
        <v>45222.0</v>
      </c>
      <c r="Y130" s="30">
        <v>45232.0</v>
      </c>
      <c r="Z130" s="104"/>
    </row>
    <row r="131" ht="14.25" customHeight="1">
      <c r="A131" s="23" t="s">
        <v>192</v>
      </c>
      <c r="B131" s="23" t="s">
        <v>76</v>
      </c>
      <c r="C131" s="23" t="s">
        <v>40</v>
      </c>
      <c r="D131" s="88">
        <v>45219.0</v>
      </c>
      <c r="E131" s="23">
        <v>1600.0</v>
      </c>
      <c r="F131" s="46" t="s">
        <v>41</v>
      </c>
      <c r="G131" s="23">
        <v>73.9058</v>
      </c>
      <c r="H131" s="28">
        <v>194.535</v>
      </c>
      <c r="I131" s="69">
        <v>0.8925</v>
      </c>
      <c r="J131" s="26">
        <v>0.0224</v>
      </c>
      <c r="K131" s="89">
        <v>0.0363</v>
      </c>
      <c r="L131" s="46">
        <v>35.3015</v>
      </c>
      <c r="M131" s="46">
        <v>14.9676</v>
      </c>
      <c r="N131" s="67">
        <v>7.2614</v>
      </c>
      <c r="O131" s="23">
        <v>15.01</v>
      </c>
      <c r="P131" s="47"/>
      <c r="R131" s="30"/>
      <c r="U131" s="30">
        <v>45264.0</v>
      </c>
      <c r="V131" s="30">
        <v>45222.0</v>
      </c>
      <c r="Y131" s="30">
        <v>45232.0</v>
      </c>
      <c r="Z131" s="104"/>
    </row>
    <row r="132" ht="14.25" customHeight="1">
      <c r="A132" s="23" t="s">
        <v>193</v>
      </c>
      <c r="B132" s="23" t="s">
        <v>83</v>
      </c>
      <c r="C132" s="23" t="s">
        <v>40</v>
      </c>
      <c r="D132" s="88">
        <v>45219.0</v>
      </c>
      <c r="E132" s="23">
        <v>945.0</v>
      </c>
      <c r="F132" s="46" t="s">
        <v>41</v>
      </c>
      <c r="G132" s="23">
        <v>444.5768</v>
      </c>
      <c r="H132" s="28">
        <v>754.2498</v>
      </c>
      <c r="I132" s="69">
        <v>17.177</v>
      </c>
      <c r="J132" s="106">
        <v>2.3143</v>
      </c>
      <c r="K132" s="89">
        <v>0.112</v>
      </c>
      <c r="L132" s="46">
        <v>41.1483</v>
      </c>
      <c r="M132" s="46">
        <v>0.2345</v>
      </c>
      <c r="N132" s="67">
        <v>11.9234</v>
      </c>
      <c r="O132" s="23">
        <v>34.84</v>
      </c>
      <c r="P132" s="47"/>
      <c r="R132" s="30"/>
      <c r="U132" s="30">
        <v>45264.0</v>
      </c>
      <c r="V132" s="30">
        <v>45222.0</v>
      </c>
      <c r="Y132" s="30">
        <v>45232.0</v>
      </c>
      <c r="Z132" s="104"/>
    </row>
    <row r="133" ht="14.25" customHeight="1">
      <c r="A133" s="23" t="s">
        <v>194</v>
      </c>
      <c r="B133" s="23" t="s">
        <v>63</v>
      </c>
      <c r="C133" s="23" t="s">
        <v>38</v>
      </c>
      <c r="D133" s="88">
        <v>45222.0</v>
      </c>
      <c r="E133" s="23">
        <v>915.0</v>
      </c>
      <c r="F133" s="46">
        <v>4.500498172617374</v>
      </c>
      <c r="G133" s="23">
        <v>2.7025</v>
      </c>
      <c r="H133" s="28">
        <v>19.1359</v>
      </c>
      <c r="I133" s="69">
        <v>0.9692</v>
      </c>
      <c r="J133" s="26">
        <v>0.0159</v>
      </c>
      <c r="K133" s="89">
        <v>0.01</v>
      </c>
      <c r="L133" s="46">
        <v>28.7203</v>
      </c>
      <c r="M133" s="46">
        <v>6.7883</v>
      </c>
      <c r="N133" s="67">
        <v>3.8079</v>
      </c>
      <c r="O133" s="107">
        <v>53.43</v>
      </c>
      <c r="P133" s="47"/>
      <c r="R133" s="30"/>
      <c r="U133" s="30">
        <v>45264.0</v>
      </c>
      <c r="Y133" s="30">
        <v>45232.0</v>
      </c>
      <c r="Z133" s="104"/>
    </row>
    <row r="134" ht="14.25" customHeight="1">
      <c r="A134" s="23" t="s">
        <v>195</v>
      </c>
      <c r="B134" s="23" t="s">
        <v>65</v>
      </c>
      <c r="C134" s="23" t="s">
        <v>38</v>
      </c>
      <c r="D134" s="88">
        <v>45222.0</v>
      </c>
      <c r="E134" s="23">
        <v>1215.0</v>
      </c>
      <c r="F134" s="46">
        <v>3.512874894574079</v>
      </c>
      <c r="G134" s="23">
        <v>41.2701</v>
      </c>
      <c r="H134" s="28">
        <v>79.134</v>
      </c>
      <c r="I134" s="69">
        <v>1.1537</v>
      </c>
      <c r="J134" s="26">
        <v>0.2137</v>
      </c>
      <c r="K134" s="89">
        <v>0.1149</v>
      </c>
      <c r="L134" s="46">
        <v>23.2553</v>
      </c>
      <c r="M134" s="46">
        <v>6.7386</v>
      </c>
      <c r="N134" s="67">
        <v>9.691</v>
      </c>
      <c r="O134" s="23">
        <v>186.46</v>
      </c>
      <c r="P134" s="47"/>
      <c r="R134" s="30"/>
      <c r="U134" s="30">
        <v>45264.0</v>
      </c>
      <c r="Y134" s="30">
        <v>45232.0</v>
      </c>
      <c r="Z134" s="104"/>
    </row>
    <row r="135" ht="14.25" customHeight="1">
      <c r="A135" s="23" t="s">
        <v>196</v>
      </c>
      <c r="B135" s="23" t="s">
        <v>61</v>
      </c>
      <c r="C135" s="23" t="s">
        <v>38</v>
      </c>
      <c r="D135" s="88">
        <v>45222.0</v>
      </c>
      <c r="E135" s="23">
        <v>1500.0</v>
      </c>
      <c r="F135" s="46">
        <v>7.385027832443069</v>
      </c>
      <c r="G135" s="23">
        <v>2.6014</v>
      </c>
      <c r="H135" s="28">
        <v>26.5737</v>
      </c>
      <c r="I135" s="69">
        <v>0.6146</v>
      </c>
      <c r="J135" s="26">
        <v>0.098</v>
      </c>
      <c r="K135" s="89">
        <v>0.0225</v>
      </c>
      <c r="L135" s="46">
        <v>28.0584</v>
      </c>
      <c r="M135" s="46">
        <v>5.0497</v>
      </c>
      <c r="N135" s="67">
        <v>6.7914</v>
      </c>
      <c r="O135" s="23">
        <v>186.6</v>
      </c>
      <c r="P135" s="47"/>
      <c r="R135" s="30"/>
      <c r="U135" s="30">
        <v>45264.0</v>
      </c>
      <c r="Y135" s="30">
        <v>45232.0</v>
      </c>
      <c r="Z135" s="104"/>
    </row>
    <row r="136" ht="14.25" customHeight="1">
      <c r="A136" s="23" t="s">
        <v>197</v>
      </c>
      <c r="B136" s="23" t="s">
        <v>70</v>
      </c>
      <c r="C136" s="23" t="s">
        <v>38</v>
      </c>
      <c r="D136" s="88">
        <v>45243.0</v>
      </c>
      <c r="E136" s="23">
        <v>1020.0</v>
      </c>
      <c r="F136" s="46">
        <v>3.2225070565082934</v>
      </c>
      <c r="G136" s="23">
        <v>1.2995</v>
      </c>
      <c r="H136" s="28">
        <v>15.8998</v>
      </c>
      <c r="I136" s="69">
        <v>0.8393</v>
      </c>
      <c r="J136" s="26">
        <v>0.0173</v>
      </c>
      <c r="K136" s="89">
        <v>0.0175</v>
      </c>
      <c r="L136" s="46">
        <v>18.5399</v>
      </c>
      <c r="M136" s="46">
        <v>6.8268</v>
      </c>
      <c r="N136" s="67"/>
      <c r="O136" s="23">
        <v>111.03</v>
      </c>
      <c r="P136" s="47"/>
      <c r="R136" s="30"/>
      <c r="U136" s="30">
        <v>45264.0</v>
      </c>
      <c r="Y136" s="30"/>
      <c r="Z136" s="104"/>
    </row>
    <row r="137" ht="14.25" customHeight="1">
      <c r="A137" s="23" t="s">
        <v>198</v>
      </c>
      <c r="B137" s="23" t="s">
        <v>43</v>
      </c>
      <c r="C137" s="23" t="s">
        <v>38</v>
      </c>
      <c r="D137" s="88">
        <v>45225.0</v>
      </c>
      <c r="E137" s="23">
        <v>900.0</v>
      </c>
      <c r="F137" s="46">
        <v>9.925829631712118</v>
      </c>
      <c r="G137" s="23">
        <v>10.0681</v>
      </c>
      <c r="H137" s="28">
        <v>47.0483</v>
      </c>
      <c r="I137" s="69">
        <v>0.7963</v>
      </c>
      <c r="J137" s="26">
        <v>0.0975</v>
      </c>
      <c r="K137" s="89">
        <v>0.1952</v>
      </c>
      <c r="L137" s="46">
        <v>13.0199</v>
      </c>
      <c r="M137" s="46">
        <v>4.6358</v>
      </c>
      <c r="N137" s="67">
        <v>2.6959</v>
      </c>
      <c r="O137" s="23">
        <v>80.88</v>
      </c>
      <c r="P137" s="47"/>
      <c r="R137" s="30"/>
      <c r="U137" s="30">
        <v>45264.0</v>
      </c>
      <c r="Y137" s="30">
        <v>45232.0</v>
      </c>
      <c r="Z137" s="104"/>
    </row>
    <row r="138" ht="14.25" customHeight="1">
      <c r="A138" s="23" t="s">
        <v>199</v>
      </c>
      <c r="B138" s="23" t="s">
        <v>72</v>
      </c>
      <c r="C138" s="23" t="s">
        <v>38</v>
      </c>
      <c r="D138" s="88">
        <v>45243.0</v>
      </c>
      <c r="E138" s="23">
        <v>1200.0</v>
      </c>
      <c r="F138" s="46">
        <v>6.350908068597132</v>
      </c>
      <c r="G138" s="23">
        <v>4.1207</v>
      </c>
      <c r="H138" s="28">
        <v>24.4477</v>
      </c>
      <c r="I138" s="69">
        <v>0.7514</v>
      </c>
      <c r="J138" s="26">
        <v>0.0523</v>
      </c>
      <c r="K138" s="89">
        <v>0.0045</v>
      </c>
      <c r="L138" s="46">
        <v>22.2069</v>
      </c>
      <c r="M138" s="46">
        <v>7.1299</v>
      </c>
      <c r="N138" s="67"/>
      <c r="O138" s="23">
        <v>65.69</v>
      </c>
      <c r="P138" s="47"/>
      <c r="R138" s="30"/>
      <c r="U138" s="30">
        <v>45264.0</v>
      </c>
      <c r="Y138" s="30"/>
      <c r="Z138" s="104"/>
    </row>
    <row r="139" ht="14.25" customHeight="1">
      <c r="A139" s="23" t="s">
        <v>200</v>
      </c>
      <c r="B139" s="23" t="s">
        <v>87</v>
      </c>
      <c r="C139" s="23" t="s">
        <v>38</v>
      </c>
      <c r="D139" s="88">
        <v>45225.0</v>
      </c>
      <c r="E139" s="23">
        <v>1100.0</v>
      </c>
      <c r="F139" s="46">
        <v>6.508344110205229</v>
      </c>
      <c r="G139" s="23">
        <v>2.3583</v>
      </c>
      <c r="H139" s="28">
        <v>20.7333</v>
      </c>
      <c r="I139" s="69">
        <v>0.6088</v>
      </c>
      <c r="J139" s="26">
        <v>0.0333</v>
      </c>
      <c r="K139" s="89">
        <v>0.0087</v>
      </c>
      <c r="L139" s="46">
        <v>27.9584</v>
      </c>
      <c r="M139" s="46">
        <v>5.5557</v>
      </c>
      <c r="N139" s="67">
        <v>1.5756</v>
      </c>
      <c r="O139" s="23">
        <v>137.4</v>
      </c>
      <c r="P139" s="47"/>
      <c r="R139" s="30"/>
      <c r="U139" s="30">
        <v>45264.0</v>
      </c>
      <c r="Y139" s="30">
        <v>45232.0</v>
      </c>
      <c r="Z139" s="104"/>
    </row>
    <row r="140" ht="14.25" customHeight="1">
      <c r="A140" s="23" t="s">
        <v>201</v>
      </c>
      <c r="B140" s="23" t="s">
        <v>46</v>
      </c>
      <c r="C140" s="23" t="s">
        <v>38</v>
      </c>
      <c r="D140" s="88">
        <v>45223.0</v>
      </c>
      <c r="E140" s="23">
        <v>900.0</v>
      </c>
      <c r="F140" s="46">
        <v>24.725879111610904</v>
      </c>
      <c r="G140" s="23">
        <v>1.3749</v>
      </c>
      <c r="H140" s="28">
        <v>24.7383</v>
      </c>
      <c r="I140" s="69">
        <v>0.7615</v>
      </c>
      <c r="J140" s="26">
        <v>0.0141</v>
      </c>
      <c r="K140" s="89">
        <v>0.0045</v>
      </c>
      <c r="L140" s="46">
        <v>27.0746</v>
      </c>
      <c r="M140" s="46">
        <v>7.0468</v>
      </c>
      <c r="N140" s="67">
        <v>1.9574</v>
      </c>
      <c r="O140" s="23">
        <v>192.8</v>
      </c>
      <c r="P140" s="47"/>
      <c r="R140" s="30"/>
      <c r="U140" s="30">
        <v>45264.0</v>
      </c>
      <c r="Y140" s="30">
        <v>45232.0</v>
      </c>
      <c r="Z140" s="104"/>
    </row>
    <row r="141" ht="14.25" customHeight="1">
      <c r="A141" s="23" t="s">
        <v>202</v>
      </c>
      <c r="B141" s="23" t="s">
        <v>49</v>
      </c>
      <c r="C141" s="23" t="s">
        <v>38</v>
      </c>
      <c r="D141" s="88">
        <v>45223.0</v>
      </c>
      <c r="E141" s="23">
        <v>1130.0</v>
      </c>
      <c r="F141" s="46">
        <v>4.27746527973011</v>
      </c>
      <c r="G141" s="23">
        <v>1.5178</v>
      </c>
      <c r="H141" s="28">
        <v>17.6339</v>
      </c>
      <c r="I141" s="69">
        <v>0.626</v>
      </c>
      <c r="J141" s="26">
        <v>0.0226</v>
      </c>
      <c r="K141" s="89">
        <v>0.009</v>
      </c>
      <c r="L141" s="46">
        <v>23.0177</v>
      </c>
      <c r="M141" s="46">
        <v>6.9013</v>
      </c>
      <c r="N141" s="67">
        <v>2.4819</v>
      </c>
      <c r="O141" s="23">
        <v>210.48</v>
      </c>
      <c r="P141" s="47"/>
      <c r="R141" s="30"/>
      <c r="U141" s="30">
        <v>45264.0</v>
      </c>
      <c r="Y141" s="30">
        <v>45232.0</v>
      </c>
      <c r="Z141" s="104"/>
    </row>
    <row r="142" ht="14.25" customHeight="1">
      <c r="A142" s="23" t="s">
        <v>203</v>
      </c>
      <c r="B142" s="23" t="s">
        <v>54</v>
      </c>
      <c r="C142" s="23" t="s">
        <v>38</v>
      </c>
      <c r="D142" s="88">
        <v>45224.0</v>
      </c>
      <c r="E142" s="23">
        <v>1230.0</v>
      </c>
      <c r="F142" s="46">
        <v>18.119251054259205</v>
      </c>
      <c r="G142" s="23">
        <v>3.6964</v>
      </c>
      <c r="H142" s="28">
        <v>27.2272</v>
      </c>
      <c r="I142" s="69">
        <v>0.7045</v>
      </c>
      <c r="J142" s="26">
        <v>0.024</v>
      </c>
      <c r="K142" s="89">
        <v>0.003</v>
      </c>
      <c r="L142" s="46">
        <v>25.4021</v>
      </c>
      <c r="M142" s="46">
        <v>5.4981</v>
      </c>
      <c r="N142" s="67">
        <v>1.8147</v>
      </c>
      <c r="O142" s="23">
        <v>165.41</v>
      </c>
      <c r="P142" s="47"/>
      <c r="R142" s="30"/>
      <c r="U142" s="30">
        <v>45264.0</v>
      </c>
      <c r="Y142" s="30">
        <v>45232.0</v>
      </c>
      <c r="Z142" s="104"/>
    </row>
    <row r="143" ht="14.25" customHeight="1">
      <c r="A143" s="23" t="s">
        <v>204</v>
      </c>
      <c r="B143" s="23" t="s">
        <v>52</v>
      </c>
      <c r="C143" s="23" t="s">
        <v>38</v>
      </c>
      <c r="D143" s="88">
        <v>45224.0</v>
      </c>
      <c r="E143" s="23">
        <v>1000.0</v>
      </c>
      <c r="F143" s="46">
        <v>18.75979083497329</v>
      </c>
      <c r="G143" s="23">
        <v>2.8524</v>
      </c>
      <c r="H143" s="28">
        <v>29.5111</v>
      </c>
      <c r="I143" s="69">
        <v>0.8606</v>
      </c>
      <c r="J143" s="26">
        <v>0.0306</v>
      </c>
      <c r="K143" s="89">
        <v>0.0072</v>
      </c>
      <c r="L143" s="46">
        <v>24.6082</v>
      </c>
      <c r="M143" s="46">
        <v>6.9023</v>
      </c>
      <c r="N143" s="67">
        <v>2.1966</v>
      </c>
      <c r="O143" s="23">
        <v>157.97</v>
      </c>
      <c r="P143" s="47"/>
      <c r="R143" s="30"/>
      <c r="U143" s="30">
        <v>45264.0</v>
      </c>
      <c r="Y143" s="30">
        <v>45232.0</v>
      </c>
      <c r="Z143" s="104"/>
    </row>
    <row r="144" ht="14.25" customHeight="1">
      <c r="A144" s="23" t="s">
        <v>205</v>
      </c>
      <c r="B144" s="23" t="s">
        <v>56</v>
      </c>
      <c r="C144" s="23" t="s">
        <v>38</v>
      </c>
      <c r="D144" s="88">
        <v>45224.0</v>
      </c>
      <c r="E144" s="23">
        <v>900.0</v>
      </c>
      <c r="F144" s="46">
        <v>27.3297093055946</v>
      </c>
      <c r="G144" s="23">
        <v>10.814</v>
      </c>
      <c r="H144" s="28">
        <v>58.3218</v>
      </c>
      <c r="I144" s="69">
        <v>1.0725</v>
      </c>
      <c r="J144" s="26">
        <v>0.1379</v>
      </c>
      <c r="K144" s="89">
        <v>0.1797</v>
      </c>
      <c r="L144" s="46">
        <v>26.175</v>
      </c>
      <c r="M144" s="46">
        <v>4.5416</v>
      </c>
      <c r="N144" s="67">
        <v>5.3144</v>
      </c>
      <c r="O144" s="23">
        <v>245.0</v>
      </c>
      <c r="P144" s="47"/>
      <c r="R144" s="30"/>
      <c r="U144" s="30">
        <v>45264.0</v>
      </c>
      <c r="Y144" s="30">
        <v>45232.0</v>
      </c>
      <c r="Z144" s="104"/>
    </row>
    <row r="145" ht="14.25" customHeight="1">
      <c r="A145" s="23" t="s">
        <v>206</v>
      </c>
      <c r="B145" s="23" t="s">
        <v>63</v>
      </c>
      <c r="C145" s="23" t="s">
        <v>40</v>
      </c>
      <c r="D145" s="88">
        <v>45222.0</v>
      </c>
      <c r="E145" s="23">
        <v>915.0</v>
      </c>
      <c r="F145" s="46" t="s">
        <v>41</v>
      </c>
      <c r="G145" s="23">
        <v>66.1954</v>
      </c>
      <c r="H145" s="28">
        <v>187.9552</v>
      </c>
      <c r="I145" s="69">
        <v>1.5999</v>
      </c>
      <c r="J145" s="26">
        <v>0.323</v>
      </c>
      <c r="K145" s="89">
        <v>0.014</v>
      </c>
      <c r="L145" s="46">
        <v>26.2229</v>
      </c>
      <c r="M145" s="46">
        <v>7.8181</v>
      </c>
      <c r="N145" s="67">
        <v>7.7524</v>
      </c>
      <c r="O145" s="23">
        <v>43.52</v>
      </c>
      <c r="P145" s="47"/>
      <c r="R145" s="30"/>
      <c r="U145" s="30">
        <v>45264.0</v>
      </c>
      <c r="Y145" s="30">
        <v>45232.0</v>
      </c>
      <c r="Z145" s="104"/>
    </row>
    <row r="146" ht="14.25" customHeight="1">
      <c r="A146" s="23" t="s">
        <v>207</v>
      </c>
      <c r="B146" s="23" t="s">
        <v>65</v>
      </c>
      <c r="C146" s="23" t="s">
        <v>40</v>
      </c>
      <c r="D146" s="88">
        <v>45222.0</v>
      </c>
      <c r="E146" s="23">
        <v>1215.0</v>
      </c>
      <c r="F146" s="46" t="s">
        <v>41</v>
      </c>
      <c r="G146" s="23">
        <v>76.1893</v>
      </c>
      <c r="H146" s="28">
        <v>203.3335</v>
      </c>
      <c r="I146" s="69">
        <v>1.2864</v>
      </c>
      <c r="J146" s="26">
        <v>0.2224</v>
      </c>
      <c r="K146" s="89">
        <v>0.1111</v>
      </c>
      <c r="L146" s="46">
        <v>19.7155</v>
      </c>
      <c r="M146" s="46">
        <v>7.477</v>
      </c>
      <c r="N146" s="67">
        <v>9.6449</v>
      </c>
      <c r="O146" s="23">
        <v>173.64</v>
      </c>
      <c r="P146" s="47"/>
      <c r="R146" s="30"/>
      <c r="U146" s="30">
        <v>45264.0</v>
      </c>
      <c r="Y146" s="30">
        <v>45232.0</v>
      </c>
      <c r="Z146" s="104"/>
    </row>
    <row r="147" ht="14.25" customHeight="1">
      <c r="A147" s="23" t="s">
        <v>208</v>
      </c>
      <c r="B147" s="23" t="s">
        <v>61</v>
      </c>
      <c r="C147" s="23" t="s">
        <v>40</v>
      </c>
      <c r="D147" s="88">
        <v>45222.0</v>
      </c>
      <c r="E147" s="23">
        <v>1500.0</v>
      </c>
      <c r="F147" s="46" t="s">
        <v>41</v>
      </c>
      <c r="G147" s="23">
        <v>718.7436</v>
      </c>
      <c r="H147" s="28">
        <v>870.487</v>
      </c>
      <c r="I147" s="69">
        <v>5.331</v>
      </c>
      <c r="J147" s="26">
        <v>3.990245673758865</v>
      </c>
      <c r="K147" s="89">
        <v>0.0059</v>
      </c>
      <c r="L147" s="83"/>
      <c r="M147" s="46">
        <v>6.4434</v>
      </c>
      <c r="N147" s="67">
        <v>16.8498</v>
      </c>
      <c r="O147" s="23">
        <v>621.8</v>
      </c>
      <c r="P147" s="47"/>
      <c r="R147" s="30"/>
      <c r="U147" s="30">
        <v>45264.0</v>
      </c>
      <c r="Y147" s="30">
        <v>45232.0</v>
      </c>
      <c r="Z147" s="104"/>
    </row>
    <row r="148" ht="14.25" customHeight="1">
      <c r="A148" s="23" t="s">
        <v>209</v>
      </c>
      <c r="B148" s="23" t="s">
        <v>70</v>
      </c>
      <c r="C148" s="23" t="s">
        <v>40</v>
      </c>
      <c r="D148" s="88">
        <v>45243.0</v>
      </c>
      <c r="E148" s="23">
        <v>1020.0</v>
      </c>
      <c r="F148" s="46" t="s">
        <v>41</v>
      </c>
      <c r="G148" s="23">
        <v>20.7127</v>
      </c>
      <c r="H148" s="28">
        <v>63.9519</v>
      </c>
      <c r="I148" s="69">
        <v>0.6379</v>
      </c>
      <c r="J148" s="26">
        <v>0.0263</v>
      </c>
      <c r="K148" s="89">
        <v>0.0147</v>
      </c>
      <c r="L148" s="46">
        <v>17.4028</v>
      </c>
      <c r="M148" s="46">
        <v>7.4332</v>
      </c>
      <c r="N148" s="67"/>
      <c r="O148" s="23">
        <v>111.38</v>
      </c>
      <c r="P148" s="47"/>
      <c r="R148" s="30"/>
      <c r="U148" s="30">
        <v>45264.0</v>
      </c>
      <c r="Y148" s="30"/>
      <c r="Z148" s="104"/>
    </row>
    <row r="149" ht="14.25" customHeight="1">
      <c r="A149" s="37" t="s">
        <v>210</v>
      </c>
      <c r="B149" s="37" t="s">
        <v>211</v>
      </c>
      <c r="C149" s="37" t="s">
        <v>40</v>
      </c>
      <c r="D149" s="108">
        <v>45225.0</v>
      </c>
      <c r="E149" s="37">
        <v>900.0</v>
      </c>
      <c r="F149" s="83" t="s">
        <v>41</v>
      </c>
      <c r="G149" s="37">
        <v>959.1008</v>
      </c>
      <c r="H149" s="40">
        <v>4155.744</v>
      </c>
      <c r="I149" s="65">
        <v>43.878</v>
      </c>
      <c r="J149" s="39">
        <v>30.2734</v>
      </c>
      <c r="K149" s="37">
        <v>0.0105</v>
      </c>
      <c r="L149" s="83">
        <v>59.8218</v>
      </c>
      <c r="M149" s="83">
        <v>8.6943</v>
      </c>
      <c r="N149" s="39">
        <v>1.9952</v>
      </c>
      <c r="O149" s="37">
        <v>1238.1999999999998</v>
      </c>
      <c r="P149" s="84"/>
      <c r="Q149" s="43"/>
      <c r="R149" s="44"/>
      <c r="S149" s="43"/>
      <c r="T149" s="43"/>
      <c r="U149" s="44">
        <v>45264.0</v>
      </c>
      <c r="V149" s="43"/>
      <c r="W149" s="43"/>
      <c r="X149" s="43"/>
      <c r="Y149" s="44">
        <v>45232.0</v>
      </c>
      <c r="Z149" s="109"/>
    </row>
    <row r="150" ht="14.25" customHeight="1">
      <c r="A150" s="23" t="s">
        <v>212</v>
      </c>
      <c r="B150" s="23" t="s">
        <v>72</v>
      </c>
      <c r="C150" s="23" t="s">
        <v>213</v>
      </c>
      <c r="D150" s="88">
        <v>45243.0</v>
      </c>
      <c r="E150" s="23">
        <v>1200.0</v>
      </c>
      <c r="F150" s="46" t="s">
        <v>41</v>
      </c>
      <c r="G150" s="23">
        <v>172.2754</v>
      </c>
      <c r="H150" s="28">
        <v>536.8317</v>
      </c>
      <c r="I150" s="69">
        <v>3.2306</v>
      </c>
      <c r="J150" s="26">
        <v>2.252960737051793</v>
      </c>
      <c r="K150" s="23">
        <v>0.0026</v>
      </c>
      <c r="L150" s="46">
        <v>28.8271</v>
      </c>
      <c r="M150" s="46">
        <v>8.0474</v>
      </c>
      <c r="N150" s="26"/>
      <c r="O150" s="107">
        <v>68.99</v>
      </c>
      <c r="P150" s="47"/>
      <c r="R150" s="30"/>
      <c r="U150" s="30">
        <v>45264.0</v>
      </c>
      <c r="Y150" s="30"/>
      <c r="Z150" s="104"/>
    </row>
    <row r="151" ht="14.25" customHeight="1">
      <c r="A151" s="23" t="s">
        <v>214</v>
      </c>
      <c r="B151" s="23" t="s">
        <v>87</v>
      </c>
      <c r="C151" s="23" t="s">
        <v>40</v>
      </c>
      <c r="D151" s="88">
        <v>45225.0</v>
      </c>
      <c r="E151" s="23">
        <v>1100.0</v>
      </c>
      <c r="F151" s="46" t="s">
        <v>41</v>
      </c>
      <c r="G151" s="23">
        <v>591.527</v>
      </c>
      <c r="H151" s="28">
        <v>676.6765</v>
      </c>
      <c r="I151" s="69">
        <v>6.803</v>
      </c>
      <c r="J151" s="26">
        <v>4.516788385090149</v>
      </c>
      <c r="K151" s="23">
        <v>0.0029</v>
      </c>
      <c r="L151" s="46">
        <v>45.3968</v>
      </c>
      <c r="M151" s="46">
        <v>6.1694</v>
      </c>
      <c r="N151" s="26">
        <v>10.7862</v>
      </c>
      <c r="O151" s="23">
        <v>163.97</v>
      </c>
      <c r="P151" s="47"/>
      <c r="R151" s="30"/>
      <c r="U151" s="30">
        <v>45264.0</v>
      </c>
      <c r="Y151" s="30">
        <v>45232.0</v>
      </c>
      <c r="Z151" s="104"/>
    </row>
    <row r="152" ht="14.25" customHeight="1">
      <c r="A152" s="23" t="s">
        <v>215</v>
      </c>
      <c r="B152" s="23" t="s">
        <v>46</v>
      </c>
      <c r="C152" s="23" t="s">
        <v>40</v>
      </c>
      <c r="D152" s="88">
        <v>45223.0</v>
      </c>
      <c r="E152" s="23">
        <v>900.0</v>
      </c>
      <c r="F152" s="46" t="s">
        <v>41</v>
      </c>
      <c r="G152" s="23">
        <v>1520.81</v>
      </c>
      <c r="H152" s="28">
        <v>1580.318</v>
      </c>
      <c r="I152" s="69">
        <v>4.561</v>
      </c>
      <c r="J152" s="26">
        <v>3.348496199386055</v>
      </c>
      <c r="K152" s="23">
        <v>0.0037</v>
      </c>
      <c r="L152" s="46">
        <v>39.9457</v>
      </c>
      <c r="M152" s="46">
        <v>8.4398</v>
      </c>
      <c r="N152" s="26">
        <v>10.417</v>
      </c>
      <c r="O152" s="23">
        <v>238.08</v>
      </c>
      <c r="P152" s="47"/>
      <c r="R152" s="30"/>
      <c r="U152" s="30">
        <v>45264.0</v>
      </c>
      <c r="Y152" s="30">
        <v>45232.0</v>
      </c>
      <c r="Z152" s="104"/>
    </row>
    <row r="153" ht="14.25" customHeight="1">
      <c r="A153" s="23" t="s">
        <v>216</v>
      </c>
      <c r="B153" s="23" t="s">
        <v>49</v>
      </c>
      <c r="C153" s="23" t="s">
        <v>40</v>
      </c>
      <c r="D153" s="88">
        <v>45223.0</v>
      </c>
      <c r="E153" s="23">
        <v>1130.0</v>
      </c>
      <c r="F153" s="46" t="s">
        <v>41</v>
      </c>
      <c r="G153" s="23">
        <v>436.4024</v>
      </c>
      <c r="H153" s="28">
        <v>524.5033</v>
      </c>
      <c r="I153" s="69">
        <v>2.7922</v>
      </c>
      <c r="J153" s="26">
        <v>1.9857</v>
      </c>
      <c r="K153" s="23">
        <v>0.0045</v>
      </c>
      <c r="L153" s="46">
        <v>40.1825</v>
      </c>
      <c r="M153" s="47">
        <v>6.82</v>
      </c>
      <c r="N153" s="26">
        <v>7.018</v>
      </c>
      <c r="O153" s="23">
        <v>179.13</v>
      </c>
      <c r="P153" s="47"/>
      <c r="R153" s="30"/>
      <c r="U153" s="30">
        <v>45264.0</v>
      </c>
      <c r="Y153" s="30">
        <v>45232.0</v>
      </c>
      <c r="Z153" s="104"/>
    </row>
    <row r="154" ht="14.25" customHeight="1">
      <c r="A154" s="23" t="s">
        <v>217</v>
      </c>
      <c r="B154" s="23" t="s">
        <v>54</v>
      </c>
      <c r="C154" s="23" t="s">
        <v>40</v>
      </c>
      <c r="D154" s="88">
        <v>45224.0</v>
      </c>
      <c r="E154" s="23">
        <v>1230.0</v>
      </c>
      <c r="F154" s="46" t="s">
        <v>41</v>
      </c>
      <c r="G154" s="23">
        <v>346.672</v>
      </c>
      <c r="H154" s="28">
        <v>531.7551</v>
      </c>
      <c r="I154" s="69">
        <v>3.2317</v>
      </c>
      <c r="J154" s="26">
        <v>1.3995</v>
      </c>
      <c r="K154" s="23">
        <v>0.0169</v>
      </c>
      <c r="L154" s="46">
        <v>42.4356</v>
      </c>
      <c r="M154" s="47">
        <v>6.1193</v>
      </c>
      <c r="N154" s="26">
        <v>4.7059</v>
      </c>
      <c r="O154" s="23">
        <v>175.23</v>
      </c>
      <c r="P154" s="47"/>
      <c r="R154" s="30"/>
      <c r="U154" s="30">
        <v>45264.0</v>
      </c>
      <c r="Y154" s="30">
        <v>45232.0</v>
      </c>
      <c r="Z154" s="104"/>
    </row>
    <row r="155" ht="14.25" customHeight="1">
      <c r="A155" s="23" t="s">
        <v>218</v>
      </c>
      <c r="B155" s="23" t="s">
        <v>52</v>
      </c>
      <c r="C155" s="23" t="s">
        <v>40</v>
      </c>
      <c r="D155" s="88">
        <v>45224.0</v>
      </c>
      <c r="E155" s="23">
        <v>1000.0</v>
      </c>
      <c r="F155" s="46" t="s">
        <v>41</v>
      </c>
      <c r="G155" s="23">
        <v>401.343</v>
      </c>
      <c r="H155" s="28">
        <v>467.669</v>
      </c>
      <c r="I155" s="69">
        <v>4.6511</v>
      </c>
      <c r="J155" s="26">
        <v>3.266571583728278</v>
      </c>
      <c r="K155" s="23">
        <v>0.0061</v>
      </c>
      <c r="L155" s="46">
        <v>47.3625</v>
      </c>
      <c r="M155" s="47">
        <v>7.286</v>
      </c>
      <c r="N155" s="26">
        <v>8.6126</v>
      </c>
      <c r="O155" s="23">
        <v>168.06</v>
      </c>
      <c r="P155" s="47"/>
      <c r="R155" s="30"/>
      <c r="U155" s="30">
        <v>45264.0</v>
      </c>
      <c r="Y155" s="30">
        <v>45232.0</v>
      </c>
      <c r="Z155" s="104"/>
    </row>
    <row r="156" ht="14.25" customHeight="1">
      <c r="A156" s="75" t="s">
        <v>219</v>
      </c>
      <c r="B156" s="75" t="s">
        <v>56</v>
      </c>
      <c r="C156" s="75" t="s">
        <v>40</v>
      </c>
      <c r="D156" s="110">
        <v>45224.0</v>
      </c>
      <c r="E156" s="75">
        <v>900.0</v>
      </c>
      <c r="F156" s="102" t="s">
        <v>41</v>
      </c>
      <c r="G156" s="75">
        <v>681.185</v>
      </c>
      <c r="H156" s="60">
        <v>3708.542</v>
      </c>
      <c r="I156" s="66">
        <v>48.268</v>
      </c>
      <c r="J156" s="33">
        <v>45.73004383561643</v>
      </c>
      <c r="K156" s="75">
        <v>0.017</v>
      </c>
      <c r="L156" s="102"/>
      <c r="M156" s="111">
        <v>8.8094</v>
      </c>
      <c r="N156" s="33">
        <v>2.7169</v>
      </c>
      <c r="O156" s="75">
        <v>1091.3</v>
      </c>
      <c r="P156" s="111"/>
      <c r="Q156" s="78"/>
      <c r="R156" s="79"/>
      <c r="S156" s="78"/>
      <c r="T156" s="78"/>
      <c r="U156" s="79">
        <v>45264.0</v>
      </c>
      <c r="V156" s="78"/>
      <c r="W156" s="78"/>
      <c r="X156" s="78"/>
      <c r="Y156" s="79">
        <v>45232.0</v>
      </c>
      <c r="Z156" s="112"/>
    </row>
    <row r="157" ht="14.25" customHeight="1">
      <c r="A157" s="23" t="s">
        <v>220</v>
      </c>
      <c r="B157" s="23" t="s">
        <v>104</v>
      </c>
      <c r="C157" s="23" t="s">
        <v>38</v>
      </c>
      <c r="D157" s="88">
        <v>45222.0</v>
      </c>
      <c r="E157" s="23">
        <v>1515.0</v>
      </c>
      <c r="F157" s="46">
        <v>6.621190141505013</v>
      </c>
      <c r="G157" s="23">
        <v>2.9904</v>
      </c>
      <c r="H157" s="28">
        <v>30.8601</v>
      </c>
      <c r="I157" s="69">
        <v>0.7251</v>
      </c>
      <c r="J157" s="26">
        <v>0.1</v>
      </c>
      <c r="K157" s="23">
        <v>0.0237</v>
      </c>
      <c r="L157" s="46">
        <v>31.6129</v>
      </c>
      <c r="M157" s="47">
        <v>5.844</v>
      </c>
      <c r="N157" s="26">
        <v>7.0432</v>
      </c>
      <c r="O157" s="23">
        <v>186.52</v>
      </c>
      <c r="P157" s="47"/>
      <c r="R157" s="30"/>
      <c r="U157" s="30">
        <v>45264.0</v>
      </c>
      <c r="Y157" s="30">
        <v>45232.0</v>
      </c>
      <c r="Z157" s="104"/>
    </row>
    <row r="158" ht="14.25" customHeight="1">
      <c r="A158" s="107"/>
      <c r="B158" s="107"/>
      <c r="C158" s="107"/>
      <c r="D158" s="113"/>
      <c r="E158" s="107"/>
      <c r="F158" s="47"/>
      <c r="G158" s="107"/>
      <c r="H158" s="114"/>
      <c r="I158" s="115"/>
      <c r="J158" s="47"/>
      <c r="K158" s="107"/>
      <c r="L158" s="47"/>
      <c r="M158" s="47"/>
      <c r="N158" s="116"/>
      <c r="O158" s="47"/>
      <c r="P158" s="47"/>
      <c r="R158" s="30"/>
      <c r="Z158" s="104"/>
    </row>
    <row r="159" ht="14.25" customHeight="1">
      <c r="G159" s="104"/>
      <c r="R159" s="30"/>
      <c r="Z159" s="104"/>
    </row>
    <row r="160" ht="14.25" customHeight="1">
      <c r="G160" s="104"/>
      <c r="R160" s="30"/>
      <c r="Z160" s="104"/>
    </row>
    <row r="161" ht="14.25" customHeight="1">
      <c r="G161" s="104"/>
      <c r="R161" s="30"/>
      <c r="Z161" s="104"/>
    </row>
    <row r="162" ht="14.25" customHeight="1">
      <c r="G162" s="104"/>
      <c r="R162" s="30"/>
      <c r="Z162" s="104"/>
    </row>
    <row r="163" ht="14.25" customHeight="1">
      <c r="G163" s="104"/>
      <c r="R163" s="30"/>
      <c r="Z163" s="104"/>
    </row>
    <row r="164" ht="14.25" customHeight="1">
      <c r="G164" s="104"/>
      <c r="R164" s="30"/>
      <c r="Z164" s="104"/>
    </row>
    <row r="165" ht="14.25" customHeight="1">
      <c r="G165" s="104"/>
      <c r="R165" s="30"/>
      <c r="Z165" s="104"/>
    </row>
    <row r="166" ht="14.25" customHeight="1">
      <c r="G166" s="104"/>
      <c r="R166" s="30"/>
      <c r="Z166" s="104"/>
    </row>
    <row r="167" ht="14.25" customHeight="1">
      <c r="G167" s="104"/>
      <c r="R167" s="30"/>
      <c r="Z167" s="104"/>
    </row>
    <row r="168" ht="14.25" customHeight="1">
      <c r="G168" s="104"/>
      <c r="R168" s="30"/>
      <c r="Z168" s="104"/>
    </row>
    <row r="169" ht="14.25" customHeight="1">
      <c r="G169" s="104"/>
      <c r="R169" s="30"/>
      <c r="Z169" s="104"/>
    </row>
    <row r="170" ht="14.25" customHeight="1">
      <c r="G170" s="104"/>
      <c r="R170" s="30"/>
      <c r="Z170" s="104"/>
    </row>
    <row r="171" ht="14.25" customHeight="1">
      <c r="G171" s="104"/>
      <c r="R171" s="30"/>
      <c r="Z171" s="104"/>
    </row>
    <row r="172" ht="14.25" customHeight="1">
      <c r="G172" s="104"/>
      <c r="R172" s="30"/>
      <c r="Z172" s="104"/>
    </row>
    <row r="173" ht="14.25" customHeight="1">
      <c r="G173" s="104"/>
      <c r="R173" s="30"/>
      <c r="Z173" s="104"/>
    </row>
    <row r="174" ht="14.25" customHeight="1">
      <c r="G174" s="104"/>
      <c r="R174" s="30"/>
      <c r="Z174" s="104"/>
    </row>
    <row r="175" ht="14.25" customHeight="1">
      <c r="G175" s="104"/>
      <c r="R175" s="30"/>
      <c r="Z175" s="104"/>
    </row>
    <row r="176" ht="14.25" customHeight="1">
      <c r="G176" s="104"/>
      <c r="R176" s="30"/>
      <c r="Z176" s="104"/>
    </row>
    <row r="177" ht="14.25" customHeight="1">
      <c r="G177" s="104"/>
      <c r="R177" s="30"/>
      <c r="Z177" s="104"/>
    </row>
    <row r="178" ht="14.25" customHeight="1">
      <c r="G178" s="104"/>
      <c r="R178" s="30"/>
      <c r="Z178" s="104"/>
    </row>
    <row r="179" ht="14.25" customHeight="1">
      <c r="G179" s="104"/>
      <c r="R179" s="30"/>
      <c r="Z179" s="104"/>
    </row>
    <row r="180" ht="14.25" customHeight="1">
      <c r="G180" s="104"/>
      <c r="R180" s="30"/>
      <c r="Z180" s="104"/>
    </row>
    <row r="181" ht="14.25" customHeight="1">
      <c r="G181" s="104"/>
      <c r="R181" s="30"/>
      <c r="Z181" s="104"/>
    </row>
    <row r="182" ht="14.25" customHeight="1">
      <c r="G182" s="104"/>
      <c r="R182" s="30"/>
      <c r="Z182" s="104"/>
    </row>
    <row r="183" ht="14.25" customHeight="1">
      <c r="G183" s="104"/>
      <c r="R183" s="30"/>
      <c r="Z183" s="104"/>
    </row>
    <row r="184" ht="14.25" customHeight="1">
      <c r="G184" s="104"/>
      <c r="R184" s="30"/>
      <c r="Z184" s="104"/>
    </row>
    <row r="185" ht="14.25" customHeight="1">
      <c r="G185" s="104"/>
      <c r="R185" s="30"/>
      <c r="Z185" s="104"/>
    </row>
    <row r="186" ht="14.25" customHeight="1">
      <c r="G186" s="104"/>
      <c r="R186" s="30"/>
      <c r="Z186" s="104"/>
    </row>
    <row r="187" ht="14.25" customHeight="1">
      <c r="G187" s="104"/>
      <c r="R187" s="30"/>
      <c r="Z187" s="104"/>
    </row>
    <row r="188" ht="14.25" customHeight="1">
      <c r="G188" s="104"/>
      <c r="R188" s="30"/>
      <c r="Z188" s="104"/>
    </row>
    <row r="189" ht="14.25" customHeight="1">
      <c r="G189" s="104"/>
      <c r="R189" s="30"/>
      <c r="Z189" s="104"/>
    </row>
    <row r="190" ht="14.25" customHeight="1">
      <c r="G190" s="104"/>
      <c r="R190" s="30"/>
      <c r="Z190" s="104"/>
    </row>
    <row r="191" ht="14.25" customHeight="1">
      <c r="G191" s="104"/>
      <c r="R191" s="30"/>
      <c r="Z191" s="104"/>
    </row>
    <row r="192" ht="14.25" customHeight="1">
      <c r="G192" s="104"/>
      <c r="R192" s="30"/>
      <c r="Z192" s="104"/>
    </row>
    <row r="193" ht="14.25" customHeight="1">
      <c r="G193" s="104"/>
      <c r="R193" s="30"/>
      <c r="Z193" s="104"/>
    </row>
    <row r="194" ht="14.25" customHeight="1">
      <c r="G194" s="104"/>
      <c r="R194" s="30"/>
      <c r="Z194" s="104"/>
    </row>
    <row r="195" ht="14.25" customHeight="1">
      <c r="G195" s="104"/>
      <c r="R195" s="30"/>
      <c r="Z195" s="104"/>
    </row>
    <row r="196" ht="14.25" customHeight="1">
      <c r="G196" s="104"/>
      <c r="R196" s="30"/>
      <c r="Z196" s="104"/>
    </row>
    <row r="197" ht="14.25" customHeight="1">
      <c r="G197" s="104"/>
      <c r="R197" s="30"/>
      <c r="Z197" s="104"/>
    </row>
    <row r="198" ht="14.25" customHeight="1">
      <c r="G198" s="104"/>
      <c r="R198" s="30"/>
      <c r="Z198" s="104"/>
    </row>
    <row r="199" ht="14.25" customHeight="1">
      <c r="G199" s="104"/>
      <c r="R199" s="30"/>
      <c r="Z199" s="104"/>
    </row>
    <row r="200" ht="14.25" customHeight="1">
      <c r="G200" s="104"/>
      <c r="R200" s="30"/>
      <c r="Z200" s="104"/>
    </row>
    <row r="201" ht="14.25" customHeight="1">
      <c r="G201" s="104"/>
      <c r="R201" s="30"/>
      <c r="Z201" s="104"/>
    </row>
    <row r="202" ht="14.25" customHeight="1">
      <c r="G202" s="104"/>
      <c r="R202" s="30"/>
      <c r="Z202" s="104"/>
    </row>
    <row r="203" ht="14.25" customHeight="1">
      <c r="G203" s="104"/>
      <c r="R203" s="30"/>
      <c r="Z203" s="104"/>
    </row>
    <row r="204" ht="14.25" customHeight="1">
      <c r="G204" s="104"/>
      <c r="R204" s="30"/>
      <c r="Z204" s="104"/>
    </row>
    <row r="205" ht="14.25" customHeight="1">
      <c r="G205" s="104"/>
      <c r="R205" s="30"/>
      <c r="Z205" s="104"/>
    </row>
    <row r="206" ht="14.25" customHeight="1">
      <c r="G206" s="104"/>
      <c r="R206" s="30"/>
      <c r="Z206" s="104"/>
    </row>
    <row r="207" ht="14.25" customHeight="1">
      <c r="G207" s="104"/>
      <c r="R207" s="30"/>
      <c r="Z207" s="104"/>
    </row>
    <row r="208" ht="14.25" customHeight="1">
      <c r="G208" s="104"/>
      <c r="R208" s="30"/>
      <c r="Z208" s="104"/>
    </row>
    <row r="209" ht="14.25" customHeight="1">
      <c r="G209" s="104"/>
      <c r="R209" s="30"/>
      <c r="Z209" s="104"/>
    </row>
    <row r="210" ht="14.25" customHeight="1">
      <c r="G210" s="104"/>
      <c r="R210" s="30"/>
      <c r="Z210" s="104"/>
    </row>
    <row r="211" ht="14.25" customHeight="1">
      <c r="G211" s="104"/>
      <c r="R211" s="30"/>
      <c r="Z211" s="104"/>
    </row>
    <row r="212" ht="14.25" customHeight="1">
      <c r="G212" s="104"/>
      <c r="R212" s="30"/>
      <c r="Z212" s="104"/>
    </row>
    <row r="213" ht="14.25" customHeight="1">
      <c r="G213" s="104"/>
      <c r="R213" s="30"/>
      <c r="Z213" s="104"/>
    </row>
    <row r="214" ht="14.25" customHeight="1">
      <c r="G214" s="104"/>
      <c r="R214" s="30"/>
      <c r="Z214" s="104"/>
    </row>
    <row r="215" ht="14.25" customHeight="1">
      <c r="G215" s="104"/>
      <c r="R215" s="30"/>
      <c r="Z215" s="104"/>
    </row>
    <row r="216" ht="14.25" customHeight="1">
      <c r="G216" s="104"/>
      <c r="R216" s="30"/>
      <c r="Z216" s="104"/>
    </row>
    <row r="217" ht="14.25" customHeight="1">
      <c r="G217" s="104"/>
      <c r="R217" s="30"/>
      <c r="Z217" s="104"/>
    </row>
    <row r="218" ht="14.25" customHeight="1">
      <c r="G218" s="104"/>
      <c r="R218" s="30"/>
      <c r="Z218" s="104"/>
    </row>
    <row r="219" ht="14.25" customHeight="1">
      <c r="G219" s="104"/>
      <c r="R219" s="30"/>
      <c r="Z219" s="104"/>
    </row>
    <row r="220" ht="14.25" customHeight="1">
      <c r="G220" s="104"/>
      <c r="R220" s="30"/>
      <c r="Z220" s="104"/>
    </row>
    <row r="221" ht="14.25" customHeight="1">
      <c r="G221" s="104"/>
      <c r="R221" s="30"/>
      <c r="Z221" s="104"/>
    </row>
    <row r="222" ht="14.25" customHeight="1">
      <c r="G222" s="104"/>
      <c r="R222" s="30"/>
      <c r="Z222" s="104"/>
    </row>
    <row r="223" ht="14.25" customHeight="1">
      <c r="G223" s="104"/>
      <c r="R223" s="30"/>
      <c r="Z223" s="104"/>
    </row>
    <row r="224" ht="14.25" customHeight="1">
      <c r="G224" s="104"/>
      <c r="R224" s="30"/>
      <c r="Z224" s="104"/>
    </row>
    <row r="225" ht="14.25" customHeight="1">
      <c r="G225" s="104"/>
      <c r="R225" s="30"/>
      <c r="Z225" s="104"/>
    </row>
    <row r="226" ht="14.25" customHeight="1">
      <c r="G226" s="104"/>
      <c r="R226" s="30"/>
      <c r="Z226" s="104"/>
    </row>
    <row r="227" ht="14.25" customHeight="1">
      <c r="G227" s="104"/>
      <c r="R227" s="30"/>
      <c r="Z227" s="104"/>
    </row>
    <row r="228" ht="14.25" customHeight="1">
      <c r="G228" s="104"/>
      <c r="R228" s="30"/>
      <c r="Z228" s="104"/>
    </row>
    <row r="229" ht="14.25" customHeight="1">
      <c r="G229" s="104"/>
      <c r="R229" s="30"/>
      <c r="Z229" s="104"/>
    </row>
    <row r="230" ht="14.25" customHeight="1">
      <c r="G230" s="104"/>
      <c r="R230" s="30"/>
      <c r="Z230" s="104"/>
    </row>
    <row r="231" ht="14.25" customHeight="1">
      <c r="G231" s="104"/>
      <c r="R231" s="30"/>
      <c r="Z231" s="104"/>
    </row>
    <row r="232" ht="14.25" customHeight="1">
      <c r="G232" s="104"/>
      <c r="R232" s="30"/>
      <c r="Z232" s="104"/>
    </row>
    <row r="233" ht="14.25" customHeight="1">
      <c r="G233" s="104"/>
      <c r="R233" s="30"/>
      <c r="Z233" s="104"/>
    </row>
    <row r="234" ht="14.25" customHeight="1">
      <c r="G234" s="104"/>
      <c r="R234" s="30"/>
      <c r="Z234" s="104"/>
    </row>
    <row r="235" ht="14.25" customHeight="1">
      <c r="G235" s="104"/>
      <c r="R235" s="30"/>
      <c r="Z235" s="104"/>
    </row>
    <row r="236" ht="14.25" customHeight="1">
      <c r="G236" s="104"/>
      <c r="R236" s="30"/>
      <c r="Z236" s="104"/>
    </row>
    <row r="237" ht="14.25" customHeight="1">
      <c r="G237" s="104"/>
      <c r="R237" s="30"/>
      <c r="Z237" s="104"/>
    </row>
    <row r="238" ht="14.25" customHeight="1">
      <c r="G238" s="104"/>
      <c r="R238" s="30"/>
      <c r="Z238" s="104"/>
    </row>
    <row r="239" ht="14.25" customHeight="1">
      <c r="G239" s="104"/>
      <c r="R239" s="30"/>
      <c r="Z239" s="104"/>
    </row>
    <row r="240" ht="14.25" customHeight="1">
      <c r="G240" s="104"/>
      <c r="R240" s="30"/>
      <c r="Z240" s="104"/>
    </row>
    <row r="241" ht="14.25" customHeight="1">
      <c r="G241" s="104"/>
      <c r="R241" s="30"/>
      <c r="Z241" s="104"/>
    </row>
    <row r="242" ht="14.25" customHeight="1">
      <c r="G242" s="104"/>
      <c r="R242" s="30"/>
      <c r="Z242" s="104"/>
    </row>
    <row r="243" ht="14.25" customHeight="1">
      <c r="G243" s="104"/>
      <c r="R243" s="30"/>
      <c r="Z243" s="104"/>
    </row>
    <row r="244" ht="14.25" customHeight="1">
      <c r="G244" s="104"/>
      <c r="R244" s="30"/>
      <c r="Z244" s="104"/>
    </row>
    <row r="245" ht="14.25" customHeight="1">
      <c r="G245" s="104"/>
      <c r="R245" s="30"/>
      <c r="Z245" s="104"/>
    </row>
    <row r="246" ht="14.25" customHeight="1">
      <c r="G246" s="104"/>
      <c r="R246" s="30"/>
      <c r="Z246" s="104"/>
    </row>
    <row r="247" ht="14.25" customHeight="1">
      <c r="G247" s="104"/>
      <c r="R247" s="30"/>
      <c r="Z247" s="104"/>
    </row>
    <row r="248" ht="14.25" customHeight="1">
      <c r="G248" s="104"/>
      <c r="R248" s="30"/>
      <c r="Z248" s="104"/>
    </row>
    <row r="249" ht="14.25" customHeight="1">
      <c r="G249" s="104"/>
      <c r="R249" s="30"/>
      <c r="Z249" s="104"/>
    </row>
    <row r="250" ht="14.25" customHeight="1">
      <c r="G250" s="104"/>
      <c r="R250" s="30"/>
      <c r="Z250" s="104"/>
    </row>
    <row r="251" ht="14.25" customHeight="1">
      <c r="G251" s="104"/>
      <c r="R251" s="30"/>
      <c r="Z251" s="104"/>
    </row>
    <row r="252" ht="14.25" customHeight="1">
      <c r="G252" s="104"/>
      <c r="R252" s="30"/>
      <c r="Z252" s="104"/>
    </row>
    <row r="253" ht="14.25" customHeight="1">
      <c r="G253" s="104"/>
      <c r="R253" s="30"/>
      <c r="Z253" s="104"/>
    </row>
    <row r="254" ht="14.25" customHeight="1">
      <c r="G254" s="104"/>
      <c r="R254" s="30"/>
      <c r="Z254" s="104"/>
    </row>
    <row r="255" ht="14.25" customHeight="1">
      <c r="G255" s="104"/>
      <c r="R255" s="30"/>
      <c r="Z255" s="104"/>
    </row>
    <row r="256" ht="14.25" customHeight="1">
      <c r="G256" s="104"/>
      <c r="R256" s="30"/>
      <c r="Z256" s="104"/>
    </row>
    <row r="257" ht="14.25" customHeight="1">
      <c r="G257" s="104"/>
      <c r="R257" s="30"/>
      <c r="Z257" s="104"/>
    </row>
    <row r="258" ht="14.25" customHeight="1">
      <c r="G258" s="104"/>
      <c r="R258" s="30"/>
      <c r="Z258" s="104"/>
    </row>
    <row r="259" ht="14.25" customHeight="1">
      <c r="G259" s="104"/>
      <c r="R259" s="30"/>
      <c r="Z259" s="104"/>
    </row>
    <row r="260" ht="14.25" customHeight="1">
      <c r="G260" s="104"/>
      <c r="R260" s="30"/>
      <c r="Z260" s="104"/>
    </row>
    <row r="261" ht="14.25" customHeight="1">
      <c r="G261" s="104"/>
      <c r="R261" s="30"/>
      <c r="Z261" s="104"/>
    </row>
    <row r="262" ht="14.25" customHeight="1">
      <c r="G262" s="104"/>
      <c r="R262" s="30"/>
      <c r="Z262" s="104"/>
    </row>
    <row r="263" ht="14.25" customHeight="1">
      <c r="G263" s="104"/>
      <c r="R263" s="30"/>
      <c r="Z263" s="104"/>
    </row>
    <row r="264" ht="14.25" customHeight="1">
      <c r="G264" s="104"/>
      <c r="R264" s="30"/>
      <c r="Z264" s="104"/>
    </row>
    <row r="265" ht="14.25" customHeight="1">
      <c r="G265" s="104"/>
      <c r="R265" s="30"/>
      <c r="Z265" s="104"/>
    </row>
    <row r="266" ht="14.25" customHeight="1">
      <c r="G266" s="104"/>
      <c r="R266" s="30"/>
      <c r="Z266" s="104"/>
    </row>
    <row r="267" ht="14.25" customHeight="1">
      <c r="G267" s="104"/>
      <c r="R267" s="30"/>
      <c r="Z267" s="104"/>
    </row>
    <row r="268" ht="14.25" customHeight="1">
      <c r="G268" s="104"/>
      <c r="R268" s="30"/>
      <c r="Z268" s="104"/>
    </row>
    <row r="269" ht="14.25" customHeight="1">
      <c r="G269" s="104"/>
      <c r="R269" s="30"/>
      <c r="Z269" s="104"/>
    </row>
    <row r="270" ht="14.25" customHeight="1">
      <c r="G270" s="104"/>
      <c r="R270" s="30"/>
      <c r="Z270" s="104"/>
    </row>
    <row r="271" ht="14.25" customHeight="1">
      <c r="G271" s="104"/>
      <c r="R271" s="30"/>
      <c r="Z271" s="104"/>
    </row>
    <row r="272" ht="14.25" customHeight="1">
      <c r="G272" s="104"/>
      <c r="R272" s="30"/>
      <c r="Z272" s="104"/>
    </row>
    <row r="273" ht="14.25" customHeight="1">
      <c r="G273" s="104"/>
      <c r="R273" s="30"/>
      <c r="Z273" s="104"/>
    </row>
    <row r="274" ht="14.25" customHeight="1">
      <c r="G274" s="104"/>
      <c r="R274" s="30"/>
      <c r="Z274" s="104"/>
    </row>
    <row r="275" ht="14.25" customHeight="1">
      <c r="G275" s="104"/>
      <c r="R275" s="30"/>
      <c r="Z275" s="104"/>
    </row>
    <row r="276" ht="14.25" customHeight="1">
      <c r="G276" s="104"/>
      <c r="R276" s="30"/>
      <c r="Z276" s="104"/>
    </row>
    <row r="277" ht="14.25" customHeight="1">
      <c r="G277" s="104"/>
      <c r="R277" s="30"/>
      <c r="Z277" s="104"/>
    </row>
    <row r="278" ht="14.25" customHeight="1">
      <c r="G278" s="104"/>
      <c r="R278" s="30"/>
      <c r="Z278" s="104"/>
    </row>
    <row r="279" ht="14.25" customHeight="1">
      <c r="G279" s="104"/>
      <c r="R279" s="30"/>
      <c r="Z279" s="104"/>
    </row>
    <row r="280" ht="14.25" customHeight="1">
      <c r="G280" s="104"/>
      <c r="R280" s="30"/>
      <c r="Z280" s="104"/>
    </row>
    <row r="281" ht="14.25" customHeight="1">
      <c r="G281" s="104"/>
      <c r="R281" s="30"/>
      <c r="Z281" s="104"/>
    </row>
    <row r="282" ht="14.25" customHeight="1">
      <c r="G282" s="104"/>
      <c r="R282" s="30"/>
      <c r="Z282" s="104"/>
    </row>
    <row r="283" ht="14.25" customHeight="1">
      <c r="G283" s="104"/>
      <c r="R283" s="30"/>
      <c r="Z283" s="104"/>
    </row>
    <row r="284" ht="14.25" customHeight="1">
      <c r="G284" s="104"/>
      <c r="R284" s="30"/>
      <c r="Z284" s="104"/>
    </row>
    <row r="285" ht="14.25" customHeight="1">
      <c r="G285" s="104"/>
      <c r="R285" s="30"/>
      <c r="Z285" s="104"/>
    </row>
    <row r="286" ht="14.25" customHeight="1">
      <c r="G286" s="104"/>
      <c r="R286" s="30"/>
      <c r="Z286" s="104"/>
    </row>
    <row r="287" ht="14.25" customHeight="1">
      <c r="G287" s="104"/>
      <c r="R287" s="30"/>
      <c r="Z287" s="104"/>
    </row>
    <row r="288" ht="14.25" customHeight="1">
      <c r="G288" s="104"/>
      <c r="R288" s="30"/>
      <c r="Z288" s="104"/>
    </row>
    <row r="289" ht="14.25" customHeight="1">
      <c r="G289" s="104"/>
      <c r="R289" s="30"/>
      <c r="Z289" s="104"/>
    </row>
    <row r="290" ht="14.25" customHeight="1">
      <c r="G290" s="104"/>
      <c r="R290" s="30"/>
      <c r="Z290" s="104"/>
    </row>
    <row r="291" ht="14.25" customHeight="1">
      <c r="G291" s="104"/>
      <c r="R291" s="30"/>
      <c r="Z291" s="104"/>
    </row>
    <row r="292" ht="14.25" customHeight="1">
      <c r="G292" s="104"/>
      <c r="R292" s="30"/>
      <c r="Z292" s="104"/>
    </row>
    <row r="293" ht="14.25" customHeight="1">
      <c r="G293" s="104"/>
      <c r="R293" s="30"/>
      <c r="Z293" s="104"/>
    </row>
    <row r="294" ht="14.25" customHeight="1">
      <c r="G294" s="104"/>
      <c r="R294" s="30"/>
      <c r="Z294" s="104"/>
    </row>
    <row r="295" ht="14.25" customHeight="1">
      <c r="G295" s="104"/>
      <c r="R295" s="30"/>
      <c r="Z295" s="104"/>
    </row>
    <row r="296" ht="14.25" customHeight="1">
      <c r="G296" s="104"/>
      <c r="R296" s="30"/>
      <c r="Z296" s="104"/>
    </row>
    <row r="297" ht="14.25" customHeight="1">
      <c r="G297" s="104"/>
      <c r="R297" s="30"/>
      <c r="Z297" s="104"/>
    </row>
    <row r="298" ht="14.25" customHeight="1">
      <c r="G298" s="104"/>
      <c r="R298" s="30"/>
      <c r="Z298" s="104"/>
    </row>
    <row r="299" ht="14.25" customHeight="1">
      <c r="G299" s="104"/>
      <c r="R299" s="30"/>
      <c r="Z299" s="104"/>
    </row>
    <row r="300" ht="14.25" customHeight="1">
      <c r="G300" s="104"/>
      <c r="R300" s="30"/>
      <c r="Z300" s="104"/>
    </row>
    <row r="301" ht="14.25" customHeight="1">
      <c r="G301" s="104"/>
      <c r="R301" s="30"/>
      <c r="Z301" s="104"/>
    </row>
    <row r="302" ht="14.25" customHeight="1">
      <c r="G302" s="104"/>
      <c r="R302" s="30"/>
      <c r="Z302" s="104"/>
    </row>
    <row r="303" ht="14.25" customHeight="1">
      <c r="G303" s="104"/>
      <c r="R303" s="30"/>
      <c r="Z303" s="104"/>
    </row>
    <row r="304" ht="14.25" customHeight="1">
      <c r="G304" s="104"/>
      <c r="R304" s="30"/>
      <c r="Z304" s="104"/>
    </row>
    <row r="305" ht="14.25" customHeight="1">
      <c r="G305" s="104"/>
      <c r="R305" s="30"/>
      <c r="Z305" s="104"/>
    </row>
    <row r="306" ht="14.25" customHeight="1">
      <c r="G306" s="104"/>
      <c r="R306" s="30"/>
      <c r="Z306" s="104"/>
    </row>
    <row r="307" ht="14.25" customHeight="1">
      <c r="G307" s="104"/>
      <c r="R307" s="30"/>
      <c r="Z307" s="104"/>
    </row>
    <row r="308" ht="14.25" customHeight="1">
      <c r="G308" s="104"/>
      <c r="R308" s="30"/>
      <c r="Z308" s="104"/>
    </row>
    <row r="309" ht="14.25" customHeight="1">
      <c r="G309" s="104"/>
      <c r="R309" s="30"/>
      <c r="Z309" s="104"/>
    </row>
    <row r="310" ht="14.25" customHeight="1">
      <c r="G310" s="104"/>
      <c r="R310" s="30"/>
      <c r="Z310" s="104"/>
    </row>
    <row r="311" ht="14.25" customHeight="1">
      <c r="G311" s="104"/>
      <c r="R311" s="30"/>
      <c r="Z311" s="104"/>
    </row>
    <row r="312" ht="14.25" customHeight="1">
      <c r="G312" s="104"/>
      <c r="R312" s="30"/>
      <c r="Z312" s="104"/>
    </row>
    <row r="313" ht="14.25" customHeight="1">
      <c r="G313" s="104"/>
      <c r="R313" s="30"/>
      <c r="Z313" s="104"/>
    </row>
    <row r="314" ht="14.25" customHeight="1">
      <c r="G314" s="104"/>
      <c r="R314" s="30"/>
      <c r="Z314" s="104"/>
    </row>
    <row r="315" ht="14.25" customHeight="1">
      <c r="G315" s="104"/>
      <c r="R315" s="30"/>
      <c r="Z315" s="104"/>
    </row>
    <row r="316" ht="14.25" customHeight="1">
      <c r="G316" s="104"/>
      <c r="R316" s="30"/>
      <c r="Z316" s="104"/>
    </row>
    <row r="317" ht="14.25" customHeight="1">
      <c r="G317" s="104"/>
      <c r="R317" s="30"/>
      <c r="Z317" s="104"/>
    </row>
    <row r="318" ht="14.25" customHeight="1">
      <c r="G318" s="104"/>
      <c r="R318" s="30"/>
      <c r="Z318" s="104"/>
    </row>
    <row r="319" ht="14.25" customHeight="1">
      <c r="G319" s="104"/>
      <c r="R319" s="30"/>
      <c r="Z319" s="104"/>
    </row>
    <row r="320" ht="14.25" customHeight="1">
      <c r="G320" s="104"/>
      <c r="R320" s="30"/>
      <c r="Z320" s="104"/>
    </row>
    <row r="321" ht="14.25" customHeight="1">
      <c r="G321" s="104"/>
      <c r="R321" s="30"/>
      <c r="Z321" s="104"/>
    </row>
    <row r="322" ht="14.25" customHeight="1">
      <c r="G322" s="104"/>
      <c r="R322" s="30"/>
      <c r="Z322" s="104"/>
    </row>
    <row r="323" ht="14.25" customHeight="1">
      <c r="G323" s="104"/>
      <c r="R323" s="30"/>
      <c r="Z323" s="104"/>
    </row>
    <row r="324" ht="14.25" customHeight="1">
      <c r="G324" s="104"/>
      <c r="R324" s="30"/>
      <c r="Z324" s="104"/>
    </row>
    <row r="325" ht="14.25" customHeight="1">
      <c r="G325" s="104"/>
      <c r="R325" s="30"/>
      <c r="Z325" s="104"/>
    </row>
    <row r="326" ht="14.25" customHeight="1">
      <c r="G326" s="104"/>
      <c r="R326" s="30"/>
      <c r="Z326" s="104"/>
    </row>
    <row r="327" ht="14.25" customHeight="1">
      <c r="G327" s="104"/>
      <c r="R327" s="30"/>
      <c r="Z327" s="104"/>
    </row>
    <row r="328" ht="14.25" customHeight="1">
      <c r="G328" s="104"/>
      <c r="R328" s="30"/>
      <c r="Z328" s="104"/>
    </row>
    <row r="329" ht="14.25" customHeight="1">
      <c r="G329" s="104"/>
      <c r="R329" s="30"/>
      <c r="Z329" s="104"/>
    </row>
    <row r="330" ht="14.25" customHeight="1">
      <c r="G330" s="104"/>
      <c r="R330" s="30"/>
      <c r="Z330" s="104"/>
    </row>
    <row r="331" ht="14.25" customHeight="1">
      <c r="G331" s="104"/>
      <c r="R331" s="30"/>
      <c r="Z331" s="104"/>
    </row>
    <row r="332" ht="14.25" customHeight="1">
      <c r="G332" s="104"/>
      <c r="R332" s="30"/>
      <c r="Z332" s="104"/>
    </row>
    <row r="333" ht="14.25" customHeight="1">
      <c r="G333" s="104"/>
      <c r="R333" s="30"/>
      <c r="Z333" s="104"/>
    </row>
    <row r="334" ht="14.25" customHeight="1">
      <c r="G334" s="104"/>
      <c r="R334" s="30"/>
      <c r="Z334" s="104"/>
    </row>
    <row r="335" ht="14.25" customHeight="1">
      <c r="G335" s="104"/>
      <c r="R335" s="30"/>
      <c r="Z335" s="104"/>
    </row>
    <row r="336" ht="14.25" customHeight="1">
      <c r="G336" s="104"/>
      <c r="R336" s="30"/>
      <c r="Z336" s="104"/>
    </row>
    <row r="337" ht="14.25" customHeight="1">
      <c r="G337" s="104"/>
      <c r="R337" s="30"/>
      <c r="Z337" s="104"/>
    </row>
    <row r="338" ht="14.25" customHeight="1">
      <c r="G338" s="104"/>
      <c r="R338" s="30"/>
      <c r="Z338" s="104"/>
    </row>
    <row r="339" ht="14.25" customHeight="1">
      <c r="G339" s="104"/>
      <c r="R339" s="30"/>
      <c r="Z339" s="104"/>
    </row>
    <row r="340" ht="14.25" customHeight="1">
      <c r="G340" s="104"/>
      <c r="R340" s="30"/>
      <c r="Z340" s="104"/>
    </row>
    <row r="341" ht="14.25" customHeight="1">
      <c r="G341" s="104"/>
      <c r="R341" s="30"/>
      <c r="Z341" s="104"/>
    </row>
    <row r="342" ht="14.25" customHeight="1">
      <c r="G342" s="104"/>
      <c r="R342" s="30"/>
      <c r="Z342" s="104"/>
    </row>
    <row r="343" ht="14.25" customHeight="1">
      <c r="G343" s="104"/>
      <c r="R343" s="30"/>
      <c r="Z343" s="104"/>
    </row>
    <row r="344" ht="14.25" customHeight="1">
      <c r="G344" s="104"/>
      <c r="R344" s="30"/>
      <c r="Z344" s="104"/>
    </row>
    <row r="345" ht="14.25" customHeight="1">
      <c r="G345" s="104"/>
      <c r="R345" s="30"/>
      <c r="Z345" s="104"/>
    </row>
    <row r="346" ht="14.25" customHeight="1">
      <c r="G346" s="104"/>
      <c r="R346" s="30"/>
      <c r="Z346" s="104"/>
    </row>
    <row r="347" ht="14.25" customHeight="1">
      <c r="G347" s="104"/>
      <c r="R347" s="30"/>
      <c r="Z347" s="104"/>
    </row>
    <row r="348" ht="14.25" customHeight="1">
      <c r="G348" s="104"/>
      <c r="R348" s="30"/>
      <c r="Z348" s="104"/>
    </row>
    <row r="349" ht="14.25" customHeight="1">
      <c r="G349" s="104"/>
      <c r="R349" s="30"/>
      <c r="Z349" s="104"/>
    </row>
    <row r="350" ht="14.25" customHeight="1">
      <c r="G350" s="104"/>
      <c r="R350" s="30"/>
      <c r="Z350" s="104"/>
    </row>
    <row r="351" ht="14.25" customHeight="1">
      <c r="G351" s="104"/>
      <c r="R351" s="30"/>
      <c r="Z351" s="104"/>
    </row>
    <row r="352" ht="14.25" customHeight="1">
      <c r="G352" s="104"/>
      <c r="R352" s="30"/>
      <c r="Z352" s="104"/>
    </row>
    <row r="353" ht="14.25" customHeight="1">
      <c r="G353" s="104"/>
      <c r="R353" s="30"/>
      <c r="Z353" s="104"/>
    </row>
    <row r="354" ht="14.25" customHeight="1">
      <c r="G354" s="104"/>
      <c r="R354" s="30"/>
      <c r="Z354" s="104"/>
    </row>
    <row r="355" ht="14.25" customHeight="1">
      <c r="G355" s="104"/>
      <c r="R355" s="30"/>
      <c r="Z355" s="104"/>
    </row>
    <row r="356" ht="14.25" customHeight="1">
      <c r="G356" s="104"/>
      <c r="R356" s="30"/>
      <c r="Z356" s="104"/>
    </row>
    <row r="357" ht="14.25" customHeight="1">
      <c r="G357" s="104"/>
      <c r="R357" s="30"/>
      <c r="Z357" s="104"/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3:F157">
    <cfRule type="cellIs" dxfId="0" priority="1" operator="lessThan">
      <formula>1</formula>
    </cfRule>
  </conditionalFormatting>
  <conditionalFormatting sqref="F3:G62">
    <cfRule type="cellIs" dxfId="0" priority="2" operator="lessThan">
      <formula>1</formula>
    </cfRule>
  </conditionalFormatting>
  <conditionalFormatting sqref="G1:G1000 L3:L35 L37 L39 L42:L62 M34:N62 P34:P62">
    <cfRule type="cellIs" dxfId="0" priority="3" operator="lessThan">
      <formula>3</formula>
    </cfRule>
  </conditionalFormatting>
  <conditionalFormatting sqref="I3">
    <cfRule type="cellIs" dxfId="1" priority="4" operator="lessThan">
      <formula>SUM($J$3:$K$3)</formula>
    </cfRule>
  </conditionalFormatting>
  <conditionalFormatting sqref="I3:I157">
    <cfRule type="cellIs" dxfId="0" priority="5" operator="lessThan">
      <formula>0.05</formula>
    </cfRule>
  </conditionalFormatting>
  <conditionalFormatting sqref="J3:J157">
    <cfRule type="cellIs" dxfId="0" priority="6" operator="lessThan">
      <formula>0.01</formula>
    </cfRule>
  </conditionalFormatting>
  <conditionalFormatting sqref="J62">
    <cfRule type="cellIs" dxfId="0" priority="7" operator="lessThan">
      <formula>0.01</formula>
    </cfRule>
  </conditionalFormatting>
  <conditionalFormatting sqref="K3:K58 K63:K157">
    <cfRule type="cellIs" dxfId="0" priority="8" operator="lessThan">
      <formula>0.005</formula>
    </cfRule>
  </conditionalFormatting>
  <conditionalFormatting sqref="K3:K58">
    <cfRule type="cellIs" dxfId="0" priority="9" operator="lessThan">
      <formula>0.005</formula>
    </cfRule>
  </conditionalFormatting>
  <conditionalFormatting sqref="L3:L101">
    <cfRule type="cellIs" dxfId="0" priority="10" operator="lessThan">
      <formula>3</formula>
    </cfRule>
  </conditionalFormatting>
  <conditionalFormatting sqref="M3:M33">
    <cfRule type="cellIs" dxfId="0" priority="11" operator="lessThan">
      <formula>3</formula>
    </cfRule>
  </conditionalFormatting>
  <conditionalFormatting sqref="M3:M101">
    <cfRule type="cellIs" dxfId="0" priority="12" operator="lessThan">
      <formula>3</formula>
    </cfRule>
  </conditionalFormatting>
  <conditionalFormatting sqref="N1:N95 O65:O1000 P1:P95">
    <cfRule type="cellIs" dxfId="0" priority="13" operator="lessThan">
      <formula>0.3</formula>
    </cfRule>
  </conditionalFormatting>
  <conditionalFormatting sqref="N3:N157">
    <cfRule type="cellIs" dxfId="0" priority="14" operator="lessThan">
      <formula>0.3</formula>
    </cfRule>
  </conditionalFormatting>
  <conditionalFormatting sqref="O3:O157">
    <cfRule type="cellIs" dxfId="0" priority="15" operator="lessThan">
      <formula>2.5</formula>
    </cfRule>
  </conditionalFormatting>
  <conditionalFormatting sqref="O3:P62">
    <cfRule type="cellIs" dxfId="0" priority="16" operator="lessThan">
      <formula>2.5</formula>
    </cfRule>
  </conditionalFormatting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0.71"/>
    <col customWidth="1" min="10" max="10" width="8.71"/>
    <col customWidth="1" min="12" max="18" width="8.71"/>
    <col customWidth="1" min="19" max="20" width="10.71"/>
  </cols>
  <sheetData>
    <row r="1" ht="14.25" customHeight="1">
      <c r="A1" s="117" t="s">
        <v>221</v>
      </c>
      <c r="K1" s="117" t="s">
        <v>222</v>
      </c>
    </row>
    <row r="2" ht="14.25" customHeight="1">
      <c r="A2" s="118">
        <v>230720.0</v>
      </c>
      <c r="B2" s="118"/>
      <c r="C2" s="119" t="s">
        <v>223</v>
      </c>
      <c r="D2" s="120"/>
      <c r="E2" s="120"/>
      <c r="F2" s="120"/>
      <c r="G2" s="120"/>
      <c r="H2" s="120"/>
      <c r="I2" s="120"/>
      <c r="J2" s="121"/>
      <c r="K2" s="118">
        <v>230720.0</v>
      </c>
      <c r="L2" s="118"/>
      <c r="M2" s="119" t="s">
        <v>224</v>
      </c>
      <c r="N2" s="120"/>
      <c r="O2" s="120"/>
      <c r="P2" s="120"/>
      <c r="Q2" s="120"/>
      <c r="R2" s="120"/>
      <c r="S2" s="120"/>
      <c r="T2" s="121"/>
    </row>
    <row r="3" ht="14.25" customHeight="1">
      <c r="A3" s="122" t="s">
        <v>225</v>
      </c>
      <c r="B3" s="123"/>
      <c r="C3" s="124"/>
      <c r="D3" s="125" t="s">
        <v>226</v>
      </c>
      <c r="E3" s="120"/>
      <c r="F3" s="121"/>
      <c r="G3" s="125" t="s">
        <v>227</v>
      </c>
      <c r="H3" s="120"/>
      <c r="I3" s="120"/>
      <c r="J3" s="121"/>
      <c r="K3" s="126" t="s">
        <v>225</v>
      </c>
      <c r="L3" s="127"/>
      <c r="M3" s="127"/>
      <c r="N3" s="125" t="s">
        <v>226</v>
      </c>
      <c r="O3" s="120"/>
      <c r="P3" s="121"/>
      <c r="Q3" s="125" t="s">
        <v>227</v>
      </c>
      <c r="R3" s="120"/>
      <c r="S3" s="120"/>
      <c r="T3" s="121"/>
    </row>
    <row r="4" ht="14.25" customHeight="1">
      <c r="A4" s="128" t="s">
        <v>1</v>
      </c>
      <c r="B4" s="129" t="s">
        <v>228</v>
      </c>
      <c r="C4" s="130" t="s">
        <v>229</v>
      </c>
      <c r="D4" s="131" t="s">
        <v>1</v>
      </c>
      <c r="E4" s="132" t="s">
        <v>230</v>
      </c>
      <c r="F4" s="132" t="s">
        <v>231</v>
      </c>
      <c r="G4" s="133" t="s">
        <v>1</v>
      </c>
      <c r="H4" s="134" t="s">
        <v>232</v>
      </c>
      <c r="I4" s="134" t="s">
        <v>233</v>
      </c>
      <c r="J4" s="135" t="s">
        <v>234</v>
      </c>
      <c r="K4" s="128" t="s">
        <v>1</v>
      </c>
      <c r="L4" s="129" t="s">
        <v>228</v>
      </c>
      <c r="M4" s="130" t="s">
        <v>235</v>
      </c>
      <c r="N4" s="131" t="s">
        <v>1</v>
      </c>
      <c r="O4" s="132" t="s">
        <v>236</v>
      </c>
      <c r="P4" s="132" t="s">
        <v>231</v>
      </c>
      <c r="Q4" s="133" t="s">
        <v>1</v>
      </c>
      <c r="R4" s="134" t="s">
        <v>237</v>
      </c>
      <c r="S4" s="134" t="s">
        <v>238</v>
      </c>
      <c r="T4" s="135" t="s">
        <v>234</v>
      </c>
    </row>
    <row r="5" ht="14.25" customHeight="1">
      <c r="A5" s="136" t="s">
        <v>239</v>
      </c>
      <c r="B5" s="137">
        <v>1.3315</v>
      </c>
      <c r="C5" s="137">
        <v>1.61999171105</v>
      </c>
      <c r="D5" s="138" t="s">
        <v>240</v>
      </c>
      <c r="E5" s="137">
        <v>17.54031881389</v>
      </c>
      <c r="F5" s="139"/>
      <c r="G5" s="139" t="s">
        <v>241</v>
      </c>
      <c r="H5" s="140">
        <v>69.44</v>
      </c>
      <c r="I5" s="137">
        <v>72.36222531586</v>
      </c>
      <c r="J5" s="141">
        <f>(I5)/H5</f>
        <v>1.042082738</v>
      </c>
      <c r="K5" s="136" t="s">
        <v>239</v>
      </c>
      <c r="L5" s="142">
        <v>0.0251</v>
      </c>
      <c r="M5" s="142">
        <v>0.03053833417</v>
      </c>
      <c r="N5" s="138" t="s">
        <v>240</v>
      </c>
      <c r="O5" s="142">
        <v>0.54640501497</v>
      </c>
      <c r="P5" s="139"/>
      <c r="Q5" s="139" t="s">
        <v>241</v>
      </c>
      <c r="R5" s="137">
        <v>1.389</v>
      </c>
      <c r="S5" s="142">
        <v>1.35378503709</v>
      </c>
      <c r="T5" s="141">
        <f>(S5)/R5</f>
        <v>0.9746472549</v>
      </c>
    </row>
    <row r="6" ht="14.25" customHeight="1">
      <c r="A6" s="143"/>
      <c r="B6" s="144"/>
      <c r="C6" s="144"/>
      <c r="D6" s="145" t="s">
        <v>242</v>
      </c>
      <c r="E6" s="144">
        <v>18.50805550707</v>
      </c>
      <c r="F6" s="144">
        <f>ABS(E6-E5)/((E6+E5)/2)*100</f>
        <v>5.369100335</v>
      </c>
      <c r="G6" s="145" t="s">
        <v>240</v>
      </c>
      <c r="H6" s="144"/>
      <c r="I6" s="144">
        <v>17.54031881389</v>
      </c>
      <c r="J6" s="146"/>
      <c r="K6" s="143"/>
      <c r="L6" s="147"/>
      <c r="M6" s="147"/>
      <c r="N6" s="145" t="s">
        <v>242</v>
      </c>
      <c r="O6" s="147">
        <v>0.51282501405</v>
      </c>
      <c r="P6" s="144">
        <f>ABS(O6-O5)/((O6+O5)/2)*100</f>
        <v>6.340454859</v>
      </c>
      <c r="Q6" s="145" t="s">
        <v>240</v>
      </c>
      <c r="R6" s="144"/>
      <c r="S6" s="147">
        <v>0.54640501497</v>
      </c>
      <c r="T6" s="146"/>
    </row>
    <row r="7" ht="14.25" customHeight="1">
      <c r="A7" s="143"/>
      <c r="B7" s="148"/>
      <c r="C7" s="144"/>
      <c r="D7" s="145" t="s">
        <v>243</v>
      </c>
      <c r="E7" s="144">
        <v>83.84269229706</v>
      </c>
      <c r="F7" s="148"/>
      <c r="G7" s="148" t="s">
        <v>243</v>
      </c>
      <c r="H7" s="144">
        <v>69.44</v>
      </c>
      <c r="I7" s="144">
        <v>83.84269229706</v>
      </c>
      <c r="J7" s="146">
        <f>(I7-I6)/H7</f>
        <v>0.9548152863</v>
      </c>
      <c r="K7" s="143"/>
      <c r="L7" s="148"/>
      <c r="M7" s="144"/>
      <c r="N7" s="145" t="s">
        <v>243</v>
      </c>
      <c r="O7" s="147">
        <v>1.8039517160899998</v>
      </c>
      <c r="P7" s="148"/>
      <c r="Q7" s="148" t="s">
        <v>243</v>
      </c>
      <c r="R7" s="144">
        <v>1.389</v>
      </c>
      <c r="S7" s="147">
        <v>1.8039517160899998</v>
      </c>
      <c r="T7" s="146">
        <f>(S7-S6)/R7</f>
        <v>0.9053611959</v>
      </c>
    </row>
    <row r="8" ht="14.25" customHeight="1">
      <c r="A8" s="143"/>
      <c r="B8" s="148"/>
      <c r="C8" s="144"/>
      <c r="D8" s="145" t="s">
        <v>244</v>
      </c>
      <c r="E8" s="144">
        <v>85.67803401401</v>
      </c>
      <c r="F8" s="144">
        <f>ABS(E8-E7)/((E8+E7)/2)*100</f>
        <v>2.165330172</v>
      </c>
      <c r="G8" s="145" t="s">
        <v>244</v>
      </c>
      <c r="H8" s="144">
        <v>69.44</v>
      </c>
      <c r="I8" s="144">
        <v>85.67803401401</v>
      </c>
      <c r="J8" s="146">
        <f>(I8-I6)/H8</f>
        <v>0.9812458986</v>
      </c>
      <c r="K8" s="143"/>
      <c r="L8" s="148"/>
      <c r="M8" s="144"/>
      <c r="N8" s="145" t="s">
        <v>244</v>
      </c>
      <c r="O8" s="147">
        <v>1.87756005144</v>
      </c>
      <c r="P8" s="144">
        <f>ABS(O8-O7)/((O8+O7)/2)*100</f>
        <v>3.998810271</v>
      </c>
      <c r="Q8" s="145" t="s">
        <v>244</v>
      </c>
      <c r="R8" s="144">
        <v>1.389</v>
      </c>
      <c r="S8" s="147">
        <v>1.87756005144</v>
      </c>
      <c r="T8" s="146">
        <f>(S8-S6)/R8</f>
        <v>0.9583549579</v>
      </c>
    </row>
    <row r="9" ht="14.25" customHeight="1">
      <c r="A9" s="143"/>
      <c r="B9" s="148"/>
      <c r="C9" s="144"/>
      <c r="D9" s="148" t="s">
        <v>245</v>
      </c>
      <c r="E9" s="144">
        <v>40.27969777022</v>
      </c>
      <c r="F9" s="148"/>
      <c r="G9" s="148" t="s">
        <v>245</v>
      </c>
      <c r="H9" s="144"/>
      <c r="I9" s="144">
        <v>40.27969777022</v>
      </c>
      <c r="J9" s="146"/>
      <c r="K9" s="143"/>
      <c r="L9" s="148"/>
      <c r="M9" s="144"/>
      <c r="N9" s="148" t="s">
        <v>245</v>
      </c>
      <c r="O9" s="144">
        <v>0.76345835425</v>
      </c>
      <c r="P9" s="148"/>
      <c r="Q9" s="148" t="s">
        <v>245</v>
      </c>
      <c r="R9" s="144"/>
      <c r="S9" s="147">
        <v>0.76345835425</v>
      </c>
      <c r="T9" s="146"/>
    </row>
    <row r="10" ht="14.25" customHeight="1">
      <c r="A10" s="143"/>
      <c r="B10" s="148"/>
      <c r="C10" s="144"/>
      <c r="D10" s="148" t="s">
        <v>246</v>
      </c>
      <c r="E10" s="144">
        <v>43.42344285635</v>
      </c>
      <c r="F10" s="144">
        <f>ABS(E10-E9)/((E10+E9)/2)*100</f>
        <v>7.511653834</v>
      </c>
      <c r="G10" s="148" t="s">
        <v>247</v>
      </c>
      <c r="H10" s="144">
        <v>69.44</v>
      </c>
      <c r="I10" s="144">
        <v>113.36936810601</v>
      </c>
      <c r="J10" s="146">
        <f>(I10-I9)/H10</f>
        <v>1.052558617</v>
      </c>
      <c r="K10" s="143"/>
      <c r="L10" s="148"/>
      <c r="M10" s="144"/>
      <c r="N10" s="148" t="s">
        <v>246</v>
      </c>
      <c r="O10" s="144">
        <v>0.80446002204</v>
      </c>
      <c r="P10" s="144">
        <f>ABS(O10-O9)/((O10+O9)/2)*100</f>
        <v>5.230076822</v>
      </c>
      <c r="Q10" s="148" t="s">
        <v>247</v>
      </c>
      <c r="R10" s="144">
        <v>1.389</v>
      </c>
      <c r="S10" s="147">
        <v>2.12600339158</v>
      </c>
      <c r="T10" s="146">
        <f>(S10-S9)/R10</f>
        <v>0.9809539506</v>
      </c>
    </row>
    <row r="11" ht="14.25" customHeight="1">
      <c r="A11" s="143"/>
      <c r="B11" s="148"/>
      <c r="C11" s="144"/>
      <c r="D11" s="148" t="s">
        <v>247</v>
      </c>
      <c r="E11" s="144">
        <v>113.36936810601</v>
      </c>
      <c r="F11" s="148"/>
      <c r="G11" s="148" t="s">
        <v>248</v>
      </c>
      <c r="H11" s="144">
        <v>69.44</v>
      </c>
      <c r="I11" s="144">
        <v>114.16482479447001</v>
      </c>
      <c r="J11" s="146">
        <f>(I11-I9)/H11</f>
        <v>1.064013926</v>
      </c>
      <c r="K11" s="143"/>
      <c r="L11" s="148"/>
      <c r="M11" s="144"/>
      <c r="N11" s="148" t="s">
        <v>247</v>
      </c>
      <c r="O11" s="144">
        <v>2.12600339158</v>
      </c>
      <c r="P11" s="148"/>
      <c r="Q11" s="148" t="s">
        <v>248</v>
      </c>
      <c r="R11" s="144">
        <v>1.389</v>
      </c>
      <c r="S11" s="147">
        <v>2.10653672438</v>
      </c>
      <c r="T11" s="146">
        <f>(S11-S9)/R11</f>
        <v>0.9669390714</v>
      </c>
    </row>
    <row r="12" ht="14.25" customHeight="1">
      <c r="A12" s="143"/>
      <c r="B12" s="148"/>
      <c r="C12" s="148"/>
      <c r="D12" s="148" t="s">
        <v>248</v>
      </c>
      <c r="E12" s="144">
        <v>114.16482479447001</v>
      </c>
      <c r="F12" s="144">
        <f>ABS(E12-E11)/((E12+E11)/2)*100</f>
        <v>0.699197495</v>
      </c>
      <c r="G12" s="148"/>
      <c r="H12" s="144"/>
      <c r="I12" s="144"/>
      <c r="J12" s="146"/>
      <c r="K12" s="143"/>
      <c r="L12" s="148"/>
      <c r="M12" s="148"/>
      <c r="N12" s="148" t="s">
        <v>248</v>
      </c>
      <c r="O12" s="144">
        <v>2.10653672438</v>
      </c>
      <c r="P12" s="144">
        <f>ABS(O12-O11)/((O12+O11)/2)*100</f>
        <v>0.9198574221</v>
      </c>
      <c r="Q12" s="148"/>
      <c r="R12" s="144"/>
      <c r="S12" s="144"/>
      <c r="T12" s="146"/>
    </row>
    <row r="13" ht="14.25" customHeight="1">
      <c r="A13" s="149"/>
      <c r="B13" s="150"/>
      <c r="C13" s="150"/>
      <c r="D13" s="150"/>
      <c r="E13" s="151"/>
      <c r="F13" s="152"/>
      <c r="G13" s="150"/>
      <c r="H13" s="150"/>
      <c r="I13" s="150"/>
      <c r="J13" s="153"/>
      <c r="K13" s="149"/>
      <c r="L13" s="150"/>
      <c r="M13" s="150"/>
      <c r="N13" s="150"/>
      <c r="O13" s="151"/>
      <c r="P13" s="152"/>
      <c r="Q13" s="150"/>
      <c r="R13" s="150"/>
      <c r="S13" s="150"/>
      <c r="T13" s="153"/>
    </row>
    <row r="14" ht="14.25" customHeight="1">
      <c r="A14" s="118" t="s">
        <v>249</v>
      </c>
      <c r="B14" s="118"/>
      <c r="C14" s="119" t="s">
        <v>223</v>
      </c>
      <c r="D14" s="120"/>
      <c r="E14" s="120"/>
      <c r="F14" s="120"/>
      <c r="G14" s="120"/>
      <c r="H14" s="120"/>
      <c r="I14" s="120"/>
      <c r="J14" s="121"/>
    </row>
    <row r="15" ht="14.25" customHeight="1">
      <c r="A15" s="122" t="s">
        <v>225</v>
      </c>
      <c r="B15" s="123"/>
      <c r="C15" s="124"/>
      <c r="D15" s="125" t="s">
        <v>226</v>
      </c>
      <c r="E15" s="120"/>
      <c r="F15" s="121"/>
      <c r="G15" s="125" t="s">
        <v>227</v>
      </c>
      <c r="H15" s="120"/>
      <c r="I15" s="120"/>
      <c r="J15" s="121"/>
    </row>
    <row r="16" ht="14.25" customHeight="1">
      <c r="A16" s="128" t="s">
        <v>1</v>
      </c>
      <c r="B16" s="129" t="s">
        <v>228</v>
      </c>
      <c r="C16" s="130" t="s">
        <v>229</v>
      </c>
      <c r="D16" s="131" t="s">
        <v>1</v>
      </c>
      <c r="E16" s="132" t="s">
        <v>230</v>
      </c>
      <c r="F16" s="132" t="s">
        <v>231</v>
      </c>
      <c r="G16" s="133" t="s">
        <v>1</v>
      </c>
      <c r="H16" s="134" t="s">
        <v>232</v>
      </c>
      <c r="I16" s="134" t="s">
        <v>233</v>
      </c>
      <c r="J16" s="135" t="s">
        <v>234</v>
      </c>
    </row>
    <row r="17" ht="14.25" customHeight="1">
      <c r="A17" s="136" t="s">
        <v>250</v>
      </c>
      <c r="B17" s="137">
        <f>C17/1.22</f>
        <v>1.180327869</v>
      </c>
      <c r="C17" s="137">
        <v>1.44</v>
      </c>
      <c r="D17" s="138" t="s">
        <v>251</v>
      </c>
      <c r="E17" s="137">
        <v>5912.150000000001</v>
      </c>
      <c r="F17" s="139"/>
      <c r="G17" s="139" t="s">
        <v>241</v>
      </c>
      <c r="H17" s="137">
        <v>69.44</v>
      </c>
      <c r="I17" s="137">
        <v>67.0418</v>
      </c>
      <c r="J17" s="141">
        <f>(I17)/H17</f>
        <v>0.9654637097</v>
      </c>
    </row>
    <row r="18" ht="14.25" customHeight="1">
      <c r="A18" s="149"/>
      <c r="B18" s="152"/>
      <c r="C18" s="152"/>
      <c r="D18" s="154" t="s">
        <v>252</v>
      </c>
      <c r="E18" s="152">
        <v>5757.108</v>
      </c>
      <c r="F18" s="152">
        <f>ABS(E18-E17)/((E18+E17)/2)*100</f>
        <v>2.657272639</v>
      </c>
      <c r="G18" s="154"/>
      <c r="H18" s="152"/>
      <c r="I18" s="152"/>
      <c r="J18" s="155"/>
    </row>
    <row r="19" ht="14.25" customHeight="1">
      <c r="A19" s="118" t="s">
        <v>253</v>
      </c>
      <c r="B19" s="118"/>
      <c r="C19" s="119" t="s">
        <v>223</v>
      </c>
      <c r="D19" s="120"/>
      <c r="E19" s="120"/>
      <c r="F19" s="120"/>
      <c r="G19" s="120"/>
      <c r="H19" s="120"/>
      <c r="I19" s="120"/>
      <c r="J19" s="121"/>
      <c r="K19" s="118" t="s">
        <v>253</v>
      </c>
      <c r="L19" s="118"/>
      <c r="M19" s="119" t="s">
        <v>224</v>
      </c>
      <c r="N19" s="120"/>
      <c r="O19" s="120"/>
      <c r="P19" s="120"/>
      <c r="Q19" s="120"/>
      <c r="R19" s="120"/>
      <c r="S19" s="120"/>
      <c r="T19" s="121"/>
    </row>
    <row r="20" ht="14.25" customHeight="1">
      <c r="A20" s="122" t="s">
        <v>225</v>
      </c>
      <c r="B20" s="123"/>
      <c r="C20" s="124"/>
      <c r="D20" s="125" t="s">
        <v>226</v>
      </c>
      <c r="E20" s="120"/>
      <c r="F20" s="121"/>
      <c r="G20" s="125" t="s">
        <v>227</v>
      </c>
      <c r="H20" s="120"/>
      <c r="I20" s="120"/>
      <c r="J20" s="121"/>
      <c r="K20" s="126" t="s">
        <v>225</v>
      </c>
      <c r="L20" s="127"/>
      <c r="M20" s="127"/>
      <c r="N20" s="125" t="s">
        <v>226</v>
      </c>
      <c r="O20" s="120"/>
      <c r="P20" s="121"/>
      <c r="Q20" s="125" t="s">
        <v>227</v>
      </c>
      <c r="R20" s="120"/>
      <c r="S20" s="120"/>
      <c r="T20" s="121"/>
    </row>
    <row r="21" ht="14.25" customHeight="1">
      <c r="A21" s="128" t="s">
        <v>1</v>
      </c>
      <c r="B21" s="129" t="s">
        <v>228</v>
      </c>
      <c r="C21" s="130" t="s">
        <v>229</v>
      </c>
      <c r="D21" s="131" t="s">
        <v>1</v>
      </c>
      <c r="E21" s="132" t="s">
        <v>230</v>
      </c>
      <c r="F21" s="132" t="s">
        <v>231</v>
      </c>
      <c r="G21" s="133" t="s">
        <v>1</v>
      </c>
      <c r="H21" s="134" t="s">
        <v>232</v>
      </c>
      <c r="I21" s="134" t="s">
        <v>233</v>
      </c>
      <c r="J21" s="135" t="s">
        <v>234</v>
      </c>
      <c r="K21" s="128" t="s">
        <v>1</v>
      </c>
      <c r="L21" s="129" t="s">
        <v>228</v>
      </c>
      <c r="M21" s="130" t="s">
        <v>235</v>
      </c>
      <c r="N21" s="131" t="s">
        <v>1</v>
      </c>
      <c r="O21" s="132" t="s">
        <v>236</v>
      </c>
      <c r="P21" s="132" t="s">
        <v>231</v>
      </c>
      <c r="Q21" s="133" t="s">
        <v>1</v>
      </c>
      <c r="R21" s="134" t="s">
        <v>237</v>
      </c>
      <c r="S21" s="134" t="s">
        <v>238</v>
      </c>
      <c r="T21" s="135" t="s">
        <v>234</v>
      </c>
    </row>
    <row r="22" ht="14.25" customHeight="1">
      <c r="A22" s="156" t="s">
        <v>239</v>
      </c>
      <c r="B22" s="137">
        <v>2.0208</v>
      </c>
      <c r="C22" s="137"/>
      <c r="D22" s="138" t="s">
        <v>254</v>
      </c>
      <c r="E22" s="137">
        <v>13.6621</v>
      </c>
      <c r="F22" s="139"/>
      <c r="G22" s="139" t="s">
        <v>255</v>
      </c>
      <c r="H22" s="137">
        <v>69.44</v>
      </c>
      <c r="I22" s="137">
        <v>73.95</v>
      </c>
      <c r="J22" s="141">
        <f>(I22)/H22</f>
        <v>1.064948157</v>
      </c>
      <c r="K22" s="157" t="s">
        <v>239</v>
      </c>
      <c r="L22" s="157">
        <v>0.019</v>
      </c>
      <c r="M22" s="142"/>
      <c r="N22" s="138" t="s">
        <v>254</v>
      </c>
      <c r="O22" s="142">
        <v>0.5774</v>
      </c>
      <c r="P22" s="139"/>
      <c r="Q22" s="139" t="s">
        <v>241</v>
      </c>
      <c r="R22" s="137">
        <v>1.39</v>
      </c>
      <c r="S22" s="157">
        <v>1.4644</v>
      </c>
      <c r="T22" s="141">
        <f>(S22)/R22</f>
        <v>1.05352518</v>
      </c>
    </row>
    <row r="23" ht="14.25" customHeight="1">
      <c r="A23" s="143"/>
      <c r="B23" s="144"/>
      <c r="C23" s="144"/>
      <c r="D23" s="145" t="s">
        <v>256</v>
      </c>
      <c r="E23" s="144">
        <v>12.4739</v>
      </c>
      <c r="F23" s="144">
        <f>ABS(E23-E22)/((E23+E22)/2)*100</f>
        <v>9.092439547</v>
      </c>
      <c r="G23" s="157" t="s">
        <v>254</v>
      </c>
      <c r="H23" s="158"/>
      <c r="I23" s="148">
        <v>13.6621</v>
      </c>
      <c r="J23" s="146"/>
      <c r="K23" s="143"/>
      <c r="L23" s="147"/>
      <c r="M23" s="147"/>
      <c r="N23" s="145" t="s">
        <v>256</v>
      </c>
      <c r="O23" s="147">
        <v>0.5842</v>
      </c>
      <c r="P23" s="144">
        <f>ABS(O23-O22)/((O23+O22)/2)*100</f>
        <v>1.170798898</v>
      </c>
      <c r="Q23" s="145" t="s">
        <v>254</v>
      </c>
      <c r="R23" s="144">
        <v>1.39</v>
      </c>
      <c r="S23" s="147">
        <v>0.577</v>
      </c>
      <c r="T23" s="146"/>
    </row>
    <row r="24" ht="14.25" customHeight="1">
      <c r="A24" s="143"/>
      <c r="B24" s="148"/>
      <c r="C24" s="144"/>
      <c r="D24" s="145" t="s">
        <v>257</v>
      </c>
      <c r="E24" s="144">
        <v>21.9171</v>
      </c>
      <c r="F24" s="148"/>
      <c r="G24" s="148" t="s">
        <v>258</v>
      </c>
      <c r="H24" s="144">
        <v>69.44</v>
      </c>
      <c r="I24" s="148">
        <v>82.5012</v>
      </c>
      <c r="J24" s="146">
        <f>(I24-I23)/H24</f>
        <v>0.9913464862</v>
      </c>
      <c r="K24" s="143"/>
      <c r="L24" s="148"/>
      <c r="M24" s="144"/>
      <c r="N24" s="145" t="s">
        <v>258</v>
      </c>
      <c r="O24" s="147">
        <v>2.0254</v>
      </c>
      <c r="P24" s="148"/>
      <c r="Q24" s="148" t="s">
        <v>258</v>
      </c>
      <c r="R24" s="144">
        <v>1.39</v>
      </c>
      <c r="S24" s="147">
        <v>2.0254</v>
      </c>
      <c r="T24" s="146">
        <f>(S24-S23)/R24</f>
        <v>1.042014388</v>
      </c>
    </row>
    <row r="25" ht="14.25" customHeight="1">
      <c r="A25" s="143"/>
      <c r="B25" s="148"/>
      <c r="C25" s="144"/>
      <c r="D25" s="145" t="s">
        <v>259</v>
      </c>
      <c r="E25" s="144">
        <v>22.245</v>
      </c>
      <c r="F25" s="144">
        <f>ABS(E25-E24)/((E25+E24)/2)*100</f>
        <v>1.48498373</v>
      </c>
      <c r="G25" s="145" t="s">
        <v>260</v>
      </c>
      <c r="H25" s="144">
        <v>69.44</v>
      </c>
      <c r="I25" s="148">
        <v>85.2403</v>
      </c>
      <c r="J25" s="146">
        <f>(I25-I23)/H25</f>
        <v>1.030792051</v>
      </c>
      <c r="K25" s="143"/>
      <c r="L25" s="148"/>
      <c r="M25" s="144"/>
      <c r="N25" s="145" t="s">
        <v>260</v>
      </c>
      <c r="O25" s="147">
        <v>2.0337</v>
      </c>
      <c r="P25" s="144">
        <f>ABS(O25-O24)/((O25+O24)/2)*100</f>
        <v>0.4089576507</v>
      </c>
      <c r="Q25" s="145" t="s">
        <v>260</v>
      </c>
      <c r="R25" s="144">
        <v>1.39</v>
      </c>
      <c r="S25" s="147">
        <v>2.0337</v>
      </c>
      <c r="T25" s="146">
        <f>(S25-S23)/R25</f>
        <v>1.047985612</v>
      </c>
    </row>
    <row r="26" ht="14.25" customHeight="1">
      <c r="A26" s="143"/>
      <c r="B26" s="148"/>
      <c r="C26" s="144"/>
      <c r="D26" s="148"/>
      <c r="E26" s="144"/>
      <c r="F26" s="148"/>
      <c r="G26" s="157" t="s">
        <v>257</v>
      </c>
      <c r="H26" s="144"/>
      <c r="I26" s="148">
        <v>21.9171</v>
      </c>
      <c r="J26" s="146"/>
      <c r="K26" s="143"/>
      <c r="L26" s="148"/>
      <c r="M26" s="144"/>
      <c r="N26" s="148" t="s">
        <v>257</v>
      </c>
      <c r="O26" s="144">
        <v>0.5702</v>
      </c>
      <c r="P26" s="148"/>
      <c r="Q26" s="148" t="s">
        <v>257</v>
      </c>
      <c r="R26" s="144">
        <v>1.39</v>
      </c>
      <c r="S26" s="147">
        <v>0.5702</v>
      </c>
      <c r="T26" s="146"/>
    </row>
    <row r="27" ht="14.25" customHeight="1">
      <c r="A27" s="143"/>
      <c r="B27" s="148"/>
      <c r="C27" s="144"/>
      <c r="D27" s="148"/>
      <c r="E27" s="144"/>
      <c r="F27" s="144" t="str">
        <f>ABS(E27-E26)/((E27+E26)/2)*100</f>
        <v>#DIV/0!</v>
      </c>
      <c r="G27" s="148" t="s">
        <v>261</v>
      </c>
      <c r="H27" s="144">
        <v>69.44</v>
      </c>
      <c r="I27" s="148">
        <v>93.972</v>
      </c>
      <c r="J27" s="146">
        <f>(I27-I26)/H27</f>
        <v>1.03765697</v>
      </c>
      <c r="K27" s="143"/>
      <c r="L27" s="148"/>
      <c r="M27" s="144"/>
      <c r="N27" s="148" t="s">
        <v>259</v>
      </c>
      <c r="O27" s="144">
        <v>0.5787</v>
      </c>
      <c r="P27" s="144">
        <f>ABS(O27-O26)/((O27+O26)/2)*100</f>
        <v>1.479676212</v>
      </c>
      <c r="Q27" s="148" t="s">
        <v>261</v>
      </c>
      <c r="R27" s="144">
        <v>1.39</v>
      </c>
      <c r="S27" s="147">
        <v>2.09</v>
      </c>
      <c r="T27" s="146">
        <f>(S27-S26)/R27</f>
        <v>1.093381295</v>
      </c>
    </row>
    <row r="28" ht="14.25" customHeight="1">
      <c r="A28" s="143"/>
      <c r="B28" s="148"/>
      <c r="C28" s="144"/>
      <c r="D28" s="148"/>
      <c r="E28" s="144"/>
      <c r="F28" s="148"/>
      <c r="G28" s="148" t="s">
        <v>262</v>
      </c>
      <c r="H28" s="144">
        <v>69.44</v>
      </c>
      <c r="I28" s="148">
        <v>92.2555</v>
      </c>
      <c r="J28" s="146">
        <f>(I28-I26)/H28</f>
        <v>1.012937788</v>
      </c>
      <c r="K28" s="143"/>
      <c r="L28" s="148"/>
      <c r="M28" s="144"/>
      <c r="N28" s="148" t="s">
        <v>261</v>
      </c>
      <c r="O28" s="144">
        <v>2.0924</v>
      </c>
      <c r="P28" s="148"/>
      <c r="Q28" s="148" t="s">
        <v>262</v>
      </c>
      <c r="R28" s="144">
        <v>1.39</v>
      </c>
      <c r="S28" s="147">
        <v>2.12</v>
      </c>
      <c r="T28" s="146">
        <f>(S28-S26)/R28</f>
        <v>1.114964029</v>
      </c>
    </row>
    <row r="29" ht="14.25" customHeight="1">
      <c r="A29" s="143"/>
      <c r="B29" s="148"/>
      <c r="C29" s="148"/>
      <c r="D29" s="148"/>
      <c r="E29" s="144"/>
      <c r="F29" s="144" t="str">
        <f>ABS(E29-E28)/((E29+E28)/2)*100</f>
        <v>#DIV/0!</v>
      </c>
      <c r="G29" s="148"/>
      <c r="H29" s="144"/>
      <c r="I29" s="144"/>
      <c r="J29" s="146"/>
      <c r="K29" s="143"/>
      <c r="L29" s="148"/>
      <c r="M29" s="148"/>
      <c r="N29" s="148" t="s">
        <v>262</v>
      </c>
      <c r="O29" s="144">
        <v>2.1166</v>
      </c>
      <c r="P29" s="144">
        <f>ABS(O29-O28)/((O29+O28)/2)*100</f>
        <v>1.149916845</v>
      </c>
      <c r="Q29" s="148"/>
      <c r="R29" s="144"/>
      <c r="S29" s="144"/>
      <c r="T29" s="146"/>
    </row>
    <row r="30" ht="14.25" customHeight="1">
      <c r="A30" s="149"/>
      <c r="B30" s="150"/>
      <c r="C30" s="150"/>
      <c r="D30" s="150"/>
      <c r="E30" s="151"/>
      <c r="F30" s="152"/>
      <c r="G30" s="150"/>
      <c r="H30" s="150"/>
      <c r="I30" s="150"/>
      <c r="J30" s="153"/>
      <c r="K30" s="149"/>
      <c r="L30" s="150"/>
      <c r="M30" s="150"/>
      <c r="N30" s="150"/>
      <c r="O30" s="151"/>
      <c r="P30" s="152"/>
      <c r="Q30" s="150"/>
      <c r="R30" s="150"/>
      <c r="S30" s="150"/>
      <c r="T30" s="153"/>
    </row>
    <row r="31" ht="14.25" customHeight="1">
      <c r="A31" s="118" t="s">
        <v>263</v>
      </c>
      <c r="B31" s="118"/>
      <c r="C31" s="119" t="s">
        <v>223</v>
      </c>
      <c r="D31" s="120"/>
      <c r="E31" s="120"/>
      <c r="F31" s="120"/>
      <c r="G31" s="120"/>
      <c r="H31" s="120"/>
      <c r="I31" s="120"/>
      <c r="J31" s="121"/>
      <c r="K31" s="118" t="s">
        <v>263</v>
      </c>
      <c r="L31" s="118"/>
      <c r="M31" s="119" t="s">
        <v>224</v>
      </c>
      <c r="N31" s="120"/>
      <c r="O31" s="120"/>
      <c r="P31" s="120"/>
      <c r="Q31" s="120"/>
      <c r="R31" s="120"/>
      <c r="S31" s="120"/>
      <c r="T31" s="121"/>
    </row>
    <row r="32" ht="14.25" customHeight="1">
      <c r="A32" s="122" t="s">
        <v>225</v>
      </c>
      <c r="B32" s="123"/>
      <c r="C32" s="124"/>
      <c r="D32" s="125" t="s">
        <v>226</v>
      </c>
      <c r="E32" s="120"/>
      <c r="F32" s="121"/>
      <c r="G32" s="125" t="s">
        <v>227</v>
      </c>
      <c r="H32" s="120"/>
      <c r="I32" s="120"/>
      <c r="J32" s="121"/>
      <c r="K32" s="126" t="s">
        <v>225</v>
      </c>
      <c r="L32" s="127"/>
      <c r="M32" s="127"/>
      <c r="N32" s="125" t="s">
        <v>226</v>
      </c>
      <c r="O32" s="120"/>
      <c r="P32" s="121"/>
      <c r="Q32" s="125" t="s">
        <v>227</v>
      </c>
      <c r="R32" s="120"/>
      <c r="S32" s="120"/>
      <c r="T32" s="121"/>
    </row>
    <row r="33" ht="14.25" customHeight="1">
      <c r="A33" s="128" t="s">
        <v>1</v>
      </c>
      <c r="B33" s="129" t="s">
        <v>228</v>
      </c>
      <c r="C33" s="130" t="s">
        <v>229</v>
      </c>
      <c r="D33" s="131" t="s">
        <v>1</v>
      </c>
      <c r="E33" s="132" t="s">
        <v>230</v>
      </c>
      <c r="F33" s="132" t="s">
        <v>231</v>
      </c>
      <c r="G33" s="133" t="s">
        <v>1</v>
      </c>
      <c r="H33" s="134" t="s">
        <v>232</v>
      </c>
      <c r="I33" s="134" t="s">
        <v>233</v>
      </c>
      <c r="J33" s="135" t="s">
        <v>234</v>
      </c>
      <c r="K33" s="128" t="s">
        <v>1</v>
      </c>
      <c r="L33" s="129" t="s">
        <v>228</v>
      </c>
      <c r="M33" s="130" t="s">
        <v>235</v>
      </c>
      <c r="N33" s="131" t="s">
        <v>1</v>
      </c>
      <c r="O33" s="132" t="s">
        <v>236</v>
      </c>
      <c r="P33" s="132" t="s">
        <v>231</v>
      </c>
      <c r="Q33" s="133" t="s">
        <v>1</v>
      </c>
      <c r="R33" s="134" t="s">
        <v>237</v>
      </c>
      <c r="S33" s="134" t="s">
        <v>238</v>
      </c>
      <c r="T33" s="135" t="s">
        <v>234</v>
      </c>
    </row>
    <row r="34" ht="14.25" customHeight="1">
      <c r="A34" s="136" t="s">
        <v>239</v>
      </c>
      <c r="B34" s="159">
        <v>2.5229</v>
      </c>
      <c r="C34" s="159">
        <v>2.5229</v>
      </c>
      <c r="D34" s="138" t="s">
        <v>140</v>
      </c>
      <c r="E34" s="137">
        <v>17.0701</v>
      </c>
      <c r="F34" s="139"/>
      <c r="G34" s="139" t="s">
        <v>255</v>
      </c>
      <c r="H34" s="137">
        <v>69.44</v>
      </c>
      <c r="I34" s="159">
        <v>69.4254</v>
      </c>
      <c r="J34" s="141">
        <f>(I34)/H34</f>
        <v>0.9997897465</v>
      </c>
      <c r="K34" s="136" t="s">
        <v>239</v>
      </c>
      <c r="L34" s="159">
        <v>0.0102</v>
      </c>
      <c r="M34" s="159">
        <v>0.0102</v>
      </c>
      <c r="N34" s="138" t="s">
        <v>140</v>
      </c>
      <c r="O34" s="142">
        <v>0.6918</v>
      </c>
      <c r="P34" s="139"/>
      <c r="Q34" s="139" t="s">
        <v>255</v>
      </c>
      <c r="R34" s="137">
        <v>1.39</v>
      </c>
      <c r="S34" s="137">
        <v>1.3171</v>
      </c>
      <c r="T34" s="141">
        <f>(S34)/R34</f>
        <v>0.9475539568</v>
      </c>
    </row>
    <row r="35" ht="14.25" customHeight="1">
      <c r="A35" s="143"/>
      <c r="B35" s="144"/>
      <c r="C35" s="144"/>
      <c r="D35" s="145" t="s">
        <v>264</v>
      </c>
      <c r="E35" s="144">
        <v>16.1066</v>
      </c>
      <c r="F35" s="144">
        <f>ABS(E35-E34)/((E35+E34)/2)*100</f>
        <v>5.80829317</v>
      </c>
      <c r="G35" s="145" t="s">
        <v>140</v>
      </c>
      <c r="H35" s="144"/>
      <c r="I35" s="144">
        <v>17.0701</v>
      </c>
      <c r="J35" s="146"/>
      <c r="K35" s="143"/>
      <c r="L35" s="147"/>
      <c r="M35" s="147"/>
      <c r="N35" s="145" t="s">
        <v>264</v>
      </c>
      <c r="O35" s="147">
        <v>0.6586</v>
      </c>
      <c r="P35" s="144">
        <f>ABS(O35-O34)/((O35+O34)/2)*100</f>
        <v>4.917061611</v>
      </c>
      <c r="Q35" s="138" t="s">
        <v>140</v>
      </c>
      <c r="R35" s="142">
        <v>0.0</v>
      </c>
      <c r="S35" s="142">
        <v>0.6918</v>
      </c>
      <c r="T35" s="146"/>
    </row>
    <row r="36" ht="14.25" customHeight="1">
      <c r="A36" s="143"/>
      <c r="B36" s="148"/>
      <c r="C36" s="144"/>
      <c r="D36" s="145" t="s">
        <v>265</v>
      </c>
      <c r="E36" s="144">
        <v>84.0387</v>
      </c>
      <c r="F36" s="148"/>
      <c r="G36" s="148" t="s">
        <v>265</v>
      </c>
      <c r="H36" s="144">
        <v>69.44</v>
      </c>
      <c r="I36" s="159">
        <v>84.0387</v>
      </c>
      <c r="J36" s="146">
        <f>(I36-I35)/H36</f>
        <v>0.9644095622</v>
      </c>
      <c r="K36" s="143"/>
      <c r="L36" s="148"/>
      <c r="M36" s="144"/>
      <c r="N36" s="145" t="s">
        <v>265</v>
      </c>
      <c r="O36" s="147">
        <v>1.968</v>
      </c>
      <c r="P36" s="148"/>
      <c r="Q36" s="145" t="s">
        <v>265</v>
      </c>
      <c r="R36" s="144">
        <v>1.39</v>
      </c>
      <c r="S36" s="147">
        <v>1.968</v>
      </c>
      <c r="T36" s="146">
        <f>(S36-S35)/R36</f>
        <v>0.9181294964</v>
      </c>
    </row>
    <row r="37" ht="14.25" customHeight="1">
      <c r="A37" s="143"/>
      <c r="B37" s="148"/>
      <c r="C37" s="144"/>
      <c r="D37" s="145" t="s">
        <v>266</v>
      </c>
      <c r="E37" s="144">
        <v>84.2607</v>
      </c>
      <c r="F37" s="144">
        <f>ABS(E37-E36)/((E37+E36)/2)*100</f>
        <v>0.2638155573</v>
      </c>
      <c r="G37" s="145" t="s">
        <v>266</v>
      </c>
      <c r="H37" s="144">
        <v>69.44</v>
      </c>
      <c r="I37" s="159">
        <v>84.2607</v>
      </c>
      <c r="J37" s="146">
        <f>(I37-I35)/H37</f>
        <v>0.9676065668</v>
      </c>
      <c r="K37" s="143"/>
      <c r="L37" s="148"/>
      <c r="M37" s="144"/>
      <c r="N37" s="145" t="s">
        <v>266</v>
      </c>
      <c r="O37" s="147">
        <v>2.1521</v>
      </c>
      <c r="P37" s="144">
        <f>ABS(O37-O36)/((O37+O36)/2)*100</f>
        <v>8.936676294</v>
      </c>
      <c r="Q37" s="145" t="s">
        <v>266</v>
      </c>
      <c r="R37" s="144">
        <v>1.39</v>
      </c>
      <c r="S37" s="147">
        <v>2.1521</v>
      </c>
      <c r="T37" s="146">
        <f>(S37-S35)/R37</f>
        <v>1.05057554</v>
      </c>
    </row>
    <row r="38" ht="14.25" customHeight="1">
      <c r="A38" s="143"/>
      <c r="B38" s="148"/>
      <c r="C38" s="144"/>
      <c r="D38" s="148" t="s">
        <v>149</v>
      </c>
      <c r="E38" s="144">
        <v>119.534</v>
      </c>
      <c r="F38" s="148"/>
      <c r="G38" s="148" t="s">
        <v>149</v>
      </c>
      <c r="H38" s="144"/>
      <c r="I38" s="144">
        <v>119.534</v>
      </c>
      <c r="J38" s="146"/>
      <c r="K38" s="143"/>
      <c r="L38" s="148"/>
      <c r="M38" s="144"/>
      <c r="N38" s="148" t="s">
        <v>149</v>
      </c>
      <c r="O38" s="144">
        <v>2.4237</v>
      </c>
      <c r="P38" s="148"/>
      <c r="Q38" s="148" t="s">
        <v>149</v>
      </c>
      <c r="R38" s="144">
        <v>0.0</v>
      </c>
      <c r="S38" s="144">
        <v>2.4237</v>
      </c>
      <c r="T38" s="146"/>
    </row>
    <row r="39" ht="14.25" customHeight="1">
      <c r="A39" s="143"/>
      <c r="B39" s="148"/>
      <c r="C39" s="144"/>
      <c r="D39" s="148" t="s">
        <v>267</v>
      </c>
      <c r="E39" s="144">
        <v>119.5974</v>
      </c>
      <c r="F39" s="144">
        <f>ABS(E39-E38)/((E39+E38)/2)*100</f>
        <v>0.05302524052</v>
      </c>
      <c r="G39" s="148" t="s">
        <v>268</v>
      </c>
      <c r="H39" s="144">
        <v>69.44</v>
      </c>
      <c r="I39" s="144">
        <v>190.5668</v>
      </c>
      <c r="J39" s="146">
        <f>(I39-I38)/H39</f>
        <v>1.022937788</v>
      </c>
      <c r="K39" s="143"/>
      <c r="L39" s="148"/>
      <c r="M39" s="144"/>
      <c r="N39" s="148" t="s">
        <v>267</v>
      </c>
      <c r="O39" s="144">
        <v>2.4989</v>
      </c>
      <c r="P39" s="144">
        <f>ABS(O39-O38)/((O39+O38)/2)*100</f>
        <v>3.055295982</v>
      </c>
      <c r="Q39" s="148" t="s">
        <v>268</v>
      </c>
      <c r="R39" s="144">
        <v>1.39</v>
      </c>
      <c r="S39" s="144">
        <v>3.9649</v>
      </c>
      <c r="T39" s="146">
        <f>(S39-S38)/R39</f>
        <v>1.108776978</v>
      </c>
    </row>
    <row r="40" ht="14.25" customHeight="1">
      <c r="A40" s="143"/>
      <c r="B40" s="148"/>
      <c r="C40" s="144"/>
      <c r="D40" s="148" t="s">
        <v>268</v>
      </c>
      <c r="E40" s="144">
        <v>190.5668</v>
      </c>
      <c r="F40" s="148"/>
      <c r="G40" s="148" t="s">
        <v>269</v>
      </c>
      <c r="H40" s="144">
        <v>69.44</v>
      </c>
      <c r="I40" s="144">
        <v>194.9822</v>
      </c>
      <c r="J40" s="146">
        <f>(I40-I38)/H40</f>
        <v>1.086523618</v>
      </c>
      <c r="K40" s="143"/>
      <c r="L40" s="148"/>
      <c r="M40" s="144"/>
      <c r="N40" s="148" t="s">
        <v>268</v>
      </c>
      <c r="O40" s="144">
        <v>3.9649</v>
      </c>
      <c r="P40" s="148"/>
      <c r="Q40" s="148" t="s">
        <v>269</v>
      </c>
      <c r="R40" s="144">
        <v>1.39</v>
      </c>
      <c r="S40" s="144">
        <v>3.82</v>
      </c>
      <c r="T40" s="146">
        <f>(S40-S38)/R40</f>
        <v>1.004532374</v>
      </c>
    </row>
    <row r="41" ht="14.25" customHeight="1">
      <c r="A41" s="143"/>
      <c r="B41" s="148"/>
      <c r="C41" s="148"/>
      <c r="D41" s="148" t="s">
        <v>269</v>
      </c>
      <c r="E41" s="144">
        <v>194.9822</v>
      </c>
      <c r="F41" s="144">
        <f>ABS(E41-E40)/((E41+E40)/2)*100</f>
        <v>2.290448166</v>
      </c>
      <c r="G41" s="148"/>
      <c r="H41" s="144"/>
      <c r="I41" s="144"/>
      <c r="J41" s="146"/>
      <c r="K41" s="143"/>
      <c r="L41" s="148"/>
      <c r="M41" s="148"/>
      <c r="N41" s="148" t="s">
        <v>269</v>
      </c>
      <c r="O41" s="144">
        <v>3.82</v>
      </c>
      <c r="P41" s="144">
        <f>ABS(O41-O40)/((O41+O40)/2)*100</f>
        <v>3.72259117</v>
      </c>
      <c r="Q41" s="148"/>
      <c r="R41" s="144"/>
      <c r="S41" s="144"/>
      <c r="T41" s="146"/>
    </row>
    <row r="42" ht="14.25" customHeight="1">
      <c r="A42" s="149"/>
      <c r="B42" s="150"/>
      <c r="C42" s="150"/>
      <c r="D42" s="150"/>
      <c r="E42" s="151"/>
      <c r="F42" s="152"/>
      <c r="G42" s="150"/>
      <c r="H42" s="150"/>
      <c r="I42" s="150"/>
      <c r="J42" s="153"/>
      <c r="K42" s="149"/>
      <c r="L42" s="150"/>
      <c r="M42" s="150"/>
      <c r="N42" s="150"/>
      <c r="O42" s="151"/>
      <c r="P42" s="152"/>
      <c r="Q42" s="150"/>
      <c r="R42" s="150"/>
      <c r="S42" s="150"/>
      <c r="T42" s="153"/>
    </row>
    <row r="43" ht="14.25" customHeight="1">
      <c r="A43" s="118">
        <v>231220.0</v>
      </c>
      <c r="B43" s="118"/>
      <c r="C43" s="119" t="s">
        <v>223</v>
      </c>
      <c r="D43" s="120"/>
      <c r="E43" s="120"/>
      <c r="F43" s="120"/>
      <c r="G43" s="120"/>
      <c r="H43" s="120"/>
      <c r="I43" s="120"/>
      <c r="J43" s="121"/>
      <c r="K43" s="118">
        <v>231220.0</v>
      </c>
      <c r="L43" s="118"/>
      <c r="M43" s="119" t="s">
        <v>224</v>
      </c>
      <c r="N43" s="120"/>
      <c r="O43" s="120"/>
      <c r="P43" s="120"/>
      <c r="Q43" s="120"/>
      <c r="R43" s="120"/>
      <c r="S43" s="120"/>
      <c r="T43" s="121"/>
    </row>
    <row r="44" ht="14.25" customHeight="1">
      <c r="A44" s="122" t="s">
        <v>225</v>
      </c>
      <c r="B44" s="123"/>
      <c r="C44" s="124"/>
      <c r="D44" s="125" t="s">
        <v>226</v>
      </c>
      <c r="E44" s="120"/>
      <c r="F44" s="121"/>
      <c r="G44" s="125" t="s">
        <v>227</v>
      </c>
      <c r="H44" s="120"/>
      <c r="I44" s="120"/>
      <c r="J44" s="121"/>
      <c r="K44" s="126" t="s">
        <v>225</v>
      </c>
      <c r="L44" s="127"/>
      <c r="M44" s="127"/>
      <c r="N44" s="125" t="s">
        <v>226</v>
      </c>
      <c r="O44" s="120"/>
      <c r="P44" s="121"/>
      <c r="Q44" s="125" t="s">
        <v>227</v>
      </c>
      <c r="R44" s="120"/>
      <c r="S44" s="120"/>
      <c r="T44" s="121"/>
    </row>
    <row r="45" ht="14.25" customHeight="1">
      <c r="A45" s="128" t="s">
        <v>1</v>
      </c>
      <c r="B45" s="129" t="s">
        <v>228</v>
      </c>
      <c r="C45" s="130" t="s">
        <v>229</v>
      </c>
      <c r="D45" s="131" t="s">
        <v>1</v>
      </c>
      <c r="E45" s="132" t="s">
        <v>230</v>
      </c>
      <c r="F45" s="132" t="s">
        <v>231</v>
      </c>
      <c r="G45" s="133" t="s">
        <v>1</v>
      </c>
      <c r="H45" s="134" t="s">
        <v>232</v>
      </c>
      <c r="I45" s="134" t="s">
        <v>233</v>
      </c>
      <c r="J45" s="135" t="s">
        <v>234</v>
      </c>
      <c r="K45" s="128" t="s">
        <v>1</v>
      </c>
      <c r="L45" s="129" t="s">
        <v>228</v>
      </c>
      <c r="M45" s="130" t="s">
        <v>235</v>
      </c>
      <c r="N45" s="131" t="s">
        <v>1</v>
      </c>
      <c r="O45" s="132" t="s">
        <v>236</v>
      </c>
      <c r="P45" s="132" t="s">
        <v>231</v>
      </c>
      <c r="Q45" s="133" t="s">
        <v>1</v>
      </c>
      <c r="R45" s="134" t="s">
        <v>237</v>
      </c>
      <c r="S45" s="134" t="s">
        <v>238</v>
      </c>
      <c r="T45" s="135" t="s">
        <v>234</v>
      </c>
    </row>
    <row r="46" ht="14.25" customHeight="1">
      <c r="A46" s="136" t="s">
        <v>250</v>
      </c>
      <c r="B46" s="137"/>
      <c r="C46" s="137">
        <v>2.8075</v>
      </c>
      <c r="D46" s="138" t="s">
        <v>156</v>
      </c>
      <c r="E46" s="137">
        <v>83.8892</v>
      </c>
      <c r="F46" s="139"/>
      <c r="G46" s="139" t="s">
        <v>255</v>
      </c>
      <c r="H46" s="137">
        <v>69.44</v>
      </c>
      <c r="I46" s="137">
        <v>65.7522</v>
      </c>
      <c r="J46" s="141">
        <f>(I46)/H46</f>
        <v>0.9468922811</v>
      </c>
      <c r="K46" s="136" t="s">
        <v>250</v>
      </c>
      <c r="L46" s="142"/>
      <c r="M46" s="142">
        <v>0.0695</v>
      </c>
      <c r="N46" s="138" t="s">
        <v>156</v>
      </c>
      <c r="O46" s="142">
        <v>1.4026</v>
      </c>
      <c r="P46" s="139"/>
      <c r="Q46" s="139" t="s">
        <v>255</v>
      </c>
      <c r="R46" s="137">
        <v>1.39</v>
      </c>
      <c r="S46" s="142">
        <v>1.3844</v>
      </c>
      <c r="T46" s="141">
        <f>(S46)/R46</f>
        <v>0.995971223</v>
      </c>
    </row>
    <row r="47" ht="14.25" customHeight="1">
      <c r="A47" s="143" t="s">
        <v>270</v>
      </c>
      <c r="B47" s="144"/>
      <c r="C47" s="144">
        <v>2.1931</v>
      </c>
      <c r="D47" s="145" t="s">
        <v>271</v>
      </c>
      <c r="E47" s="144">
        <v>84.7801</v>
      </c>
      <c r="F47" s="144">
        <f>ABS(E47-E46)/((E47+E46)/2)*100</f>
        <v>1.056386669</v>
      </c>
      <c r="G47" s="145" t="s">
        <v>156</v>
      </c>
      <c r="H47" s="144"/>
      <c r="I47" s="144">
        <v>83.89</v>
      </c>
      <c r="J47" s="146"/>
      <c r="K47" s="143" t="s">
        <v>270</v>
      </c>
      <c r="L47" s="147"/>
      <c r="M47" s="147">
        <v>0.1103</v>
      </c>
      <c r="N47" s="145" t="s">
        <v>272</v>
      </c>
      <c r="O47" s="147">
        <v>1.4712</v>
      </c>
      <c r="P47" s="144">
        <f>ABS(O47-O46)/((O47+O46)/2)*100</f>
        <v>4.774166609</v>
      </c>
      <c r="Q47" s="145" t="s">
        <v>156</v>
      </c>
      <c r="R47" s="144"/>
      <c r="S47" s="147">
        <v>1.403</v>
      </c>
      <c r="T47" s="146"/>
    </row>
    <row r="48" ht="14.25" customHeight="1">
      <c r="A48" s="143"/>
      <c r="B48" s="148"/>
      <c r="C48" s="144"/>
      <c r="D48" s="148" t="s">
        <v>273</v>
      </c>
      <c r="E48" s="144">
        <v>153.8589</v>
      </c>
      <c r="F48" s="148"/>
      <c r="G48" s="148" t="s">
        <v>273</v>
      </c>
      <c r="H48" s="144">
        <v>69.44</v>
      </c>
      <c r="I48" s="144">
        <v>153.86</v>
      </c>
      <c r="J48" s="146">
        <f>(I48-I47)/H48</f>
        <v>1.007632488</v>
      </c>
      <c r="K48" s="143"/>
      <c r="L48" s="148"/>
      <c r="M48" s="144"/>
      <c r="N48" s="145" t="s">
        <v>274</v>
      </c>
      <c r="O48" s="147">
        <v>2.7938</v>
      </c>
      <c r="P48" s="148"/>
      <c r="Q48" s="148" t="s">
        <v>274</v>
      </c>
      <c r="R48" s="144">
        <v>1.39</v>
      </c>
      <c r="S48" s="147">
        <v>2.794</v>
      </c>
      <c r="T48" s="146">
        <f>(S48-S47)/R48</f>
        <v>1.000719424</v>
      </c>
    </row>
    <row r="49" ht="14.25" customHeight="1">
      <c r="A49" s="143"/>
      <c r="B49" s="148"/>
      <c r="C49" s="144"/>
      <c r="D49" s="145" t="s">
        <v>275</v>
      </c>
      <c r="E49" s="144">
        <v>151.4966</v>
      </c>
      <c r="F49" s="144">
        <f>ABS(E49-E48)/((E49+E48)/2)*100</f>
        <v>1.547245751</v>
      </c>
      <c r="G49" s="145" t="s">
        <v>275</v>
      </c>
      <c r="H49" s="144">
        <v>69.44</v>
      </c>
      <c r="I49" s="144">
        <v>151.5</v>
      </c>
      <c r="J49" s="146">
        <f>(I49-I47)/H49</f>
        <v>0.9736463134</v>
      </c>
      <c r="K49" s="143"/>
      <c r="L49" s="148"/>
      <c r="M49" s="144"/>
      <c r="N49" s="145" t="s">
        <v>276</v>
      </c>
      <c r="O49" s="147">
        <v>2.7016</v>
      </c>
      <c r="P49" s="144">
        <f>ABS(O49-O48)/((O49+O48)/2)*100</f>
        <v>3.355533719</v>
      </c>
      <c r="Q49" s="145" t="s">
        <v>276</v>
      </c>
      <c r="R49" s="144">
        <v>1.39</v>
      </c>
      <c r="S49" s="147">
        <v>2.702</v>
      </c>
      <c r="T49" s="146">
        <f>(S49-S47)/R49</f>
        <v>0.9345323741</v>
      </c>
    </row>
    <row r="50" ht="14.25" customHeight="1">
      <c r="A50" s="143"/>
      <c r="B50" s="148"/>
      <c r="C50" s="144"/>
      <c r="D50" s="148" t="s">
        <v>166</v>
      </c>
      <c r="E50" s="144">
        <v>38.6238</v>
      </c>
      <c r="F50" s="148"/>
      <c r="G50" s="148" t="s">
        <v>166</v>
      </c>
      <c r="H50" s="144"/>
      <c r="I50" s="144">
        <v>38.62</v>
      </c>
      <c r="J50" s="146"/>
      <c r="K50" s="143"/>
      <c r="L50" s="148"/>
      <c r="M50" s="144"/>
      <c r="N50" s="148" t="s">
        <v>166</v>
      </c>
      <c r="O50" s="144">
        <v>0.7737</v>
      </c>
      <c r="P50" s="148"/>
      <c r="Q50" s="148" t="s">
        <v>166</v>
      </c>
      <c r="R50" s="144"/>
      <c r="S50" s="147">
        <v>0.77</v>
      </c>
      <c r="T50" s="146"/>
    </row>
    <row r="51" ht="14.25" customHeight="1">
      <c r="A51" s="143"/>
      <c r="B51" s="148"/>
      <c r="C51" s="144"/>
      <c r="D51" s="148" t="s">
        <v>277</v>
      </c>
      <c r="E51" s="144">
        <v>37.2103</v>
      </c>
      <c r="F51" s="144">
        <f>ABS(E51-E50)/((E51+E50)/2)*100</f>
        <v>3.7278744</v>
      </c>
      <c r="G51" s="148" t="s">
        <v>278</v>
      </c>
      <c r="H51" s="144">
        <v>69.44</v>
      </c>
      <c r="I51" s="144">
        <v>104.57</v>
      </c>
      <c r="J51" s="146">
        <f>(I51-I50)/H51</f>
        <v>0.9497407834</v>
      </c>
      <c r="K51" s="143"/>
      <c r="L51" s="148"/>
      <c r="M51" s="144"/>
      <c r="N51" s="148" t="s">
        <v>279</v>
      </c>
      <c r="O51" s="144">
        <v>0.7803</v>
      </c>
      <c r="P51" s="144">
        <f>ABS(O51-O50)/((O51+O50)/2)*100</f>
        <v>0.8494208494</v>
      </c>
      <c r="Q51" s="148" t="s">
        <v>280</v>
      </c>
      <c r="R51" s="144">
        <v>1.39</v>
      </c>
      <c r="S51" s="147">
        <v>2.03</v>
      </c>
      <c r="T51" s="146">
        <f>(S51-S50)/R51</f>
        <v>0.9064748201</v>
      </c>
    </row>
    <row r="52" ht="14.25" customHeight="1">
      <c r="A52" s="143"/>
      <c r="B52" s="148"/>
      <c r="C52" s="144"/>
      <c r="D52" s="148" t="s">
        <v>278</v>
      </c>
      <c r="E52" s="144">
        <v>104.5702</v>
      </c>
      <c r="F52" s="148"/>
      <c r="G52" s="148" t="s">
        <v>281</v>
      </c>
      <c r="H52" s="144">
        <v>69.44</v>
      </c>
      <c r="I52" s="144">
        <v>106.88</v>
      </c>
      <c r="J52" s="146">
        <f>(I52-I50)/H52</f>
        <v>0.9830069124</v>
      </c>
      <c r="K52" s="143"/>
      <c r="L52" s="148"/>
      <c r="M52" s="144"/>
      <c r="N52" s="148" t="s">
        <v>280</v>
      </c>
      <c r="O52" s="144">
        <v>2.0274</v>
      </c>
      <c r="P52" s="148"/>
      <c r="Q52" s="148" t="s">
        <v>282</v>
      </c>
      <c r="R52" s="144">
        <v>1.39</v>
      </c>
      <c r="S52" s="147">
        <v>2.18</v>
      </c>
      <c r="T52" s="146">
        <f>(S52-S50)/R52</f>
        <v>1.014388489</v>
      </c>
    </row>
    <row r="53" ht="14.25" customHeight="1">
      <c r="A53" s="143"/>
      <c r="B53" s="148"/>
      <c r="C53" s="148"/>
      <c r="D53" s="148" t="s">
        <v>281</v>
      </c>
      <c r="E53" s="144">
        <v>106.8798</v>
      </c>
      <c r="F53" s="144">
        <f>ABS(E53-E52)/((E53+E52)/2)*100</f>
        <v>2.184535351</v>
      </c>
      <c r="G53" s="148" t="s">
        <v>175</v>
      </c>
      <c r="H53" s="144"/>
      <c r="I53" s="144">
        <v>758.9</v>
      </c>
      <c r="J53" s="146"/>
      <c r="K53" s="143"/>
      <c r="L53" s="148"/>
      <c r="M53" s="148"/>
      <c r="N53" s="148" t="s">
        <v>282</v>
      </c>
      <c r="O53" s="144">
        <v>2.1831</v>
      </c>
      <c r="P53" s="144">
        <f>ABS(O53-O52)/((O53+O52)/2)*100</f>
        <v>7.395796224</v>
      </c>
      <c r="Q53" s="148" t="s">
        <v>175</v>
      </c>
      <c r="R53" s="144"/>
      <c r="S53" s="144">
        <v>1.5</v>
      </c>
      <c r="T53" s="146"/>
    </row>
    <row r="54" ht="14.25" customHeight="1">
      <c r="A54" s="149"/>
      <c r="B54" s="150"/>
      <c r="C54" s="150"/>
      <c r="D54" s="150" t="s">
        <v>175</v>
      </c>
      <c r="E54" s="151">
        <v>758.9379</v>
      </c>
      <c r="F54" s="144"/>
      <c r="G54" s="150" t="s">
        <v>283</v>
      </c>
      <c r="H54" s="150">
        <v>69.44</v>
      </c>
      <c r="I54" s="150">
        <v>773.228</v>
      </c>
      <c r="J54" s="155">
        <f>(I54-I53)/(H54/5)</f>
        <v>1.031682028</v>
      </c>
      <c r="K54" s="149"/>
      <c r="L54" s="150"/>
      <c r="M54" s="150"/>
      <c r="N54" s="150" t="s">
        <v>175</v>
      </c>
      <c r="O54" s="151">
        <v>1.5292</v>
      </c>
      <c r="P54" s="144"/>
      <c r="Q54" s="150" t="s">
        <v>284</v>
      </c>
      <c r="R54" s="150">
        <v>1.39</v>
      </c>
      <c r="S54" s="150">
        <v>2.861</v>
      </c>
      <c r="T54" s="155">
        <f>(S54-S53)/R54</f>
        <v>0.9791366906</v>
      </c>
    </row>
    <row r="55" ht="14.25" customHeight="1">
      <c r="D55" s="160" t="s">
        <v>285</v>
      </c>
      <c r="E55" s="161">
        <v>757.8061</v>
      </c>
      <c r="F55" s="144">
        <f>ABS(E55-E54)/((E55+E54)/2)*100</f>
        <v>0.149240742</v>
      </c>
      <c r="G55" s="157" t="s">
        <v>286</v>
      </c>
      <c r="H55" s="161">
        <v>69.44</v>
      </c>
      <c r="I55" s="161">
        <v>771.975</v>
      </c>
      <c r="J55" s="162">
        <f>(I55-I53)/(H55/5)</f>
        <v>0.9414602535</v>
      </c>
      <c r="N55" s="157" t="s">
        <v>285</v>
      </c>
      <c r="O55" s="157">
        <v>1.5109</v>
      </c>
      <c r="P55" s="144">
        <f>ABS(O55-O54)/((O55+O54)/2)*100</f>
        <v>1.203907766</v>
      </c>
      <c r="Q55" s="157" t="s">
        <v>286</v>
      </c>
      <c r="R55" s="161">
        <v>1.39</v>
      </c>
      <c r="S55" s="163">
        <v>2.8674</v>
      </c>
      <c r="T55" s="162">
        <f>(S55-S53)/R55</f>
        <v>0.9837410072</v>
      </c>
    </row>
    <row r="56" ht="14.25" customHeight="1">
      <c r="D56" s="160" t="s">
        <v>284</v>
      </c>
      <c r="E56" s="161">
        <v>773.228</v>
      </c>
      <c r="F56" s="144"/>
      <c r="G56" s="157" t="s">
        <v>287</v>
      </c>
      <c r="H56" s="161">
        <v>69.44</v>
      </c>
      <c r="I56" s="157">
        <v>67.5243</v>
      </c>
      <c r="J56" s="162">
        <f>(I56)/H56</f>
        <v>0.9724121544</v>
      </c>
      <c r="N56" s="157" t="s">
        <v>284</v>
      </c>
      <c r="O56" s="157">
        <v>2.861</v>
      </c>
      <c r="P56" s="144"/>
      <c r="Q56" s="157" t="s">
        <v>287</v>
      </c>
      <c r="R56" s="161">
        <v>1.39</v>
      </c>
      <c r="S56" s="157">
        <v>1.307</v>
      </c>
      <c r="T56" s="162">
        <f>(S56)/R56</f>
        <v>0.9402877698</v>
      </c>
    </row>
    <row r="57" ht="14.25" customHeight="1">
      <c r="B57" s="164"/>
      <c r="D57" s="160" t="s">
        <v>286</v>
      </c>
      <c r="E57" s="161">
        <v>766.9438</v>
      </c>
      <c r="F57" s="144">
        <f>ABS(E57-E56)/((E57+E56)/2)*100</f>
        <v>0.8160388341</v>
      </c>
      <c r="L57" s="164"/>
      <c r="N57" s="157" t="s">
        <v>286</v>
      </c>
      <c r="O57" s="157">
        <v>2.8674</v>
      </c>
      <c r="P57" s="144">
        <f>ABS(O57-O56)/((O57+O56)/2)*100</f>
        <v>0.2234480832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C2:J2"/>
    <mergeCell ref="M2:T2"/>
    <mergeCell ref="A3:C3"/>
    <mergeCell ref="D3:F3"/>
    <mergeCell ref="G3:J3"/>
    <mergeCell ref="N3:P3"/>
    <mergeCell ref="Q3:T3"/>
    <mergeCell ref="N20:P20"/>
    <mergeCell ref="Q20:T20"/>
    <mergeCell ref="M31:T31"/>
    <mergeCell ref="N32:P32"/>
    <mergeCell ref="Q32:T32"/>
    <mergeCell ref="M43:T43"/>
    <mergeCell ref="C14:J14"/>
    <mergeCell ref="A15:C15"/>
    <mergeCell ref="D15:F15"/>
    <mergeCell ref="G15:J15"/>
    <mergeCell ref="C19:J19"/>
    <mergeCell ref="M19:T19"/>
    <mergeCell ref="A20:C20"/>
    <mergeCell ref="A44:C44"/>
    <mergeCell ref="D44:F44"/>
    <mergeCell ref="G44:J44"/>
    <mergeCell ref="N44:P44"/>
    <mergeCell ref="Q44:T44"/>
    <mergeCell ref="D20:F20"/>
    <mergeCell ref="G20:J20"/>
    <mergeCell ref="C31:J31"/>
    <mergeCell ref="A32:C32"/>
    <mergeCell ref="D32:F32"/>
    <mergeCell ref="G32:J32"/>
    <mergeCell ref="C43:J43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43"/>
    <col customWidth="1" min="3" max="3" width="13.71"/>
    <col customWidth="1" min="4" max="4" width="8.71"/>
    <col customWidth="1" min="5" max="5" width="11.0"/>
    <col customWidth="1" min="6" max="6" width="15.14"/>
    <col customWidth="1" min="7" max="7" width="10.71"/>
    <col customWidth="1" min="8" max="8" width="15.0"/>
    <col customWidth="1" min="9" max="11" width="8.71"/>
    <col customWidth="1" min="12" max="12" width="14.14"/>
    <col customWidth="1" min="13" max="14" width="8.71"/>
    <col customWidth="1" min="15" max="15" width="19.86"/>
    <col customWidth="1" min="16" max="16" width="8.71"/>
    <col customWidth="1" min="17" max="17" width="13.43"/>
    <col customWidth="1" min="18" max="27" width="8.71"/>
  </cols>
  <sheetData>
    <row r="1" ht="14.25" customHeight="1">
      <c r="A1" s="165" t="s">
        <v>288</v>
      </c>
      <c r="J1" s="117" t="s">
        <v>289</v>
      </c>
      <c r="S1" s="117" t="s">
        <v>290</v>
      </c>
    </row>
    <row r="2" ht="14.25" customHeight="1">
      <c r="A2" s="166" t="s">
        <v>291</v>
      </c>
      <c r="B2" s="167" t="s">
        <v>292</v>
      </c>
      <c r="C2" s="120"/>
      <c r="D2" s="120"/>
      <c r="E2" s="120"/>
      <c r="F2" s="120"/>
      <c r="G2" s="120"/>
      <c r="H2" s="121"/>
      <c r="J2" s="168">
        <v>230607.0</v>
      </c>
      <c r="K2" s="169"/>
      <c r="L2" s="170" t="s">
        <v>293</v>
      </c>
      <c r="M2" s="120"/>
      <c r="N2" s="120"/>
      <c r="O2" s="120"/>
      <c r="P2" s="120"/>
      <c r="Q2" s="121"/>
      <c r="S2" s="171">
        <v>230620.0</v>
      </c>
      <c r="T2" s="169"/>
      <c r="U2" s="172" t="s">
        <v>294</v>
      </c>
      <c r="V2" s="120"/>
      <c r="W2" s="120"/>
      <c r="X2" s="120"/>
      <c r="Y2" s="120"/>
      <c r="Z2" s="121"/>
    </row>
    <row r="3" ht="14.25" customHeight="1">
      <c r="A3" s="173" t="s">
        <v>225</v>
      </c>
      <c r="B3" s="124"/>
      <c r="C3" s="173" t="s">
        <v>226</v>
      </c>
      <c r="D3" s="123"/>
      <c r="E3" s="174"/>
      <c r="F3" s="173" t="s">
        <v>227</v>
      </c>
      <c r="G3" s="123"/>
      <c r="H3" s="174"/>
      <c r="J3" s="125" t="s">
        <v>225</v>
      </c>
      <c r="K3" s="169"/>
      <c r="L3" s="125" t="s">
        <v>226</v>
      </c>
      <c r="M3" s="120"/>
      <c r="N3" s="121"/>
      <c r="O3" s="125" t="s">
        <v>227</v>
      </c>
      <c r="P3" s="120"/>
      <c r="Q3" s="121"/>
      <c r="S3" s="175" t="s">
        <v>225</v>
      </c>
      <c r="T3" s="169"/>
      <c r="U3" s="175" t="s">
        <v>226</v>
      </c>
      <c r="V3" s="120"/>
      <c r="W3" s="121"/>
      <c r="X3" s="175" t="s">
        <v>227</v>
      </c>
      <c r="Y3" s="120"/>
      <c r="Z3" s="121"/>
    </row>
    <row r="4" ht="14.25" customHeight="1">
      <c r="A4" s="128" t="s">
        <v>1</v>
      </c>
      <c r="B4" s="130" t="s">
        <v>295</v>
      </c>
      <c r="C4" s="133" t="s">
        <v>1</v>
      </c>
      <c r="D4" s="176" t="s">
        <v>236</v>
      </c>
      <c r="E4" s="135" t="s">
        <v>231</v>
      </c>
      <c r="F4" s="177" t="s">
        <v>1</v>
      </c>
      <c r="G4" s="178" t="s">
        <v>238</v>
      </c>
      <c r="H4" s="179" t="s">
        <v>234</v>
      </c>
      <c r="J4" s="128" t="s">
        <v>1</v>
      </c>
      <c r="K4" s="129" t="s">
        <v>296</v>
      </c>
      <c r="L4" s="131" t="s">
        <v>1</v>
      </c>
      <c r="M4" s="132" t="s">
        <v>230</v>
      </c>
      <c r="N4" s="132" t="s">
        <v>231</v>
      </c>
      <c r="O4" s="133" t="s">
        <v>1</v>
      </c>
      <c r="P4" s="134" t="s">
        <v>233</v>
      </c>
      <c r="Q4" s="135" t="s">
        <v>234</v>
      </c>
      <c r="S4" s="128" t="s">
        <v>1</v>
      </c>
      <c r="T4" s="129" t="s">
        <v>297</v>
      </c>
      <c r="U4" s="131" t="s">
        <v>1</v>
      </c>
      <c r="V4" s="132" t="s">
        <v>236</v>
      </c>
      <c r="W4" s="132" t="s">
        <v>231</v>
      </c>
      <c r="X4" s="133" t="s">
        <v>1</v>
      </c>
      <c r="Y4" s="134" t="s">
        <v>238</v>
      </c>
      <c r="Z4" s="135" t="s">
        <v>234</v>
      </c>
    </row>
    <row r="5" ht="14.25" customHeight="1">
      <c r="A5" s="136" t="s">
        <v>239</v>
      </c>
      <c r="B5" s="180">
        <v>-0.0457</v>
      </c>
      <c r="C5" s="181" t="s">
        <v>298</v>
      </c>
      <c r="D5" s="137">
        <v>6.6414</v>
      </c>
      <c r="E5" s="141"/>
      <c r="F5" s="181" t="s">
        <v>299</v>
      </c>
      <c r="G5" s="139">
        <v>4.9895</v>
      </c>
      <c r="H5" s="182">
        <v>0.9978999999999999</v>
      </c>
      <c r="J5" s="136" t="s">
        <v>250</v>
      </c>
      <c r="K5" s="142">
        <v>1.7104</v>
      </c>
      <c r="L5" s="139" t="s">
        <v>36</v>
      </c>
      <c r="M5" s="183">
        <v>1.1881</v>
      </c>
      <c r="N5" s="139"/>
      <c r="O5" s="139" t="s">
        <v>241</v>
      </c>
      <c r="P5" s="137">
        <v>48.4692</v>
      </c>
      <c r="Q5" s="141">
        <v>0.969384</v>
      </c>
      <c r="S5" s="136" t="s">
        <v>250</v>
      </c>
      <c r="T5" s="142">
        <v>0.82</v>
      </c>
      <c r="U5" s="139" t="s">
        <v>240</v>
      </c>
      <c r="V5" s="137">
        <v>139.09</v>
      </c>
      <c r="W5" s="139"/>
      <c r="X5" s="139" t="s">
        <v>241</v>
      </c>
      <c r="Y5" s="137">
        <v>46.41</v>
      </c>
      <c r="Z5" s="141">
        <f>Y5/50</f>
        <v>0.9282</v>
      </c>
    </row>
    <row r="6" ht="14.25" customHeight="1">
      <c r="A6" s="143" t="s">
        <v>270</v>
      </c>
      <c r="B6" s="184">
        <v>-0.0415</v>
      </c>
      <c r="C6" s="185" t="s">
        <v>300</v>
      </c>
      <c r="D6" s="148">
        <v>6.6665</v>
      </c>
      <c r="E6" s="146">
        <v>0.003772195462845396</v>
      </c>
      <c r="F6" s="185" t="s">
        <v>298</v>
      </c>
      <c r="G6" s="144">
        <v>6.6414</v>
      </c>
      <c r="H6" s="146"/>
      <c r="J6" s="186"/>
      <c r="K6" s="187"/>
      <c r="L6" s="148" t="s">
        <v>301</v>
      </c>
      <c r="M6" s="188">
        <v>1.5123</v>
      </c>
      <c r="N6" s="144">
        <v>24.01125759146793</v>
      </c>
      <c r="O6" s="148" t="s">
        <v>36</v>
      </c>
      <c r="P6" s="144">
        <v>1.1881</v>
      </c>
      <c r="Q6" s="146"/>
      <c r="S6" s="143" t="s">
        <v>270</v>
      </c>
      <c r="T6" s="147">
        <v>0.72</v>
      </c>
      <c r="U6" s="148" t="s">
        <v>302</v>
      </c>
      <c r="V6" s="144">
        <v>138.13</v>
      </c>
      <c r="W6" s="144">
        <f>ABS(V6-V5)/((V6+V5)/2)*100</f>
        <v>0.6925907222</v>
      </c>
      <c r="X6" s="148" t="s">
        <v>240</v>
      </c>
      <c r="Y6" s="144">
        <v>139.09</v>
      </c>
      <c r="Z6" s="146"/>
    </row>
    <row r="7" ht="14.25" customHeight="1">
      <c r="A7" s="143" t="s">
        <v>303</v>
      </c>
      <c r="B7" s="184">
        <v>-0.0499</v>
      </c>
      <c r="C7" s="185" t="s">
        <v>304</v>
      </c>
      <c r="D7" s="148">
        <v>10.6729</v>
      </c>
      <c r="E7" s="146"/>
      <c r="F7" s="185" t="s">
        <v>304</v>
      </c>
      <c r="G7" s="148">
        <v>10.6729</v>
      </c>
      <c r="H7" s="189">
        <v>0.8063</v>
      </c>
      <c r="J7" s="186"/>
      <c r="K7" s="187"/>
      <c r="L7" s="148" t="s">
        <v>305</v>
      </c>
      <c r="M7" s="144">
        <v>48.6794</v>
      </c>
      <c r="N7" s="148"/>
      <c r="O7" s="148" t="s">
        <v>305</v>
      </c>
      <c r="P7" s="144">
        <v>48.6794</v>
      </c>
      <c r="Q7" s="146">
        <v>0.9498260000000001</v>
      </c>
      <c r="S7" s="143" t="s">
        <v>303</v>
      </c>
      <c r="T7" s="147">
        <v>0.57</v>
      </c>
      <c r="U7" s="148" t="s">
        <v>306</v>
      </c>
      <c r="V7" s="144">
        <v>177.1</v>
      </c>
      <c r="W7" s="148"/>
      <c r="X7" s="148" t="s">
        <v>306</v>
      </c>
      <c r="Y7" s="144">
        <v>177.1</v>
      </c>
      <c r="Z7" s="146">
        <f>(Y7-Y6)/50</f>
        <v>0.7602</v>
      </c>
    </row>
    <row r="8" ht="14.25" customHeight="1">
      <c r="A8" s="190" t="s">
        <v>307</v>
      </c>
      <c r="B8" s="191">
        <v>-0.0457</v>
      </c>
      <c r="C8" s="185" t="s">
        <v>308</v>
      </c>
      <c r="D8" s="148">
        <v>10.6687</v>
      </c>
      <c r="E8" s="146">
        <v>3.935974809762033E-4</v>
      </c>
      <c r="F8" s="185" t="s">
        <v>308</v>
      </c>
      <c r="G8" s="148">
        <v>10.6687</v>
      </c>
      <c r="H8" s="189">
        <v>0.8054599999999998</v>
      </c>
      <c r="J8" s="192"/>
      <c r="K8" s="193"/>
      <c r="L8" s="150" t="s">
        <v>309</v>
      </c>
      <c r="M8" s="152">
        <v>48.3429</v>
      </c>
      <c r="N8" s="152">
        <v>0.6936549638588261</v>
      </c>
      <c r="O8" s="150" t="s">
        <v>309</v>
      </c>
      <c r="P8" s="152">
        <v>48.3429</v>
      </c>
      <c r="Q8" s="155">
        <v>0.943096</v>
      </c>
      <c r="S8" s="186"/>
      <c r="T8" s="187"/>
      <c r="U8" s="148" t="s">
        <v>310</v>
      </c>
      <c r="V8" s="144">
        <v>177.94</v>
      </c>
      <c r="W8" s="144">
        <f>ABS(V8-V7)/((V8+V7)/2)*100</f>
        <v>0.4731861199</v>
      </c>
      <c r="X8" s="148" t="s">
        <v>310</v>
      </c>
      <c r="Y8" s="144">
        <v>177.94</v>
      </c>
      <c r="Z8" s="146">
        <f>(Y8-Y6)/50</f>
        <v>0.777</v>
      </c>
    </row>
    <row r="9" ht="14.25" customHeight="1">
      <c r="A9" s="186"/>
      <c r="B9" s="194"/>
      <c r="C9" s="185" t="s">
        <v>311</v>
      </c>
      <c r="D9" s="148">
        <v>1.3135</v>
      </c>
      <c r="E9" s="146"/>
      <c r="F9" s="185" t="s">
        <v>311</v>
      </c>
      <c r="G9" s="148">
        <v>1.3135</v>
      </c>
      <c r="H9" s="146"/>
      <c r="J9" s="168">
        <v>230608.0</v>
      </c>
      <c r="K9" s="169"/>
      <c r="L9" s="170" t="s">
        <v>293</v>
      </c>
      <c r="M9" s="120"/>
      <c r="N9" s="120"/>
      <c r="O9" s="120"/>
      <c r="P9" s="120"/>
      <c r="Q9" s="121"/>
      <c r="S9" s="186"/>
      <c r="T9" s="194"/>
      <c r="U9" s="148" t="s">
        <v>69</v>
      </c>
      <c r="V9" s="148">
        <v>106.05</v>
      </c>
      <c r="W9" s="148"/>
      <c r="X9" s="148" t="s">
        <v>69</v>
      </c>
      <c r="Y9" s="148">
        <v>106.05</v>
      </c>
      <c r="Z9" s="146"/>
    </row>
    <row r="10" ht="14.25" customHeight="1">
      <c r="A10" s="186"/>
      <c r="B10" s="194"/>
      <c r="C10" s="185" t="s">
        <v>312</v>
      </c>
      <c r="D10" s="148">
        <v>1.2884</v>
      </c>
      <c r="E10" s="146">
        <v>0.019293593143472003</v>
      </c>
      <c r="F10" s="185" t="s">
        <v>313</v>
      </c>
      <c r="G10" s="148">
        <v>6.0225</v>
      </c>
      <c r="H10" s="146">
        <v>0.9418</v>
      </c>
      <c r="J10" s="125" t="s">
        <v>225</v>
      </c>
      <c r="K10" s="169"/>
      <c r="L10" s="125" t="s">
        <v>226</v>
      </c>
      <c r="M10" s="120"/>
      <c r="N10" s="121"/>
      <c r="O10" s="125" t="s">
        <v>227</v>
      </c>
      <c r="P10" s="120"/>
      <c r="Q10" s="121"/>
      <c r="S10" s="186"/>
      <c r="T10" s="194"/>
      <c r="U10" s="148" t="s">
        <v>314</v>
      </c>
      <c r="V10" s="148">
        <v>103.66</v>
      </c>
      <c r="W10" s="144">
        <f>ABS(V10-V9)/((V10+V9)/2)*100</f>
        <v>2.279338134</v>
      </c>
      <c r="X10" s="148" t="s">
        <v>315</v>
      </c>
      <c r="Y10" s="148">
        <v>134.55</v>
      </c>
      <c r="Z10" s="146">
        <f>(Y10-Y9)/50</f>
        <v>0.57</v>
      </c>
    </row>
    <row r="11" ht="14.25" customHeight="1">
      <c r="A11" s="186"/>
      <c r="B11" s="194"/>
      <c r="C11" s="185" t="s">
        <v>313</v>
      </c>
      <c r="D11" s="148">
        <v>6.0225</v>
      </c>
      <c r="E11" s="146"/>
      <c r="F11" s="185" t="s">
        <v>316</v>
      </c>
      <c r="G11" s="148">
        <v>6.24</v>
      </c>
      <c r="H11" s="146">
        <v>0.9853000000000002</v>
      </c>
      <c r="J11" s="128" t="s">
        <v>1</v>
      </c>
      <c r="K11" s="129" t="s">
        <v>296</v>
      </c>
      <c r="L11" s="131" t="s">
        <v>1</v>
      </c>
      <c r="M11" s="132" t="s">
        <v>230</v>
      </c>
      <c r="N11" s="132" t="s">
        <v>231</v>
      </c>
      <c r="O11" s="133" t="s">
        <v>1</v>
      </c>
      <c r="P11" s="134" t="s">
        <v>233</v>
      </c>
      <c r="Q11" s="135" t="s">
        <v>234</v>
      </c>
      <c r="S11" s="186"/>
      <c r="T11" s="194"/>
      <c r="U11" s="148" t="s">
        <v>315</v>
      </c>
      <c r="V11" s="148">
        <v>134.55</v>
      </c>
      <c r="W11" s="148"/>
      <c r="X11" s="148" t="s">
        <v>317</v>
      </c>
      <c r="Y11" s="148">
        <v>146.32</v>
      </c>
      <c r="Z11" s="146">
        <f>(Y11-Y9)/50</f>
        <v>0.8054</v>
      </c>
    </row>
    <row r="12" ht="14.25" customHeight="1">
      <c r="A12" s="186"/>
      <c r="B12" s="194"/>
      <c r="C12" s="185" t="s">
        <v>316</v>
      </c>
      <c r="D12" s="148">
        <v>6.24</v>
      </c>
      <c r="E12" s="146">
        <v>0.035474006116208</v>
      </c>
      <c r="F12" s="185" t="s">
        <v>318</v>
      </c>
      <c r="G12" s="148">
        <v>2.0244</v>
      </c>
      <c r="H12" s="146"/>
      <c r="J12" s="136" t="s">
        <v>250</v>
      </c>
      <c r="K12" s="142">
        <v>1.9</v>
      </c>
      <c r="L12" s="139" t="s">
        <v>51</v>
      </c>
      <c r="M12" s="137">
        <v>0.6762</v>
      </c>
      <c r="N12" s="139"/>
      <c r="O12" s="139" t="s">
        <v>241</v>
      </c>
      <c r="P12" s="137">
        <v>50.0662</v>
      </c>
      <c r="Q12" s="141">
        <f>P12/50</f>
        <v>1.001324</v>
      </c>
      <c r="S12" s="186"/>
      <c r="T12" s="194"/>
      <c r="U12" s="148" t="s">
        <v>317</v>
      </c>
      <c r="V12" s="148">
        <v>146.32</v>
      </c>
      <c r="W12" s="144">
        <f>ABS(V12-V11)/((V12+V11)/2)*100</f>
        <v>8.381101577</v>
      </c>
      <c r="X12" s="148" t="s">
        <v>85</v>
      </c>
      <c r="Y12" s="148">
        <v>15.73</v>
      </c>
      <c r="Z12" s="146"/>
    </row>
    <row r="13" ht="17.25" customHeight="1">
      <c r="A13" s="186"/>
      <c r="B13" s="195"/>
      <c r="C13" s="185" t="s">
        <v>318</v>
      </c>
      <c r="D13" s="148">
        <v>2.0244</v>
      </c>
      <c r="E13" s="146"/>
      <c r="F13" s="185" t="s">
        <v>319</v>
      </c>
      <c r="G13" s="148">
        <v>6.9174</v>
      </c>
      <c r="H13" s="146">
        <v>0.9785999999999999</v>
      </c>
      <c r="J13" s="186"/>
      <c r="K13" s="187"/>
      <c r="L13" s="148" t="s">
        <v>320</v>
      </c>
      <c r="M13" s="144">
        <v>0.766</v>
      </c>
      <c r="N13" s="144">
        <f>ABS(M13-M12)/((M13+M12)/2)*100</f>
        <v>12.45319651</v>
      </c>
      <c r="O13" s="148" t="s">
        <v>51</v>
      </c>
      <c r="P13" s="144">
        <v>0.6762</v>
      </c>
      <c r="Q13" s="146"/>
      <c r="S13" s="186"/>
      <c r="T13" s="194"/>
      <c r="U13" s="148" t="s">
        <v>85</v>
      </c>
      <c r="V13" s="148">
        <v>15.73</v>
      </c>
      <c r="W13" s="148"/>
      <c r="X13" s="148" t="s">
        <v>321</v>
      </c>
      <c r="Y13" s="148">
        <v>61.61</v>
      </c>
      <c r="Z13" s="146">
        <f>(Y13-Y12)/50</f>
        <v>0.9176</v>
      </c>
    </row>
    <row r="14" ht="14.25" customHeight="1">
      <c r="A14" s="186"/>
      <c r="B14" s="195"/>
      <c r="C14" s="185" t="s">
        <v>322</v>
      </c>
      <c r="D14" s="148">
        <v>2.0412</v>
      </c>
      <c r="E14" s="146">
        <v>0.00826446280991732</v>
      </c>
      <c r="F14" s="185" t="s">
        <v>323</v>
      </c>
      <c r="G14" s="148">
        <v>6.9425</v>
      </c>
      <c r="H14" s="146">
        <v>0.9836199999999999</v>
      </c>
      <c r="J14" s="186"/>
      <c r="K14" s="187"/>
      <c r="L14" s="148" t="s">
        <v>324</v>
      </c>
      <c r="M14" s="144">
        <v>44.0012</v>
      </c>
      <c r="N14" s="148"/>
      <c r="O14" s="148" t="s">
        <v>324</v>
      </c>
      <c r="P14" s="144">
        <v>44.0012</v>
      </c>
      <c r="Q14" s="146">
        <f t="shared" ref="Q14:Q15" si="1">P14/50</f>
        <v>0.880024</v>
      </c>
      <c r="S14" s="186"/>
      <c r="T14" s="194"/>
      <c r="U14" s="148" t="s">
        <v>325</v>
      </c>
      <c r="V14" s="148">
        <v>15.66</v>
      </c>
      <c r="W14" s="144">
        <f>ABS(V14-V13)/((V14+V13)/2)*100</f>
        <v>0.4460019114</v>
      </c>
      <c r="X14" s="148" t="s">
        <v>326</v>
      </c>
      <c r="Y14" s="148">
        <v>58.49</v>
      </c>
      <c r="Z14" s="146">
        <f>(Y14-Y12)/50</f>
        <v>0.8552</v>
      </c>
    </row>
    <row r="15" ht="14.25" customHeight="1">
      <c r="A15" s="186"/>
      <c r="B15" s="195"/>
      <c r="C15" s="185" t="s">
        <v>319</v>
      </c>
      <c r="D15" s="148">
        <v>6.9174</v>
      </c>
      <c r="E15" s="146"/>
      <c r="F15" s="185" t="s">
        <v>327</v>
      </c>
      <c r="G15" s="148">
        <v>0.3516</v>
      </c>
      <c r="H15" s="146"/>
      <c r="J15" s="192"/>
      <c r="K15" s="193"/>
      <c r="L15" s="150" t="s">
        <v>328</v>
      </c>
      <c r="M15" s="152">
        <v>45.1711</v>
      </c>
      <c r="N15" s="152">
        <f>ABS(M15-M14)/((M15+M14)/2)*100</f>
        <v>2.623908994</v>
      </c>
      <c r="O15" s="150" t="s">
        <v>328</v>
      </c>
      <c r="P15" s="152">
        <v>45.1711</v>
      </c>
      <c r="Q15" s="155">
        <f t="shared" si="1"/>
        <v>0.903422</v>
      </c>
      <c r="S15" s="186"/>
      <c r="T15" s="194"/>
      <c r="U15" s="148" t="s">
        <v>321</v>
      </c>
      <c r="V15" s="148">
        <v>61.61</v>
      </c>
      <c r="W15" s="148"/>
      <c r="X15" s="148" t="s">
        <v>329</v>
      </c>
      <c r="Y15" s="148">
        <v>453.32</v>
      </c>
      <c r="Z15" s="146"/>
    </row>
    <row r="16" ht="14.25" customHeight="1">
      <c r="A16" s="186"/>
      <c r="B16" s="195"/>
      <c r="C16" s="185" t="s">
        <v>323</v>
      </c>
      <c r="D16" s="148">
        <v>6.9425</v>
      </c>
      <c r="E16" s="146">
        <v>0.0036219597543994003</v>
      </c>
      <c r="F16" s="185" t="s">
        <v>330</v>
      </c>
      <c r="G16" s="148">
        <v>4.793</v>
      </c>
      <c r="H16" s="146">
        <v>0.9586</v>
      </c>
      <c r="J16" s="168">
        <v>230609.0</v>
      </c>
      <c r="K16" s="169"/>
      <c r="L16" s="170" t="s">
        <v>293</v>
      </c>
      <c r="M16" s="120"/>
      <c r="N16" s="120"/>
      <c r="O16" s="120"/>
      <c r="P16" s="120"/>
      <c r="Q16" s="121"/>
      <c r="S16" s="186"/>
      <c r="T16" s="194"/>
      <c r="U16" s="148" t="s">
        <v>326</v>
      </c>
      <c r="V16" s="148">
        <v>58.49</v>
      </c>
      <c r="W16" s="144">
        <f>ABS(V16-V15)/((V16+V15)/2)*100</f>
        <v>5.195670275</v>
      </c>
      <c r="X16" s="148" t="s">
        <v>331</v>
      </c>
      <c r="Y16" s="148">
        <v>623.8</v>
      </c>
      <c r="Z16" s="146">
        <f>(Y16-Y15)/200</f>
        <v>0.8524</v>
      </c>
    </row>
    <row r="17" ht="14.25" customHeight="1">
      <c r="A17" s="186"/>
      <c r="B17" s="195"/>
      <c r="C17" s="185" t="s">
        <v>327</v>
      </c>
      <c r="D17" s="148">
        <v>0.3516</v>
      </c>
      <c r="E17" s="146"/>
      <c r="F17" s="185" t="s">
        <v>332</v>
      </c>
      <c r="G17" s="148">
        <v>4.8975</v>
      </c>
      <c r="H17" s="146">
        <v>0.9795</v>
      </c>
      <c r="J17" s="125" t="s">
        <v>225</v>
      </c>
      <c r="K17" s="169"/>
      <c r="L17" s="125" t="s">
        <v>226</v>
      </c>
      <c r="M17" s="120"/>
      <c r="N17" s="121"/>
      <c r="O17" s="125" t="s">
        <v>227</v>
      </c>
      <c r="P17" s="120"/>
      <c r="Q17" s="121"/>
      <c r="S17" s="186"/>
      <c r="T17" s="194"/>
      <c r="U17" s="148" t="s">
        <v>329</v>
      </c>
      <c r="V17" s="148">
        <v>453.32</v>
      </c>
      <c r="W17" s="148"/>
      <c r="X17" s="148" t="s">
        <v>333</v>
      </c>
      <c r="Y17" s="148">
        <v>569.92</v>
      </c>
      <c r="Z17" s="146">
        <f>(Y17-Y15)/200</f>
        <v>0.583</v>
      </c>
    </row>
    <row r="18" ht="14.25" customHeight="1">
      <c r="A18" s="186"/>
      <c r="B18" s="195"/>
      <c r="C18" s="185" t="s">
        <v>334</v>
      </c>
      <c r="D18" s="148">
        <v>0.3516</v>
      </c>
      <c r="E18" s="146">
        <v>0.0</v>
      </c>
      <c r="F18" s="196" t="s">
        <v>335</v>
      </c>
      <c r="G18" s="197">
        <v>18.3386</v>
      </c>
      <c r="H18" s="198"/>
      <c r="J18" s="128" t="s">
        <v>1</v>
      </c>
      <c r="K18" s="129" t="s">
        <v>296</v>
      </c>
      <c r="L18" s="131" t="s">
        <v>1</v>
      </c>
      <c r="M18" s="132" t="s">
        <v>230</v>
      </c>
      <c r="N18" s="132" t="s">
        <v>231</v>
      </c>
      <c r="O18" s="133" t="s">
        <v>1</v>
      </c>
      <c r="P18" s="134" t="s">
        <v>233</v>
      </c>
      <c r="Q18" s="135" t="s">
        <v>234</v>
      </c>
      <c r="S18" s="186"/>
      <c r="T18" s="194"/>
      <c r="U18" s="148" t="s">
        <v>336</v>
      </c>
      <c r="V18" s="148">
        <v>451.36</v>
      </c>
      <c r="W18" s="144">
        <f>ABS(V18-V17)/((V18+V17)/2)*100</f>
        <v>0.4333023832</v>
      </c>
      <c r="X18" s="148" t="s">
        <v>337</v>
      </c>
      <c r="Y18" s="148">
        <v>43.24</v>
      </c>
      <c r="Z18" s="146">
        <v>0.9281999999999999</v>
      </c>
    </row>
    <row r="19" ht="14.25" customHeight="1">
      <c r="A19" s="186"/>
      <c r="B19" s="195"/>
      <c r="C19" s="185" t="s">
        <v>330</v>
      </c>
      <c r="D19" s="148">
        <v>4.793</v>
      </c>
      <c r="E19" s="146"/>
      <c r="F19" s="196" t="s">
        <v>338</v>
      </c>
      <c r="G19" s="197">
        <v>21.0026</v>
      </c>
      <c r="H19" s="198">
        <v>0.5328000000000003</v>
      </c>
      <c r="J19" s="136" t="s">
        <v>250</v>
      </c>
      <c r="K19" s="142">
        <v>2.185</v>
      </c>
      <c r="L19" s="139" t="s">
        <v>62</v>
      </c>
      <c r="M19" s="137">
        <v>2.0874</v>
      </c>
      <c r="N19" s="139"/>
      <c r="O19" s="139" t="s">
        <v>241</v>
      </c>
      <c r="P19" s="137">
        <v>49.7903</v>
      </c>
      <c r="Q19" s="141">
        <f>P19/50</f>
        <v>0.995806</v>
      </c>
      <c r="S19" s="186"/>
      <c r="T19" s="194"/>
      <c r="U19" s="148" t="s">
        <v>331</v>
      </c>
      <c r="V19" s="148">
        <v>623.8</v>
      </c>
      <c r="W19" s="148"/>
      <c r="X19" s="194"/>
      <c r="Y19" s="194"/>
      <c r="Z19" s="199"/>
    </row>
    <row r="20" ht="14.25" customHeight="1">
      <c r="A20" s="186"/>
      <c r="B20" s="195"/>
      <c r="C20" s="185" t="s">
        <v>332</v>
      </c>
      <c r="D20" s="148">
        <v>4.8975</v>
      </c>
      <c r="E20" s="146">
        <v>0.021567514576131225</v>
      </c>
      <c r="F20" s="196" t="s">
        <v>339</v>
      </c>
      <c r="G20" s="197">
        <v>21.2702</v>
      </c>
      <c r="H20" s="198">
        <v>0.58632</v>
      </c>
      <c r="J20" s="186"/>
      <c r="K20" s="187"/>
      <c r="L20" s="148" t="s">
        <v>340</v>
      </c>
      <c r="M20" s="144">
        <v>2.4297</v>
      </c>
      <c r="N20" s="144">
        <f>ABS(M20-M19)/((M20+M19)/2)*100</f>
        <v>15.15574152</v>
      </c>
      <c r="O20" s="148" t="s">
        <v>62</v>
      </c>
      <c r="P20" s="144">
        <v>2.0874</v>
      </c>
      <c r="Q20" s="146"/>
      <c r="S20" s="192"/>
      <c r="T20" s="200"/>
      <c r="U20" s="150" t="s">
        <v>333</v>
      </c>
      <c r="V20" s="150">
        <v>569.92</v>
      </c>
      <c r="W20" s="152">
        <f>ABS(V20-V19)/((V20+V19)/2)*100</f>
        <v>9.027242569</v>
      </c>
      <c r="X20" s="200"/>
      <c r="Y20" s="200"/>
      <c r="Z20" s="201"/>
    </row>
    <row r="21" ht="14.25" customHeight="1">
      <c r="A21" s="186"/>
      <c r="B21" s="195"/>
      <c r="C21" s="185" t="s">
        <v>335</v>
      </c>
      <c r="D21" s="148">
        <v>18.3386</v>
      </c>
      <c r="E21" s="202"/>
      <c r="F21" s="194"/>
      <c r="G21" s="194"/>
      <c r="H21" s="203"/>
      <c r="J21" s="186"/>
      <c r="K21" s="187"/>
      <c r="L21" s="148" t="s">
        <v>341</v>
      </c>
      <c r="M21" s="144">
        <v>48.2535</v>
      </c>
      <c r="N21" s="148"/>
      <c r="O21" s="148" t="s">
        <v>341</v>
      </c>
      <c r="P21" s="144">
        <v>48.2535</v>
      </c>
      <c r="Q21" s="146">
        <f t="shared" ref="Q21:Q22" si="2">(P21)/50</f>
        <v>0.96507</v>
      </c>
      <c r="S21" s="171">
        <v>230721.0</v>
      </c>
      <c r="T21" s="169"/>
      <c r="U21" s="172" t="s">
        <v>294</v>
      </c>
      <c r="V21" s="120"/>
      <c r="W21" s="120"/>
      <c r="X21" s="120"/>
      <c r="Y21" s="120"/>
      <c r="Z21" s="121"/>
    </row>
    <row r="22" ht="14.25" customHeight="1">
      <c r="A22" s="186"/>
      <c r="B22" s="195"/>
      <c r="C22" s="185" t="s">
        <v>342</v>
      </c>
      <c r="D22" s="148">
        <v>18.7192</v>
      </c>
      <c r="E22" s="202">
        <v>0.0205408847799924</v>
      </c>
      <c r="F22" s="194"/>
      <c r="G22" s="194"/>
      <c r="H22" s="204"/>
      <c r="J22" s="192"/>
      <c r="K22" s="193"/>
      <c r="L22" s="150" t="s">
        <v>343</v>
      </c>
      <c r="M22" s="152">
        <v>48.7813</v>
      </c>
      <c r="N22" s="152">
        <f>ABS(M22-M21)/((M22+M21)/2)*100</f>
        <v>1.08785714</v>
      </c>
      <c r="O22" s="150" t="s">
        <v>343</v>
      </c>
      <c r="P22" s="152">
        <v>48.7813</v>
      </c>
      <c r="Q22" s="155">
        <f t="shared" si="2"/>
        <v>0.975626</v>
      </c>
      <c r="S22" s="175" t="s">
        <v>225</v>
      </c>
      <c r="T22" s="169"/>
      <c r="U22" s="175" t="s">
        <v>226</v>
      </c>
      <c r="V22" s="120"/>
      <c r="W22" s="121"/>
      <c r="X22" s="205" t="s">
        <v>227</v>
      </c>
      <c r="Y22" s="120"/>
      <c r="Z22" s="121"/>
    </row>
    <row r="23" ht="14.25" customHeight="1">
      <c r="A23" s="186"/>
      <c r="B23" s="195"/>
      <c r="C23" s="185" t="s">
        <v>338</v>
      </c>
      <c r="D23" s="148">
        <v>21.0026</v>
      </c>
      <c r="E23" s="202"/>
      <c r="F23" s="194"/>
      <c r="G23" s="194"/>
      <c r="H23" s="204"/>
      <c r="J23" s="168">
        <v>230616.0</v>
      </c>
      <c r="K23" s="169"/>
      <c r="L23" s="170" t="s">
        <v>293</v>
      </c>
      <c r="M23" s="120"/>
      <c r="N23" s="120"/>
      <c r="O23" s="120"/>
      <c r="P23" s="120"/>
      <c r="Q23" s="121"/>
      <c r="S23" s="128" t="s">
        <v>1</v>
      </c>
      <c r="T23" s="206" t="s">
        <v>297</v>
      </c>
      <c r="U23" s="133" t="s">
        <v>1</v>
      </c>
      <c r="V23" s="132" t="s">
        <v>236</v>
      </c>
      <c r="W23" s="135" t="s">
        <v>231</v>
      </c>
      <c r="X23" s="131" t="s">
        <v>1</v>
      </c>
      <c r="Y23" s="134" t="s">
        <v>238</v>
      </c>
      <c r="Z23" s="135" t="s">
        <v>234</v>
      </c>
    </row>
    <row r="24" ht="14.25" customHeight="1">
      <c r="A24" s="192"/>
      <c r="B24" s="207"/>
      <c r="C24" s="208" t="s">
        <v>339</v>
      </c>
      <c r="D24" s="150">
        <v>21.2702</v>
      </c>
      <c r="E24" s="209">
        <v>0.012660623379572588</v>
      </c>
      <c r="F24" s="200"/>
      <c r="G24" s="200"/>
      <c r="H24" s="210"/>
      <c r="J24" s="125" t="s">
        <v>225</v>
      </c>
      <c r="K24" s="169"/>
      <c r="L24" s="125" t="s">
        <v>226</v>
      </c>
      <c r="M24" s="120"/>
      <c r="N24" s="121"/>
      <c r="O24" s="125" t="s">
        <v>227</v>
      </c>
      <c r="P24" s="120"/>
      <c r="Q24" s="121"/>
      <c r="S24" s="136" t="s">
        <v>250</v>
      </c>
      <c r="T24" s="211">
        <v>1.74</v>
      </c>
      <c r="U24" s="136" t="s">
        <v>86</v>
      </c>
      <c r="V24" s="137">
        <v>143.31</v>
      </c>
      <c r="W24" s="180"/>
      <c r="X24" s="181" t="s">
        <v>241</v>
      </c>
      <c r="Y24" s="137">
        <v>48.47</v>
      </c>
      <c r="Z24" s="141">
        <f>Y24/50</f>
        <v>0.9694</v>
      </c>
    </row>
    <row r="25" ht="14.25" customHeight="1">
      <c r="A25" s="166" t="s">
        <v>344</v>
      </c>
      <c r="B25" s="167" t="s">
        <v>292</v>
      </c>
      <c r="C25" s="120"/>
      <c r="D25" s="120"/>
      <c r="E25" s="120"/>
      <c r="F25" s="120"/>
      <c r="G25" s="120"/>
      <c r="H25" s="121"/>
      <c r="J25" s="128" t="s">
        <v>1</v>
      </c>
      <c r="K25" s="206" t="s">
        <v>296</v>
      </c>
      <c r="L25" s="133" t="s">
        <v>1</v>
      </c>
      <c r="M25" s="132" t="s">
        <v>230</v>
      </c>
      <c r="N25" s="135" t="s">
        <v>231</v>
      </c>
      <c r="O25" s="131" t="s">
        <v>1</v>
      </c>
      <c r="P25" s="134" t="s">
        <v>233</v>
      </c>
      <c r="Q25" s="135" t="s">
        <v>234</v>
      </c>
      <c r="S25" s="143" t="s">
        <v>270</v>
      </c>
      <c r="T25" s="212">
        <v>1.54</v>
      </c>
      <c r="U25" s="143" t="s">
        <v>345</v>
      </c>
      <c r="V25" s="144">
        <v>143.5</v>
      </c>
      <c r="W25" s="213">
        <f>ABS(V25-V24)/((V25+V24)/2)*100</f>
        <v>0.1324918936</v>
      </c>
      <c r="X25" s="185" t="s">
        <v>86</v>
      </c>
      <c r="Y25" s="144">
        <v>143.31</v>
      </c>
      <c r="Z25" s="146"/>
    </row>
    <row r="26" ht="14.25" customHeight="1">
      <c r="A26" s="173" t="s">
        <v>225</v>
      </c>
      <c r="B26" s="124"/>
      <c r="C26" s="173" t="s">
        <v>226</v>
      </c>
      <c r="D26" s="123"/>
      <c r="E26" s="174"/>
      <c r="F26" s="173" t="s">
        <v>227</v>
      </c>
      <c r="G26" s="123"/>
      <c r="H26" s="174"/>
      <c r="J26" s="136" t="s">
        <v>250</v>
      </c>
      <c r="K26" s="211">
        <v>1.8688</v>
      </c>
      <c r="L26" s="136" t="s">
        <v>335</v>
      </c>
      <c r="M26" s="137">
        <v>3.4692</v>
      </c>
      <c r="N26" s="180"/>
      <c r="O26" s="181" t="s">
        <v>241</v>
      </c>
      <c r="P26" s="137">
        <v>50.1271</v>
      </c>
      <c r="Q26" s="141">
        <v>1.002542</v>
      </c>
      <c r="S26" s="186"/>
      <c r="T26" s="214"/>
      <c r="U26" s="143" t="s">
        <v>346</v>
      </c>
      <c r="V26" s="144">
        <v>185.34</v>
      </c>
      <c r="W26" s="184"/>
      <c r="X26" s="185" t="s">
        <v>346</v>
      </c>
      <c r="Y26" s="144">
        <v>185.34</v>
      </c>
      <c r="Z26" s="146">
        <f>(Y26-Y25)/50</f>
        <v>0.8406</v>
      </c>
    </row>
    <row r="27" ht="14.25" customHeight="1">
      <c r="A27" s="128" t="s">
        <v>1</v>
      </c>
      <c r="B27" s="130" t="s">
        <v>295</v>
      </c>
      <c r="C27" s="133" t="s">
        <v>1</v>
      </c>
      <c r="D27" s="176" t="s">
        <v>236</v>
      </c>
      <c r="E27" s="135" t="s">
        <v>231</v>
      </c>
      <c r="F27" s="133" t="s">
        <v>1</v>
      </c>
      <c r="G27" s="134" t="s">
        <v>238</v>
      </c>
      <c r="H27" s="215" t="s">
        <v>234</v>
      </c>
      <c r="J27" s="143"/>
      <c r="K27" s="212"/>
      <c r="L27" s="143" t="s">
        <v>342</v>
      </c>
      <c r="M27" s="144">
        <v>3.6973</v>
      </c>
      <c r="N27" s="213">
        <v>6.365729435568269</v>
      </c>
      <c r="O27" s="185" t="s">
        <v>335</v>
      </c>
      <c r="P27" s="144">
        <v>3.4692</v>
      </c>
      <c r="Q27" s="146"/>
      <c r="S27" s="186"/>
      <c r="T27" s="214"/>
      <c r="U27" s="143" t="s">
        <v>347</v>
      </c>
      <c r="V27" s="144">
        <v>183.94</v>
      </c>
      <c r="W27" s="213">
        <f>ABS(V27-V26)/((V27+V26)/2)*100</f>
        <v>0.7582322357</v>
      </c>
      <c r="X27" s="185" t="s">
        <v>347</v>
      </c>
      <c r="Y27" s="144">
        <v>183.94</v>
      </c>
      <c r="Z27" s="146">
        <f>(Y27-Y25)/50</f>
        <v>0.8126</v>
      </c>
    </row>
    <row r="28" ht="14.25" customHeight="1">
      <c r="A28" s="143" t="s">
        <v>250</v>
      </c>
      <c r="B28" s="148">
        <v>-0.005</v>
      </c>
      <c r="C28" s="148" t="s">
        <v>257</v>
      </c>
      <c r="D28" s="148">
        <v>9.2778</v>
      </c>
      <c r="E28" s="216"/>
      <c r="F28" s="148" t="s">
        <v>257</v>
      </c>
      <c r="G28" s="148">
        <v>9.2778</v>
      </c>
      <c r="H28" s="146"/>
      <c r="J28" s="143"/>
      <c r="K28" s="212"/>
      <c r="L28" s="143" t="s">
        <v>338</v>
      </c>
      <c r="M28" s="144">
        <v>51.4134</v>
      </c>
      <c r="N28" s="184"/>
      <c r="O28" s="185" t="s">
        <v>338</v>
      </c>
      <c r="P28" s="144">
        <v>51.4134</v>
      </c>
      <c r="Q28" s="146">
        <v>0.9588840000000001</v>
      </c>
      <c r="S28" s="186"/>
      <c r="T28" s="217"/>
      <c r="U28" s="143" t="s">
        <v>99</v>
      </c>
      <c r="V28" s="148">
        <v>53.36</v>
      </c>
      <c r="W28" s="184"/>
      <c r="X28" s="185" t="s">
        <v>99</v>
      </c>
      <c r="Y28" s="148">
        <v>53.36</v>
      </c>
      <c r="Z28" s="146"/>
    </row>
    <row r="29" ht="14.25" customHeight="1">
      <c r="A29" s="143" t="s">
        <v>270</v>
      </c>
      <c r="B29" s="148">
        <v>-8.0E-4</v>
      </c>
      <c r="C29" s="148" t="s">
        <v>259</v>
      </c>
      <c r="D29" s="148">
        <v>9.2226</v>
      </c>
      <c r="E29" s="216">
        <f>ABS(D29-D28)/AVERAGE(D28:D29)</f>
        <v>0.005967438542</v>
      </c>
      <c r="F29" s="148" t="s">
        <v>261</v>
      </c>
      <c r="G29" s="148">
        <v>19.797</v>
      </c>
      <c r="H29" s="146">
        <f>(G29-G28)/10</f>
        <v>1.05192</v>
      </c>
      <c r="J29" s="149"/>
      <c r="K29" s="218"/>
      <c r="L29" s="149" t="s">
        <v>339</v>
      </c>
      <c r="M29" s="152">
        <v>51.535</v>
      </c>
      <c r="N29" s="219">
        <v>0.2362348516343988</v>
      </c>
      <c r="O29" s="208" t="s">
        <v>339</v>
      </c>
      <c r="P29" s="152">
        <v>51.535</v>
      </c>
      <c r="Q29" s="155">
        <v>0.961316</v>
      </c>
      <c r="S29" s="186"/>
      <c r="T29" s="217"/>
      <c r="U29" s="143" t="s">
        <v>348</v>
      </c>
      <c r="V29" s="148">
        <v>53.51</v>
      </c>
      <c r="W29" s="184"/>
      <c r="X29" s="185" t="s">
        <v>349</v>
      </c>
      <c r="Y29" s="148">
        <v>103.2</v>
      </c>
      <c r="Z29" s="146">
        <f>(Y29-Y28)/50</f>
        <v>0.9968</v>
      </c>
    </row>
    <row r="30" ht="14.25" customHeight="1">
      <c r="A30" s="220"/>
      <c r="B30" s="221"/>
      <c r="C30" s="148" t="s">
        <v>261</v>
      </c>
      <c r="D30" s="148">
        <v>19.797</v>
      </c>
      <c r="E30" s="216"/>
      <c r="F30" s="148" t="s">
        <v>262</v>
      </c>
      <c r="G30" s="148">
        <v>19.7375</v>
      </c>
      <c r="H30" s="146">
        <f>(G30-G28)/10</f>
        <v>1.04597</v>
      </c>
      <c r="J30" s="168" t="s">
        <v>350</v>
      </c>
      <c r="K30" s="169"/>
      <c r="L30" s="170" t="s">
        <v>293</v>
      </c>
      <c r="M30" s="120"/>
      <c r="N30" s="120"/>
      <c r="O30" s="120"/>
      <c r="P30" s="169"/>
      <c r="Q30" s="222"/>
      <c r="S30" s="186"/>
      <c r="T30" s="217"/>
      <c r="U30" s="143" t="s">
        <v>349</v>
      </c>
      <c r="V30" s="148">
        <v>103.2</v>
      </c>
      <c r="W30" s="184"/>
      <c r="X30" s="185" t="s">
        <v>351</v>
      </c>
      <c r="Y30" s="148">
        <v>103.06</v>
      </c>
      <c r="Z30" s="146">
        <f>(Y30-Y28)/50</f>
        <v>0.994</v>
      </c>
    </row>
    <row r="31" ht="14.25" customHeight="1">
      <c r="A31" s="220"/>
      <c r="B31" s="221"/>
      <c r="C31" s="148" t="s">
        <v>262</v>
      </c>
      <c r="D31" s="148">
        <v>19.7375</v>
      </c>
      <c r="E31" s="216">
        <f>ABS(D31-D30)/AVERAGE(D30:D31)</f>
        <v>0.003010029215</v>
      </c>
      <c r="F31" s="148" t="s">
        <v>126</v>
      </c>
      <c r="G31" s="148">
        <v>6.4611</v>
      </c>
      <c r="H31" s="146"/>
      <c r="J31" s="125" t="s">
        <v>225</v>
      </c>
      <c r="K31" s="169"/>
      <c r="L31" s="125" t="s">
        <v>226</v>
      </c>
      <c r="M31" s="120"/>
      <c r="N31" s="121"/>
      <c r="O31" s="223" t="s">
        <v>227</v>
      </c>
      <c r="P31" s="169"/>
      <c r="Q31" s="224">
        <v>50.0</v>
      </c>
      <c r="S31" s="186"/>
      <c r="T31" s="217"/>
      <c r="U31" s="143" t="s">
        <v>351</v>
      </c>
      <c r="V31" s="148">
        <v>103.06</v>
      </c>
      <c r="W31" s="184"/>
      <c r="X31" s="185" t="s">
        <v>287</v>
      </c>
      <c r="Y31" s="148">
        <v>47.53</v>
      </c>
      <c r="Z31" s="146">
        <f>Y31/50</f>
        <v>0.9506</v>
      </c>
    </row>
    <row r="32" ht="14.25" customHeight="1">
      <c r="A32" s="220"/>
      <c r="B32" s="221"/>
      <c r="C32" s="148" t="s">
        <v>126</v>
      </c>
      <c r="D32" s="148">
        <v>6.4611</v>
      </c>
      <c r="E32" s="216"/>
      <c r="F32" s="148" t="s">
        <v>352</v>
      </c>
      <c r="G32" s="148">
        <v>17.3839</v>
      </c>
      <c r="H32" s="146">
        <f>(G32-G31)/10</f>
        <v>1.09228</v>
      </c>
      <c r="J32" s="128" t="s">
        <v>1</v>
      </c>
      <c r="K32" s="206" t="s">
        <v>296</v>
      </c>
      <c r="L32" s="133" t="s">
        <v>1</v>
      </c>
      <c r="M32" s="132" t="s">
        <v>230</v>
      </c>
      <c r="N32" s="135" t="s">
        <v>231</v>
      </c>
      <c r="O32" s="131" t="s">
        <v>1</v>
      </c>
      <c r="P32" s="134" t="s">
        <v>233</v>
      </c>
      <c r="Q32" s="135" t="s">
        <v>234</v>
      </c>
      <c r="S32" s="186"/>
      <c r="T32" s="217"/>
      <c r="U32" s="143" t="s">
        <v>116</v>
      </c>
      <c r="V32" s="148">
        <v>15.44</v>
      </c>
      <c r="W32" s="184"/>
      <c r="X32" s="185" t="s">
        <v>116</v>
      </c>
      <c r="Y32" s="148">
        <v>15.44</v>
      </c>
      <c r="Z32" s="146"/>
    </row>
    <row r="33" ht="14.25" customHeight="1">
      <c r="A33" s="220"/>
      <c r="B33" s="221"/>
      <c r="C33" s="148" t="s">
        <v>353</v>
      </c>
      <c r="D33" s="148">
        <v>6.4866</v>
      </c>
      <c r="E33" s="216">
        <f>ABS(D33-D32)/AVERAGE(D32:D33)</f>
        <v>0.003938923515</v>
      </c>
      <c r="F33" s="148" t="s">
        <v>354</v>
      </c>
      <c r="G33" s="148">
        <v>17.2224</v>
      </c>
      <c r="H33" s="146">
        <f>(G33-G31)/10</f>
        <v>1.07613</v>
      </c>
      <c r="J33" s="136" t="s">
        <v>250</v>
      </c>
      <c r="K33" s="211">
        <v>2.3621</v>
      </c>
      <c r="L33" s="136" t="s">
        <v>89</v>
      </c>
      <c r="M33" s="137">
        <v>42.3172</v>
      </c>
      <c r="N33" s="180"/>
      <c r="O33" s="181" t="s">
        <v>241</v>
      </c>
      <c r="P33" s="137">
        <v>49.1408</v>
      </c>
      <c r="Q33" s="141">
        <f>P33/$Q$31</f>
        <v>0.982816</v>
      </c>
      <c r="S33" s="186"/>
      <c r="T33" s="217"/>
      <c r="U33" s="143" t="s">
        <v>355</v>
      </c>
      <c r="V33" s="148">
        <v>15.43</v>
      </c>
      <c r="W33" s="184"/>
      <c r="X33" s="185" t="s">
        <v>356</v>
      </c>
      <c r="Y33" s="148">
        <v>67.0</v>
      </c>
      <c r="Z33" s="146">
        <f>(Y33-Y32)/50</f>
        <v>1.0312</v>
      </c>
    </row>
    <row r="34" ht="14.25" customHeight="1">
      <c r="A34" s="220"/>
      <c r="B34" s="221"/>
      <c r="C34" s="148" t="s">
        <v>352</v>
      </c>
      <c r="D34" s="148">
        <v>17.3839</v>
      </c>
      <c r="E34" s="216"/>
      <c r="F34" s="148" t="s">
        <v>130</v>
      </c>
      <c r="G34" s="148">
        <v>1.7666</v>
      </c>
      <c r="H34" s="146"/>
      <c r="J34" s="143" t="s">
        <v>270</v>
      </c>
      <c r="K34" s="212">
        <v>2.6729</v>
      </c>
      <c r="L34" s="143" t="s">
        <v>357</v>
      </c>
      <c r="M34" s="144">
        <v>41.6511</v>
      </c>
      <c r="N34" s="213">
        <f>ABS(M34-M33)/((M34+M33)/2)*100</f>
        <v>1.586551115</v>
      </c>
      <c r="O34" s="185" t="s">
        <v>89</v>
      </c>
      <c r="P34" s="144">
        <v>42.3172</v>
      </c>
      <c r="Q34" s="146"/>
      <c r="S34" s="186"/>
      <c r="T34" s="217"/>
      <c r="U34" s="143" t="s">
        <v>356</v>
      </c>
      <c r="V34" s="148">
        <v>67.0</v>
      </c>
      <c r="W34" s="184"/>
      <c r="X34" s="185" t="s">
        <v>358</v>
      </c>
      <c r="Y34" s="148">
        <v>68.25</v>
      </c>
      <c r="Z34" s="146">
        <f>(Y34-Y32)/50</f>
        <v>1.0562</v>
      </c>
    </row>
    <row r="35" ht="14.25" customHeight="1">
      <c r="A35" s="220"/>
      <c r="B35" s="221"/>
      <c r="C35" s="148" t="s">
        <v>354</v>
      </c>
      <c r="D35" s="148">
        <v>17.2224</v>
      </c>
      <c r="E35" s="216">
        <f>ABS(D35-D34)/AVERAGE(D34:D35)</f>
        <v>0.009333560652</v>
      </c>
      <c r="F35" s="148" t="s">
        <v>359</v>
      </c>
      <c r="G35" s="148">
        <v>12.6681</v>
      </c>
      <c r="H35" s="146">
        <f>(G35-G34)/10</f>
        <v>1.09015</v>
      </c>
      <c r="J35" s="186"/>
      <c r="K35" s="214"/>
      <c r="L35" s="143" t="s">
        <v>360</v>
      </c>
      <c r="M35" s="144">
        <v>94.304</v>
      </c>
      <c r="N35" s="184"/>
      <c r="O35" s="185" t="s">
        <v>360</v>
      </c>
      <c r="P35" s="144">
        <v>94.304</v>
      </c>
      <c r="Q35" s="146">
        <f>(P35-P34)/$Q$31</f>
        <v>1.039736</v>
      </c>
      <c r="S35" s="192"/>
      <c r="T35" s="225"/>
      <c r="U35" s="149" t="s">
        <v>358</v>
      </c>
      <c r="V35" s="150">
        <v>68.25</v>
      </c>
      <c r="W35" s="153"/>
      <c r="X35" s="226"/>
      <c r="Y35" s="200"/>
      <c r="Z35" s="201"/>
    </row>
    <row r="36" ht="14.25" customHeight="1">
      <c r="A36" s="220"/>
      <c r="B36" s="221"/>
      <c r="C36" s="148" t="s">
        <v>130</v>
      </c>
      <c r="D36" s="148">
        <v>1.7666</v>
      </c>
      <c r="E36" s="216"/>
      <c r="F36" s="148" t="s">
        <v>361</v>
      </c>
      <c r="G36" s="148">
        <v>12.6638</v>
      </c>
      <c r="H36" s="146">
        <f>(G36-G34)/10</f>
        <v>1.08972</v>
      </c>
      <c r="J36" s="186"/>
      <c r="K36" s="214"/>
      <c r="L36" s="143" t="s">
        <v>362</v>
      </c>
      <c r="M36" s="144">
        <v>92.5221</v>
      </c>
      <c r="N36" s="213">
        <f>ABS(M36-M35)/((M36+M35)/2)*100</f>
        <v>1.90754932</v>
      </c>
      <c r="O36" s="185" t="s">
        <v>362</v>
      </c>
      <c r="P36" s="144">
        <v>92.5221</v>
      </c>
      <c r="Q36" s="146">
        <f>(P36-P34)/$Q$31</f>
        <v>1.004098</v>
      </c>
      <c r="S36" s="171">
        <v>230814.0</v>
      </c>
      <c r="T36" s="169"/>
      <c r="U36" s="172" t="s">
        <v>294</v>
      </c>
      <c r="V36" s="120"/>
      <c r="W36" s="120"/>
      <c r="X36" s="120"/>
      <c r="Y36" s="120"/>
      <c r="Z36" s="121"/>
    </row>
    <row r="37" ht="14.25" customHeight="1">
      <c r="A37" s="220"/>
      <c r="B37" s="221"/>
      <c r="C37" s="148" t="s">
        <v>363</v>
      </c>
      <c r="D37" s="148">
        <v>1.7581</v>
      </c>
      <c r="E37" s="216">
        <f>ABS(D37-D36)/AVERAGE(D36:D37)</f>
        <v>0.004823105513</v>
      </c>
      <c r="F37" s="148" t="s">
        <v>145</v>
      </c>
      <c r="G37" s="148">
        <v>0.8192</v>
      </c>
      <c r="H37" s="146"/>
      <c r="J37" s="186"/>
      <c r="K37" s="217"/>
      <c r="L37" s="143" t="s">
        <v>99</v>
      </c>
      <c r="M37" s="148">
        <v>2.6344</v>
      </c>
      <c r="N37" s="184"/>
      <c r="O37" s="185" t="s">
        <v>99</v>
      </c>
      <c r="P37" s="148">
        <v>2.6344</v>
      </c>
      <c r="Q37" s="146"/>
      <c r="S37" s="175" t="s">
        <v>225</v>
      </c>
      <c r="T37" s="169"/>
      <c r="U37" s="175" t="s">
        <v>226</v>
      </c>
      <c r="V37" s="120"/>
      <c r="W37" s="121"/>
      <c r="X37" s="175" t="s">
        <v>227</v>
      </c>
      <c r="Y37" s="120"/>
      <c r="Z37" s="121"/>
    </row>
    <row r="38" ht="14.25" customHeight="1">
      <c r="A38" s="220"/>
      <c r="B38" s="221"/>
      <c r="C38" s="148" t="s">
        <v>359</v>
      </c>
      <c r="D38" s="148">
        <v>12.6681</v>
      </c>
      <c r="E38" s="216"/>
      <c r="F38" s="148" t="s">
        <v>364</v>
      </c>
      <c r="G38" s="148">
        <v>11.6655</v>
      </c>
      <c r="H38" s="146">
        <f>(G38-G37)/10</f>
        <v>1.08463</v>
      </c>
      <c r="J38" s="186"/>
      <c r="K38" s="217"/>
      <c r="L38" s="143" t="s">
        <v>365</v>
      </c>
      <c r="M38" s="148">
        <v>2.3021</v>
      </c>
      <c r="N38" s="213">
        <f>ABS(M38-M37)/((M38+M37)/2)*100</f>
        <v>13.46297984</v>
      </c>
      <c r="O38" s="185" t="s">
        <v>366</v>
      </c>
      <c r="P38" s="148">
        <v>49.3029</v>
      </c>
      <c r="Q38" s="146">
        <f>(P38-P37)/$Q$31</f>
        <v>0.93337</v>
      </c>
      <c r="S38" s="128" t="s">
        <v>1</v>
      </c>
      <c r="T38" s="129" t="s">
        <v>297</v>
      </c>
      <c r="U38" s="131" t="s">
        <v>1</v>
      </c>
      <c r="V38" s="132" t="s">
        <v>236</v>
      </c>
      <c r="W38" s="132" t="s">
        <v>231</v>
      </c>
      <c r="X38" s="133" t="s">
        <v>1</v>
      </c>
      <c r="Y38" s="134" t="s">
        <v>238</v>
      </c>
      <c r="Z38" s="135" t="s">
        <v>234</v>
      </c>
    </row>
    <row r="39" ht="14.25" customHeight="1">
      <c r="A39" s="220"/>
      <c r="B39" s="221"/>
      <c r="C39" s="148" t="s">
        <v>361</v>
      </c>
      <c r="D39" s="148">
        <v>12.6638</v>
      </c>
      <c r="E39" s="216">
        <f>ABS(D39-D38)/AVERAGE(D38:D39)</f>
        <v>0.0003394928924</v>
      </c>
      <c r="F39" s="148" t="s">
        <v>367</v>
      </c>
      <c r="G39" s="148">
        <v>11.7079</v>
      </c>
      <c r="H39" s="146">
        <f>(G39-G37)/10</f>
        <v>1.08887</v>
      </c>
      <c r="J39" s="186"/>
      <c r="K39" s="217"/>
      <c r="L39" s="143" t="s">
        <v>366</v>
      </c>
      <c r="M39" s="148">
        <v>49.3029</v>
      </c>
      <c r="N39" s="184"/>
      <c r="O39" s="185" t="s">
        <v>368</v>
      </c>
      <c r="P39" s="148">
        <v>51.9954</v>
      </c>
      <c r="Q39" s="146">
        <f>(P39-P37)/$Q$31</f>
        <v>0.98722</v>
      </c>
      <c r="S39" s="143" t="s">
        <v>250</v>
      </c>
      <c r="T39" s="148">
        <v>1.02</v>
      </c>
      <c r="U39" s="148" t="s">
        <v>369</v>
      </c>
      <c r="V39" s="148">
        <v>34.9</v>
      </c>
      <c r="W39" s="148"/>
      <c r="X39" s="148" t="s">
        <v>241</v>
      </c>
      <c r="Y39" s="148">
        <v>49.35</v>
      </c>
      <c r="Z39" s="146">
        <f t="shared" ref="Z39:Z41" si="3">Y39/50</f>
        <v>0.987</v>
      </c>
    </row>
    <row r="40" ht="14.25" customHeight="1">
      <c r="A40" s="220"/>
      <c r="B40" s="221"/>
      <c r="C40" s="148" t="s">
        <v>145</v>
      </c>
      <c r="D40" s="148">
        <v>0.8192</v>
      </c>
      <c r="E40" s="216"/>
      <c r="F40" s="227"/>
      <c r="G40" s="227"/>
      <c r="H40" s="228"/>
      <c r="J40" s="186"/>
      <c r="K40" s="217"/>
      <c r="L40" s="143" t="s">
        <v>368</v>
      </c>
      <c r="M40" s="148">
        <v>51.9954</v>
      </c>
      <c r="N40" s="213">
        <f>ABS(M40-M39)/((M40+M39)/2)*100</f>
        <v>5.315982598</v>
      </c>
      <c r="O40" s="185" t="s">
        <v>287</v>
      </c>
      <c r="P40" s="148">
        <v>50.2913</v>
      </c>
      <c r="Q40" s="146">
        <f>P40/$Q$31</f>
        <v>1.005826</v>
      </c>
      <c r="S40" s="143" t="s">
        <v>270</v>
      </c>
      <c r="T40" s="148">
        <v>0.97</v>
      </c>
      <c r="U40" s="148" t="s">
        <v>370</v>
      </c>
      <c r="V40" s="148">
        <v>34.33</v>
      </c>
      <c r="W40" s="144">
        <f>ABS(V40-V39)/((V40+V39)/2)*100</f>
        <v>1.646684963</v>
      </c>
      <c r="X40" s="148" t="s">
        <v>287</v>
      </c>
      <c r="Y40" s="148">
        <v>49.76</v>
      </c>
      <c r="Z40" s="146">
        <f t="shared" si="3"/>
        <v>0.9952</v>
      </c>
    </row>
    <row r="41" ht="14.25" customHeight="1">
      <c r="A41" s="220"/>
      <c r="B41" s="221"/>
      <c r="C41" s="148" t="s">
        <v>371</v>
      </c>
      <c r="D41" s="148">
        <v>0.7724</v>
      </c>
      <c r="E41" s="216">
        <f>ABS(D41-D40)/AVERAGE(D40:D41)</f>
        <v>0.05880874592</v>
      </c>
      <c r="F41" s="227"/>
      <c r="G41" s="227"/>
      <c r="H41" s="228"/>
      <c r="J41" s="186"/>
      <c r="K41" s="217"/>
      <c r="L41" s="143" t="s">
        <v>112</v>
      </c>
      <c r="M41" s="148">
        <v>2.8615</v>
      </c>
      <c r="N41" s="184"/>
      <c r="O41" s="185" t="s">
        <v>112</v>
      </c>
      <c r="P41" s="148">
        <v>2.8615</v>
      </c>
      <c r="Q41" s="146"/>
      <c r="S41" s="143" t="s">
        <v>250</v>
      </c>
      <c r="T41" s="148">
        <v>0.94</v>
      </c>
      <c r="U41" s="148" t="s">
        <v>372</v>
      </c>
      <c r="V41" s="148">
        <v>83.39</v>
      </c>
      <c r="W41" s="148"/>
      <c r="X41" s="148" t="s">
        <v>241</v>
      </c>
      <c r="Y41" s="148">
        <v>49.69</v>
      </c>
      <c r="Z41" s="146">
        <f t="shared" si="3"/>
        <v>0.9938</v>
      </c>
    </row>
    <row r="42" ht="14.25" customHeight="1">
      <c r="A42" s="220"/>
      <c r="B42" s="221"/>
      <c r="C42" s="148" t="s">
        <v>364</v>
      </c>
      <c r="D42" s="148">
        <v>11.6655</v>
      </c>
      <c r="E42" s="216"/>
      <c r="F42" s="227"/>
      <c r="G42" s="227"/>
      <c r="H42" s="228"/>
      <c r="J42" s="186"/>
      <c r="K42" s="217"/>
      <c r="L42" s="143" t="s">
        <v>373</v>
      </c>
      <c r="M42" s="148">
        <v>2.4895</v>
      </c>
      <c r="N42" s="213">
        <f>ABS(M42-M41)/((M42+M41)/2)*100</f>
        <v>13.90394319</v>
      </c>
      <c r="O42" s="185" t="s">
        <v>374</v>
      </c>
      <c r="P42" s="148">
        <v>46.9084</v>
      </c>
      <c r="Q42" s="146">
        <f t="shared" ref="Q42:Q43" si="4">(P42)/$Q$31</f>
        <v>0.938168</v>
      </c>
      <c r="S42" s="229"/>
      <c r="T42" s="230"/>
      <c r="U42" s="148" t="s">
        <v>375</v>
      </c>
      <c r="V42" s="148">
        <v>85.55</v>
      </c>
      <c r="W42" s="144">
        <f>ABS(V42-V41)/((V42+V41)/2)*100</f>
        <v>2.557120871</v>
      </c>
      <c r="X42" s="148" t="s">
        <v>369</v>
      </c>
      <c r="Y42" s="148">
        <v>34.9</v>
      </c>
      <c r="Z42" s="146"/>
    </row>
    <row r="43" ht="14.25" customHeight="1">
      <c r="A43" s="231"/>
      <c r="B43" s="232"/>
      <c r="C43" s="150" t="s">
        <v>367</v>
      </c>
      <c r="D43" s="150">
        <v>11.7079</v>
      </c>
      <c r="E43" s="233">
        <f>ABS(D43-D42)/AVERAGE(D42:D43)</f>
        <v>0.003628055824</v>
      </c>
      <c r="F43" s="234"/>
      <c r="G43" s="234"/>
      <c r="H43" s="235"/>
      <c r="J43" s="186"/>
      <c r="K43" s="217"/>
      <c r="L43" s="143" t="s">
        <v>374</v>
      </c>
      <c r="M43" s="148">
        <v>46.9084</v>
      </c>
      <c r="N43" s="184"/>
      <c r="O43" s="185" t="s">
        <v>376</v>
      </c>
      <c r="P43" s="148">
        <v>49.2856</v>
      </c>
      <c r="Q43" s="146">
        <f t="shared" si="4"/>
        <v>0.985712</v>
      </c>
      <c r="S43" s="229"/>
      <c r="T43" s="236"/>
      <c r="U43" s="148" t="s">
        <v>135</v>
      </c>
      <c r="V43" s="148">
        <v>50.7</v>
      </c>
      <c r="W43" s="148"/>
      <c r="X43" s="148" t="s">
        <v>372</v>
      </c>
      <c r="Y43" s="148">
        <v>83.39</v>
      </c>
      <c r="Z43" s="237">
        <f>(Y43-Y42)/50</f>
        <v>0.9698</v>
      </c>
    </row>
    <row r="44" ht="14.25" customHeight="1">
      <c r="A44" s="166" t="s">
        <v>377</v>
      </c>
      <c r="B44" s="167" t="s">
        <v>292</v>
      </c>
      <c r="C44" s="120"/>
      <c r="D44" s="120"/>
      <c r="E44" s="120"/>
      <c r="F44" s="120"/>
      <c r="G44" s="120"/>
      <c r="H44" s="121"/>
      <c r="J44" s="192"/>
      <c r="K44" s="225"/>
      <c r="L44" s="149" t="s">
        <v>376</v>
      </c>
      <c r="M44" s="150">
        <v>49.2856</v>
      </c>
      <c r="N44" s="219">
        <f>ABS(M44-M43)/((M44+M43)/2)*100</f>
        <v>4.942512007</v>
      </c>
      <c r="O44" s="226"/>
      <c r="P44" s="200"/>
      <c r="Q44" s="201"/>
      <c r="S44" s="229"/>
      <c r="T44" s="236"/>
      <c r="U44" s="148" t="s">
        <v>378</v>
      </c>
      <c r="V44" s="148">
        <v>51.71</v>
      </c>
      <c r="W44" s="144">
        <f>ABS(V44-V43)/((V44+V43)/2)*100</f>
        <v>1.972463627</v>
      </c>
      <c r="X44" s="148" t="s">
        <v>375</v>
      </c>
      <c r="Y44" s="148">
        <v>85.55</v>
      </c>
      <c r="Z44" s="237">
        <f>(Y44-Y42)/50</f>
        <v>1.013</v>
      </c>
    </row>
    <row r="45" ht="14.25" customHeight="1">
      <c r="A45" s="173" t="s">
        <v>225</v>
      </c>
      <c r="B45" s="124"/>
      <c r="C45" s="173" t="s">
        <v>226</v>
      </c>
      <c r="D45" s="123"/>
      <c r="E45" s="174"/>
      <c r="F45" s="173" t="s">
        <v>227</v>
      </c>
      <c r="G45" s="123"/>
      <c r="H45" s="174"/>
      <c r="J45" s="168">
        <v>230713.0</v>
      </c>
      <c r="K45" s="169"/>
      <c r="L45" s="170" t="s">
        <v>293</v>
      </c>
      <c r="M45" s="120"/>
      <c r="N45" s="120"/>
      <c r="O45" s="120"/>
      <c r="P45" s="120"/>
      <c r="Q45" s="121"/>
      <c r="S45" s="229"/>
      <c r="T45" s="236"/>
      <c r="U45" s="148" t="s">
        <v>379</v>
      </c>
      <c r="V45" s="148">
        <v>98.83</v>
      </c>
      <c r="W45" s="148"/>
      <c r="X45" s="148" t="s">
        <v>135</v>
      </c>
      <c r="Y45" s="148">
        <v>50.7</v>
      </c>
      <c r="Z45" s="146"/>
    </row>
    <row r="46" ht="14.25" customHeight="1">
      <c r="A46" s="128" t="s">
        <v>1</v>
      </c>
      <c r="B46" s="130" t="s">
        <v>380</v>
      </c>
      <c r="C46" s="133" t="s">
        <v>1</v>
      </c>
      <c r="D46" s="176" t="s">
        <v>236</v>
      </c>
      <c r="E46" s="135" t="s">
        <v>231</v>
      </c>
      <c r="F46" s="133" t="s">
        <v>1</v>
      </c>
      <c r="G46" s="134" t="s">
        <v>238</v>
      </c>
      <c r="H46" s="238" t="s">
        <v>234</v>
      </c>
      <c r="J46" s="125" t="s">
        <v>225</v>
      </c>
      <c r="K46" s="169"/>
      <c r="L46" s="125" t="s">
        <v>226</v>
      </c>
      <c r="M46" s="120"/>
      <c r="N46" s="121"/>
      <c r="O46" s="125" t="s">
        <v>227</v>
      </c>
      <c r="P46" s="120"/>
      <c r="Q46" s="121"/>
      <c r="S46" s="229"/>
      <c r="T46" s="236"/>
      <c r="U46" s="148" t="s">
        <v>381</v>
      </c>
      <c r="V46" s="148">
        <v>95.58</v>
      </c>
      <c r="W46" s="144">
        <f>ABS(V46-V45)/((V46+V45)/2)*100</f>
        <v>3.343449411</v>
      </c>
      <c r="X46" s="148" t="s">
        <v>379</v>
      </c>
      <c r="Y46" s="148">
        <v>98.83</v>
      </c>
      <c r="Z46" s="237">
        <f>(Y46-Y45)/50</f>
        <v>0.9626</v>
      </c>
    </row>
    <row r="47" ht="14.25" customHeight="1">
      <c r="A47" s="148" t="s">
        <v>250</v>
      </c>
      <c r="B47" s="148">
        <v>-0.0503</v>
      </c>
      <c r="C47" s="148" t="s">
        <v>382</v>
      </c>
      <c r="D47" s="148">
        <v>8.2637</v>
      </c>
      <c r="E47" s="216"/>
      <c r="F47" s="148" t="s">
        <v>382</v>
      </c>
      <c r="G47" s="148">
        <v>8.2637</v>
      </c>
      <c r="H47" s="239"/>
      <c r="J47" s="128" t="s">
        <v>1</v>
      </c>
      <c r="K47" s="129" t="s">
        <v>296</v>
      </c>
      <c r="L47" s="131" t="s">
        <v>1</v>
      </c>
      <c r="M47" s="132" t="s">
        <v>230</v>
      </c>
      <c r="N47" s="132" t="s">
        <v>231</v>
      </c>
      <c r="O47" s="133" t="s">
        <v>1</v>
      </c>
      <c r="P47" s="134" t="s">
        <v>233</v>
      </c>
      <c r="Q47" s="135" t="s">
        <v>234</v>
      </c>
      <c r="S47" s="229"/>
      <c r="T47" s="236"/>
      <c r="U47" s="148" t="s">
        <v>146</v>
      </c>
      <c r="V47" s="148">
        <v>69.53</v>
      </c>
      <c r="W47" s="148"/>
      <c r="X47" s="148" t="s">
        <v>381</v>
      </c>
      <c r="Y47" s="148">
        <v>95.58</v>
      </c>
      <c r="Z47" s="237">
        <f>(Y47-Y45)/50</f>
        <v>0.8976</v>
      </c>
    </row>
    <row r="48" ht="14.25" customHeight="1">
      <c r="A48" s="148" t="s">
        <v>270</v>
      </c>
      <c r="B48" s="148">
        <v>-0.0336</v>
      </c>
      <c r="C48" s="148" t="s">
        <v>383</v>
      </c>
      <c r="D48" s="148">
        <v>8.3555</v>
      </c>
      <c r="E48" s="216">
        <f>ABS(D48-D47)/AVERAGE(D47:D48)</f>
        <v>0.01104746318</v>
      </c>
      <c r="F48" s="148" t="s">
        <v>384</v>
      </c>
      <c r="G48" s="148">
        <v>18.3164</v>
      </c>
      <c r="H48" s="239">
        <f>(G48-G47)/10</f>
        <v>1.00527</v>
      </c>
      <c r="J48" s="136" t="s">
        <v>385</v>
      </c>
      <c r="K48" s="142">
        <v>1.5146</v>
      </c>
      <c r="L48" s="139" t="s">
        <v>119</v>
      </c>
      <c r="M48" s="137">
        <v>1.1919</v>
      </c>
      <c r="N48" s="139"/>
      <c r="O48" s="139" t="s">
        <v>241</v>
      </c>
      <c r="P48" s="137">
        <v>46.6282</v>
      </c>
      <c r="Q48" s="141">
        <f>P48/45</f>
        <v>1.036182222</v>
      </c>
      <c r="S48" s="229"/>
      <c r="T48" s="236"/>
      <c r="U48" s="148" t="s">
        <v>386</v>
      </c>
      <c r="V48" s="148">
        <v>69.57</v>
      </c>
      <c r="W48" s="144">
        <f>ABS(V48-V47)/((V48+V47)/2)*100</f>
        <v>0.05751258088</v>
      </c>
      <c r="X48" s="148" t="s">
        <v>146</v>
      </c>
      <c r="Y48" s="148">
        <v>69.53</v>
      </c>
      <c r="Z48" s="146"/>
    </row>
    <row r="49" ht="14.25" customHeight="1">
      <c r="A49" s="227"/>
      <c r="B49" s="221"/>
      <c r="C49" s="148" t="s">
        <v>384</v>
      </c>
      <c r="D49" s="148">
        <v>18.3164</v>
      </c>
      <c r="E49" s="216"/>
      <c r="F49" s="148" t="s">
        <v>387</v>
      </c>
      <c r="G49" s="148">
        <v>18.5791</v>
      </c>
      <c r="H49" s="239">
        <f>(G49-G47)/10</f>
        <v>1.03154</v>
      </c>
      <c r="J49" s="143"/>
      <c r="K49" s="147"/>
      <c r="L49" s="148" t="s">
        <v>388</v>
      </c>
      <c r="M49" s="144">
        <v>1.1868</v>
      </c>
      <c r="N49" s="144">
        <f>ABS(M49-M48)/((M49+M48)/2)*100</f>
        <v>0.4288056501</v>
      </c>
      <c r="O49" s="148" t="s">
        <v>119</v>
      </c>
      <c r="P49" s="144">
        <v>1.1919</v>
      </c>
      <c r="Q49" s="146"/>
      <c r="S49" s="229"/>
      <c r="T49" s="236"/>
      <c r="U49" s="148" t="s">
        <v>389</v>
      </c>
      <c r="V49" s="148">
        <v>115.55</v>
      </c>
      <c r="W49" s="148"/>
      <c r="X49" s="148" t="s">
        <v>389</v>
      </c>
      <c r="Y49" s="148">
        <v>115.55</v>
      </c>
      <c r="Z49" s="237">
        <f>(Y49-Y48)/50</f>
        <v>0.9204</v>
      </c>
    </row>
    <row r="50" ht="14.25" customHeight="1">
      <c r="A50" s="227"/>
      <c r="B50" s="221"/>
      <c r="C50" s="148" t="s">
        <v>387</v>
      </c>
      <c r="D50" s="148">
        <v>18.5791</v>
      </c>
      <c r="E50" s="216">
        <f>ABS(D50-D49)/AVERAGE(D49:D50)</f>
        <v>0.014240219</v>
      </c>
      <c r="F50" s="148" t="s">
        <v>390</v>
      </c>
      <c r="G50" s="148">
        <v>3.8816</v>
      </c>
      <c r="H50" s="239"/>
      <c r="J50" s="143"/>
      <c r="K50" s="147"/>
      <c r="L50" s="148" t="s">
        <v>391</v>
      </c>
      <c r="M50" s="144">
        <v>41.3614</v>
      </c>
      <c r="N50" s="148"/>
      <c r="O50" s="148" t="s">
        <v>391</v>
      </c>
      <c r="P50" s="144">
        <v>41.3614</v>
      </c>
      <c r="Q50" s="146">
        <f t="shared" ref="Q50:Q51" si="5">(P50)/45</f>
        <v>0.9191422222</v>
      </c>
      <c r="S50" s="229"/>
      <c r="T50" s="236"/>
      <c r="U50" s="148" t="s">
        <v>392</v>
      </c>
      <c r="V50" s="148">
        <v>116.97</v>
      </c>
      <c r="W50" s="144">
        <f>ABS(V50-V49)/((V50+V49)/2)*100</f>
        <v>1.22140031</v>
      </c>
      <c r="X50" s="148" t="s">
        <v>392</v>
      </c>
      <c r="Y50" s="148">
        <v>116.97</v>
      </c>
      <c r="Z50" s="237">
        <f>(Y50-Y48)/50</f>
        <v>0.9488</v>
      </c>
    </row>
    <row r="51" ht="14.25" customHeight="1">
      <c r="A51" s="227"/>
      <c r="B51" s="221"/>
      <c r="C51" s="148" t="s">
        <v>390</v>
      </c>
      <c r="D51" s="148">
        <v>3.8816</v>
      </c>
      <c r="E51" s="216"/>
      <c r="F51" s="148" t="s">
        <v>393</v>
      </c>
      <c r="G51" s="148">
        <v>14.0093</v>
      </c>
      <c r="H51" s="239">
        <f>(G51-G50)/10</f>
        <v>1.01277</v>
      </c>
      <c r="J51" s="149"/>
      <c r="K51" s="240"/>
      <c r="L51" s="150" t="s">
        <v>394</v>
      </c>
      <c r="M51" s="152">
        <v>42.1806</v>
      </c>
      <c r="N51" s="152">
        <f>ABS(M51-M50)/((M51+M50)/2)*100</f>
        <v>1.961169232</v>
      </c>
      <c r="O51" s="150" t="s">
        <v>394</v>
      </c>
      <c r="P51" s="152">
        <v>42.1806</v>
      </c>
      <c r="Q51" s="155">
        <f t="shared" si="5"/>
        <v>0.9373466667</v>
      </c>
      <c r="S51" s="229"/>
      <c r="T51" s="236"/>
      <c r="U51" s="148" t="s">
        <v>154</v>
      </c>
      <c r="V51" s="148">
        <v>206.35</v>
      </c>
      <c r="W51" s="148"/>
      <c r="X51" s="241" t="s">
        <v>154</v>
      </c>
      <c r="Y51" s="241">
        <v>206.35</v>
      </c>
      <c r="Z51" s="242"/>
    </row>
    <row r="52" ht="14.25" customHeight="1">
      <c r="A52" s="227"/>
      <c r="B52" s="221"/>
      <c r="C52" s="148" t="s">
        <v>395</v>
      </c>
      <c r="D52" s="148">
        <v>3.7815</v>
      </c>
      <c r="E52" s="216">
        <f>ABS(D52-D51)/AVERAGE(D51:D52)</f>
        <v>0.02612519737</v>
      </c>
      <c r="F52" s="148" t="s">
        <v>396</v>
      </c>
      <c r="G52" s="148">
        <v>13.9885</v>
      </c>
      <c r="H52" s="239">
        <f>(G52-G50)/10</f>
        <v>1.01069</v>
      </c>
      <c r="J52" s="243">
        <v>230720.0</v>
      </c>
      <c r="K52" s="244"/>
      <c r="L52" s="245" t="s">
        <v>293</v>
      </c>
      <c r="M52" s="245"/>
      <c r="N52" s="245"/>
      <c r="O52" s="245"/>
      <c r="P52" s="245"/>
      <c r="Q52" s="246"/>
      <c r="S52" s="229"/>
      <c r="T52" s="236"/>
      <c r="U52" s="148" t="s">
        <v>397</v>
      </c>
      <c r="V52" s="148">
        <v>203.65</v>
      </c>
      <c r="W52" s="144">
        <f>ABS(V52-V51)/((V52+V51)/2)*100</f>
        <v>1.317073171</v>
      </c>
      <c r="X52" s="241" t="s">
        <v>398</v>
      </c>
      <c r="Y52" s="241">
        <v>236.67</v>
      </c>
      <c r="Z52" s="247">
        <f>(Y52-Y51)/50</f>
        <v>0.6064</v>
      </c>
      <c r="AA52" s="117" t="s">
        <v>399</v>
      </c>
    </row>
    <row r="53" ht="14.25" customHeight="1">
      <c r="A53" s="227"/>
      <c r="B53" s="221"/>
      <c r="C53" s="148" t="s">
        <v>393</v>
      </c>
      <c r="D53" s="148">
        <v>14.0093</v>
      </c>
      <c r="E53" s="216"/>
      <c r="F53" s="148" t="s">
        <v>400</v>
      </c>
      <c r="G53" s="148">
        <v>10.4652</v>
      </c>
      <c r="H53" s="239"/>
      <c r="J53" s="125" t="s">
        <v>225</v>
      </c>
      <c r="K53" s="169"/>
      <c r="L53" s="125" t="s">
        <v>226</v>
      </c>
      <c r="M53" s="120"/>
      <c r="N53" s="121"/>
      <c r="O53" s="125" t="s">
        <v>227</v>
      </c>
      <c r="P53" s="120"/>
      <c r="Q53" s="121"/>
      <c r="S53" s="229"/>
      <c r="T53" s="236"/>
      <c r="U53" s="148" t="s">
        <v>398</v>
      </c>
      <c r="V53" s="148">
        <v>236.67</v>
      </c>
      <c r="W53" s="148"/>
      <c r="X53" s="241" t="s">
        <v>401</v>
      </c>
      <c r="Y53" s="241">
        <v>238.17</v>
      </c>
      <c r="Z53" s="247">
        <f>(Y53-Y51)/50</f>
        <v>0.6364</v>
      </c>
      <c r="AA53" s="117" t="s">
        <v>399</v>
      </c>
    </row>
    <row r="54" ht="14.25" customHeight="1">
      <c r="A54" s="227"/>
      <c r="B54" s="221"/>
      <c r="C54" s="148" t="s">
        <v>396</v>
      </c>
      <c r="D54" s="148">
        <v>13.9885</v>
      </c>
      <c r="E54" s="216">
        <f>ABS(D54-D53)/AVERAGE(D53:D54)</f>
        <v>0.00148583103</v>
      </c>
      <c r="F54" s="148" t="s">
        <v>402</v>
      </c>
      <c r="G54" s="148">
        <v>20.5555</v>
      </c>
      <c r="H54" s="239">
        <f>(G54-G53)/10</f>
        <v>1.00903</v>
      </c>
      <c r="J54" s="128" t="s">
        <v>1</v>
      </c>
      <c r="K54" s="206" t="s">
        <v>296</v>
      </c>
      <c r="L54" s="133" t="s">
        <v>1</v>
      </c>
      <c r="M54" s="132" t="s">
        <v>230</v>
      </c>
      <c r="N54" s="135" t="s">
        <v>231</v>
      </c>
      <c r="O54" s="131" t="s">
        <v>1</v>
      </c>
      <c r="P54" s="134" t="s">
        <v>233</v>
      </c>
      <c r="Q54" s="135" t="s">
        <v>234</v>
      </c>
      <c r="S54" s="248"/>
      <c r="T54" s="249"/>
      <c r="U54" s="150" t="s">
        <v>401</v>
      </c>
      <c r="V54" s="150">
        <v>238.17</v>
      </c>
      <c r="W54" s="152">
        <f>ABS(V54-V53)/((V54+V53)/2)*100</f>
        <v>0.6317917614</v>
      </c>
      <c r="X54" s="249"/>
      <c r="Y54" s="249"/>
      <c r="Z54" s="250"/>
    </row>
    <row r="55" ht="14.25" customHeight="1">
      <c r="A55" s="227"/>
      <c r="B55" s="221"/>
      <c r="C55" s="148" t="s">
        <v>400</v>
      </c>
      <c r="D55" s="148">
        <v>10.4652</v>
      </c>
      <c r="E55" s="216"/>
      <c r="F55" s="148" t="s">
        <v>403</v>
      </c>
      <c r="G55" s="148">
        <v>21.2268</v>
      </c>
      <c r="H55" s="239">
        <f>(G55-G53)/10</f>
        <v>1.07616</v>
      </c>
      <c r="J55" s="136" t="s">
        <v>250</v>
      </c>
      <c r="K55" s="211">
        <v>0.5013</v>
      </c>
      <c r="L55" s="136" t="s">
        <v>404</v>
      </c>
      <c r="M55" s="137">
        <v>2.411</v>
      </c>
      <c r="N55" s="180"/>
      <c r="O55" s="181" t="s">
        <v>241</v>
      </c>
      <c r="P55" s="137">
        <v>48.2395</v>
      </c>
      <c r="Q55" s="141">
        <f>P55/50</f>
        <v>0.96479</v>
      </c>
      <c r="S55" s="171">
        <v>230921.0</v>
      </c>
      <c r="T55" s="169"/>
      <c r="U55" s="172" t="s">
        <v>294</v>
      </c>
      <c r="V55" s="120"/>
      <c r="W55" s="120"/>
      <c r="X55" s="120"/>
      <c r="Y55" s="120"/>
      <c r="Z55" s="121"/>
    </row>
    <row r="56" ht="14.25" customHeight="1">
      <c r="A56" s="227"/>
      <c r="B56" s="221"/>
      <c r="C56" s="148" t="s">
        <v>405</v>
      </c>
      <c r="D56" s="148">
        <v>10.5028</v>
      </c>
      <c r="E56" s="216">
        <f>ABS(D56-D55)/AVERAGE(D55:D56)</f>
        <v>0.003586417398</v>
      </c>
      <c r="F56" s="227"/>
      <c r="G56" s="227"/>
      <c r="H56" s="221"/>
      <c r="J56" s="143" t="s">
        <v>270</v>
      </c>
      <c r="K56" s="212">
        <v>0.9991</v>
      </c>
      <c r="L56" s="143" t="s">
        <v>406</v>
      </c>
      <c r="M56" s="144">
        <v>1.4799</v>
      </c>
      <c r="N56" s="213">
        <f>ABS(M56-M55)/((M56+M55)/2)*100</f>
        <v>47.8603922</v>
      </c>
      <c r="O56" s="185" t="s">
        <v>404</v>
      </c>
      <c r="P56" s="144">
        <v>2.411</v>
      </c>
      <c r="Q56" s="146"/>
      <c r="S56" s="175" t="s">
        <v>225</v>
      </c>
      <c r="T56" s="169"/>
      <c r="U56" s="175" t="s">
        <v>226</v>
      </c>
      <c r="V56" s="120"/>
      <c r="W56" s="121"/>
      <c r="X56" s="175" t="s">
        <v>227</v>
      </c>
      <c r="Y56" s="120"/>
      <c r="Z56" s="121"/>
    </row>
    <row r="57" ht="14.25" customHeight="1">
      <c r="A57" s="227"/>
      <c r="B57" s="221"/>
      <c r="C57" s="148" t="s">
        <v>402</v>
      </c>
      <c r="D57" s="148">
        <v>20.5555</v>
      </c>
      <c r="E57" s="216"/>
      <c r="F57" s="227"/>
      <c r="G57" s="227"/>
      <c r="H57" s="221"/>
      <c r="J57" s="186"/>
      <c r="K57" s="214"/>
      <c r="L57" s="143" t="s">
        <v>407</v>
      </c>
      <c r="M57" s="144">
        <v>49.7711</v>
      </c>
      <c r="N57" s="184"/>
      <c r="O57" s="185" t="s">
        <v>407</v>
      </c>
      <c r="P57" s="144">
        <v>49.7711</v>
      </c>
      <c r="Q57" s="146">
        <f t="shared" ref="Q57:Q58" si="6">(P57)/50</f>
        <v>0.995422</v>
      </c>
      <c r="S57" s="128" t="s">
        <v>1</v>
      </c>
      <c r="T57" s="129" t="s">
        <v>297</v>
      </c>
      <c r="U57" s="131" t="s">
        <v>1</v>
      </c>
      <c r="V57" s="132" t="s">
        <v>236</v>
      </c>
      <c r="W57" s="132" t="s">
        <v>231</v>
      </c>
      <c r="X57" s="133" t="s">
        <v>1</v>
      </c>
      <c r="Y57" s="134" t="s">
        <v>238</v>
      </c>
      <c r="Z57" s="135" t="s">
        <v>234</v>
      </c>
    </row>
    <row r="58" ht="14.25" customHeight="1">
      <c r="A58" s="227"/>
      <c r="B58" s="221"/>
      <c r="C58" s="148" t="s">
        <v>403</v>
      </c>
      <c r="D58" s="148">
        <v>21.2268</v>
      </c>
      <c r="E58" s="216">
        <f>ABS(D58-D57)/AVERAGE(D57:D58)</f>
        <v>0.03213322388</v>
      </c>
      <c r="F58" s="227"/>
      <c r="G58" s="227"/>
      <c r="H58" s="227"/>
      <c r="J58" s="186"/>
      <c r="K58" s="214"/>
      <c r="L58" s="143" t="s">
        <v>408</v>
      </c>
      <c r="M58" s="144">
        <v>50.6238</v>
      </c>
      <c r="N58" s="213">
        <f>ABS(M58-M57)/((M58+M57)/2)*100</f>
        <v>1.698691866</v>
      </c>
      <c r="O58" s="185" t="s">
        <v>408</v>
      </c>
      <c r="P58" s="144">
        <v>50.6238</v>
      </c>
      <c r="Q58" s="146">
        <f t="shared" si="6"/>
        <v>1.012476</v>
      </c>
      <c r="S58" s="136" t="s">
        <v>239</v>
      </c>
      <c r="T58" s="139">
        <v>0.8</v>
      </c>
      <c r="U58" s="139" t="s">
        <v>161</v>
      </c>
      <c r="V58" s="139">
        <v>39.89</v>
      </c>
      <c r="W58" s="139"/>
      <c r="X58" s="139" t="s">
        <v>409</v>
      </c>
      <c r="Y58" s="139">
        <v>50.26</v>
      </c>
      <c r="Z58" s="141">
        <f t="shared" ref="Z58:Z59" si="7">Y58/50</f>
        <v>1.0052</v>
      </c>
    </row>
    <row r="59" ht="14.25" customHeight="1">
      <c r="A59" s="166" t="s">
        <v>410</v>
      </c>
      <c r="B59" s="167" t="s">
        <v>292</v>
      </c>
      <c r="C59" s="120"/>
      <c r="D59" s="120"/>
      <c r="E59" s="120"/>
      <c r="F59" s="120"/>
      <c r="G59" s="120"/>
      <c r="H59" s="121"/>
      <c r="J59" s="186"/>
      <c r="K59" s="217"/>
      <c r="L59" s="143" t="s">
        <v>411</v>
      </c>
      <c r="M59" s="148">
        <v>2.0354</v>
      </c>
      <c r="N59" s="184"/>
      <c r="O59" s="185" t="s">
        <v>411</v>
      </c>
      <c r="P59" s="148">
        <v>2.0354</v>
      </c>
      <c r="Q59" s="146"/>
      <c r="S59" s="143" t="s">
        <v>270</v>
      </c>
      <c r="T59" s="148">
        <v>1.28</v>
      </c>
      <c r="U59" s="148" t="s">
        <v>412</v>
      </c>
      <c r="V59" s="148">
        <v>39.81</v>
      </c>
      <c r="W59" s="144">
        <f>ABS(V59-V58)/((V59+V58)/2)*100</f>
        <v>0.2007528231</v>
      </c>
      <c r="X59" s="148" t="s">
        <v>287</v>
      </c>
      <c r="Y59" s="148">
        <v>175.84</v>
      </c>
      <c r="Z59" s="146">
        <f t="shared" si="7"/>
        <v>3.5168</v>
      </c>
    </row>
    <row r="60" ht="14.25" customHeight="1">
      <c r="A60" s="173" t="s">
        <v>225</v>
      </c>
      <c r="B60" s="124"/>
      <c r="C60" s="173" t="s">
        <v>226</v>
      </c>
      <c r="D60" s="123"/>
      <c r="E60" s="174"/>
      <c r="F60" s="173" t="s">
        <v>227</v>
      </c>
      <c r="G60" s="123"/>
      <c r="H60" s="174"/>
      <c r="J60" s="186"/>
      <c r="K60" s="217"/>
      <c r="L60" s="143" t="s">
        <v>413</v>
      </c>
      <c r="M60" s="148">
        <v>2.5235</v>
      </c>
      <c r="N60" s="213">
        <f>ABS(M60-M59)/((M60+M59)/2)*100</f>
        <v>21.41306017</v>
      </c>
      <c r="O60" s="185" t="s">
        <v>414</v>
      </c>
      <c r="P60" s="148">
        <v>49.0298</v>
      </c>
      <c r="Q60" s="146">
        <f t="shared" ref="Q60:Q61" si="8">(P60)/50</f>
        <v>0.980596</v>
      </c>
      <c r="S60" s="251"/>
      <c r="T60" s="252"/>
      <c r="U60" s="148" t="s">
        <v>415</v>
      </c>
      <c r="V60" s="148">
        <v>87.16</v>
      </c>
      <c r="W60" s="148"/>
      <c r="X60" s="148" t="s">
        <v>161</v>
      </c>
      <c r="Y60" s="148">
        <v>39.89</v>
      </c>
      <c r="Z60" s="146"/>
    </row>
    <row r="61" ht="14.25" customHeight="1">
      <c r="A61" s="128" t="s">
        <v>1</v>
      </c>
      <c r="B61" s="130" t="s">
        <v>380</v>
      </c>
      <c r="C61" s="133" t="s">
        <v>1</v>
      </c>
      <c r="D61" s="176" t="s">
        <v>236</v>
      </c>
      <c r="E61" s="135" t="s">
        <v>231</v>
      </c>
      <c r="F61" s="133" t="s">
        <v>1</v>
      </c>
      <c r="G61" s="134" t="s">
        <v>238</v>
      </c>
      <c r="H61" s="238" t="s">
        <v>234</v>
      </c>
      <c r="J61" s="186"/>
      <c r="K61" s="217"/>
      <c r="L61" s="143" t="s">
        <v>414</v>
      </c>
      <c r="M61" s="148">
        <v>49.0298</v>
      </c>
      <c r="N61" s="184"/>
      <c r="O61" s="185" t="s">
        <v>416</v>
      </c>
      <c r="P61" s="148">
        <v>51.4143</v>
      </c>
      <c r="Q61" s="146">
        <f t="shared" si="8"/>
        <v>1.028286</v>
      </c>
      <c r="S61" s="251"/>
      <c r="T61" s="253"/>
      <c r="U61" s="148" t="s">
        <v>417</v>
      </c>
      <c r="V61" s="148">
        <v>88.76</v>
      </c>
      <c r="W61" s="144">
        <f>ABS(V61-V60)/((V61+V60)/2)*100</f>
        <v>1.81900864</v>
      </c>
      <c r="X61" s="148" t="s">
        <v>415</v>
      </c>
      <c r="Y61" s="148">
        <v>87.16</v>
      </c>
      <c r="Z61" s="237">
        <f>(Y61-Y60)/50</f>
        <v>0.9454</v>
      </c>
    </row>
    <row r="62" ht="14.25" customHeight="1">
      <c r="A62" s="136" t="s">
        <v>239</v>
      </c>
      <c r="B62" s="139">
        <v>0.004</v>
      </c>
      <c r="C62" s="139" t="s">
        <v>418</v>
      </c>
      <c r="D62" s="139">
        <v>4.1576</v>
      </c>
      <c r="E62" s="254"/>
      <c r="F62" s="139" t="s">
        <v>239</v>
      </c>
      <c r="G62" s="139">
        <v>0.004</v>
      </c>
      <c r="H62" s="141"/>
      <c r="J62" s="186"/>
      <c r="K62" s="217"/>
      <c r="L62" s="143" t="s">
        <v>416</v>
      </c>
      <c r="M62" s="148">
        <v>51.4143</v>
      </c>
      <c r="N62" s="213">
        <f>ABS(M62-M61)/((M62+M61)/2)*100</f>
        <v>4.747914512</v>
      </c>
      <c r="O62" s="185" t="s">
        <v>287</v>
      </c>
      <c r="P62" s="148">
        <v>46.9285</v>
      </c>
      <c r="Q62" s="146">
        <f>P62/50</f>
        <v>0.93857</v>
      </c>
      <c r="S62" s="251"/>
      <c r="T62" s="252"/>
      <c r="U62" s="148" t="s">
        <v>419</v>
      </c>
      <c r="V62" s="148">
        <v>214.57</v>
      </c>
      <c r="W62" s="148"/>
      <c r="X62" s="148" t="s">
        <v>417</v>
      </c>
      <c r="Y62" s="148">
        <v>88.76</v>
      </c>
      <c r="Z62" s="237">
        <f>(Y62-Y60)/50</f>
        <v>0.9774</v>
      </c>
    </row>
    <row r="63" ht="14.25" customHeight="1">
      <c r="A63" s="143" t="s">
        <v>270</v>
      </c>
      <c r="B63" s="148">
        <v>-0.0082</v>
      </c>
      <c r="C63" s="148" t="s">
        <v>420</v>
      </c>
      <c r="D63" s="148">
        <v>4.0967</v>
      </c>
      <c r="E63" s="216">
        <f>ABS(D63-D62)/AVERAGE(D62:D63)</f>
        <v>0.01475594539</v>
      </c>
      <c r="F63" s="148" t="s">
        <v>409</v>
      </c>
      <c r="G63" s="148">
        <v>10.1139</v>
      </c>
      <c r="H63" s="146">
        <f>(G63-G62)/10</f>
        <v>1.01099</v>
      </c>
      <c r="J63" s="186"/>
      <c r="K63" s="217"/>
      <c r="L63" s="143" t="s">
        <v>421</v>
      </c>
      <c r="M63" s="148">
        <v>2.7665</v>
      </c>
      <c r="N63" s="184"/>
      <c r="O63" s="185" t="s">
        <v>421</v>
      </c>
      <c r="P63" s="148">
        <v>2.7665</v>
      </c>
      <c r="Q63" s="146"/>
      <c r="S63" s="251"/>
      <c r="T63" s="252"/>
      <c r="U63" s="148" t="s">
        <v>422</v>
      </c>
      <c r="V63" s="148">
        <v>215.63</v>
      </c>
      <c r="W63" s="144">
        <f>ABS(V63-V62)/((V63+V62)/2)*100</f>
        <v>0.4927940493</v>
      </c>
      <c r="X63" s="148" t="s">
        <v>423</v>
      </c>
      <c r="Y63" s="148">
        <v>180.61</v>
      </c>
      <c r="Z63" s="146"/>
    </row>
    <row r="64" ht="14.25" customHeight="1">
      <c r="A64" s="251"/>
      <c r="B64" s="252"/>
      <c r="C64" s="148" t="s">
        <v>424</v>
      </c>
      <c r="D64" s="148">
        <v>14.1945</v>
      </c>
      <c r="E64" s="216"/>
      <c r="F64" s="148" t="s">
        <v>270</v>
      </c>
      <c r="G64" s="148">
        <v>-0.0082</v>
      </c>
      <c r="H64" s="146"/>
      <c r="J64" s="186"/>
      <c r="K64" s="217"/>
      <c r="L64" s="143" t="s">
        <v>425</v>
      </c>
      <c r="M64" s="148">
        <v>7.4674</v>
      </c>
      <c r="N64" s="213">
        <f>ABS(M64-M63)/((M64+M63)/2)*100</f>
        <v>91.86917988</v>
      </c>
      <c r="O64" s="185" t="s">
        <v>426</v>
      </c>
      <c r="P64" s="148">
        <v>50.8497</v>
      </c>
      <c r="Q64" s="146">
        <f t="shared" ref="Q64:Q65" si="9">(P64)/50</f>
        <v>1.016994</v>
      </c>
      <c r="S64" s="251"/>
      <c r="T64" s="252"/>
      <c r="U64" s="148" t="s">
        <v>184</v>
      </c>
      <c r="V64" s="148">
        <v>175.14</v>
      </c>
      <c r="W64" s="148"/>
      <c r="X64" s="148" t="s">
        <v>419</v>
      </c>
      <c r="Y64" s="148">
        <v>214.57</v>
      </c>
      <c r="Z64" s="237">
        <f>(Y64-Y63)/50</f>
        <v>0.6792</v>
      </c>
    </row>
    <row r="65" ht="14.25" customHeight="1">
      <c r="A65" s="251"/>
      <c r="B65" s="252"/>
      <c r="C65" s="148" t="s">
        <v>427</v>
      </c>
      <c r="D65" s="148">
        <v>13.5184</v>
      </c>
      <c r="E65" s="216">
        <f>ABS(D65-D64)/AVERAGE(D64:D65)</f>
        <v>0.04879316131</v>
      </c>
      <c r="F65" s="148" t="s">
        <v>287</v>
      </c>
      <c r="G65" s="148">
        <v>9.9434</v>
      </c>
      <c r="H65" s="146">
        <f>(G65-G64)/10</f>
        <v>0.99516</v>
      </c>
      <c r="J65" s="186"/>
      <c r="K65" s="217"/>
      <c r="L65" s="143" t="s">
        <v>426</v>
      </c>
      <c r="M65" s="148">
        <v>50.8497</v>
      </c>
      <c r="N65" s="184"/>
      <c r="O65" s="185" t="s">
        <v>428</v>
      </c>
      <c r="P65" s="148">
        <v>53.079</v>
      </c>
      <c r="Q65" s="146">
        <f t="shared" si="9"/>
        <v>1.06158</v>
      </c>
      <c r="S65" s="251"/>
      <c r="T65" s="252"/>
      <c r="U65" s="148" t="s">
        <v>429</v>
      </c>
      <c r="V65" s="148">
        <v>177.53</v>
      </c>
      <c r="W65" s="144">
        <f>ABS(V65-V64)/((V65+V64)/2)*100</f>
        <v>1.355374713</v>
      </c>
      <c r="X65" s="148" t="s">
        <v>422</v>
      </c>
      <c r="Y65" s="148">
        <v>215.63</v>
      </c>
      <c r="Z65" s="237">
        <f>(Y65-Y63)/50</f>
        <v>0.7004</v>
      </c>
    </row>
    <row r="66" ht="14.25" customHeight="1">
      <c r="A66" s="251"/>
      <c r="B66" s="252"/>
      <c r="C66" s="148" t="s">
        <v>161</v>
      </c>
      <c r="D66" s="148">
        <v>9.6267</v>
      </c>
      <c r="E66" s="216"/>
      <c r="F66" s="148" t="s">
        <v>418</v>
      </c>
      <c r="G66" s="148">
        <v>4.1576</v>
      </c>
      <c r="H66" s="146"/>
      <c r="J66" s="192"/>
      <c r="K66" s="225"/>
      <c r="L66" s="149" t="s">
        <v>428</v>
      </c>
      <c r="M66" s="150">
        <v>53.079</v>
      </c>
      <c r="N66" s="219">
        <f>ABS(M66-M65)/((M66+M65)/2)*100</f>
        <v>4.290056548</v>
      </c>
      <c r="O66" s="226"/>
      <c r="P66" s="200"/>
      <c r="Q66" s="201"/>
      <c r="S66" s="251"/>
      <c r="T66" s="252"/>
      <c r="U66" s="148" t="s">
        <v>430</v>
      </c>
      <c r="V66" s="148">
        <v>218.42</v>
      </c>
      <c r="W66" s="148"/>
      <c r="X66" s="148" t="s">
        <v>184</v>
      </c>
      <c r="Y66" s="148">
        <v>175.14</v>
      </c>
      <c r="Z66" s="146"/>
    </row>
    <row r="67" ht="14.25" customHeight="1">
      <c r="A67" s="251"/>
      <c r="B67" s="252"/>
      <c r="C67" s="148" t="s">
        <v>412</v>
      </c>
      <c r="D67" s="148">
        <v>9.5963</v>
      </c>
      <c r="E67" s="216">
        <f>ABS(D67-D66)/AVERAGE(D66:D67)</f>
        <v>0.003162877803</v>
      </c>
      <c r="F67" s="148" t="s">
        <v>424</v>
      </c>
      <c r="G67" s="148">
        <v>14.1945</v>
      </c>
      <c r="H67" s="146">
        <f>(G67-G66)/10</f>
        <v>1.00369</v>
      </c>
      <c r="J67" s="168">
        <v>230809.0</v>
      </c>
      <c r="K67" s="169"/>
      <c r="L67" s="170" t="s">
        <v>293</v>
      </c>
      <c r="M67" s="120"/>
      <c r="N67" s="120"/>
      <c r="O67" s="120"/>
      <c r="P67" s="120"/>
      <c r="Q67" s="121"/>
      <c r="S67" s="251"/>
      <c r="T67" s="252"/>
      <c r="U67" s="148" t="s">
        <v>431</v>
      </c>
      <c r="V67" s="148">
        <v>210.15</v>
      </c>
      <c r="W67" s="144">
        <f>ABS(V67-V66)/((V67+V66)/2)*100</f>
        <v>3.859346198</v>
      </c>
      <c r="X67" s="148" t="s">
        <v>430</v>
      </c>
      <c r="Y67" s="148">
        <v>218.42</v>
      </c>
      <c r="Z67" s="237">
        <f>(Y67-Y66)/50</f>
        <v>0.8656</v>
      </c>
    </row>
    <row r="68" ht="14.25" customHeight="1">
      <c r="A68" s="251"/>
      <c r="B68" s="252"/>
      <c r="C68" s="148" t="s">
        <v>415</v>
      </c>
      <c r="D68" s="148">
        <v>19.6088</v>
      </c>
      <c r="E68" s="216"/>
      <c r="F68" s="148" t="s">
        <v>427</v>
      </c>
      <c r="G68" s="148">
        <v>13.5184</v>
      </c>
      <c r="H68" s="146">
        <f>(G68-G66)/10</f>
        <v>0.93608</v>
      </c>
      <c r="J68" s="125" t="s">
        <v>225</v>
      </c>
      <c r="K68" s="169"/>
      <c r="L68" s="125" t="s">
        <v>226</v>
      </c>
      <c r="M68" s="120"/>
      <c r="N68" s="121"/>
      <c r="O68" s="122" t="s">
        <v>227</v>
      </c>
      <c r="P68" s="123"/>
      <c r="Q68" s="174"/>
      <c r="S68" s="251"/>
      <c r="T68" s="252"/>
      <c r="U68" s="252"/>
      <c r="V68" s="252"/>
      <c r="W68" s="252"/>
      <c r="X68" s="148" t="s">
        <v>431</v>
      </c>
      <c r="Y68" s="148">
        <v>210.15</v>
      </c>
      <c r="Z68" s="237">
        <f>(Y68-Y66)/50</f>
        <v>0.7002</v>
      </c>
    </row>
    <row r="69" ht="14.25" customHeight="1">
      <c r="A69" s="251"/>
      <c r="B69" s="252"/>
      <c r="C69" s="148" t="s">
        <v>417</v>
      </c>
      <c r="D69" s="148">
        <v>19.7732</v>
      </c>
      <c r="E69" s="216">
        <f>ABS(D69-D68)/AVERAGE(D68:D69)</f>
        <v>0.008348991925</v>
      </c>
      <c r="F69" s="148" t="s">
        <v>161</v>
      </c>
      <c r="G69" s="148">
        <v>9.6267</v>
      </c>
      <c r="H69" s="146"/>
      <c r="J69" s="128" t="s">
        <v>1</v>
      </c>
      <c r="K69" s="129" t="s">
        <v>296</v>
      </c>
      <c r="L69" s="131" t="s">
        <v>1</v>
      </c>
      <c r="M69" s="132" t="s">
        <v>230</v>
      </c>
      <c r="N69" s="132" t="s">
        <v>231</v>
      </c>
      <c r="O69" s="133" t="s">
        <v>1</v>
      </c>
      <c r="P69" s="134" t="s">
        <v>233</v>
      </c>
      <c r="Q69" s="255" t="s">
        <v>234</v>
      </c>
      <c r="S69" s="251"/>
      <c r="T69" s="252"/>
      <c r="U69" s="252"/>
      <c r="V69" s="252"/>
      <c r="W69" s="256"/>
      <c r="X69" s="252"/>
      <c r="Y69" s="252"/>
      <c r="Z69" s="257"/>
    </row>
    <row r="70" ht="14.25" customHeight="1">
      <c r="A70" s="251"/>
      <c r="B70" s="252"/>
      <c r="C70" s="148" t="s">
        <v>173</v>
      </c>
      <c r="D70" s="148">
        <v>8.0859</v>
      </c>
      <c r="E70" s="216"/>
      <c r="F70" s="148" t="s">
        <v>415</v>
      </c>
      <c r="G70" s="148">
        <v>19.6088</v>
      </c>
      <c r="H70" s="146">
        <f>(G70-G69)/10</f>
        <v>0.99821</v>
      </c>
      <c r="J70" s="148" t="s">
        <v>250</v>
      </c>
      <c r="K70" s="148">
        <v>0.8298</v>
      </c>
      <c r="L70" s="148" t="s">
        <v>134</v>
      </c>
      <c r="M70" s="148">
        <v>2.3099</v>
      </c>
      <c r="N70" s="148"/>
      <c r="O70" s="148" t="s">
        <v>241</v>
      </c>
      <c r="P70" s="148">
        <v>47.0788</v>
      </c>
      <c r="Q70" s="216">
        <f>P70/50</f>
        <v>0.941576</v>
      </c>
      <c r="S70" s="171">
        <v>230921.0</v>
      </c>
      <c r="T70" s="169"/>
      <c r="U70" s="172" t="s">
        <v>294</v>
      </c>
      <c r="V70" s="120"/>
      <c r="W70" s="120"/>
      <c r="X70" s="120"/>
      <c r="Y70" s="120"/>
      <c r="Z70" s="121"/>
    </row>
    <row r="71" ht="14.25" customHeight="1">
      <c r="A71" s="251"/>
      <c r="B71" s="252"/>
      <c r="C71" s="148" t="s">
        <v>432</v>
      </c>
      <c r="D71" s="148">
        <v>8.2929</v>
      </c>
      <c r="E71" s="216">
        <f>ABS(D71-D70)/AVERAGE(D70:D71)</f>
        <v>0.02527657704</v>
      </c>
      <c r="F71" s="148" t="s">
        <v>417</v>
      </c>
      <c r="G71" s="148">
        <v>19.7732</v>
      </c>
      <c r="H71" s="146">
        <f>(G71-G69)/10</f>
        <v>1.01465</v>
      </c>
      <c r="J71" s="148"/>
      <c r="K71" s="148"/>
      <c r="L71" s="148" t="s">
        <v>433</v>
      </c>
      <c r="M71" s="148">
        <v>1.8417</v>
      </c>
      <c r="N71" s="144">
        <f>ABS(M71-M70)/((M71+M70)/2)*100</f>
        <v>22.55515946</v>
      </c>
      <c r="O71" s="148" t="s">
        <v>150</v>
      </c>
      <c r="P71" s="148">
        <v>3.4338</v>
      </c>
      <c r="Q71" s="216"/>
      <c r="S71" s="175" t="s">
        <v>225</v>
      </c>
      <c r="T71" s="169"/>
      <c r="U71" s="175" t="s">
        <v>226</v>
      </c>
      <c r="V71" s="120"/>
      <c r="W71" s="121"/>
      <c r="X71" s="175" t="s">
        <v>227</v>
      </c>
      <c r="Y71" s="120"/>
      <c r="Z71" s="121"/>
    </row>
    <row r="72" ht="14.25" customHeight="1">
      <c r="A72" s="251"/>
      <c r="B72" s="252"/>
      <c r="C72" s="148" t="s">
        <v>434</v>
      </c>
      <c r="D72" s="148">
        <v>18.3359</v>
      </c>
      <c r="E72" s="216"/>
      <c r="F72" s="148" t="s">
        <v>173</v>
      </c>
      <c r="G72" s="148">
        <v>8.0859</v>
      </c>
      <c r="H72" s="146"/>
      <c r="J72" s="148"/>
      <c r="K72" s="147"/>
      <c r="L72" s="148" t="s">
        <v>435</v>
      </c>
      <c r="M72" s="144">
        <v>46.2001</v>
      </c>
      <c r="N72" s="148"/>
      <c r="O72" s="148" t="s">
        <v>436</v>
      </c>
      <c r="P72" s="148">
        <v>48.929</v>
      </c>
      <c r="Q72" s="216">
        <f>(P72-P71)/50</f>
        <v>0.909904</v>
      </c>
      <c r="S72" s="128" t="s">
        <v>1</v>
      </c>
      <c r="T72" s="129" t="s">
        <v>297</v>
      </c>
      <c r="U72" s="131" t="s">
        <v>1</v>
      </c>
      <c r="V72" s="132" t="s">
        <v>236</v>
      </c>
      <c r="W72" s="132" t="s">
        <v>231</v>
      </c>
      <c r="X72" s="133" t="s">
        <v>1</v>
      </c>
      <c r="Y72" s="134" t="s">
        <v>238</v>
      </c>
      <c r="Z72" s="135" t="s">
        <v>234</v>
      </c>
    </row>
    <row r="73" ht="14.25" customHeight="1">
      <c r="A73" s="251"/>
      <c r="B73" s="258"/>
      <c r="C73" s="148" t="s">
        <v>437</v>
      </c>
      <c r="D73" s="148">
        <v>18.3846</v>
      </c>
      <c r="E73" s="216">
        <f>ABS(D73-D72)/AVERAGE(D72:D73)</f>
        <v>0.002652469329</v>
      </c>
      <c r="F73" s="148" t="s">
        <v>434</v>
      </c>
      <c r="G73" s="148">
        <v>18.3359</v>
      </c>
      <c r="H73" s="146">
        <f>(G73-G72)/10</f>
        <v>1.025</v>
      </c>
      <c r="J73" s="148"/>
      <c r="K73" s="147"/>
      <c r="L73" s="148" t="s">
        <v>438</v>
      </c>
      <c r="M73" s="144">
        <v>47.3627</v>
      </c>
      <c r="N73" s="144">
        <f>ABS(M73-M72)/((M73+M72)/2)*100</f>
        <v>2.485175732</v>
      </c>
      <c r="O73" s="148" t="s">
        <v>439</v>
      </c>
      <c r="P73" s="148">
        <v>49.8242</v>
      </c>
      <c r="Q73" s="216">
        <f>(P73-P71)/50</f>
        <v>0.927808</v>
      </c>
      <c r="S73" s="143" t="s">
        <v>250</v>
      </c>
      <c r="T73" s="148">
        <v>0.31</v>
      </c>
      <c r="U73" s="148" t="s">
        <v>440</v>
      </c>
      <c r="V73" s="148">
        <v>82.93</v>
      </c>
      <c r="W73" s="148"/>
      <c r="X73" s="148" t="s">
        <v>241</v>
      </c>
      <c r="Y73" s="148">
        <v>49.53</v>
      </c>
      <c r="Z73" s="146">
        <f>Y73/50</f>
        <v>0.9906</v>
      </c>
    </row>
    <row r="74" ht="14.25" customHeight="1">
      <c r="A74" s="251"/>
      <c r="B74" s="258"/>
      <c r="C74" s="148" t="s">
        <v>186</v>
      </c>
      <c r="D74" s="148">
        <v>0.2659</v>
      </c>
      <c r="E74" s="216"/>
      <c r="F74" s="148" t="s">
        <v>437</v>
      </c>
      <c r="G74" s="148">
        <v>18.3846</v>
      </c>
      <c r="H74" s="146">
        <f>(G74-G72)/10</f>
        <v>1.02987</v>
      </c>
      <c r="J74" s="148"/>
      <c r="K74" s="148"/>
      <c r="L74" s="148" t="s">
        <v>150</v>
      </c>
      <c r="M74" s="148">
        <v>3.4338</v>
      </c>
      <c r="N74" s="148"/>
      <c r="O74" s="148" t="s">
        <v>150</v>
      </c>
      <c r="P74" s="148">
        <v>3.4338</v>
      </c>
      <c r="Q74" s="216"/>
      <c r="S74" s="259"/>
      <c r="T74" s="260"/>
      <c r="U74" s="148" t="s">
        <v>441</v>
      </c>
      <c r="V74" s="148">
        <v>82.79</v>
      </c>
      <c r="W74" s="144">
        <f>ABS(V74-V73)/((V74+V73)/2)*100</f>
        <v>0.168959691</v>
      </c>
      <c r="X74" s="148" t="s">
        <v>440</v>
      </c>
      <c r="Y74" s="148">
        <v>82.93</v>
      </c>
      <c r="Z74" s="146"/>
    </row>
    <row r="75" ht="14.25" customHeight="1">
      <c r="A75" s="251"/>
      <c r="B75" s="258"/>
      <c r="C75" s="148" t="s">
        <v>442</v>
      </c>
      <c r="D75" s="148">
        <v>0.272</v>
      </c>
      <c r="E75" s="216">
        <f>ABS(D75-D74)/AVERAGE(D74:D75)</f>
        <v>0.02268079569</v>
      </c>
      <c r="F75" s="148" t="s">
        <v>186</v>
      </c>
      <c r="G75" s="148">
        <v>0.2659</v>
      </c>
      <c r="H75" s="146"/>
      <c r="J75" s="148"/>
      <c r="K75" s="148"/>
      <c r="L75" s="148" t="s">
        <v>443</v>
      </c>
      <c r="M75" s="148">
        <v>2.4446</v>
      </c>
      <c r="N75" s="144">
        <f>ABS(M75-M74)/((M75+M74)/2)*100</f>
        <v>33.65541644</v>
      </c>
      <c r="O75" s="148" t="s">
        <v>436</v>
      </c>
      <c r="P75" s="148">
        <v>48.929</v>
      </c>
      <c r="Q75" s="216">
        <f>(P75-P74)/50</f>
        <v>0.909904</v>
      </c>
      <c r="S75" s="259"/>
      <c r="T75" s="260"/>
      <c r="U75" s="148" t="s">
        <v>444</v>
      </c>
      <c r="V75" s="148">
        <v>128.59</v>
      </c>
      <c r="W75" s="148"/>
      <c r="X75" s="148" t="s">
        <v>444</v>
      </c>
      <c r="Y75" s="148">
        <v>128.59</v>
      </c>
      <c r="Z75" s="146">
        <f>(Y75-Y74)/50</f>
        <v>0.9132</v>
      </c>
    </row>
    <row r="76" ht="14.25" customHeight="1">
      <c r="A76" s="251"/>
      <c r="B76" s="258"/>
      <c r="C76" s="148" t="s">
        <v>445</v>
      </c>
      <c r="D76" s="148">
        <v>10.1688</v>
      </c>
      <c r="E76" s="216"/>
      <c r="F76" s="148" t="s">
        <v>445</v>
      </c>
      <c r="G76" s="148">
        <v>10.1688</v>
      </c>
      <c r="H76" s="146">
        <f>(G76-G75)/10</f>
        <v>0.99029</v>
      </c>
      <c r="J76" s="148"/>
      <c r="K76" s="148"/>
      <c r="L76" s="148" t="s">
        <v>436</v>
      </c>
      <c r="M76" s="148">
        <v>48.929</v>
      </c>
      <c r="N76" s="148"/>
      <c r="O76" s="148" t="s">
        <v>439</v>
      </c>
      <c r="P76" s="148">
        <v>49.8242</v>
      </c>
      <c r="Q76" s="216">
        <f>(P76-P74)/50</f>
        <v>0.927808</v>
      </c>
      <c r="S76" s="259"/>
      <c r="T76" s="261"/>
      <c r="U76" s="148" t="s">
        <v>446</v>
      </c>
      <c r="V76" s="148">
        <v>132.3</v>
      </c>
      <c r="W76" s="144">
        <f>ABS(V76-V75)/((V76+V75)/2)*100</f>
        <v>2.844110545</v>
      </c>
      <c r="X76" s="148" t="s">
        <v>446</v>
      </c>
      <c r="Y76" s="148">
        <v>132.3</v>
      </c>
      <c r="Z76" s="146">
        <f>(Y76-Y74)/50</f>
        <v>0.9874</v>
      </c>
    </row>
    <row r="77" ht="14.25" customHeight="1">
      <c r="A77" s="262"/>
      <c r="B77" s="263"/>
      <c r="C77" s="150" t="s">
        <v>447</v>
      </c>
      <c r="D77" s="150">
        <v>10.3941</v>
      </c>
      <c r="E77" s="233">
        <f>ABS(D77-D76)/AVERAGE(D76:D77)</f>
        <v>0.02191325154</v>
      </c>
      <c r="F77" s="150" t="s">
        <v>447</v>
      </c>
      <c r="G77" s="150">
        <v>10.3941</v>
      </c>
      <c r="H77" s="155">
        <f>(G77-G75)/10</f>
        <v>1.01282</v>
      </c>
      <c r="J77" s="148"/>
      <c r="K77" s="148"/>
      <c r="L77" s="148" t="s">
        <v>439</v>
      </c>
      <c r="M77" s="148">
        <v>49.8242</v>
      </c>
      <c r="N77" s="144">
        <f>ABS(M77-M76)/((M77+M76)/2)*100</f>
        <v>1.813004541</v>
      </c>
      <c r="O77" s="148"/>
      <c r="P77" s="148"/>
      <c r="Q77" s="216"/>
      <c r="S77" s="259"/>
      <c r="T77" s="264"/>
      <c r="U77" s="148" t="s">
        <v>448</v>
      </c>
      <c r="V77" s="148">
        <v>82.92</v>
      </c>
      <c r="W77" s="148"/>
      <c r="X77" s="148" t="s">
        <v>448</v>
      </c>
      <c r="Y77" s="148">
        <v>82.92</v>
      </c>
      <c r="Z77" s="146"/>
    </row>
    <row r="78" ht="14.25" customHeight="1">
      <c r="A78" s="166" t="s">
        <v>449</v>
      </c>
      <c r="B78" s="167" t="s">
        <v>292</v>
      </c>
      <c r="C78" s="120"/>
      <c r="D78" s="120"/>
      <c r="E78" s="120"/>
      <c r="F78" s="120"/>
      <c r="G78" s="120"/>
      <c r="H78" s="121"/>
      <c r="J78" s="168">
        <v>230811.0</v>
      </c>
      <c r="K78" s="169"/>
      <c r="L78" s="170" t="s">
        <v>293</v>
      </c>
      <c r="M78" s="120"/>
      <c r="N78" s="120"/>
      <c r="O78" s="120"/>
      <c r="P78" s="120"/>
      <c r="Q78" s="121"/>
      <c r="S78" s="259"/>
      <c r="T78" s="264"/>
      <c r="U78" s="148" t="s">
        <v>450</v>
      </c>
      <c r="V78" s="148">
        <v>83.55</v>
      </c>
      <c r="W78" s="144">
        <f>ABS(V78-V77)/((V78+V77)/2)*100</f>
        <v>0.7568931339</v>
      </c>
      <c r="X78" s="148" t="s">
        <v>451</v>
      </c>
      <c r="Y78" s="148">
        <v>129.26</v>
      </c>
      <c r="Z78" s="146">
        <f>(Y78-Y77)/50</f>
        <v>0.9268</v>
      </c>
    </row>
    <row r="79" ht="14.25" customHeight="1">
      <c r="A79" s="173" t="s">
        <v>225</v>
      </c>
      <c r="B79" s="124"/>
      <c r="C79" s="173" t="s">
        <v>226</v>
      </c>
      <c r="D79" s="123"/>
      <c r="E79" s="174"/>
      <c r="F79" s="173" t="s">
        <v>227</v>
      </c>
      <c r="G79" s="123"/>
      <c r="H79" s="174"/>
      <c r="J79" s="125" t="s">
        <v>225</v>
      </c>
      <c r="K79" s="169"/>
      <c r="L79" s="125" t="s">
        <v>226</v>
      </c>
      <c r="M79" s="120"/>
      <c r="N79" s="121"/>
      <c r="O79" s="122" t="s">
        <v>227</v>
      </c>
      <c r="P79" s="123"/>
      <c r="Q79" s="174"/>
      <c r="S79" s="259"/>
      <c r="T79" s="264"/>
      <c r="U79" s="148" t="s">
        <v>451</v>
      </c>
      <c r="V79" s="148">
        <v>129.26</v>
      </c>
      <c r="W79" s="148"/>
      <c r="X79" s="148" t="s">
        <v>452</v>
      </c>
      <c r="Y79" s="148">
        <v>130.17</v>
      </c>
      <c r="Z79" s="146">
        <f>(Y79-Y77)/50</f>
        <v>0.945</v>
      </c>
    </row>
    <row r="80" ht="14.25" customHeight="1">
      <c r="A80" s="128" t="s">
        <v>1</v>
      </c>
      <c r="B80" s="130" t="s">
        <v>380</v>
      </c>
      <c r="C80" s="133" t="s">
        <v>1</v>
      </c>
      <c r="D80" s="176" t="s">
        <v>236</v>
      </c>
      <c r="E80" s="135" t="s">
        <v>231</v>
      </c>
      <c r="F80" s="133" t="s">
        <v>1</v>
      </c>
      <c r="G80" s="134" t="s">
        <v>238</v>
      </c>
      <c r="H80" s="238" t="s">
        <v>234</v>
      </c>
      <c r="J80" s="128" t="s">
        <v>1</v>
      </c>
      <c r="K80" s="129" t="s">
        <v>296</v>
      </c>
      <c r="L80" s="131" t="s">
        <v>1</v>
      </c>
      <c r="M80" s="132" t="s">
        <v>230</v>
      </c>
      <c r="N80" s="132" t="s">
        <v>231</v>
      </c>
      <c r="O80" s="177" t="s">
        <v>1</v>
      </c>
      <c r="P80" s="178" t="s">
        <v>233</v>
      </c>
      <c r="Q80" s="265" t="s">
        <v>234</v>
      </c>
      <c r="S80" s="259"/>
      <c r="T80" s="264"/>
      <c r="U80" s="148" t="s">
        <v>452</v>
      </c>
      <c r="V80" s="148">
        <v>130.17</v>
      </c>
      <c r="W80" s="144">
        <f>ABS(V80-V79)/((V80+V79)/2)*100</f>
        <v>0.7015379871</v>
      </c>
      <c r="X80" s="260"/>
      <c r="Y80" s="260"/>
      <c r="Z80" s="266"/>
    </row>
    <row r="81" ht="14.25" customHeight="1">
      <c r="A81" s="136" t="s">
        <v>239</v>
      </c>
      <c r="B81" s="139">
        <v>-0.0442</v>
      </c>
      <c r="C81" s="139" t="s">
        <v>193</v>
      </c>
      <c r="D81" s="139">
        <v>11.9234</v>
      </c>
      <c r="E81" s="254"/>
      <c r="F81" s="139" t="s">
        <v>193</v>
      </c>
      <c r="G81" s="139">
        <v>11.9234</v>
      </c>
      <c r="H81" s="141"/>
      <c r="J81" s="136" t="s">
        <v>250</v>
      </c>
      <c r="K81" s="142">
        <v>2.9861</v>
      </c>
      <c r="L81" s="139" t="s">
        <v>130</v>
      </c>
      <c r="M81" s="137">
        <v>2.006</v>
      </c>
      <c r="N81" s="267"/>
      <c r="O81" s="268" t="s">
        <v>241</v>
      </c>
      <c r="P81" s="269">
        <v>98.8703</v>
      </c>
      <c r="Q81" s="270">
        <f>P81/100</f>
        <v>0.988703</v>
      </c>
      <c r="S81" s="259"/>
      <c r="T81" s="264"/>
      <c r="U81" s="260"/>
      <c r="V81" s="260"/>
      <c r="W81" s="260"/>
      <c r="X81" s="260"/>
      <c r="Y81" s="260"/>
      <c r="Z81" s="266"/>
    </row>
    <row r="82" ht="14.25" customHeight="1">
      <c r="A82" s="143" t="s">
        <v>287</v>
      </c>
      <c r="B82" s="148">
        <v>10.4505</v>
      </c>
      <c r="C82" s="148" t="s">
        <v>453</v>
      </c>
      <c r="D82" s="148">
        <v>12.1668</v>
      </c>
      <c r="E82" s="216">
        <f>ABS(D82-D81)/AVERAGE(D81:D82)</f>
        <v>0.02020738724</v>
      </c>
      <c r="F82" s="148" t="s">
        <v>454</v>
      </c>
      <c r="G82" s="148">
        <v>22.1244</v>
      </c>
      <c r="H82" s="146">
        <f>(G82-G81)/10</f>
        <v>1.0201</v>
      </c>
      <c r="J82" s="143"/>
      <c r="K82" s="147"/>
      <c r="L82" s="148" t="s">
        <v>363</v>
      </c>
      <c r="M82" s="144">
        <v>1.6294</v>
      </c>
      <c r="N82" s="271">
        <f>ABS(M82-M81)/((M82+M81)/2)*100</f>
        <v>20.7184904</v>
      </c>
      <c r="O82" s="143" t="s">
        <v>130</v>
      </c>
      <c r="P82" s="144">
        <v>2.006</v>
      </c>
      <c r="Q82" s="146"/>
      <c r="S82" s="171">
        <v>230922.0</v>
      </c>
      <c r="T82" s="169"/>
      <c r="U82" s="172" t="s">
        <v>294</v>
      </c>
      <c r="V82" s="120"/>
      <c r="W82" s="120"/>
      <c r="X82" s="120"/>
      <c r="Y82" s="120"/>
      <c r="Z82" s="121"/>
    </row>
    <row r="83" ht="14.25" customHeight="1">
      <c r="A83" s="272"/>
      <c r="B83" s="273"/>
      <c r="C83" s="148" t="s">
        <v>454</v>
      </c>
      <c r="D83" s="148">
        <v>22.1244</v>
      </c>
      <c r="E83" s="254"/>
      <c r="F83" s="148" t="s">
        <v>455</v>
      </c>
      <c r="G83" s="148">
        <v>22.0908</v>
      </c>
      <c r="H83" s="146">
        <f>(G83-G81)/10</f>
        <v>1.01674</v>
      </c>
      <c r="J83" s="143"/>
      <c r="K83" s="147"/>
      <c r="L83" s="148" t="s">
        <v>359</v>
      </c>
      <c r="M83" s="144">
        <v>92.3709</v>
      </c>
      <c r="N83" s="274"/>
      <c r="O83" s="143" t="s">
        <v>359</v>
      </c>
      <c r="P83" s="144">
        <v>92.3709</v>
      </c>
      <c r="Q83" s="146">
        <f>(P83-P82)/100</f>
        <v>0.903649</v>
      </c>
      <c r="S83" s="175" t="s">
        <v>225</v>
      </c>
      <c r="T83" s="169"/>
      <c r="U83" s="175" t="s">
        <v>226</v>
      </c>
      <c r="V83" s="120"/>
      <c r="W83" s="121"/>
      <c r="X83" s="175" t="s">
        <v>227</v>
      </c>
      <c r="Y83" s="120"/>
      <c r="Z83" s="121"/>
    </row>
    <row r="84" ht="14.25" customHeight="1">
      <c r="A84" s="272"/>
      <c r="B84" s="273"/>
      <c r="C84" s="148" t="s">
        <v>455</v>
      </c>
      <c r="D84" s="148">
        <v>22.0908</v>
      </c>
      <c r="E84" s="216">
        <f>ABS(D84-D83)/AVERAGE(D83:D84)</f>
        <v>0.001519839331</v>
      </c>
      <c r="F84" s="148" t="s">
        <v>205</v>
      </c>
      <c r="G84" s="148">
        <v>5.3144</v>
      </c>
      <c r="H84" s="141"/>
      <c r="J84" s="149"/>
      <c r="K84" s="240"/>
      <c r="L84" s="150" t="s">
        <v>361</v>
      </c>
      <c r="M84" s="152">
        <v>93.946</v>
      </c>
      <c r="N84" s="275">
        <f>ABS(M84-M83)/((M84+M83)/2)*100</f>
        <v>1.690775233</v>
      </c>
      <c r="O84" s="149" t="s">
        <v>361</v>
      </c>
      <c r="P84" s="152">
        <v>93.946</v>
      </c>
      <c r="Q84" s="155">
        <f>(P84-P82)/100</f>
        <v>0.9194</v>
      </c>
      <c r="S84" s="128" t="s">
        <v>1</v>
      </c>
      <c r="T84" s="129" t="s">
        <v>297</v>
      </c>
      <c r="U84" s="131" t="s">
        <v>1</v>
      </c>
      <c r="V84" s="132" t="s">
        <v>236</v>
      </c>
      <c r="W84" s="132" t="s">
        <v>231</v>
      </c>
      <c r="X84" s="133" t="s">
        <v>1</v>
      </c>
      <c r="Y84" s="134" t="s">
        <v>238</v>
      </c>
      <c r="Z84" s="135" t="s">
        <v>234</v>
      </c>
    </row>
    <row r="85" ht="14.25" customHeight="1">
      <c r="A85" s="272"/>
      <c r="B85" s="273"/>
      <c r="C85" s="148" t="s">
        <v>205</v>
      </c>
      <c r="D85" s="148">
        <v>5.3144</v>
      </c>
      <c r="E85" s="254"/>
      <c r="F85" s="148" t="s">
        <v>456</v>
      </c>
      <c r="G85" s="148">
        <v>16.2749</v>
      </c>
      <c r="H85" s="146">
        <f>(G85-G84)/10</f>
        <v>1.09605</v>
      </c>
      <c r="J85" s="168" t="s">
        <v>457</v>
      </c>
      <c r="K85" s="169"/>
      <c r="L85" s="170" t="s">
        <v>293</v>
      </c>
      <c r="M85" s="120"/>
      <c r="N85" s="120"/>
      <c r="O85" s="120"/>
      <c r="P85" s="120"/>
      <c r="Q85" s="121"/>
      <c r="S85" s="136" t="s">
        <v>250</v>
      </c>
      <c r="T85" s="139">
        <v>0.93</v>
      </c>
      <c r="U85" s="139" t="s">
        <v>458</v>
      </c>
      <c r="V85" s="139">
        <v>208.44</v>
      </c>
      <c r="W85" s="139"/>
      <c r="X85" s="139" t="s">
        <v>250</v>
      </c>
      <c r="Y85" s="139">
        <v>0.93</v>
      </c>
      <c r="Z85" s="141"/>
    </row>
    <row r="86" ht="14.25" customHeight="1">
      <c r="A86" s="272"/>
      <c r="B86" s="273"/>
      <c r="C86" s="148" t="s">
        <v>459</v>
      </c>
      <c r="D86" s="148">
        <v>5.2053</v>
      </c>
      <c r="E86" s="216">
        <f>ABS(D86-D85)/AVERAGE(D85:D86)</f>
        <v>0.02074203637</v>
      </c>
      <c r="F86" s="148" t="s">
        <v>460</v>
      </c>
      <c r="G86" s="148">
        <v>16.0231</v>
      </c>
      <c r="H86" s="146">
        <f>(G86-G84)/10</f>
        <v>1.07087</v>
      </c>
      <c r="J86" s="125" t="s">
        <v>225</v>
      </c>
      <c r="K86" s="121"/>
      <c r="L86" s="125" t="s">
        <v>226</v>
      </c>
      <c r="M86" s="120"/>
      <c r="N86" s="121"/>
      <c r="O86" s="125" t="s">
        <v>227</v>
      </c>
      <c r="P86" s="120"/>
      <c r="Q86" s="121"/>
      <c r="S86" s="143"/>
      <c r="T86" s="148"/>
      <c r="U86" s="148" t="s">
        <v>461</v>
      </c>
      <c r="V86" s="148">
        <v>211.0</v>
      </c>
      <c r="W86" s="144">
        <f>ABS(V86-V85)/((V86+V85)/2)*100</f>
        <v>1.220675186</v>
      </c>
      <c r="X86" s="148" t="s">
        <v>241</v>
      </c>
      <c r="Y86" s="148">
        <v>49.69</v>
      </c>
      <c r="Z86" s="146">
        <f>(Y86-Y85)/50</f>
        <v>0.9752</v>
      </c>
    </row>
    <row r="87" ht="14.25" customHeight="1">
      <c r="A87" s="272"/>
      <c r="B87" s="273"/>
      <c r="C87" s="148" t="s">
        <v>456</v>
      </c>
      <c r="D87" s="148">
        <v>16.2749</v>
      </c>
      <c r="E87" s="254"/>
      <c r="F87" s="148" t="s">
        <v>220</v>
      </c>
      <c r="G87" s="148">
        <v>7.0432</v>
      </c>
      <c r="H87" s="141"/>
      <c r="J87" s="276" t="s">
        <v>1</v>
      </c>
      <c r="K87" s="277" t="s">
        <v>296</v>
      </c>
      <c r="L87" s="177" t="s">
        <v>1</v>
      </c>
      <c r="M87" s="265" t="s">
        <v>230</v>
      </c>
      <c r="N87" s="278" t="s">
        <v>231</v>
      </c>
      <c r="O87" s="279" t="s">
        <v>1</v>
      </c>
      <c r="P87" s="280" t="s">
        <v>233</v>
      </c>
      <c r="Q87" s="278" t="s">
        <v>234</v>
      </c>
      <c r="S87" s="171">
        <v>231117.0</v>
      </c>
      <c r="T87" s="169"/>
      <c r="U87" s="172" t="s">
        <v>294</v>
      </c>
      <c r="V87" s="120"/>
      <c r="W87" s="120"/>
      <c r="X87" s="120"/>
      <c r="Y87" s="120"/>
      <c r="Z87" s="121"/>
    </row>
    <row r="88" ht="14.25" customHeight="1">
      <c r="A88" s="272"/>
      <c r="B88" s="273"/>
      <c r="C88" s="148" t="s">
        <v>460</v>
      </c>
      <c r="D88" s="148">
        <v>16.0231</v>
      </c>
      <c r="E88" s="216">
        <f>ABS(D88-D87)/AVERAGE(D87:D88)</f>
        <v>0.01559229674</v>
      </c>
      <c r="F88" s="148" t="s">
        <v>462</v>
      </c>
      <c r="G88" s="148">
        <v>17.3197</v>
      </c>
      <c r="H88" s="146">
        <f>(G88-G87)/10</f>
        <v>1.02765</v>
      </c>
      <c r="J88" s="268" t="s">
        <v>250</v>
      </c>
      <c r="K88" s="281">
        <v>2.7769</v>
      </c>
      <c r="L88" s="268" t="s">
        <v>463</v>
      </c>
      <c r="M88" s="269">
        <v>2.8753</v>
      </c>
      <c r="N88" s="180"/>
      <c r="O88" s="128" t="s">
        <v>241</v>
      </c>
      <c r="P88" s="157">
        <v>48.362</v>
      </c>
      <c r="Q88" s="282">
        <f>P88/50</f>
        <v>0.96724</v>
      </c>
      <c r="S88" s="175" t="s">
        <v>225</v>
      </c>
      <c r="T88" s="121"/>
      <c r="U88" s="175" t="s">
        <v>226</v>
      </c>
      <c r="V88" s="120"/>
      <c r="W88" s="121"/>
      <c r="X88" s="175" t="s">
        <v>227</v>
      </c>
      <c r="Y88" s="120"/>
      <c r="Z88" s="121"/>
    </row>
    <row r="89" ht="14.25" customHeight="1">
      <c r="A89" s="272"/>
      <c r="B89" s="273"/>
      <c r="C89" s="148" t="s">
        <v>220</v>
      </c>
      <c r="D89" s="148">
        <v>7.0432</v>
      </c>
      <c r="E89" s="254"/>
      <c r="F89" s="148" t="s">
        <v>464</v>
      </c>
      <c r="G89" s="148">
        <v>17.5925</v>
      </c>
      <c r="H89" s="146">
        <f>(G89-G87)/10</f>
        <v>1.05493</v>
      </c>
      <c r="J89" s="143"/>
      <c r="K89" s="283"/>
      <c r="L89" s="143" t="s">
        <v>465</v>
      </c>
      <c r="M89" s="148">
        <v>3.7408</v>
      </c>
      <c r="N89" s="213">
        <f>ABS(M89-M88)/((M89+M88)/2)*100</f>
        <v>26.16344977</v>
      </c>
      <c r="O89" s="143" t="s">
        <v>463</v>
      </c>
      <c r="P89" s="148">
        <v>2.8753</v>
      </c>
      <c r="Q89" s="146"/>
      <c r="S89" s="128" t="s">
        <v>1</v>
      </c>
      <c r="T89" s="129" t="s">
        <v>297</v>
      </c>
      <c r="U89" s="131" t="s">
        <v>1</v>
      </c>
      <c r="V89" s="132" t="s">
        <v>236</v>
      </c>
      <c r="W89" s="132" t="s">
        <v>231</v>
      </c>
      <c r="X89" s="133" t="s">
        <v>1</v>
      </c>
      <c r="Y89" s="134" t="s">
        <v>238</v>
      </c>
      <c r="Z89" s="135" t="s">
        <v>234</v>
      </c>
    </row>
    <row r="90" ht="14.25" customHeight="1">
      <c r="A90" s="272"/>
      <c r="B90" s="273"/>
      <c r="C90" s="148" t="s">
        <v>466</v>
      </c>
      <c r="D90" s="148">
        <v>6.8208</v>
      </c>
      <c r="E90" s="216">
        <f>ABS(D90-D89)/AVERAGE(D89:D90)</f>
        <v>0.0320830929</v>
      </c>
      <c r="F90" s="273"/>
      <c r="G90" s="273"/>
      <c r="H90" s="284"/>
      <c r="J90" s="143"/>
      <c r="K90" s="283"/>
      <c r="L90" s="143" t="s">
        <v>467</v>
      </c>
      <c r="M90" s="148">
        <v>247.7604</v>
      </c>
      <c r="N90" s="184"/>
      <c r="O90" s="143" t="s">
        <v>468</v>
      </c>
      <c r="P90" s="148">
        <v>49.1974</v>
      </c>
      <c r="Q90" s="146">
        <f>(P90-P89)/50</f>
        <v>0.926442</v>
      </c>
      <c r="S90" s="136" t="s">
        <v>239</v>
      </c>
      <c r="T90" s="139">
        <v>2.33</v>
      </c>
      <c r="U90" s="139" t="s">
        <v>193</v>
      </c>
      <c r="V90" s="139">
        <v>34.84</v>
      </c>
      <c r="W90" s="139"/>
      <c r="X90" s="139" t="s">
        <v>193</v>
      </c>
      <c r="Y90" s="139">
        <v>34.84</v>
      </c>
      <c r="Z90" s="141"/>
    </row>
    <row r="91" ht="14.25" customHeight="1">
      <c r="A91" s="272"/>
      <c r="B91" s="273"/>
      <c r="C91" s="148" t="s">
        <v>462</v>
      </c>
      <c r="D91" s="148">
        <v>17.3197</v>
      </c>
      <c r="E91" s="254"/>
      <c r="F91" s="273"/>
      <c r="G91" s="273"/>
      <c r="H91" s="284"/>
      <c r="J91" s="190"/>
      <c r="K91" s="285"/>
      <c r="L91" s="190" t="s">
        <v>469</v>
      </c>
      <c r="M91" s="286">
        <v>245.0272</v>
      </c>
      <c r="N91" s="287">
        <f>ABS(M91-M90)/((M91+M90)/2)*100</f>
        <v>1.109281159</v>
      </c>
      <c r="O91" s="143" t="s">
        <v>470</v>
      </c>
      <c r="P91" s="148">
        <v>48.8009</v>
      </c>
      <c r="Q91" s="146">
        <f>(P91-P89)/50</f>
        <v>0.918512</v>
      </c>
      <c r="S91" s="143" t="s">
        <v>270</v>
      </c>
      <c r="T91" s="148">
        <v>2.26</v>
      </c>
      <c r="U91" s="148" t="s">
        <v>453</v>
      </c>
      <c r="V91" s="148">
        <v>34.87</v>
      </c>
      <c r="W91" s="144">
        <f>ABS(V91-V90)/((V91+V90)/2)*100</f>
        <v>0.08607086501</v>
      </c>
      <c r="X91" s="148" t="s">
        <v>454</v>
      </c>
      <c r="Y91" s="148">
        <v>87.7</v>
      </c>
      <c r="Z91" s="146">
        <f>(Y91-Y90)/50</f>
        <v>1.0572</v>
      </c>
    </row>
    <row r="92" ht="14.25" customHeight="1">
      <c r="A92" s="288"/>
      <c r="B92" s="289"/>
      <c r="C92" s="150" t="s">
        <v>464</v>
      </c>
      <c r="D92" s="150">
        <v>17.5925</v>
      </c>
      <c r="E92" s="216">
        <f>ABS(D92-D91)/AVERAGE(D91:D92)</f>
        <v>0.01562777482</v>
      </c>
      <c r="F92" s="290"/>
      <c r="G92" s="290"/>
      <c r="H92" s="291"/>
      <c r="J92" s="143"/>
      <c r="K92" s="184"/>
      <c r="L92" s="143"/>
      <c r="M92" s="148"/>
      <c r="N92" s="184"/>
      <c r="O92" s="143" t="s">
        <v>158</v>
      </c>
      <c r="P92" s="148">
        <v>247.7604</v>
      </c>
      <c r="Q92" s="146"/>
      <c r="S92" s="259"/>
      <c r="T92" s="260"/>
      <c r="U92" s="148" t="s">
        <v>454</v>
      </c>
      <c r="V92" s="148">
        <v>87.7</v>
      </c>
      <c r="W92" s="148"/>
      <c r="X92" s="148" t="s">
        <v>455</v>
      </c>
      <c r="Y92" s="148">
        <v>87.08</v>
      </c>
      <c r="Z92" s="146">
        <f>(Y92-Y90)/50</f>
        <v>1.0448</v>
      </c>
    </row>
    <row r="93" ht="14.25" customHeight="1">
      <c r="A93" s="165"/>
      <c r="J93" s="143"/>
      <c r="K93" s="184"/>
      <c r="L93" s="143"/>
      <c r="M93" s="148"/>
      <c r="N93" s="184"/>
      <c r="O93" s="143" t="s">
        <v>471</v>
      </c>
      <c r="P93" s="148">
        <v>329.6774</v>
      </c>
      <c r="Q93" s="146">
        <f t="shared" ref="Q93:Q94" si="10">(P93-P92)/100</f>
        <v>0.81917</v>
      </c>
      <c r="S93" s="259"/>
      <c r="T93" s="292"/>
      <c r="U93" s="148" t="s">
        <v>455</v>
      </c>
      <c r="V93" s="148">
        <v>87.08</v>
      </c>
      <c r="W93" s="144">
        <f>ABS(V93-V92)/((V93+V92)/2)*100</f>
        <v>0.7094633253</v>
      </c>
      <c r="X93" s="148" t="s">
        <v>203</v>
      </c>
      <c r="Y93" s="148">
        <v>165.41</v>
      </c>
      <c r="Z93" s="146"/>
    </row>
    <row r="94" ht="14.25" customHeight="1">
      <c r="A94" s="165"/>
      <c r="J94" s="149"/>
      <c r="K94" s="153"/>
      <c r="L94" s="149"/>
      <c r="M94" s="150"/>
      <c r="N94" s="153"/>
      <c r="O94" s="149" t="s">
        <v>472</v>
      </c>
      <c r="P94" s="150">
        <v>331.1622</v>
      </c>
      <c r="Q94" s="155">
        <f t="shared" si="10"/>
        <v>0.014848</v>
      </c>
      <c r="S94" s="259"/>
      <c r="T94" s="260"/>
      <c r="U94" s="148" t="s">
        <v>194</v>
      </c>
      <c r="V94" s="148">
        <v>53.43</v>
      </c>
      <c r="W94" s="148"/>
      <c r="X94" s="148" t="s">
        <v>194</v>
      </c>
      <c r="Y94" s="148">
        <v>53.43</v>
      </c>
      <c r="Z94" s="198"/>
    </row>
    <row r="95" ht="14.25" customHeight="1">
      <c r="A95" s="165"/>
      <c r="J95" s="118" t="s">
        <v>473</v>
      </c>
      <c r="K95" s="170" t="s">
        <v>293</v>
      </c>
      <c r="L95" s="120"/>
      <c r="M95" s="120"/>
      <c r="N95" s="120"/>
      <c r="O95" s="120"/>
      <c r="P95" s="120"/>
      <c r="Q95" s="121"/>
      <c r="S95" s="259"/>
      <c r="T95" s="260"/>
      <c r="U95" s="148" t="s">
        <v>474</v>
      </c>
      <c r="V95" s="148">
        <v>53.47</v>
      </c>
      <c r="W95" s="144">
        <f>ABS(V95-V94)/((V95+V94)/2)*100</f>
        <v>0.0748362956</v>
      </c>
      <c r="X95" s="148" t="s">
        <v>475</v>
      </c>
      <c r="Y95" s="148">
        <v>104.62</v>
      </c>
      <c r="Z95" s="146">
        <f>(Y95-Y94)/50</f>
        <v>1.0238</v>
      </c>
    </row>
    <row r="96" ht="14.25" customHeight="1">
      <c r="A96" s="165"/>
      <c r="J96" s="122" t="s">
        <v>225</v>
      </c>
      <c r="K96" s="174"/>
      <c r="L96" s="122" t="s">
        <v>226</v>
      </c>
      <c r="M96" s="123"/>
      <c r="N96" s="174"/>
      <c r="O96" s="293" t="s">
        <v>227</v>
      </c>
      <c r="P96" s="123"/>
      <c r="Q96" s="174"/>
      <c r="S96" s="259"/>
      <c r="T96" s="260"/>
      <c r="U96" s="148" t="s">
        <v>475</v>
      </c>
      <c r="V96" s="148">
        <v>104.62</v>
      </c>
      <c r="W96" s="148"/>
      <c r="X96" s="148" t="s">
        <v>476</v>
      </c>
      <c r="Y96" s="148">
        <v>107.89</v>
      </c>
      <c r="Z96" s="146">
        <f>(Y96-Y94)/50</f>
        <v>1.0892</v>
      </c>
    </row>
    <row r="97" ht="14.25" customHeight="1">
      <c r="A97" s="165"/>
      <c r="J97" s="143" t="s">
        <v>1</v>
      </c>
      <c r="K97" s="184" t="s">
        <v>296</v>
      </c>
      <c r="L97" s="294" t="s">
        <v>1</v>
      </c>
      <c r="M97" s="255" t="s">
        <v>230</v>
      </c>
      <c r="N97" s="295" t="s">
        <v>231</v>
      </c>
      <c r="O97" s="296" t="s">
        <v>1</v>
      </c>
      <c r="P97" s="297" t="s">
        <v>233</v>
      </c>
      <c r="Q97" s="295" t="s">
        <v>234</v>
      </c>
      <c r="S97" s="259"/>
      <c r="T97" s="260"/>
      <c r="U97" s="148" t="s">
        <v>476</v>
      </c>
      <c r="V97" s="148">
        <v>107.89</v>
      </c>
      <c r="W97" s="144">
        <f>ABS(V97-V96)/((V97+V96)/2)*100</f>
        <v>3.077502235</v>
      </c>
      <c r="X97" s="148" t="s">
        <v>212</v>
      </c>
      <c r="Y97" s="148">
        <v>68.99</v>
      </c>
      <c r="Z97" s="146"/>
    </row>
    <row r="98" ht="14.25" customHeight="1">
      <c r="A98" s="165"/>
      <c r="J98" s="143" t="s">
        <v>250</v>
      </c>
      <c r="K98" s="184">
        <v>2.5797</v>
      </c>
      <c r="L98" s="143" t="s">
        <v>156</v>
      </c>
      <c r="M98" s="148">
        <v>2.4173</v>
      </c>
      <c r="N98" s="184"/>
      <c r="O98" s="185" t="s">
        <v>287</v>
      </c>
      <c r="P98" s="148">
        <v>54.5999</v>
      </c>
      <c r="Q98" s="146">
        <f>P98/50</f>
        <v>1.091998</v>
      </c>
      <c r="S98" s="259"/>
      <c r="T98" s="260"/>
      <c r="U98" s="148" t="s">
        <v>212</v>
      </c>
      <c r="V98" s="148">
        <v>68.99</v>
      </c>
      <c r="W98" s="148"/>
      <c r="X98" s="148" t="s">
        <v>477</v>
      </c>
      <c r="Y98" s="148">
        <v>121.3</v>
      </c>
      <c r="Z98" s="146">
        <f>(Y98-Y97)/50</f>
        <v>1.0462</v>
      </c>
    </row>
    <row r="99" ht="14.25" customHeight="1">
      <c r="A99" s="165"/>
      <c r="J99" s="143" t="s">
        <v>270</v>
      </c>
      <c r="K99" s="184">
        <v>2.1188</v>
      </c>
      <c r="L99" s="143" t="s">
        <v>271</v>
      </c>
      <c r="M99" s="148">
        <v>2.9339</v>
      </c>
      <c r="N99" s="213">
        <f>ABS(M99-M98)/((M99+M98)/2)*100</f>
        <v>19.30781881</v>
      </c>
      <c r="O99" s="185" t="s">
        <v>156</v>
      </c>
      <c r="P99" s="148">
        <v>2.4173</v>
      </c>
      <c r="Q99" s="146"/>
      <c r="S99" s="259"/>
      <c r="T99" s="260"/>
      <c r="U99" s="148" t="s">
        <v>478</v>
      </c>
      <c r="V99" s="148">
        <v>69.9</v>
      </c>
      <c r="W99" s="144">
        <f>ABS(V99-V98)/((V99+V98)/2)*100</f>
        <v>1.310389517</v>
      </c>
      <c r="X99" s="298" t="s">
        <v>479</v>
      </c>
      <c r="Y99" s="298">
        <v>120.36</v>
      </c>
      <c r="Z99" s="299">
        <f>(Y99-Y97)/50</f>
        <v>1.0274</v>
      </c>
    </row>
    <row r="100" ht="14.25" customHeight="1">
      <c r="A100" s="165"/>
      <c r="J100" s="143"/>
      <c r="K100" s="283"/>
      <c r="L100" s="143"/>
      <c r="M100" s="148"/>
      <c r="N100" s="184"/>
      <c r="O100" s="185" t="s">
        <v>273</v>
      </c>
      <c r="P100" s="148">
        <v>52.959</v>
      </c>
      <c r="Q100" s="146">
        <f>(P100-P99)/50</f>
        <v>1.010834</v>
      </c>
      <c r="S100" s="259"/>
      <c r="T100" s="260"/>
      <c r="U100" s="148" t="s">
        <v>477</v>
      </c>
      <c r="V100" s="148">
        <v>121.3</v>
      </c>
      <c r="W100" s="148"/>
      <c r="X100" s="260"/>
      <c r="Y100" s="260"/>
      <c r="Z100" s="266"/>
    </row>
    <row r="101" ht="14.25" customHeight="1">
      <c r="A101" s="165"/>
      <c r="J101" s="143"/>
      <c r="K101" s="283"/>
      <c r="L101" s="143"/>
      <c r="M101" s="148"/>
      <c r="O101" s="185" t="s">
        <v>480</v>
      </c>
      <c r="P101" s="148">
        <v>53.7865</v>
      </c>
      <c r="Q101" s="146">
        <f>(P101-P99)/50</f>
        <v>1.027384</v>
      </c>
      <c r="S101" s="300"/>
      <c r="T101" s="301"/>
      <c r="U101" s="150" t="s">
        <v>479</v>
      </c>
      <c r="V101" s="150">
        <v>120.36</v>
      </c>
      <c r="W101" s="152">
        <f>ABS(V101-V100)/((V101+V100)/2)*100</f>
        <v>0.7779524952</v>
      </c>
      <c r="X101" s="301"/>
      <c r="Y101" s="301"/>
      <c r="Z101" s="302"/>
    </row>
    <row r="102" ht="14.25" customHeight="1">
      <c r="A102" s="165"/>
      <c r="J102" s="143"/>
      <c r="K102" s="184"/>
      <c r="L102" s="143"/>
      <c r="M102" s="148"/>
      <c r="N102" s="213"/>
      <c r="O102" s="185" t="s">
        <v>241</v>
      </c>
      <c r="P102" s="148">
        <v>52.0261</v>
      </c>
      <c r="Q102" s="146">
        <v>1.040522</v>
      </c>
    </row>
    <row r="103" ht="14.25" customHeight="1">
      <c r="A103" s="165"/>
      <c r="J103" s="149"/>
      <c r="K103" s="153"/>
      <c r="L103" s="149"/>
      <c r="M103" s="150"/>
      <c r="N103" s="219"/>
      <c r="O103" s="208"/>
      <c r="P103" s="150"/>
      <c r="Q103" s="155"/>
    </row>
    <row r="104" ht="14.25" customHeight="1">
      <c r="A104" s="165"/>
      <c r="J104" s="168" t="s">
        <v>481</v>
      </c>
      <c r="K104" s="169"/>
      <c r="L104" s="170" t="s">
        <v>293</v>
      </c>
      <c r="M104" s="120"/>
      <c r="N104" s="120"/>
      <c r="O104" s="120"/>
      <c r="P104" s="120"/>
      <c r="Q104" s="121"/>
    </row>
    <row r="105" ht="14.25" customHeight="1">
      <c r="A105" s="165"/>
      <c r="J105" s="125" t="s">
        <v>225</v>
      </c>
      <c r="K105" s="121"/>
      <c r="L105" s="125" t="s">
        <v>226</v>
      </c>
      <c r="M105" s="120"/>
      <c r="N105" s="121"/>
      <c r="O105" s="125" t="s">
        <v>227</v>
      </c>
      <c r="P105" s="120"/>
      <c r="Q105" s="121"/>
    </row>
    <row r="106" ht="14.25" customHeight="1">
      <c r="A106" s="165"/>
      <c r="J106" s="276" t="s">
        <v>1</v>
      </c>
      <c r="K106" s="277" t="s">
        <v>296</v>
      </c>
      <c r="L106" s="177" t="s">
        <v>1</v>
      </c>
      <c r="M106" s="303" t="s">
        <v>230</v>
      </c>
      <c r="N106" s="265" t="s">
        <v>231</v>
      </c>
      <c r="O106" s="177" t="s">
        <v>1</v>
      </c>
      <c r="P106" s="178" t="s">
        <v>233</v>
      </c>
      <c r="Q106" s="265" t="s">
        <v>234</v>
      </c>
    </row>
    <row r="107" ht="14.25" customHeight="1">
      <c r="A107" s="165"/>
      <c r="J107" s="136" t="s">
        <v>250</v>
      </c>
      <c r="K107" s="180">
        <v>2.1157</v>
      </c>
      <c r="L107" s="136" t="s">
        <v>120</v>
      </c>
      <c r="M107" s="139">
        <v>13.5005</v>
      </c>
      <c r="N107" s="180"/>
      <c r="O107" s="136" t="s">
        <v>241</v>
      </c>
      <c r="P107" s="137">
        <v>49.7598</v>
      </c>
      <c r="Q107" s="141">
        <f>P107/50</f>
        <v>0.995196</v>
      </c>
    </row>
    <row r="108" ht="14.25" customHeight="1">
      <c r="A108" s="165"/>
      <c r="J108" s="143" t="s">
        <v>270</v>
      </c>
      <c r="K108" s="184">
        <v>2.2184</v>
      </c>
      <c r="L108" s="143" t="s">
        <v>482</v>
      </c>
      <c r="M108" s="148">
        <v>12.8569</v>
      </c>
      <c r="N108" s="213">
        <f>ABS(M108-M107)/((M108+M107)/2)*100</f>
        <v>4.883637992</v>
      </c>
      <c r="O108" s="143" t="s">
        <v>120</v>
      </c>
      <c r="P108" s="148">
        <v>13.5005</v>
      </c>
      <c r="Q108" s="146"/>
    </row>
    <row r="109" ht="14.25" customHeight="1">
      <c r="A109" s="165"/>
      <c r="J109" s="143"/>
      <c r="K109" s="184"/>
      <c r="L109" s="143" t="s">
        <v>156</v>
      </c>
      <c r="M109" s="148">
        <v>4.3949</v>
      </c>
      <c r="N109" s="184"/>
      <c r="O109" s="143" t="s">
        <v>483</v>
      </c>
      <c r="P109" s="148">
        <v>57.4984</v>
      </c>
      <c r="Q109" s="146">
        <f>(P109-P108)/50</f>
        <v>0.879958</v>
      </c>
    </row>
    <row r="110" ht="14.25" customHeight="1">
      <c r="A110" s="165"/>
      <c r="J110" s="143"/>
      <c r="K110" s="184"/>
      <c r="L110" s="143" t="s">
        <v>271</v>
      </c>
      <c r="M110" s="148">
        <v>2.9786</v>
      </c>
      <c r="N110" s="213">
        <f>ABS(M110-M109)/((M110+M109)/2)*100</f>
        <v>38.41594901</v>
      </c>
      <c r="O110" s="143" t="s">
        <v>484</v>
      </c>
      <c r="P110" s="148">
        <v>55.6323</v>
      </c>
      <c r="Q110" s="146">
        <f>(P110-P108)/50</f>
        <v>0.842636</v>
      </c>
    </row>
    <row r="111" ht="14.25" customHeight="1">
      <c r="A111" s="165"/>
      <c r="J111" s="143"/>
      <c r="K111" s="184"/>
      <c r="L111" s="143" t="s">
        <v>162</v>
      </c>
      <c r="M111" s="148">
        <v>2.1554</v>
      </c>
      <c r="N111" s="184"/>
      <c r="O111" s="143" t="s">
        <v>156</v>
      </c>
      <c r="P111" s="148">
        <v>4.3949</v>
      </c>
      <c r="Q111" s="146"/>
    </row>
    <row r="112" ht="14.25" customHeight="1">
      <c r="A112" s="165"/>
      <c r="J112" s="143"/>
      <c r="K112" s="184"/>
      <c r="L112" s="143" t="s">
        <v>485</v>
      </c>
      <c r="M112" s="148">
        <v>1.9944</v>
      </c>
      <c r="N112" s="213">
        <f>ABS(M112-M111)/((M112+M111)/2)*100</f>
        <v>7.759410092</v>
      </c>
      <c r="O112" s="143" t="s">
        <v>273</v>
      </c>
      <c r="P112" s="148">
        <v>49.2854</v>
      </c>
      <c r="Q112" s="146">
        <f>(P112-P111)/50</f>
        <v>0.89781</v>
      </c>
    </row>
    <row r="113" ht="14.25" customHeight="1">
      <c r="A113" s="165"/>
      <c r="J113" s="143"/>
      <c r="K113" s="184"/>
      <c r="L113" s="143" t="s">
        <v>171</v>
      </c>
      <c r="M113" s="148">
        <v>0.7214</v>
      </c>
      <c r="N113" s="184"/>
      <c r="O113" s="143" t="s">
        <v>480</v>
      </c>
      <c r="P113" s="148">
        <v>48.2118</v>
      </c>
      <c r="Q113" s="146">
        <f>(P113-P111)/50</f>
        <v>0.876338</v>
      </c>
    </row>
    <row r="114" ht="14.25" customHeight="1">
      <c r="A114" s="165"/>
      <c r="J114" s="143"/>
      <c r="K114" s="184"/>
      <c r="L114" s="143" t="s">
        <v>486</v>
      </c>
      <c r="M114" s="148">
        <v>1.4159</v>
      </c>
      <c r="N114" s="213">
        <f>ABS(M114-M113)/((M114+M113)/2)*100</f>
        <v>64.98853694</v>
      </c>
      <c r="O114" s="143" t="s">
        <v>485</v>
      </c>
      <c r="P114" s="148">
        <v>2.1554</v>
      </c>
      <c r="Q114" s="146"/>
    </row>
    <row r="115" ht="14.25" customHeight="1">
      <c r="A115" s="165"/>
      <c r="J115" s="143"/>
      <c r="K115" s="184"/>
      <c r="L115" s="143"/>
      <c r="M115" s="148"/>
      <c r="N115" s="184"/>
      <c r="O115" s="143" t="s">
        <v>487</v>
      </c>
      <c r="P115" s="148">
        <v>47.5999</v>
      </c>
      <c r="Q115" s="146">
        <f>(P115-P114)/50</f>
        <v>0.90889</v>
      </c>
    </row>
    <row r="116" ht="14.25" customHeight="1">
      <c r="A116" s="165"/>
      <c r="J116" s="143"/>
      <c r="K116" s="184"/>
      <c r="L116" s="143"/>
      <c r="M116" s="148"/>
      <c r="N116" s="184"/>
      <c r="O116" s="143" t="s">
        <v>488</v>
      </c>
      <c r="P116" s="148">
        <v>48.3447</v>
      </c>
      <c r="Q116" s="146">
        <f>(P116-P114)/50</f>
        <v>0.923786</v>
      </c>
    </row>
    <row r="117" ht="14.25" customHeight="1">
      <c r="A117" s="165"/>
      <c r="J117" s="143"/>
      <c r="K117" s="184"/>
      <c r="L117" s="143"/>
      <c r="M117" s="148"/>
      <c r="N117" s="184"/>
      <c r="O117" s="143" t="s">
        <v>171</v>
      </c>
      <c r="P117" s="148">
        <v>0.7214</v>
      </c>
      <c r="Q117" s="146"/>
    </row>
    <row r="118" ht="14.25" customHeight="1">
      <c r="A118" s="165"/>
      <c r="J118" s="143"/>
      <c r="K118" s="184"/>
      <c r="L118" s="143"/>
      <c r="M118" s="148"/>
      <c r="N118" s="184"/>
      <c r="O118" s="143" t="s">
        <v>489</v>
      </c>
      <c r="P118" s="148">
        <v>45.8087</v>
      </c>
      <c r="Q118" s="146">
        <f>(P118-P117)/50</f>
        <v>0.901746</v>
      </c>
    </row>
    <row r="119" ht="14.25" customHeight="1">
      <c r="A119" s="165"/>
      <c r="J119" s="143"/>
      <c r="K119" s="184"/>
      <c r="L119" s="143"/>
      <c r="M119" s="148"/>
      <c r="N119" s="184"/>
      <c r="O119" s="143" t="s">
        <v>490</v>
      </c>
      <c r="P119" s="148">
        <v>45.9194</v>
      </c>
      <c r="Q119" s="146">
        <f>(P119-P117)/50</f>
        <v>0.90396</v>
      </c>
    </row>
    <row r="120" ht="14.25" customHeight="1">
      <c r="A120" s="165"/>
      <c r="J120" s="143"/>
      <c r="K120" s="184"/>
      <c r="L120" s="143"/>
      <c r="M120" s="148"/>
      <c r="N120" s="184"/>
      <c r="O120" s="143"/>
      <c r="P120" s="148"/>
      <c r="Q120" s="146"/>
    </row>
    <row r="121" ht="14.25" customHeight="1">
      <c r="A121" s="165"/>
      <c r="J121" s="149"/>
      <c r="K121" s="153"/>
      <c r="L121" s="149"/>
      <c r="M121" s="150"/>
      <c r="N121" s="153"/>
      <c r="O121" s="149" t="s">
        <v>287</v>
      </c>
      <c r="P121" s="150">
        <v>49.6514</v>
      </c>
      <c r="Q121" s="155">
        <f>(P121-P120)/50</f>
        <v>0.993028</v>
      </c>
    </row>
    <row r="122" ht="14.25" customHeight="1">
      <c r="A122" s="165"/>
      <c r="K122" s="168" t="s">
        <v>491</v>
      </c>
      <c r="L122" s="169"/>
      <c r="M122" s="170" t="s">
        <v>293</v>
      </c>
      <c r="N122" s="120"/>
      <c r="O122" s="120"/>
      <c r="P122" s="120"/>
      <c r="Q122" s="120"/>
      <c r="R122" s="121"/>
    </row>
    <row r="123" ht="14.25" customHeight="1">
      <c r="A123" s="165"/>
      <c r="K123" s="122" t="s">
        <v>225</v>
      </c>
      <c r="L123" s="124"/>
      <c r="M123" s="125" t="s">
        <v>226</v>
      </c>
      <c r="N123" s="120"/>
      <c r="O123" s="121"/>
      <c r="P123" s="125" t="s">
        <v>227</v>
      </c>
      <c r="Q123" s="120"/>
      <c r="R123" s="121"/>
    </row>
    <row r="124" ht="14.25" customHeight="1">
      <c r="A124" s="165"/>
      <c r="K124" s="148" t="s">
        <v>1</v>
      </c>
      <c r="L124" s="148" t="s">
        <v>296</v>
      </c>
      <c r="M124" s="131" t="s">
        <v>1</v>
      </c>
      <c r="N124" s="132" t="s">
        <v>230</v>
      </c>
      <c r="O124" s="132" t="s">
        <v>231</v>
      </c>
      <c r="P124" s="133" t="s">
        <v>1</v>
      </c>
      <c r="Q124" s="134" t="s">
        <v>233</v>
      </c>
      <c r="R124" s="135" t="s">
        <v>234</v>
      </c>
    </row>
    <row r="125" ht="14.25" customHeight="1">
      <c r="A125" s="165"/>
      <c r="K125" s="148" t="s">
        <v>250</v>
      </c>
      <c r="L125" s="148">
        <v>3.0534</v>
      </c>
      <c r="M125" s="148" t="s">
        <v>492</v>
      </c>
      <c r="N125" s="137">
        <v>61.7839</v>
      </c>
      <c r="O125" s="139"/>
      <c r="P125" s="139" t="s">
        <v>241</v>
      </c>
      <c r="Q125" s="137">
        <v>50.4004</v>
      </c>
      <c r="R125" s="141">
        <f>Q125/50</f>
        <v>1.008008</v>
      </c>
    </row>
    <row r="126" ht="14.25" customHeight="1">
      <c r="A126" s="165"/>
      <c r="K126" s="148"/>
      <c r="L126" s="147"/>
      <c r="M126" s="148" t="s">
        <v>493</v>
      </c>
      <c r="N126" s="144">
        <v>60.6478</v>
      </c>
      <c r="O126" s="144">
        <f>ABS(N126-N125)/((N126+N125)/2)*100</f>
        <v>1.855891897</v>
      </c>
      <c r="P126" s="148" t="s">
        <v>492</v>
      </c>
      <c r="Q126" s="144">
        <v>60.6478</v>
      </c>
      <c r="R126" s="146"/>
    </row>
    <row r="127" ht="14.25" customHeight="1">
      <c r="A127" s="165"/>
      <c r="K127" s="143"/>
      <c r="L127" s="212"/>
      <c r="M127" s="148" t="s">
        <v>494</v>
      </c>
      <c r="N127" s="144">
        <v>109.8443</v>
      </c>
      <c r="O127" s="148"/>
      <c r="P127" s="148" t="s">
        <v>494</v>
      </c>
      <c r="Q127" s="144">
        <v>109.8443</v>
      </c>
      <c r="R127" s="146">
        <f>(Q127-Q126)/50</f>
        <v>0.98393</v>
      </c>
    </row>
    <row r="128" ht="14.25" customHeight="1">
      <c r="A128" s="165"/>
      <c r="K128" s="149"/>
      <c r="L128" s="218"/>
      <c r="M128" s="148" t="s">
        <v>495</v>
      </c>
      <c r="N128" s="152">
        <v>109.6688</v>
      </c>
      <c r="O128" s="152">
        <f>ABS(N128-N127)/((N128+N127)/2)*100</f>
        <v>0.1598993409</v>
      </c>
      <c r="P128" s="148" t="s">
        <v>495</v>
      </c>
      <c r="Q128" s="152">
        <v>109.6688</v>
      </c>
      <c r="R128" s="155">
        <f>(Q128-Q126)/50</f>
        <v>0.98042</v>
      </c>
    </row>
    <row r="129" ht="14.25" customHeight="1">
      <c r="A129" s="165"/>
    </row>
    <row r="130" ht="14.25" customHeight="1">
      <c r="A130" s="165"/>
    </row>
    <row r="131" ht="14.25" customHeight="1">
      <c r="A131" s="165"/>
    </row>
    <row r="132" ht="14.25" customHeight="1">
      <c r="A132" s="165"/>
    </row>
    <row r="133" ht="14.25" customHeight="1">
      <c r="A133" s="165"/>
    </row>
    <row r="134" ht="14.25" customHeight="1">
      <c r="A134" s="165"/>
    </row>
    <row r="135" ht="14.25" customHeight="1">
      <c r="A135" s="165"/>
    </row>
    <row r="136" ht="14.25" customHeight="1">
      <c r="A136" s="165"/>
    </row>
    <row r="137" ht="14.25" customHeight="1">
      <c r="A137" s="165"/>
    </row>
    <row r="138" ht="14.25" customHeight="1">
      <c r="A138" s="165"/>
    </row>
    <row r="139" ht="14.25" customHeight="1">
      <c r="A139" s="165"/>
    </row>
    <row r="140" ht="14.25" customHeight="1">
      <c r="A140" s="165"/>
    </row>
    <row r="141" ht="14.25" customHeight="1">
      <c r="A141" s="165"/>
    </row>
    <row r="142" ht="14.25" customHeight="1">
      <c r="A142" s="165"/>
    </row>
    <row r="143" ht="14.25" customHeight="1">
      <c r="A143" s="165"/>
    </row>
    <row r="144" ht="14.25" customHeight="1">
      <c r="A144" s="165"/>
    </row>
    <row r="145" ht="14.25" customHeight="1">
      <c r="A145" s="165"/>
    </row>
    <row r="146" ht="14.25" customHeight="1">
      <c r="A146" s="165"/>
    </row>
    <row r="147" ht="14.25" customHeight="1">
      <c r="A147" s="165"/>
    </row>
    <row r="148" ht="14.25" customHeight="1">
      <c r="A148" s="165"/>
    </row>
    <row r="149" ht="14.25" customHeight="1">
      <c r="A149" s="165"/>
    </row>
    <row r="150" ht="14.25" customHeight="1">
      <c r="A150" s="165"/>
    </row>
    <row r="151" ht="14.25" customHeight="1">
      <c r="A151" s="165"/>
    </row>
    <row r="152" ht="14.25" customHeight="1">
      <c r="A152" s="165"/>
    </row>
    <row r="153" ht="14.25" customHeight="1">
      <c r="A153" s="165"/>
    </row>
    <row r="154" ht="14.25" customHeight="1">
      <c r="A154" s="165"/>
    </row>
    <row r="155" ht="14.25" customHeight="1">
      <c r="A155" s="165"/>
    </row>
    <row r="156" ht="14.25" customHeight="1">
      <c r="A156" s="165"/>
    </row>
    <row r="157" ht="14.25" customHeight="1">
      <c r="A157" s="165"/>
    </row>
    <row r="158" ht="14.25" customHeight="1">
      <c r="A158" s="165"/>
    </row>
    <row r="159" ht="14.25" customHeight="1">
      <c r="A159" s="165"/>
    </row>
    <row r="160" ht="14.25" customHeight="1">
      <c r="A160" s="165"/>
    </row>
    <row r="161" ht="14.25" customHeight="1">
      <c r="A161" s="165"/>
    </row>
    <row r="162" ht="14.25" customHeight="1">
      <c r="A162" s="165"/>
    </row>
    <row r="163" ht="14.25" customHeight="1">
      <c r="A163" s="165"/>
    </row>
    <row r="164" ht="14.25" customHeight="1">
      <c r="A164" s="165"/>
    </row>
    <row r="165" ht="14.25" customHeight="1">
      <c r="A165" s="165"/>
    </row>
    <row r="166" ht="14.25" customHeight="1">
      <c r="A166" s="165"/>
    </row>
    <row r="167" ht="14.25" customHeight="1">
      <c r="A167" s="165"/>
    </row>
    <row r="168" ht="14.25" customHeight="1">
      <c r="A168" s="165"/>
    </row>
    <row r="169" ht="14.25" customHeight="1">
      <c r="A169" s="165"/>
    </row>
    <row r="170" ht="14.25" customHeight="1">
      <c r="A170" s="165"/>
    </row>
    <row r="171" ht="14.25" customHeight="1">
      <c r="A171" s="165"/>
    </row>
    <row r="172" ht="14.25" customHeight="1">
      <c r="A172" s="165"/>
    </row>
    <row r="173" ht="14.25" customHeight="1">
      <c r="A173" s="165"/>
    </row>
    <row r="174" ht="14.25" customHeight="1">
      <c r="A174" s="165"/>
    </row>
    <row r="175" ht="14.25" customHeight="1">
      <c r="A175" s="165"/>
    </row>
    <row r="176" ht="14.25" customHeight="1">
      <c r="A176" s="165"/>
    </row>
    <row r="177" ht="14.25" customHeight="1">
      <c r="A177" s="165"/>
    </row>
    <row r="178" ht="14.25" customHeight="1">
      <c r="A178" s="165"/>
    </row>
    <row r="179" ht="14.25" customHeight="1">
      <c r="A179" s="165"/>
    </row>
    <row r="180" ht="14.25" customHeight="1">
      <c r="A180" s="165"/>
    </row>
    <row r="181" ht="14.25" customHeight="1">
      <c r="A181" s="165"/>
    </row>
    <row r="182" ht="14.25" customHeight="1">
      <c r="A182" s="165"/>
    </row>
    <row r="183" ht="14.25" customHeight="1">
      <c r="A183" s="165"/>
    </row>
    <row r="184" ht="14.25" customHeight="1">
      <c r="A184" s="165"/>
    </row>
    <row r="185" ht="14.25" customHeight="1">
      <c r="A185" s="165"/>
    </row>
    <row r="186" ht="14.25" customHeight="1">
      <c r="A186" s="165"/>
    </row>
    <row r="187" ht="14.25" customHeight="1">
      <c r="A187" s="165"/>
    </row>
    <row r="188" ht="14.25" customHeight="1">
      <c r="A188" s="165"/>
    </row>
    <row r="189" ht="14.25" customHeight="1">
      <c r="A189" s="165"/>
    </row>
    <row r="190" ht="14.25" customHeight="1">
      <c r="A190" s="165"/>
    </row>
    <row r="191" ht="14.25" customHeight="1">
      <c r="A191" s="165"/>
    </row>
    <row r="192" ht="14.25" customHeight="1">
      <c r="A192" s="165"/>
    </row>
    <row r="193" ht="14.25" customHeight="1">
      <c r="A193" s="165"/>
    </row>
    <row r="194" ht="14.25" customHeight="1">
      <c r="A194" s="165"/>
    </row>
    <row r="195" ht="14.25" customHeight="1">
      <c r="A195" s="165"/>
    </row>
    <row r="196" ht="14.25" customHeight="1">
      <c r="A196" s="165"/>
    </row>
    <row r="197" ht="14.25" customHeight="1">
      <c r="A197" s="165"/>
    </row>
    <row r="198" ht="14.25" customHeight="1">
      <c r="A198" s="165"/>
    </row>
    <row r="199" ht="14.25" customHeight="1">
      <c r="A199" s="165"/>
    </row>
    <row r="200" ht="14.25" customHeight="1">
      <c r="A200" s="165"/>
    </row>
    <row r="201" ht="14.25" customHeight="1">
      <c r="A201" s="165"/>
    </row>
    <row r="202" ht="14.25" customHeight="1">
      <c r="A202" s="165"/>
    </row>
    <row r="203" ht="14.25" customHeight="1">
      <c r="A203" s="165"/>
    </row>
    <row r="204" ht="14.25" customHeight="1">
      <c r="A204" s="165"/>
    </row>
    <row r="205" ht="14.25" customHeight="1">
      <c r="A205" s="165"/>
    </row>
    <row r="206" ht="14.25" customHeight="1">
      <c r="A206" s="165"/>
    </row>
    <row r="207" ht="14.25" customHeight="1">
      <c r="A207" s="165"/>
    </row>
    <row r="208" ht="14.25" customHeight="1">
      <c r="A208" s="165"/>
    </row>
    <row r="209" ht="14.25" customHeight="1">
      <c r="A209" s="165"/>
    </row>
    <row r="210" ht="14.25" customHeight="1">
      <c r="A210" s="165"/>
    </row>
    <row r="211" ht="14.25" customHeight="1">
      <c r="A211" s="165"/>
    </row>
    <row r="212" ht="14.25" customHeight="1">
      <c r="A212" s="165"/>
    </row>
    <row r="213" ht="14.25" customHeight="1">
      <c r="A213" s="165"/>
    </row>
    <row r="214" ht="14.25" customHeight="1">
      <c r="A214" s="165"/>
    </row>
    <row r="215" ht="14.25" customHeight="1">
      <c r="A215" s="165"/>
    </row>
    <row r="216" ht="14.25" customHeight="1">
      <c r="A216" s="165"/>
    </row>
    <row r="217" ht="14.25" customHeight="1">
      <c r="A217" s="165"/>
    </row>
    <row r="218" ht="14.25" customHeight="1">
      <c r="A218" s="165"/>
    </row>
    <row r="219" ht="14.25" customHeight="1">
      <c r="A219" s="165"/>
    </row>
    <row r="220" ht="14.25" customHeight="1">
      <c r="A220" s="165"/>
    </row>
    <row r="221" ht="14.25" customHeight="1">
      <c r="A221" s="165"/>
    </row>
    <row r="222" ht="14.25" customHeight="1">
      <c r="A222" s="165"/>
    </row>
    <row r="223" ht="14.25" customHeight="1">
      <c r="A223" s="165"/>
    </row>
    <row r="224" ht="14.25" customHeight="1">
      <c r="A224" s="165"/>
    </row>
    <row r="225" ht="14.25" customHeight="1">
      <c r="A225" s="165"/>
    </row>
    <row r="226" ht="14.25" customHeight="1">
      <c r="A226" s="165"/>
    </row>
    <row r="227" ht="14.25" customHeight="1">
      <c r="A227" s="165"/>
    </row>
    <row r="228" ht="14.25" customHeight="1">
      <c r="A228" s="165"/>
    </row>
    <row r="229" ht="14.25" customHeight="1">
      <c r="A229" s="165"/>
    </row>
    <row r="230" ht="14.25" customHeight="1">
      <c r="A230" s="165"/>
    </row>
    <row r="231" ht="14.25" customHeight="1">
      <c r="A231" s="165"/>
    </row>
    <row r="232" ht="14.25" customHeight="1">
      <c r="A232" s="165"/>
    </row>
    <row r="233" ht="14.25" customHeight="1">
      <c r="A233" s="165"/>
    </row>
    <row r="234" ht="14.25" customHeight="1">
      <c r="A234" s="165"/>
    </row>
    <row r="235" ht="14.25" customHeight="1">
      <c r="A235" s="165"/>
    </row>
    <row r="236" ht="14.25" customHeight="1">
      <c r="A236" s="165"/>
    </row>
    <row r="237" ht="14.25" customHeight="1">
      <c r="A237" s="165"/>
    </row>
    <row r="238" ht="14.25" customHeight="1">
      <c r="A238" s="165"/>
    </row>
    <row r="239" ht="14.25" customHeight="1">
      <c r="A239" s="165"/>
    </row>
    <row r="240" ht="14.25" customHeight="1">
      <c r="A240" s="165"/>
    </row>
    <row r="241" ht="14.25" customHeight="1">
      <c r="A241" s="165"/>
    </row>
    <row r="242" ht="14.25" customHeight="1">
      <c r="A242" s="165"/>
    </row>
    <row r="243" ht="14.25" customHeight="1">
      <c r="A243" s="165"/>
    </row>
    <row r="244" ht="14.25" customHeight="1">
      <c r="A244" s="165"/>
    </row>
    <row r="245" ht="14.25" customHeight="1">
      <c r="A245" s="165"/>
    </row>
    <row r="246" ht="14.25" customHeight="1">
      <c r="A246" s="165"/>
    </row>
    <row r="247" ht="14.25" customHeight="1">
      <c r="A247" s="165"/>
    </row>
    <row r="248" ht="14.25" customHeight="1">
      <c r="A248" s="165"/>
    </row>
    <row r="249" ht="14.25" customHeight="1">
      <c r="A249" s="165"/>
    </row>
    <row r="250" ht="14.25" customHeight="1">
      <c r="A250" s="165"/>
    </row>
    <row r="251" ht="14.25" customHeight="1">
      <c r="A251" s="165"/>
    </row>
    <row r="252" ht="14.25" customHeight="1">
      <c r="A252" s="165"/>
    </row>
    <row r="253" ht="14.25" customHeight="1">
      <c r="A253" s="165"/>
    </row>
    <row r="254" ht="14.25" customHeight="1">
      <c r="A254" s="165"/>
    </row>
    <row r="255" ht="14.25" customHeight="1">
      <c r="A255" s="165"/>
    </row>
    <row r="256" ht="14.25" customHeight="1">
      <c r="A256" s="165"/>
    </row>
    <row r="257" ht="14.25" customHeight="1">
      <c r="A257" s="165"/>
    </row>
    <row r="258" ht="14.25" customHeight="1">
      <c r="A258" s="165"/>
    </row>
    <row r="259" ht="14.25" customHeight="1">
      <c r="A259" s="165"/>
    </row>
    <row r="260" ht="14.25" customHeight="1">
      <c r="A260" s="165"/>
    </row>
    <row r="261" ht="14.25" customHeight="1">
      <c r="A261" s="165"/>
    </row>
    <row r="262" ht="14.25" customHeight="1">
      <c r="A262" s="165"/>
    </row>
    <row r="263" ht="14.25" customHeight="1">
      <c r="A263" s="165"/>
    </row>
    <row r="264" ht="14.25" customHeight="1">
      <c r="A264" s="165"/>
    </row>
    <row r="265" ht="14.25" customHeight="1">
      <c r="A265" s="165"/>
    </row>
    <row r="266" ht="14.25" customHeight="1">
      <c r="A266" s="165"/>
    </row>
    <row r="267" ht="14.25" customHeight="1">
      <c r="A267" s="165"/>
    </row>
    <row r="268" ht="14.25" customHeight="1">
      <c r="A268" s="165"/>
    </row>
    <row r="269" ht="14.25" customHeight="1">
      <c r="A269" s="165"/>
    </row>
    <row r="270" ht="14.25" customHeight="1">
      <c r="A270" s="165"/>
    </row>
    <row r="271" ht="14.25" customHeight="1">
      <c r="A271" s="165"/>
    </row>
    <row r="272" ht="14.25" customHeight="1">
      <c r="A272" s="165"/>
    </row>
    <row r="273" ht="14.25" customHeight="1">
      <c r="A273" s="165"/>
    </row>
    <row r="274" ht="14.25" customHeight="1">
      <c r="A274" s="165"/>
    </row>
    <row r="275" ht="14.25" customHeight="1">
      <c r="A275" s="165"/>
    </row>
    <row r="276" ht="14.25" customHeight="1">
      <c r="A276" s="165"/>
    </row>
    <row r="277" ht="14.25" customHeight="1">
      <c r="A277" s="165"/>
    </row>
    <row r="278" ht="14.25" customHeight="1">
      <c r="A278" s="165"/>
    </row>
    <row r="279" ht="14.25" customHeight="1">
      <c r="A279" s="165"/>
    </row>
    <row r="280" ht="14.25" customHeight="1">
      <c r="A280" s="165"/>
    </row>
    <row r="281" ht="14.25" customHeight="1">
      <c r="A281" s="165"/>
    </row>
    <row r="282" ht="14.25" customHeight="1">
      <c r="A282" s="165"/>
    </row>
    <row r="283" ht="14.25" customHeight="1">
      <c r="A283" s="165"/>
    </row>
    <row r="284" ht="14.25" customHeight="1">
      <c r="A284" s="165"/>
    </row>
    <row r="285" ht="14.25" customHeight="1">
      <c r="A285" s="165"/>
    </row>
    <row r="286" ht="14.25" customHeight="1">
      <c r="A286" s="165"/>
    </row>
    <row r="287" ht="14.25" customHeight="1">
      <c r="A287" s="165"/>
    </row>
    <row r="288" ht="14.25" customHeight="1">
      <c r="A288" s="165"/>
    </row>
    <row r="289" ht="14.25" customHeight="1">
      <c r="A289" s="165"/>
    </row>
    <row r="290" ht="14.25" customHeight="1">
      <c r="A290" s="165"/>
    </row>
    <row r="291" ht="14.25" customHeight="1">
      <c r="A291" s="165"/>
    </row>
    <row r="292" ht="14.25" customHeight="1">
      <c r="A292" s="165"/>
    </row>
    <row r="293" ht="14.25" customHeight="1">
      <c r="A293" s="165"/>
    </row>
    <row r="294" ht="14.25" customHeight="1">
      <c r="A294" s="165"/>
    </row>
    <row r="295" ht="14.25" customHeight="1">
      <c r="A295" s="165"/>
    </row>
    <row r="296" ht="14.25" customHeight="1">
      <c r="A296" s="165"/>
    </row>
    <row r="297" ht="14.25" customHeight="1">
      <c r="A297" s="165"/>
    </row>
    <row r="298" ht="14.25" customHeight="1">
      <c r="A298" s="165"/>
    </row>
    <row r="299" ht="14.25" customHeight="1">
      <c r="A299" s="165"/>
    </row>
    <row r="300" ht="14.25" customHeight="1">
      <c r="A300" s="165"/>
    </row>
    <row r="301" ht="14.25" customHeight="1">
      <c r="A301" s="165"/>
    </row>
    <row r="302" ht="14.25" customHeight="1">
      <c r="A302" s="165"/>
    </row>
    <row r="303" ht="14.25" customHeight="1">
      <c r="A303" s="165"/>
    </row>
    <row r="304" ht="14.25" customHeight="1">
      <c r="A304" s="165"/>
    </row>
    <row r="305" ht="14.25" customHeight="1">
      <c r="A305" s="165"/>
    </row>
    <row r="306" ht="14.25" customHeight="1">
      <c r="A306" s="165"/>
    </row>
    <row r="307" ht="14.25" customHeight="1">
      <c r="A307" s="165"/>
    </row>
    <row r="308" ht="14.25" customHeight="1">
      <c r="A308" s="165"/>
    </row>
    <row r="309" ht="14.25" customHeight="1">
      <c r="A309" s="165"/>
    </row>
    <row r="310" ht="14.25" customHeight="1">
      <c r="A310" s="165"/>
    </row>
    <row r="311" ht="14.25" customHeight="1">
      <c r="A311" s="165"/>
    </row>
    <row r="312" ht="14.25" customHeight="1">
      <c r="A312" s="165"/>
    </row>
    <row r="313" ht="14.25" customHeight="1">
      <c r="A313" s="165"/>
    </row>
    <row r="314" ht="14.25" customHeight="1">
      <c r="A314" s="165"/>
    </row>
    <row r="315" ht="14.25" customHeight="1">
      <c r="A315" s="165"/>
    </row>
    <row r="316" ht="14.25" customHeight="1">
      <c r="A316" s="165"/>
    </row>
    <row r="317" ht="14.25" customHeight="1">
      <c r="A317" s="165"/>
    </row>
    <row r="318" ht="14.25" customHeight="1">
      <c r="A318" s="165"/>
    </row>
    <row r="319" ht="14.25" customHeight="1">
      <c r="A319" s="165"/>
    </row>
    <row r="320" ht="14.25" customHeight="1">
      <c r="A320" s="165"/>
    </row>
    <row r="321" ht="14.25" customHeight="1">
      <c r="A321" s="165"/>
    </row>
    <row r="322" ht="14.25" customHeight="1">
      <c r="A322" s="165"/>
    </row>
    <row r="323" ht="14.25" customHeight="1">
      <c r="A323" s="165"/>
    </row>
    <row r="324" ht="14.25" customHeight="1">
      <c r="A324" s="165"/>
    </row>
    <row r="325" ht="14.25" customHeight="1">
      <c r="A325" s="165"/>
    </row>
    <row r="326" ht="14.25" customHeight="1">
      <c r="A326" s="165"/>
    </row>
    <row r="327" ht="14.25" customHeight="1">
      <c r="A327" s="165"/>
    </row>
    <row r="328" ht="14.25" customHeight="1">
      <c r="A328" s="165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S3:T3"/>
    <mergeCell ref="U3:W3"/>
    <mergeCell ref="B2:H2"/>
    <mergeCell ref="L2:Q2"/>
    <mergeCell ref="S2:T2"/>
    <mergeCell ref="U2:Z2"/>
    <mergeCell ref="A3:B3"/>
    <mergeCell ref="C3:E3"/>
    <mergeCell ref="F3:H3"/>
    <mergeCell ref="X3:Z3"/>
    <mergeCell ref="L3:N3"/>
    <mergeCell ref="O3:Q3"/>
    <mergeCell ref="L9:Q9"/>
    <mergeCell ref="L10:N10"/>
    <mergeCell ref="O10:Q10"/>
    <mergeCell ref="L16:Q16"/>
    <mergeCell ref="L17:N17"/>
    <mergeCell ref="L24:N24"/>
    <mergeCell ref="O24:Q24"/>
    <mergeCell ref="B25:H25"/>
    <mergeCell ref="A26:B26"/>
    <mergeCell ref="C26:E26"/>
    <mergeCell ref="F26:H26"/>
    <mergeCell ref="O17:Q17"/>
    <mergeCell ref="S21:T21"/>
    <mergeCell ref="U21:Z21"/>
    <mergeCell ref="S22:T22"/>
    <mergeCell ref="U22:W22"/>
    <mergeCell ref="X22:Z22"/>
    <mergeCell ref="L23:Q23"/>
    <mergeCell ref="J2:K2"/>
    <mergeCell ref="J3:K3"/>
    <mergeCell ref="J9:K9"/>
    <mergeCell ref="J10:K10"/>
    <mergeCell ref="J16:K16"/>
    <mergeCell ref="J17:K17"/>
    <mergeCell ref="J23:K23"/>
    <mergeCell ref="J24:K24"/>
    <mergeCell ref="J30:K30"/>
    <mergeCell ref="L30:P30"/>
    <mergeCell ref="J31:K31"/>
    <mergeCell ref="L31:N31"/>
    <mergeCell ref="O31:P31"/>
    <mergeCell ref="U36:Z36"/>
    <mergeCell ref="J85:K85"/>
    <mergeCell ref="L85:Q85"/>
    <mergeCell ref="J86:K86"/>
    <mergeCell ref="L86:N86"/>
    <mergeCell ref="O86:Q86"/>
    <mergeCell ref="S87:T87"/>
    <mergeCell ref="U87:Z87"/>
    <mergeCell ref="S88:T88"/>
    <mergeCell ref="U88:W88"/>
    <mergeCell ref="X88:Z88"/>
    <mergeCell ref="K95:Q95"/>
    <mergeCell ref="J96:K96"/>
    <mergeCell ref="L96:N96"/>
    <mergeCell ref="O96:Q96"/>
    <mergeCell ref="K123:L123"/>
    <mergeCell ref="M123:O123"/>
    <mergeCell ref="P123:R123"/>
    <mergeCell ref="J104:K104"/>
    <mergeCell ref="L104:Q104"/>
    <mergeCell ref="J105:K105"/>
    <mergeCell ref="L105:N105"/>
    <mergeCell ref="O105:Q105"/>
    <mergeCell ref="K122:L122"/>
    <mergeCell ref="M122:R122"/>
    <mergeCell ref="S36:T36"/>
    <mergeCell ref="S37:T37"/>
    <mergeCell ref="U37:W37"/>
    <mergeCell ref="X37:Z37"/>
    <mergeCell ref="B44:H44"/>
    <mergeCell ref="A45:B45"/>
    <mergeCell ref="C45:E45"/>
    <mergeCell ref="L45:Q45"/>
    <mergeCell ref="F45:H45"/>
    <mergeCell ref="J45:K45"/>
    <mergeCell ref="J46:K46"/>
    <mergeCell ref="L46:N46"/>
    <mergeCell ref="O46:Q46"/>
    <mergeCell ref="J53:K53"/>
    <mergeCell ref="L53:N53"/>
    <mergeCell ref="O53:Q53"/>
    <mergeCell ref="S55:T55"/>
    <mergeCell ref="U55:Z55"/>
    <mergeCell ref="S56:T56"/>
    <mergeCell ref="U56:W56"/>
    <mergeCell ref="X56:Z56"/>
    <mergeCell ref="B59:H59"/>
    <mergeCell ref="O68:Q68"/>
    <mergeCell ref="S70:T70"/>
    <mergeCell ref="U70:Z70"/>
    <mergeCell ref="S71:T71"/>
    <mergeCell ref="U71:W71"/>
    <mergeCell ref="X71:Z71"/>
    <mergeCell ref="A60:B60"/>
    <mergeCell ref="C60:E60"/>
    <mergeCell ref="F60:H60"/>
    <mergeCell ref="J67:K67"/>
    <mergeCell ref="L67:Q67"/>
    <mergeCell ref="J68:K68"/>
    <mergeCell ref="L68:N68"/>
    <mergeCell ref="B78:H78"/>
    <mergeCell ref="J78:K78"/>
    <mergeCell ref="L78:Q78"/>
    <mergeCell ref="A79:B79"/>
    <mergeCell ref="C79:E79"/>
    <mergeCell ref="F79:H79"/>
    <mergeCell ref="J79:K79"/>
    <mergeCell ref="L79:N79"/>
    <mergeCell ref="O79:Q79"/>
    <mergeCell ref="S82:T82"/>
    <mergeCell ref="U82:Z82"/>
    <mergeCell ref="S83:T83"/>
    <mergeCell ref="U83:W83"/>
    <mergeCell ref="X83:Z83"/>
  </mergeCells>
  <conditionalFormatting sqref="B28:B29">
    <cfRule type="cellIs" dxfId="0" priority="1" operator="lessThan">
      <formula>0.3</formula>
    </cfRule>
  </conditionalFormatting>
  <conditionalFormatting sqref="B47:B48">
    <cfRule type="cellIs" dxfId="0" priority="2" operator="lessThan">
      <formula>0.3</formula>
    </cfRule>
  </conditionalFormatting>
  <conditionalFormatting sqref="B62:B65">
    <cfRule type="cellIs" dxfId="0" priority="3" operator="lessThan">
      <formula>0.3</formula>
    </cfRule>
  </conditionalFormatting>
  <conditionalFormatting sqref="B81:B82">
    <cfRule type="cellIs" dxfId="0" priority="4" operator="lessThan">
      <formula>0.3</formula>
    </cfRule>
  </conditionalFormatting>
  <conditionalFormatting sqref="D28:D43">
    <cfRule type="cellIs" dxfId="0" priority="5" operator="lessThan">
      <formula>0.3</formula>
    </cfRule>
  </conditionalFormatting>
  <conditionalFormatting sqref="D47:D58">
    <cfRule type="cellIs" dxfId="0" priority="6" operator="lessThan">
      <formula>0.3</formula>
    </cfRule>
  </conditionalFormatting>
  <conditionalFormatting sqref="D62:D77">
    <cfRule type="cellIs" dxfId="0" priority="7" operator="lessThan">
      <formula>0.3</formula>
    </cfRule>
  </conditionalFormatting>
  <conditionalFormatting sqref="D81:D92">
    <cfRule type="cellIs" dxfId="0" priority="8" operator="lessThan">
      <formula>0.3</formula>
    </cfRule>
  </conditionalFormatting>
  <conditionalFormatting sqref="G5">
    <cfRule type="cellIs" dxfId="0" priority="9" operator="lessThan">
      <formula>0.3</formula>
    </cfRule>
  </conditionalFormatting>
  <conditionalFormatting sqref="G28:G39">
    <cfRule type="cellIs" dxfId="0" priority="10" operator="lessThan">
      <formula>0.3</formula>
    </cfRule>
  </conditionalFormatting>
  <conditionalFormatting sqref="G47:G55">
    <cfRule type="cellIs" dxfId="0" priority="11" operator="lessThan">
      <formula>0.3</formula>
    </cfRule>
  </conditionalFormatting>
  <conditionalFormatting sqref="G62:G77">
    <cfRule type="cellIs" dxfId="0" priority="12" operator="lessThan">
      <formula>0.3</formula>
    </cfRule>
  </conditionalFormatting>
  <conditionalFormatting sqref="G81:G90">
    <cfRule type="cellIs" dxfId="0" priority="13" operator="lessThan">
      <formula>0.3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14"/>
    <col customWidth="1" min="5" max="5" width="8.71"/>
    <col customWidth="1" min="6" max="6" width="18.14"/>
    <col customWidth="1" min="7" max="7" width="8.71"/>
    <col customWidth="1" min="8" max="8" width="10.71"/>
    <col customWidth="1" min="9" max="9" width="8.71"/>
    <col customWidth="1" min="10" max="10" width="10.57"/>
    <col customWidth="1" min="11" max="11" width="8.71"/>
    <col customWidth="1" min="12" max="12" width="18.86"/>
    <col customWidth="1" min="13" max="13" width="11.29"/>
    <col customWidth="1" min="14" max="14" width="8.71"/>
    <col customWidth="1" min="15" max="15" width="17.71"/>
    <col customWidth="1" min="16" max="16" width="11.43"/>
    <col customWidth="1" min="17" max="17" width="12.86"/>
  </cols>
  <sheetData>
    <row r="1" ht="14.25" customHeight="1">
      <c r="A1" s="117" t="s">
        <v>496</v>
      </c>
      <c r="J1" s="117" t="s">
        <v>497</v>
      </c>
    </row>
    <row r="2" ht="14.25" customHeight="1">
      <c r="A2" s="304" t="s">
        <v>498</v>
      </c>
      <c r="B2" s="169"/>
      <c r="C2" s="170" t="s">
        <v>499</v>
      </c>
      <c r="D2" s="120"/>
      <c r="E2" s="120"/>
      <c r="F2" s="120"/>
      <c r="G2" s="120"/>
      <c r="H2" s="121"/>
      <c r="J2" s="305">
        <v>230621.0</v>
      </c>
      <c r="K2" s="169"/>
      <c r="L2" s="170" t="s">
        <v>500</v>
      </c>
      <c r="M2" s="120"/>
      <c r="N2" s="120"/>
      <c r="O2" s="120"/>
      <c r="P2" s="120"/>
      <c r="Q2" s="121"/>
    </row>
    <row r="3" ht="14.25" customHeight="1">
      <c r="A3" s="125" t="s">
        <v>225</v>
      </c>
      <c r="B3" s="169"/>
      <c r="C3" s="125" t="s">
        <v>226</v>
      </c>
      <c r="D3" s="120"/>
      <c r="E3" s="121"/>
      <c r="F3" s="125" t="s">
        <v>227</v>
      </c>
      <c r="G3" s="120"/>
      <c r="H3" s="121"/>
      <c r="J3" s="122" t="s">
        <v>225</v>
      </c>
      <c r="K3" s="124"/>
      <c r="L3" s="122" t="s">
        <v>226</v>
      </c>
      <c r="M3" s="123"/>
      <c r="N3" s="174"/>
      <c r="O3" s="293" t="s">
        <v>227</v>
      </c>
      <c r="P3" s="123"/>
      <c r="Q3" s="174"/>
    </row>
    <row r="4" ht="14.25" customHeight="1">
      <c r="A4" s="128" t="s">
        <v>1</v>
      </c>
      <c r="B4" s="129" t="s">
        <v>297</v>
      </c>
      <c r="C4" s="131" t="s">
        <v>1</v>
      </c>
      <c r="D4" s="132" t="s">
        <v>236</v>
      </c>
      <c r="E4" s="132" t="s">
        <v>231</v>
      </c>
      <c r="F4" s="133" t="s">
        <v>1</v>
      </c>
      <c r="G4" s="134" t="s">
        <v>238</v>
      </c>
      <c r="H4" s="238" t="s">
        <v>234</v>
      </c>
      <c r="J4" s="136" t="s">
        <v>1</v>
      </c>
      <c r="K4" s="267" t="s">
        <v>501</v>
      </c>
      <c r="L4" s="306" t="s">
        <v>1</v>
      </c>
      <c r="M4" s="307" t="s">
        <v>236</v>
      </c>
      <c r="N4" s="308" t="s">
        <v>231</v>
      </c>
      <c r="O4" s="309" t="s">
        <v>1</v>
      </c>
      <c r="P4" s="310" t="s">
        <v>238</v>
      </c>
      <c r="Q4" s="215" t="s">
        <v>234</v>
      </c>
    </row>
    <row r="5" ht="14.25" customHeight="1">
      <c r="A5" s="136" t="s">
        <v>250</v>
      </c>
      <c r="B5" s="311">
        <v>0.0025</v>
      </c>
      <c r="C5" s="181" t="s">
        <v>69</v>
      </c>
      <c r="D5" s="312">
        <v>0.0024</v>
      </c>
      <c r="E5" s="313"/>
      <c r="F5" s="136" t="s">
        <v>241</v>
      </c>
      <c r="G5" s="312">
        <v>0.094</v>
      </c>
      <c r="H5" s="215">
        <f>G5/0.1</f>
        <v>0.94</v>
      </c>
      <c r="J5" s="143" t="s">
        <v>250</v>
      </c>
      <c r="K5" s="274">
        <v>0.0099</v>
      </c>
      <c r="L5" s="143" t="s">
        <v>240</v>
      </c>
      <c r="M5" s="148">
        <v>0.029</v>
      </c>
      <c r="N5" s="184"/>
      <c r="O5" s="185" t="s">
        <v>241</v>
      </c>
      <c r="P5" s="148">
        <v>0.4268</v>
      </c>
      <c r="Q5" s="146">
        <f>P5/0.4</f>
        <v>1.067</v>
      </c>
    </row>
    <row r="6" ht="14.25" customHeight="1">
      <c r="A6" s="143" t="s">
        <v>270</v>
      </c>
      <c r="B6" s="283">
        <v>0.0013</v>
      </c>
      <c r="C6" s="185" t="s">
        <v>502</v>
      </c>
      <c r="D6" s="314">
        <v>0.0027</v>
      </c>
      <c r="E6" s="315">
        <f>ABS(D6-D5)/((D6+D5)/2)*100</f>
        <v>11.76470588</v>
      </c>
      <c r="F6" s="143" t="s">
        <v>69</v>
      </c>
      <c r="G6" s="314">
        <v>0.0024</v>
      </c>
      <c r="H6" s="316"/>
      <c r="J6" s="143"/>
      <c r="K6" s="212"/>
      <c r="L6" s="143" t="s">
        <v>242</v>
      </c>
      <c r="M6" s="148">
        <v>0.028</v>
      </c>
      <c r="N6" s="213">
        <f>ABS(M6-M5)/((M6+M5)/2)*100</f>
        <v>3.50877193</v>
      </c>
      <c r="O6" s="185" t="s">
        <v>240</v>
      </c>
      <c r="P6" s="148">
        <v>0.029</v>
      </c>
      <c r="Q6" s="146"/>
    </row>
    <row r="7" ht="14.25" customHeight="1">
      <c r="A7" s="186"/>
      <c r="B7" s="317"/>
      <c r="C7" s="185" t="s">
        <v>503</v>
      </c>
      <c r="D7" s="314">
        <v>0.0947</v>
      </c>
      <c r="E7" s="318"/>
      <c r="F7" s="143" t="s">
        <v>503</v>
      </c>
      <c r="G7" s="314">
        <v>0.0947</v>
      </c>
      <c r="H7" s="316">
        <f t="shared" ref="H7:H8" si="1">(G7)/0.1</f>
        <v>0.947</v>
      </c>
      <c r="J7" s="143"/>
      <c r="K7" s="212"/>
      <c r="L7" s="143" t="s">
        <v>243</v>
      </c>
      <c r="M7" s="148">
        <v>0.3922</v>
      </c>
      <c r="N7" s="184"/>
      <c r="O7" s="185" t="s">
        <v>243</v>
      </c>
      <c r="P7" s="148">
        <v>0.3922</v>
      </c>
      <c r="Q7" s="146">
        <f>(P7-P6)/0.4</f>
        <v>0.908</v>
      </c>
    </row>
    <row r="8" ht="14.25" customHeight="1">
      <c r="A8" s="186"/>
      <c r="B8" s="317"/>
      <c r="C8" s="185" t="s">
        <v>504</v>
      </c>
      <c r="D8" s="314">
        <v>0.1018</v>
      </c>
      <c r="E8" s="315">
        <f>ABS(D8-D7)/((D8+D7)/2)*100</f>
        <v>7.226463104</v>
      </c>
      <c r="F8" s="143" t="s">
        <v>504</v>
      </c>
      <c r="G8" s="314">
        <v>0.1018</v>
      </c>
      <c r="H8" s="316">
        <f t="shared" si="1"/>
        <v>1.018</v>
      </c>
      <c r="J8" s="143"/>
      <c r="K8" s="212"/>
      <c r="L8" s="143" t="s">
        <v>244</v>
      </c>
      <c r="M8" s="148">
        <v>0.4022</v>
      </c>
      <c r="N8" s="213">
        <f>ABS(M8-M7)/((M8+M7)/2)*100</f>
        <v>2.517623364</v>
      </c>
      <c r="O8" s="185" t="s">
        <v>244</v>
      </c>
      <c r="P8" s="148">
        <v>0.4022</v>
      </c>
      <c r="Q8" s="146">
        <f>(P8-P6)/0.4</f>
        <v>0.933</v>
      </c>
    </row>
    <row r="9" ht="14.25" customHeight="1">
      <c r="A9" s="186"/>
      <c r="B9" s="317"/>
      <c r="C9" s="185" t="s">
        <v>85</v>
      </c>
      <c r="D9" s="314">
        <v>0.0018</v>
      </c>
      <c r="E9" s="318"/>
      <c r="F9" s="143" t="s">
        <v>85</v>
      </c>
      <c r="G9" s="314">
        <v>0.0018</v>
      </c>
      <c r="H9" s="316"/>
      <c r="J9" s="143"/>
      <c r="K9" s="212"/>
      <c r="L9" s="143" t="s">
        <v>505</v>
      </c>
      <c r="M9" s="148">
        <v>1.2452</v>
      </c>
      <c r="N9" s="184"/>
      <c r="O9" s="185" t="s">
        <v>505</v>
      </c>
      <c r="P9" s="148">
        <v>1.2452</v>
      </c>
      <c r="Q9" s="146"/>
    </row>
    <row r="10" ht="14.25" customHeight="1">
      <c r="A10" s="186"/>
      <c r="B10" s="199"/>
      <c r="C10" s="185" t="s">
        <v>506</v>
      </c>
      <c r="D10" s="314">
        <v>0.002</v>
      </c>
      <c r="E10" s="315">
        <f>ABS(D10-D9)/((D10+D9)/2)*100</f>
        <v>10.52631579</v>
      </c>
      <c r="F10" s="143" t="s">
        <v>507</v>
      </c>
      <c r="G10" s="314">
        <v>0.0995</v>
      </c>
      <c r="H10" s="316">
        <f t="shared" ref="H10:H12" si="2">(G10)/0.1</f>
        <v>0.995</v>
      </c>
      <c r="J10" s="143"/>
      <c r="K10" s="274"/>
      <c r="L10" s="143" t="s">
        <v>508</v>
      </c>
      <c r="M10" s="148">
        <v>1.2765</v>
      </c>
      <c r="N10" s="213">
        <f>ABS(M10-M9)/((M10+M9)/2)*100</f>
        <v>2.482452314</v>
      </c>
      <c r="O10" s="185" t="s">
        <v>509</v>
      </c>
      <c r="P10" s="148">
        <v>1.6311</v>
      </c>
      <c r="Q10" s="146">
        <f>(P10-P9)/0.4</f>
        <v>0.96475</v>
      </c>
    </row>
    <row r="11" ht="14.25" customHeight="1">
      <c r="A11" s="186"/>
      <c r="B11" s="199"/>
      <c r="C11" s="185" t="s">
        <v>507</v>
      </c>
      <c r="D11" s="314">
        <v>0.0995</v>
      </c>
      <c r="E11" s="318"/>
      <c r="F11" s="143" t="s">
        <v>510</v>
      </c>
      <c r="G11" s="314">
        <v>0.1026</v>
      </c>
      <c r="H11" s="316">
        <f t="shared" si="2"/>
        <v>1.026</v>
      </c>
      <c r="J11" s="143"/>
      <c r="K11" s="274"/>
      <c r="L11" s="143" t="s">
        <v>509</v>
      </c>
      <c r="M11" s="148">
        <v>1.6311</v>
      </c>
      <c r="N11" s="184"/>
      <c r="O11" s="185" t="s">
        <v>511</v>
      </c>
      <c r="P11" s="148">
        <v>1.6155</v>
      </c>
      <c r="Q11" s="146">
        <f>(P10-P9)/0.4</f>
        <v>0.96475</v>
      </c>
    </row>
    <row r="12" ht="14.25" customHeight="1">
      <c r="A12" s="186"/>
      <c r="B12" s="199"/>
      <c r="C12" s="185" t="s">
        <v>510</v>
      </c>
      <c r="D12" s="314">
        <v>0.1026</v>
      </c>
      <c r="E12" s="315">
        <f>ABS(D12-D11)/((D12+D11)/2)*100</f>
        <v>3.067788224</v>
      </c>
      <c r="F12" s="143" t="s">
        <v>287</v>
      </c>
      <c r="G12" s="314">
        <v>0.0961</v>
      </c>
      <c r="H12" s="316">
        <f t="shared" si="2"/>
        <v>0.961</v>
      </c>
      <c r="J12" s="149"/>
      <c r="K12" s="319"/>
      <c r="L12" s="149" t="s">
        <v>511</v>
      </c>
      <c r="M12" s="150">
        <v>1.6155</v>
      </c>
      <c r="N12" s="219">
        <f>ABS(M12-M11)/((M12+M11)/2)*100</f>
        <v>0.9610053595</v>
      </c>
      <c r="O12" s="208"/>
      <c r="P12" s="150"/>
      <c r="Q12" s="155"/>
    </row>
    <row r="13" ht="15.75" customHeight="1">
      <c r="A13" s="186"/>
      <c r="B13" s="199"/>
      <c r="C13" s="185" t="s">
        <v>96</v>
      </c>
      <c r="D13" s="314">
        <v>0.0045</v>
      </c>
      <c r="E13" s="318"/>
      <c r="F13" s="143" t="s">
        <v>96</v>
      </c>
      <c r="G13" s="314">
        <v>0.0045</v>
      </c>
      <c r="H13" s="316"/>
      <c r="J13" s="305">
        <v>230714.0</v>
      </c>
      <c r="K13" s="169"/>
      <c r="L13" s="170" t="s">
        <v>500</v>
      </c>
      <c r="M13" s="120"/>
      <c r="N13" s="120"/>
      <c r="O13" s="120"/>
      <c r="P13" s="120"/>
      <c r="Q13" s="121"/>
    </row>
    <row r="14" ht="14.25" customHeight="1">
      <c r="A14" s="186"/>
      <c r="B14" s="199"/>
      <c r="C14" s="185" t="s">
        <v>512</v>
      </c>
      <c r="D14" s="314">
        <v>0.0037</v>
      </c>
      <c r="E14" s="315">
        <f>ABS(D14-D13)/((D14+D13)/2)*100</f>
        <v>19.51219512</v>
      </c>
      <c r="F14" s="143" t="s">
        <v>513</v>
      </c>
      <c r="G14" s="314">
        <v>0.0977</v>
      </c>
      <c r="H14" s="316">
        <f t="shared" ref="H14:H15" si="3">(G14)/0.1</f>
        <v>0.977</v>
      </c>
      <c r="J14" s="122" t="s">
        <v>225</v>
      </c>
      <c r="K14" s="124"/>
      <c r="L14" s="122" t="s">
        <v>226</v>
      </c>
      <c r="M14" s="123"/>
      <c r="N14" s="174"/>
      <c r="O14" s="122" t="s">
        <v>227</v>
      </c>
      <c r="P14" s="123"/>
      <c r="Q14" s="174"/>
    </row>
    <row r="15" ht="14.25" customHeight="1">
      <c r="A15" s="186"/>
      <c r="B15" s="199"/>
      <c r="C15" s="185" t="s">
        <v>513</v>
      </c>
      <c r="D15" s="314">
        <v>0.0977</v>
      </c>
      <c r="E15" s="318"/>
      <c r="F15" s="143" t="s">
        <v>514</v>
      </c>
      <c r="G15" s="314">
        <v>0.1014</v>
      </c>
      <c r="H15" s="316">
        <f t="shared" si="3"/>
        <v>1.014</v>
      </c>
      <c r="J15" s="136" t="s">
        <v>1</v>
      </c>
      <c r="K15" s="139" t="s">
        <v>501</v>
      </c>
      <c r="L15" s="307" t="s">
        <v>1</v>
      </c>
      <c r="M15" s="307" t="s">
        <v>236</v>
      </c>
      <c r="N15" s="307" t="s">
        <v>231</v>
      </c>
      <c r="O15" s="307" t="s">
        <v>1</v>
      </c>
      <c r="P15" s="310" t="s">
        <v>238</v>
      </c>
      <c r="Q15" s="215" t="s">
        <v>234</v>
      </c>
    </row>
    <row r="16" ht="14.25" customHeight="1">
      <c r="A16" s="192"/>
      <c r="B16" s="201"/>
      <c r="C16" s="208" t="s">
        <v>514</v>
      </c>
      <c r="D16" s="320">
        <v>0.1014</v>
      </c>
      <c r="E16" s="321">
        <f>ABS(D16-D15)/((D16+D15)/2)*100</f>
        <v>3.716725264</v>
      </c>
      <c r="F16" s="192"/>
      <c r="G16" s="322"/>
      <c r="H16" s="323"/>
      <c r="J16" s="143" t="s">
        <v>385</v>
      </c>
      <c r="K16" s="148">
        <v>-0.0023</v>
      </c>
      <c r="L16" s="148" t="s">
        <v>73</v>
      </c>
      <c r="M16" s="148">
        <v>0.009</v>
      </c>
      <c r="N16" s="148"/>
      <c r="O16" s="148" t="s">
        <v>250</v>
      </c>
      <c r="P16" s="148">
        <v>0.0164</v>
      </c>
      <c r="Q16" s="146"/>
    </row>
    <row r="17" ht="14.25" customHeight="1">
      <c r="A17" s="304" t="s">
        <v>515</v>
      </c>
      <c r="B17" s="169"/>
      <c r="C17" s="170" t="s">
        <v>499</v>
      </c>
      <c r="D17" s="120"/>
      <c r="E17" s="120"/>
      <c r="F17" s="120"/>
      <c r="G17" s="120"/>
      <c r="H17" s="121"/>
      <c r="J17" s="143"/>
      <c r="K17" s="147"/>
      <c r="L17" s="148" t="s">
        <v>516</v>
      </c>
      <c r="M17" s="148">
        <v>0.0138</v>
      </c>
      <c r="N17" s="144">
        <f>ABS(M17-M16)/((M17+M16)/2)*100</f>
        <v>42.10526316</v>
      </c>
      <c r="O17" s="148" t="s">
        <v>241</v>
      </c>
      <c r="P17" s="148">
        <v>0.1236</v>
      </c>
      <c r="Q17" s="146">
        <f>(P17-P16)/0.1</f>
        <v>1.072</v>
      </c>
    </row>
    <row r="18" ht="14.25" customHeight="1">
      <c r="A18" s="125" t="s">
        <v>225</v>
      </c>
      <c r="B18" s="169"/>
      <c r="C18" s="125" t="s">
        <v>226</v>
      </c>
      <c r="D18" s="120"/>
      <c r="E18" s="121"/>
      <c r="F18" s="125" t="s">
        <v>227</v>
      </c>
      <c r="G18" s="120"/>
      <c r="H18" s="121"/>
      <c r="J18" s="143"/>
      <c r="K18" s="147"/>
      <c r="L18" s="148" t="s">
        <v>517</v>
      </c>
      <c r="M18" s="148">
        <v>0.0964</v>
      </c>
      <c r="N18" s="148"/>
      <c r="O18" s="148" t="s">
        <v>73</v>
      </c>
      <c r="P18" s="148">
        <v>0.009</v>
      </c>
      <c r="Q18" s="146"/>
    </row>
    <row r="19" ht="14.25" customHeight="1">
      <c r="A19" s="128" t="s">
        <v>1</v>
      </c>
      <c r="B19" s="129" t="s">
        <v>297</v>
      </c>
      <c r="C19" s="131" t="s">
        <v>1</v>
      </c>
      <c r="D19" s="132" t="s">
        <v>236</v>
      </c>
      <c r="E19" s="132" t="s">
        <v>231</v>
      </c>
      <c r="F19" s="133" t="s">
        <v>1</v>
      </c>
      <c r="G19" s="134" t="s">
        <v>238</v>
      </c>
      <c r="H19" s="238" t="s">
        <v>234</v>
      </c>
      <c r="J19" s="143"/>
      <c r="K19" s="147"/>
      <c r="L19" s="148" t="s">
        <v>518</v>
      </c>
      <c r="M19" s="148">
        <v>0.1558</v>
      </c>
      <c r="N19" s="144">
        <f>ABS(M19-M18)/((M19+M18)/2)*100</f>
        <v>47.10547185</v>
      </c>
      <c r="O19" s="148" t="s">
        <v>517</v>
      </c>
      <c r="P19" s="148">
        <v>0.0964</v>
      </c>
      <c r="Q19" s="146">
        <f>(P19)/0.1</f>
        <v>0.964</v>
      </c>
    </row>
    <row r="20" ht="14.25" customHeight="1">
      <c r="A20" s="136" t="s">
        <v>250</v>
      </c>
      <c r="B20" s="211">
        <v>-0.001</v>
      </c>
      <c r="C20" s="136" t="s">
        <v>519</v>
      </c>
      <c r="D20" s="312">
        <v>0.0182</v>
      </c>
      <c r="E20" s="308"/>
      <c r="F20" s="136" t="s">
        <v>299</v>
      </c>
      <c r="G20" s="312">
        <v>0.1026</v>
      </c>
      <c r="H20" s="215">
        <f t="shared" ref="H20:H22" si="4">G20/0.1</f>
        <v>1.026</v>
      </c>
      <c r="J20" s="143"/>
      <c r="K20" s="147"/>
      <c r="L20" s="148"/>
      <c r="M20" s="148"/>
      <c r="N20" s="148"/>
      <c r="O20" s="148" t="s">
        <v>518</v>
      </c>
      <c r="P20" s="148">
        <v>0.1558</v>
      </c>
      <c r="Q20" s="324">
        <f>(P20-P18)/0.1</f>
        <v>1.468</v>
      </c>
    </row>
    <row r="21" ht="14.25" customHeight="1">
      <c r="A21" s="136" t="s">
        <v>239</v>
      </c>
      <c r="B21" s="211">
        <v>-9.0E-4</v>
      </c>
      <c r="C21" s="190" t="s">
        <v>520</v>
      </c>
      <c r="D21" s="325">
        <v>0.0175</v>
      </c>
      <c r="E21" s="326">
        <f>ABS(D21-D20)/((D21+D20)/2)*100</f>
        <v>3.921568627</v>
      </c>
      <c r="F21" s="190" t="s">
        <v>287</v>
      </c>
      <c r="G21" s="325">
        <v>0.1008</v>
      </c>
      <c r="H21" s="327">
        <f t="shared" si="4"/>
        <v>1.008</v>
      </c>
      <c r="J21" s="305" t="s">
        <v>521</v>
      </c>
      <c r="K21" s="169"/>
      <c r="L21" s="170" t="s">
        <v>500</v>
      </c>
      <c r="M21" s="120"/>
      <c r="N21" s="120"/>
      <c r="O21" s="120"/>
      <c r="P21" s="120"/>
      <c r="Q21" s="121"/>
    </row>
    <row r="22" ht="14.25" customHeight="1">
      <c r="A22" s="143" t="s">
        <v>270</v>
      </c>
      <c r="B22" s="212">
        <v>-0.0013</v>
      </c>
      <c r="C22" s="143" t="s">
        <v>522</v>
      </c>
      <c r="D22" s="314">
        <v>0.1189</v>
      </c>
      <c r="E22" s="295"/>
      <c r="F22" s="143" t="s">
        <v>523</v>
      </c>
      <c r="G22" s="314">
        <v>0.0994</v>
      </c>
      <c r="H22" s="316">
        <f t="shared" si="4"/>
        <v>0.994</v>
      </c>
      <c r="J22" s="122" t="s">
        <v>225</v>
      </c>
      <c r="K22" s="124"/>
      <c r="L22" s="122" t="s">
        <v>226</v>
      </c>
      <c r="M22" s="123"/>
      <c r="N22" s="174"/>
      <c r="O22" s="293" t="s">
        <v>227</v>
      </c>
      <c r="P22" s="123"/>
      <c r="Q22" s="174"/>
    </row>
    <row r="23" ht="14.25" customHeight="1">
      <c r="A23" s="143" t="s">
        <v>303</v>
      </c>
      <c r="B23" s="212">
        <v>-0.0014</v>
      </c>
      <c r="C23" s="143" t="s">
        <v>524</v>
      </c>
      <c r="D23" s="314">
        <v>0.1132</v>
      </c>
      <c r="E23" s="328">
        <f>ABS(D23-D22)/((D23+D22)/2)*100</f>
        <v>4.911676002</v>
      </c>
      <c r="F23" s="143" t="s">
        <v>519</v>
      </c>
      <c r="G23" s="314">
        <v>0.0182</v>
      </c>
      <c r="H23" s="316"/>
      <c r="J23" s="136" t="s">
        <v>1</v>
      </c>
      <c r="K23" s="267" t="s">
        <v>501</v>
      </c>
      <c r="L23" s="306" t="s">
        <v>1</v>
      </c>
      <c r="M23" s="307" t="s">
        <v>236</v>
      </c>
      <c r="N23" s="308" t="s">
        <v>231</v>
      </c>
      <c r="O23" s="309" t="s">
        <v>1</v>
      </c>
      <c r="P23" s="310" t="s">
        <v>238</v>
      </c>
      <c r="Q23" s="215" t="s">
        <v>234</v>
      </c>
    </row>
    <row r="24" ht="15.0" customHeight="1">
      <c r="A24" s="143"/>
      <c r="B24" s="212"/>
      <c r="C24" s="143" t="s">
        <v>525</v>
      </c>
      <c r="D24" s="314">
        <v>0.0844</v>
      </c>
      <c r="E24" s="295"/>
      <c r="F24" s="143" t="s">
        <v>522</v>
      </c>
      <c r="G24" s="314">
        <v>0.1189</v>
      </c>
      <c r="H24" s="316">
        <f>(G24-G23)/0.1</f>
        <v>1.007</v>
      </c>
      <c r="J24" s="143" t="s">
        <v>250</v>
      </c>
      <c r="K24" s="274">
        <v>0.0036</v>
      </c>
      <c r="L24" s="143" t="s">
        <v>86</v>
      </c>
      <c r="M24" s="148">
        <v>1.0821</v>
      </c>
      <c r="N24" s="184"/>
      <c r="O24" s="185" t="s">
        <v>241</v>
      </c>
      <c r="P24" s="148">
        <v>0.3921</v>
      </c>
      <c r="Q24" s="146">
        <f>P24/0.4</f>
        <v>0.98025</v>
      </c>
    </row>
    <row r="25" ht="14.25" customHeight="1">
      <c r="A25" s="143"/>
      <c r="B25" s="274"/>
      <c r="C25" s="143" t="s">
        <v>526</v>
      </c>
      <c r="D25" s="314">
        <v>0.0867</v>
      </c>
      <c r="E25" s="328">
        <f>ABS(D25-D24)/((D25+D24)/2)*100</f>
        <v>2.688486265</v>
      </c>
      <c r="F25" s="143" t="s">
        <v>524</v>
      </c>
      <c r="G25" s="314">
        <v>0.1132</v>
      </c>
      <c r="H25" s="316">
        <f>(G25-G23)/0.1</f>
        <v>0.95</v>
      </c>
      <c r="J25" s="186"/>
      <c r="K25" s="214"/>
      <c r="L25" s="143" t="s">
        <v>345</v>
      </c>
      <c r="M25" s="148">
        <v>1.0647</v>
      </c>
      <c r="N25" s="213">
        <f>ABS(M25-M24)/((M25+M24)/2)*100</f>
        <v>1.621017328</v>
      </c>
      <c r="O25" s="185" t="s">
        <v>86</v>
      </c>
      <c r="P25" s="148">
        <v>1.0821</v>
      </c>
      <c r="Q25" s="146"/>
    </row>
    <row r="26" ht="14.25" customHeight="1">
      <c r="A26" s="143"/>
      <c r="B26" s="274"/>
      <c r="C26" s="143" t="s">
        <v>527</v>
      </c>
      <c r="D26" s="314">
        <v>0.1799</v>
      </c>
      <c r="E26" s="295"/>
      <c r="F26" s="143" t="s">
        <v>525</v>
      </c>
      <c r="G26" s="314">
        <v>0.0844</v>
      </c>
      <c r="H26" s="316"/>
      <c r="J26" s="186"/>
      <c r="K26" s="214"/>
      <c r="L26" s="143" t="s">
        <v>346</v>
      </c>
      <c r="M26" s="148">
        <v>1.3778</v>
      </c>
      <c r="N26" s="184"/>
      <c r="O26" s="185" t="s">
        <v>346</v>
      </c>
      <c r="P26" s="148">
        <v>1.3778</v>
      </c>
      <c r="Q26" s="189">
        <f>(P26-P25)/0.4</f>
        <v>0.73925</v>
      </c>
    </row>
    <row r="27" ht="14.25" customHeight="1">
      <c r="A27" s="143"/>
      <c r="B27" s="274"/>
      <c r="C27" s="143" t="s">
        <v>528</v>
      </c>
      <c r="D27" s="314">
        <v>0.1815</v>
      </c>
      <c r="E27" s="328">
        <f>ABS(D27-D26)/((D27+D26)/2)*100</f>
        <v>0.8854454898</v>
      </c>
      <c r="F27" s="143" t="s">
        <v>527</v>
      </c>
      <c r="G27" s="314">
        <v>0.1799</v>
      </c>
      <c r="H27" s="316">
        <f>(G27-G26)/0.1</f>
        <v>0.955</v>
      </c>
      <c r="J27" s="186"/>
      <c r="K27" s="214"/>
      <c r="L27" s="143" t="s">
        <v>347</v>
      </c>
      <c r="M27" s="148">
        <v>1.3593</v>
      </c>
      <c r="N27" s="213">
        <f>ABS(M27-M26)/((M27+M26)/2)*100</f>
        <v>1.351795696</v>
      </c>
      <c r="O27" s="185" t="s">
        <v>347</v>
      </c>
      <c r="P27" s="148">
        <v>1.3593</v>
      </c>
      <c r="Q27" s="189">
        <f>(P27-P25)/0.4</f>
        <v>0.693</v>
      </c>
    </row>
    <row r="28" ht="14.25" customHeight="1">
      <c r="A28" s="143"/>
      <c r="B28" s="274"/>
      <c r="C28" s="143" t="s">
        <v>120</v>
      </c>
      <c r="D28" s="314">
        <v>-8.0E-4</v>
      </c>
      <c r="E28" s="295"/>
      <c r="F28" s="143" t="s">
        <v>528</v>
      </c>
      <c r="G28" s="314">
        <v>0.1815</v>
      </c>
      <c r="H28" s="316">
        <f>(G28-G26)/0.1</f>
        <v>0.971</v>
      </c>
      <c r="J28" s="186"/>
      <c r="K28" s="214"/>
      <c r="L28" s="143" t="s">
        <v>98</v>
      </c>
      <c r="M28" s="148">
        <v>0.0999</v>
      </c>
      <c r="N28" s="184"/>
      <c r="O28" s="185" t="s">
        <v>529</v>
      </c>
      <c r="P28" s="148">
        <v>0.3832</v>
      </c>
      <c r="Q28" s="189"/>
    </row>
    <row r="29" ht="14.25" customHeight="1">
      <c r="A29" s="143"/>
      <c r="B29" s="274"/>
      <c r="C29" s="143" t="s">
        <v>482</v>
      </c>
      <c r="D29" s="314">
        <v>-5.0E-4</v>
      </c>
      <c r="E29" s="328">
        <f>ABS(D29-D28)/((D29+D28)/2)*100</f>
        <v>-46.15384615</v>
      </c>
      <c r="F29" s="143" t="s">
        <v>120</v>
      </c>
      <c r="G29" s="314">
        <v>-8.0E-4</v>
      </c>
      <c r="H29" s="316"/>
      <c r="J29" s="186"/>
      <c r="K29" s="217"/>
      <c r="L29" s="143" t="s">
        <v>530</v>
      </c>
      <c r="M29" s="148">
        <v>0.0984</v>
      </c>
      <c r="N29" s="213">
        <f>ABS(M29-M28)/((M29+M28)/2)*100</f>
        <v>1.512859304</v>
      </c>
      <c r="O29" s="185" t="s">
        <v>531</v>
      </c>
      <c r="P29" s="148">
        <v>0.7326</v>
      </c>
      <c r="Q29" s="189">
        <f>(P29-P28)/0.4</f>
        <v>0.8735</v>
      </c>
    </row>
    <row r="30" ht="14.25" customHeight="1">
      <c r="A30" s="143"/>
      <c r="B30" s="274"/>
      <c r="C30" s="143" t="s">
        <v>483</v>
      </c>
      <c r="D30" s="314">
        <v>0.0999</v>
      </c>
      <c r="E30" s="295"/>
      <c r="F30" s="143" t="s">
        <v>483</v>
      </c>
      <c r="G30" s="314">
        <v>0.0999</v>
      </c>
      <c r="H30" s="316">
        <f>(G30-G29)/0.1</f>
        <v>1.007</v>
      </c>
      <c r="J30" s="186"/>
      <c r="K30" s="217"/>
      <c r="L30" s="143" t="s">
        <v>532</v>
      </c>
      <c r="M30" s="148">
        <v>0.4273</v>
      </c>
      <c r="N30" s="184"/>
      <c r="O30" s="185" t="s">
        <v>98</v>
      </c>
      <c r="P30" s="148">
        <v>0.0999</v>
      </c>
      <c r="Q30" s="189"/>
    </row>
    <row r="31" ht="14.25" customHeight="1">
      <c r="A31" s="143"/>
      <c r="B31" s="274"/>
      <c r="C31" s="143" t="s">
        <v>484</v>
      </c>
      <c r="D31" s="314">
        <v>0.0985</v>
      </c>
      <c r="E31" s="328">
        <f>ABS(D31-D30)/((D31+D30)/2)*100</f>
        <v>1.411290323</v>
      </c>
      <c r="F31" s="143" t="s">
        <v>484</v>
      </c>
      <c r="G31" s="314">
        <v>0.0985</v>
      </c>
      <c r="H31" s="316">
        <f>(G31-G29)/0.1</f>
        <v>0.993</v>
      </c>
      <c r="J31" s="186"/>
      <c r="K31" s="217"/>
      <c r="L31" s="143" t="s">
        <v>533</v>
      </c>
      <c r="M31" s="148">
        <v>0.4347</v>
      </c>
      <c r="N31" s="213">
        <f>ABS(M31-M30)/((M31+M30)/2)*100</f>
        <v>1.716937355</v>
      </c>
      <c r="O31" s="185" t="s">
        <v>532</v>
      </c>
      <c r="P31" s="148">
        <v>0.4273</v>
      </c>
      <c r="Q31" s="189">
        <f>(P31-P30)/0.4</f>
        <v>0.8185</v>
      </c>
    </row>
    <row r="32" ht="14.25" customHeight="1">
      <c r="A32" s="143"/>
      <c r="B32" s="274"/>
      <c r="C32" s="143" t="s">
        <v>128</v>
      </c>
      <c r="D32" s="314">
        <v>9.0E-4</v>
      </c>
      <c r="E32" s="295"/>
      <c r="F32" s="143" t="s">
        <v>128</v>
      </c>
      <c r="G32" s="314">
        <v>9.0E-4</v>
      </c>
      <c r="H32" s="316"/>
      <c r="J32" s="192"/>
      <c r="K32" s="225"/>
      <c r="L32" s="192"/>
      <c r="M32" s="200"/>
      <c r="N32" s="201"/>
      <c r="O32" s="208" t="s">
        <v>533</v>
      </c>
      <c r="P32" s="150">
        <v>0.4347</v>
      </c>
      <c r="Q32" s="329">
        <f>(P32-P30)/0.4</f>
        <v>0.837</v>
      </c>
    </row>
    <row r="33" ht="14.25" customHeight="1">
      <c r="A33" s="143"/>
      <c r="B33" s="274"/>
      <c r="C33" s="143" t="s">
        <v>534</v>
      </c>
      <c r="D33" s="314">
        <v>0.0</v>
      </c>
      <c r="E33" s="328">
        <f>ABS(D33-D32)/((D33+D32)/2)*100</f>
        <v>200</v>
      </c>
      <c r="F33" s="143" t="s">
        <v>535</v>
      </c>
      <c r="G33" s="314">
        <v>0.0986</v>
      </c>
      <c r="H33" s="316">
        <f>(G33-G32)/0.1</f>
        <v>0.977</v>
      </c>
      <c r="J33" s="305" t="s">
        <v>536</v>
      </c>
      <c r="K33" s="169"/>
      <c r="L33" s="170" t="s">
        <v>500</v>
      </c>
      <c r="M33" s="120"/>
      <c r="N33" s="120"/>
      <c r="O33" s="120"/>
      <c r="P33" s="120"/>
      <c r="Q33" s="121"/>
    </row>
    <row r="34" ht="14.25" customHeight="1">
      <c r="A34" s="143"/>
      <c r="B34" s="274"/>
      <c r="C34" s="143" t="s">
        <v>535</v>
      </c>
      <c r="D34" s="314">
        <v>0.0986</v>
      </c>
      <c r="E34" s="295"/>
      <c r="F34" s="143" t="s">
        <v>537</v>
      </c>
      <c r="G34" s="314">
        <v>0.0998</v>
      </c>
      <c r="H34" s="316">
        <f>(G34-G32)/0.1</f>
        <v>0.989</v>
      </c>
      <c r="J34" s="122" t="s">
        <v>225</v>
      </c>
      <c r="K34" s="124"/>
      <c r="L34" s="122" t="s">
        <v>226</v>
      </c>
      <c r="M34" s="123"/>
      <c r="N34" s="174"/>
      <c r="O34" s="293" t="s">
        <v>227</v>
      </c>
      <c r="P34" s="123"/>
      <c r="Q34" s="174"/>
    </row>
    <row r="35" ht="15.75" customHeight="1">
      <c r="A35" s="149"/>
      <c r="B35" s="319"/>
      <c r="C35" s="143" t="s">
        <v>537</v>
      </c>
      <c r="D35" s="314">
        <v>0.0998</v>
      </c>
      <c r="E35" s="328">
        <f>ABS(D35-D34)/((D35+D34)/2)*100</f>
        <v>1.209677419</v>
      </c>
      <c r="F35" s="143" t="s">
        <v>130</v>
      </c>
      <c r="G35" s="148">
        <v>0.002</v>
      </c>
      <c r="H35" s="316"/>
      <c r="J35" s="136" t="s">
        <v>1</v>
      </c>
      <c r="K35" s="267" t="s">
        <v>501</v>
      </c>
      <c r="L35" s="306" t="s">
        <v>1</v>
      </c>
      <c r="M35" s="307" t="s">
        <v>236</v>
      </c>
      <c r="N35" s="308" t="s">
        <v>231</v>
      </c>
      <c r="O35" s="309" t="s">
        <v>1</v>
      </c>
      <c r="P35" s="310" t="s">
        <v>238</v>
      </c>
      <c r="Q35" s="215" t="s">
        <v>234</v>
      </c>
    </row>
    <row r="36" ht="14.25" customHeight="1">
      <c r="A36" s="117"/>
      <c r="B36" s="117"/>
      <c r="C36" s="143" t="s">
        <v>130</v>
      </c>
      <c r="D36" s="148">
        <v>0.002</v>
      </c>
      <c r="E36" s="295"/>
      <c r="F36" s="143" t="s">
        <v>359</v>
      </c>
      <c r="G36" s="148">
        <v>0.0994</v>
      </c>
      <c r="H36" s="316">
        <f>(G36-G35)/0.1</f>
        <v>0.974</v>
      </c>
      <c r="J36" s="143" t="s">
        <v>270</v>
      </c>
      <c r="K36" s="274">
        <v>0.0063</v>
      </c>
      <c r="L36" s="143" t="s">
        <v>538</v>
      </c>
      <c r="M36" s="148">
        <v>0.0331</v>
      </c>
      <c r="N36" s="184"/>
      <c r="O36" s="185" t="s">
        <v>287</v>
      </c>
      <c r="P36" s="148">
        <v>0.4177</v>
      </c>
      <c r="Q36" s="146">
        <f>P36/0.4</f>
        <v>1.04425</v>
      </c>
    </row>
    <row r="37" ht="14.25" customHeight="1">
      <c r="A37" s="117"/>
      <c r="B37" s="117"/>
      <c r="C37" s="143" t="s">
        <v>363</v>
      </c>
      <c r="D37" s="148">
        <v>7.0E-4</v>
      </c>
      <c r="E37" s="328">
        <f>ABS(D37-D36)/((D37+D36)/2)*100</f>
        <v>96.2962963</v>
      </c>
      <c r="F37" s="143" t="s">
        <v>361</v>
      </c>
      <c r="G37" s="148">
        <v>0.1047</v>
      </c>
      <c r="H37" s="316">
        <f>(G37-G35)/0.1</f>
        <v>1.027</v>
      </c>
      <c r="J37" s="186"/>
      <c r="K37" s="214"/>
      <c r="L37" s="143" t="s">
        <v>539</v>
      </c>
      <c r="M37" s="148">
        <v>0.0322</v>
      </c>
      <c r="N37" s="213">
        <f>ABS(M37-M36)/((M37+M36)/2)*100</f>
        <v>2.756508423</v>
      </c>
      <c r="O37" s="185" t="s">
        <v>538</v>
      </c>
      <c r="P37" s="148">
        <v>0.0331</v>
      </c>
      <c r="Q37" s="146"/>
    </row>
    <row r="38" ht="14.25" customHeight="1">
      <c r="A38" s="117"/>
      <c r="B38" s="117"/>
      <c r="C38" s="143" t="s">
        <v>359</v>
      </c>
      <c r="D38" s="148">
        <v>0.0994</v>
      </c>
      <c r="E38" s="295"/>
      <c r="F38" s="143"/>
      <c r="G38" s="148"/>
      <c r="H38" s="184"/>
      <c r="J38" s="186"/>
      <c r="K38" s="214"/>
      <c r="L38" s="143" t="s">
        <v>540</v>
      </c>
      <c r="M38" s="148">
        <v>0.4396</v>
      </c>
      <c r="N38" s="184"/>
      <c r="O38" s="185" t="s">
        <v>540</v>
      </c>
      <c r="P38" s="148">
        <v>0.4396</v>
      </c>
      <c r="Q38" s="146">
        <f>(P38-P37)/0.4</f>
        <v>1.01625</v>
      </c>
    </row>
    <row r="39" ht="14.25" customHeight="1">
      <c r="A39" s="117"/>
      <c r="B39" s="117"/>
      <c r="C39" s="149" t="s">
        <v>361</v>
      </c>
      <c r="D39" s="150">
        <v>0.1047</v>
      </c>
      <c r="E39" s="330">
        <f>ABS(D39-D38)/((D39+D38)/2)*100</f>
        <v>5.193532582</v>
      </c>
      <c r="F39" s="149"/>
      <c r="G39" s="150"/>
      <c r="H39" s="153"/>
      <c r="J39" s="186"/>
      <c r="K39" s="214"/>
      <c r="L39" s="143" t="s">
        <v>541</v>
      </c>
      <c r="M39" s="148">
        <v>0.4456</v>
      </c>
      <c r="N39" s="213">
        <f>ABS(M39-M38)/((M39+M38)/2)*100</f>
        <v>1.355625847</v>
      </c>
      <c r="O39" s="185" t="s">
        <v>541</v>
      </c>
      <c r="P39" s="148">
        <v>0.4456</v>
      </c>
      <c r="Q39" s="146">
        <f>(P39-P37)/0.4</f>
        <v>1.03125</v>
      </c>
    </row>
    <row r="40" ht="14.25" customHeight="1">
      <c r="A40" s="304" t="s">
        <v>542</v>
      </c>
      <c r="B40" s="169"/>
      <c r="C40" s="170" t="s">
        <v>499</v>
      </c>
      <c r="D40" s="120"/>
      <c r="E40" s="120"/>
      <c r="F40" s="120"/>
      <c r="G40" s="120"/>
      <c r="H40" s="121"/>
      <c r="J40" s="186"/>
      <c r="K40" s="214"/>
      <c r="L40" s="143" t="s">
        <v>108</v>
      </c>
      <c r="M40" s="148">
        <v>0.0197</v>
      </c>
      <c r="N40" s="184"/>
      <c r="O40" s="185" t="s">
        <v>108</v>
      </c>
      <c r="P40" s="148">
        <v>0.0197</v>
      </c>
      <c r="Q40" s="146"/>
    </row>
    <row r="41" ht="14.25" customHeight="1">
      <c r="A41" s="125" t="s">
        <v>225</v>
      </c>
      <c r="B41" s="169"/>
      <c r="C41" s="125" t="s">
        <v>226</v>
      </c>
      <c r="D41" s="120"/>
      <c r="E41" s="121"/>
      <c r="F41" s="125" t="s">
        <v>227</v>
      </c>
      <c r="G41" s="120"/>
      <c r="H41" s="121"/>
      <c r="J41" s="186"/>
      <c r="K41" s="217"/>
      <c r="L41" s="143" t="s">
        <v>543</v>
      </c>
      <c r="M41" s="148">
        <v>0.0184</v>
      </c>
      <c r="N41" s="213">
        <f>ABS(M41-M40)/((M41+M40)/2)*100</f>
        <v>6.824146982</v>
      </c>
      <c r="O41" s="185" t="s">
        <v>544</v>
      </c>
      <c r="P41" s="148">
        <v>0.3804</v>
      </c>
      <c r="Q41" s="146">
        <f>(P41-P40)/0.4</f>
        <v>0.90175</v>
      </c>
    </row>
    <row r="42" ht="14.25" customHeight="1">
      <c r="A42" s="128" t="s">
        <v>1</v>
      </c>
      <c r="B42" s="129" t="s">
        <v>297</v>
      </c>
      <c r="C42" s="131" t="s">
        <v>1</v>
      </c>
      <c r="D42" s="132" t="s">
        <v>236</v>
      </c>
      <c r="E42" s="132" t="s">
        <v>231</v>
      </c>
      <c r="F42" s="133" t="s">
        <v>1</v>
      </c>
      <c r="G42" s="134" t="s">
        <v>238</v>
      </c>
      <c r="H42" s="238" t="s">
        <v>234</v>
      </c>
      <c r="J42" s="186"/>
      <c r="K42" s="217"/>
      <c r="L42" s="143" t="s">
        <v>544</v>
      </c>
      <c r="M42" s="148">
        <v>0.3804</v>
      </c>
      <c r="N42" s="184"/>
      <c r="O42" s="185" t="s">
        <v>545</v>
      </c>
      <c r="P42" s="148">
        <v>0.3879</v>
      </c>
      <c r="Q42" s="146">
        <f>(P42-P40)/0.4</f>
        <v>0.9205</v>
      </c>
    </row>
    <row r="43" ht="14.25" customHeight="1">
      <c r="A43" s="136" t="s">
        <v>239</v>
      </c>
      <c r="B43" s="311">
        <v>0.0016</v>
      </c>
      <c r="C43" s="181" t="s">
        <v>160</v>
      </c>
      <c r="D43" s="312">
        <v>0.0131</v>
      </c>
      <c r="E43" s="313"/>
      <c r="F43" s="128" t="s">
        <v>409</v>
      </c>
      <c r="G43" s="331">
        <v>0.0924</v>
      </c>
      <c r="H43" s="238">
        <f t="shared" ref="H43:H44" si="5">G43/0.1</f>
        <v>0.924</v>
      </c>
      <c r="J43" s="192"/>
      <c r="K43" s="225"/>
      <c r="L43" s="149" t="s">
        <v>545</v>
      </c>
      <c r="M43" s="150">
        <v>0.3879</v>
      </c>
      <c r="N43" s="219">
        <f>ABS(M43-M42)/((M43+M42)/2)*100</f>
        <v>1.952362358</v>
      </c>
      <c r="O43" s="226"/>
      <c r="P43" s="200"/>
      <c r="Q43" s="210"/>
    </row>
    <row r="44" ht="14.25" customHeight="1">
      <c r="A44" s="143" t="s">
        <v>270</v>
      </c>
      <c r="B44" s="283">
        <v>0.0013</v>
      </c>
      <c r="C44" s="185" t="s">
        <v>546</v>
      </c>
      <c r="D44" s="314">
        <v>0.0119</v>
      </c>
      <c r="E44" s="315">
        <f>ABS(D44-D43)/((D44+D43)/2)*100</f>
        <v>9.6</v>
      </c>
      <c r="F44" s="143" t="s">
        <v>287</v>
      </c>
      <c r="G44" s="314">
        <v>0.0908</v>
      </c>
      <c r="H44" s="316">
        <f t="shared" si="5"/>
        <v>0.908</v>
      </c>
    </row>
    <row r="45" ht="14.25" customHeight="1">
      <c r="A45" s="143"/>
      <c r="B45" s="283"/>
      <c r="C45" s="185" t="s">
        <v>547</v>
      </c>
      <c r="D45" s="314">
        <v>0.1001</v>
      </c>
      <c r="E45" s="318"/>
      <c r="F45" s="143" t="s">
        <v>160</v>
      </c>
      <c r="G45" s="314">
        <v>0.0131</v>
      </c>
      <c r="H45" s="316"/>
      <c r="J45" s="332">
        <v>45158.0</v>
      </c>
      <c r="K45" s="121"/>
      <c r="L45" s="333" t="s">
        <v>500</v>
      </c>
      <c r="M45" s="120"/>
      <c r="N45" s="120"/>
      <c r="O45" s="120"/>
      <c r="P45" s="120"/>
      <c r="Q45" s="121"/>
    </row>
    <row r="46" ht="15.75" customHeight="1">
      <c r="A46" s="143"/>
      <c r="B46" s="283"/>
      <c r="C46" s="185" t="s">
        <v>548</v>
      </c>
      <c r="D46" s="314">
        <v>0.0961</v>
      </c>
      <c r="E46" s="315">
        <f>ABS(D46-D45)/((D46+D45)/2)*100</f>
        <v>4.077471967</v>
      </c>
      <c r="F46" s="143" t="s">
        <v>547</v>
      </c>
      <c r="G46" s="314">
        <v>0.1001</v>
      </c>
      <c r="H46" s="316">
        <f>(G46-G45)/0.1</f>
        <v>0.87</v>
      </c>
      <c r="J46" s="334" t="s">
        <v>225</v>
      </c>
      <c r="K46" s="335"/>
      <c r="L46" s="336" t="s">
        <v>226</v>
      </c>
      <c r="M46" s="337"/>
      <c r="N46" s="335"/>
      <c r="O46" s="336" t="s">
        <v>227</v>
      </c>
      <c r="P46" s="337"/>
      <c r="Q46" s="335"/>
    </row>
    <row r="47" ht="14.25" customHeight="1">
      <c r="A47" s="143"/>
      <c r="B47" s="283"/>
      <c r="C47" s="185" t="s">
        <v>172</v>
      </c>
      <c r="D47" s="314">
        <v>0.0033</v>
      </c>
      <c r="E47" s="318"/>
      <c r="F47" s="143" t="s">
        <v>548</v>
      </c>
      <c r="G47" s="314">
        <v>0.0961</v>
      </c>
      <c r="H47" s="338">
        <f>(G47-G45)/0.1</f>
        <v>0.83</v>
      </c>
      <c r="J47" s="268" t="s">
        <v>1</v>
      </c>
      <c r="K47" s="339" t="s">
        <v>501</v>
      </c>
      <c r="L47" s="340" t="s">
        <v>1</v>
      </c>
      <c r="M47" s="340" t="s">
        <v>236</v>
      </c>
      <c r="N47" s="341" t="s">
        <v>231</v>
      </c>
      <c r="O47" s="340" t="s">
        <v>1</v>
      </c>
      <c r="P47" s="342" t="s">
        <v>238</v>
      </c>
      <c r="Q47" s="343" t="s">
        <v>234</v>
      </c>
    </row>
    <row r="48" ht="14.25" customHeight="1">
      <c r="A48" s="143"/>
      <c r="B48" s="283"/>
      <c r="C48" s="185" t="s">
        <v>546</v>
      </c>
      <c r="D48" s="314">
        <v>0.0016</v>
      </c>
      <c r="E48" s="344">
        <f>ABS(D48-D47)/((D48+D47)/2)*100</f>
        <v>69.3877551</v>
      </c>
      <c r="F48" s="143" t="s">
        <v>172</v>
      </c>
      <c r="G48" s="314">
        <v>0.0033</v>
      </c>
      <c r="H48" s="316"/>
      <c r="J48" s="268" t="s">
        <v>239</v>
      </c>
      <c r="K48" s="345">
        <v>-0.0012</v>
      </c>
      <c r="L48" s="346" t="s">
        <v>549</v>
      </c>
      <c r="M48" s="347">
        <v>0.0057</v>
      </c>
      <c r="N48" s="339"/>
      <c r="O48" s="346" t="s">
        <v>409</v>
      </c>
      <c r="P48" s="347">
        <v>0.0873</v>
      </c>
      <c r="Q48" s="348">
        <f>P48/0.1003</f>
        <v>0.8703888335</v>
      </c>
    </row>
    <row r="49" ht="14.25" customHeight="1">
      <c r="A49" s="143"/>
      <c r="B49" s="283"/>
      <c r="C49" s="185" t="s">
        <v>419</v>
      </c>
      <c r="D49" s="314">
        <v>0.0967</v>
      </c>
      <c r="E49" s="318"/>
      <c r="F49" s="143" t="s">
        <v>419</v>
      </c>
      <c r="G49" s="314">
        <v>0.0967</v>
      </c>
      <c r="H49" s="316">
        <f>(G49-G48)/0.1</f>
        <v>0.934</v>
      </c>
      <c r="J49" s="268" t="s">
        <v>550</v>
      </c>
      <c r="K49" s="345">
        <v>6.0E-4</v>
      </c>
      <c r="L49" s="346" t="s">
        <v>546</v>
      </c>
      <c r="M49" s="347">
        <v>0.0094</v>
      </c>
      <c r="N49" s="349">
        <f>ABS(M49-M48)/((M49+M48)/2)*100</f>
        <v>49.00662252</v>
      </c>
      <c r="O49" s="346" t="s">
        <v>551</v>
      </c>
      <c r="P49" s="347">
        <v>0.1003</v>
      </c>
      <c r="Q49" s="348">
        <f>P49/0.0994</f>
        <v>1.009054326</v>
      </c>
    </row>
    <row r="50" ht="14.25" customHeight="1">
      <c r="A50" s="143"/>
      <c r="B50" s="283"/>
      <c r="C50" s="185" t="s">
        <v>422</v>
      </c>
      <c r="D50" s="314">
        <v>0.0921</v>
      </c>
      <c r="E50" s="315">
        <f>ABS(D50-D49)/((D50+D49)/2)*100</f>
        <v>4.872881356</v>
      </c>
      <c r="F50" s="143" t="s">
        <v>422</v>
      </c>
      <c r="G50" s="314">
        <v>0.0921</v>
      </c>
      <c r="H50" s="316">
        <f>(G50-G48)/0.1</f>
        <v>0.888</v>
      </c>
      <c r="J50" s="268" t="s">
        <v>250</v>
      </c>
      <c r="K50" s="345">
        <v>0.0024</v>
      </c>
      <c r="L50" s="346" t="s">
        <v>552</v>
      </c>
      <c r="M50" s="347">
        <v>0.0966</v>
      </c>
      <c r="N50" s="339"/>
      <c r="O50" s="346" t="s">
        <v>549</v>
      </c>
      <c r="P50" s="347">
        <v>0.0057</v>
      </c>
      <c r="Q50" s="339"/>
    </row>
    <row r="51" ht="14.25" customHeight="1">
      <c r="A51" s="143"/>
      <c r="B51" s="350"/>
      <c r="C51" s="185" t="s">
        <v>184</v>
      </c>
      <c r="D51" s="314">
        <v>0.0055</v>
      </c>
      <c r="E51" s="318"/>
      <c r="F51" s="143" t="s">
        <v>184</v>
      </c>
      <c r="G51" s="314">
        <v>0.0055</v>
      </c>
      <c r="H51" s="316"/>
      <c r="J51" s="351"/>
      <c r="K51" s="339"/>
      <c r="L51" s="346" t="s">
        <v>553</v>
      </c>
      <c r="M51" s="347">
        <v>0.1041</v>
      </c>
      <c r="N51" s="349">
        <f>ABS(M51-M50)/((M51+M50)/2)*100</f>
        <v>7.473841555</v>
      </c>
      <c r="O51" s="346" t="s">
        <v>552</v>
      </c>
      <c r="P51" s="347">
        <v>0.0966</v>
      </c>
      <c r="Q51" s="348">
        <f>(P51-P50)/0.0986</f>
        <v>0.9219066937</v>
      </c>
    </row>
    <row r="52" ht="14.25" customHeight="1">
      <c r="A52" s="143"/>
      <c r="B52" s="283"/>
      <c r="C52" s="185" t="s">
        <v>546</v>
      </c>
      <c r="D52" s="314">
        <v>0.0055</v>
      </c>
      <c r="E52" s="315">
        <f>ABS(D52-D51)/((D52+D51)/2)*100</f>
        <v>0</v>
      </c>
      <c r="F52" s="143" t="s">
        <v>430</v>
      </c>
      <c r="G52" s="314">
        <v>0.1008</v>
      </c>
      <c r="H52" s="316">
        <f>(G52-G51)/0.1</f>
        <v>0.953</v>
      </c>
      <c r="J52" s="351"/>
      <c r="K52" s="339"/>
      <c r="L52" s="346" t="s">
        <v>554</v>
      </c>
      <c r="M52" s="347">
        <v>0.0114</v>
      </c>
      <c r="N52" s="339"/>
      <c r="O52" s="346" t="s">
        <v>553</v>
      </c>
      <c r="P52" s="347">
        <v>0.1041</v>
      </c>
      <c r="Q52" s="348">
        <f>(P52-P50)/0.0986</f>
        <v>0.9979716024</v>
      </c>
    </row>
    <row r="53" ht="14.25" customHeight="1">
      <c r="A53" s="143"/>
      <c r="B53" s="283"/>
      <c r="C53" s="185" t="s">
        <v>430</v>
      </c>
      <c r="D53" s="314">
        <v>0.1008</v>
      </c>
      <c r="E53" s="318"/>
      <c r="F53" s="143" t="s">
        <v>431</v>
      </c>
      <c r="G53" s="314">
        <v>0.1007</v>
      </c>
      <c r="H53" s="316">
        <f>(G53-G51)/0.1</f>
        <v>0.952</v>
      </c>
      <c r="J53" s="351"/>
      <c r="K53" s="339"/>
      <c r="L53" s="346" t="s">
        <v>546</v>
      </c>
      <c r="M53" s="347">
        <v>0.0113</v>
      </c>
      <c r="N53" s="349">
        <f>ABS(M53-M52)/((M53+M52)/2)*100</f>
        <v>0.8810572687</v>
      </c>
      <c r="O53" s="346" t="s">
        <v>554</v>
      </c>
      <c r="P53" s="347">
        <v>0.0114</v>
      </c>
      <c r="Q53" s="339"/>
    </row>
    <row r="54" ht="14.25" customHeight="1">
      <c r="A54" s="143"/>
      <c r="B54" s="283"/>
      <c r="C54" s="185" t="s">
        <v>431</v>
      </c>
      <c r="D54" s="314">
        <v>0.1007</v>
      </c>
      <c r="E54" s="315">
        <f>ABS(D54-D53)/((D54+D53)/2)*100</f>
        <v>0.09925558313</v>
      </c>
      <c r="F54" s="143" t="s">
        <v>555</v>
      </c>
      <c r="G54" s="314">
        <v>0.0113</v>
      </c>
      <c r="H54" s="316"/>
      <c r="J54" s="351"/>
      <c r="K54" s="339"/>
      <c r="L54" s="346" t="s">
        <v>556</v>
      </c>
      <c r="M54" s="347">
        <v>0.0865</v>
      </c>
      <c r="N54" s="339"/>
      <c r="O54" s="346" t="s">
        <v>556</v>
      </c>
      <c r="P54" s="347">
        <v>0.0865</v>
      </c>
      <c r="Q54" s="348">
        <f>(P54-P53)/0.0992</f>
        <v>0.7570564516</v>
      </c>
    </row>
    <row r="55" ht="14.25" customHeight="1">
      <c r="A55" s="143"/>
      <c r="B55" s="184"/>
      <c r="C55" s="185" t="s">
        <v>557</v>
      </c>
      <c r="D55" s="314">
        <v>0.0866</v>
      </c>
      <c r="E55" s="318"/>
      <c r="F55" s="143"/>
      <c r="G55" s="314"/>
      <c r="H55" s="338"/>
      <c r="J55" s="351"/>
      <c r="K55" s="339"/>
      <c r="L55" s="346" t="s">
        <v>558</v>
      </c>
      <c r="M55" s="347">
        <v>0.0924</v>
      </c>
      <c r="N55" s="349">
        <f>ABS(M55-M54)/((M55+M54)/2)*100</f>
        <v>6.595863611</v>
      </c>
      <c r="O55" s="346" t="s">
        <v>558</v>
      </c>
      <c r="P55" s="347">
        <v>0.0924</v>
      </c>
      <c r="Q55" s="348">
        <f>(P55-P53)/0.0992</f>
        <v>0.8165322581</v>
      </c>
    </row>
    <row r="56" ht="14.25" customHeight="1">
      <c r="A56" s="304" t="s">
        <v>559</v>
      </c>
      <c r="B56" s="169"/>
      <c r="C56" s="170" t="s">
        <v>499</v>
      </c>
      <c r="D56" s="120"/>
      <c r="E56" s="120"/>
      <c r="F56" s="120"/>
      <c r="G56" s="120"/>
      <c r="H56" s="121"/>
      <c r="J56" s="351"/>
      <c r="K56" s="339"/>
      <c r="L56" s="346" t="s">
        <v>126</v>
      </c>
      <c r="M56" s="347">
        <v>0.0184</v>
      </c>
      <c r="N56" s="339"/>
      <c r="O56" s="346" t="s">
        <v>126</v>
      </c>
      <c r="P56" s="347">
        <v>0.0184</v>
      </c>
      <c r="Q56" s="339"/>
    </row>
    <row r="57" ht="14.25" customHeight="1">
      <c r="A57" s="125" t="s">
        <v>225</v>
      </c>
      <c r="B57" s="169"/>
      <c r="C57" s="125" t="s">
        <v>226</v>
      </c>
      <c r="D57" s="120"/>
      <c r="E57" s="121"/>
      <c r="F57" s="125" t="s">
        <v>227</v>
      </c>
      <c r="G57" s="120"/>
      <c r="H57" s="121"/>
      <c r="J57" s="351"/>
      <c r="K57" s="339"/>
      <c r="L57" s="346" t="s">
        <v>546</v>
      </c>
      <c r="M57" s="347">
        <v>0.0176</v>
      </c>
      <c r="N57" s="349">
        <f>ABS(M57-M56)/((M57+M56)/2)*100</f>
        <v>4.444444444</v>
      </c>
      <c r="O57" s="346" t="s">
        <v>352</v>
      </c>
      <c r="P57" s="347">
        <v>0.0797</v>
      </c>
      <c r="Q57" s="348">
        <f>(P57-P56)/0.0991</f>
        <v>0.6185671039</v>
      </c>
    </row>
    <row r="58" ht="14.25" customHeight="1">
      <c r="A58" s="128" t="s">
        <v>1</v>
      </c>
      <c r="B58" s="129" t="s">
        <v>297</v>
      </c>
      <c r="C58" s="131" t="s">
        <v>1</v>
      </c>
      <c r="D58" s="132" t="s">
        <v>236</v>
      </c>
      <c r="E58" s="132" t="s">
        <v>231</v>
      </c>
      <c r="F58" s="133" t="s">
        <v>1</v>
      </c>
      <c r="G58" s="134" t="s">
        <v>238</v>
      </c>
      <c r="H58" s="238" t="s">
        <v>234</v>
      </c>
      <c r="J58" s="351"/>
      <c r="K58" s="339"/>
      <c r="L58" s="346" t="s">
        <v>352</v>
      </c>
      <c r="M58" s="347">
        <v>0.0797</v>
      </c>
      <c r="N58" s="339"/>
      <c r="O58" s="346" t="s">
        <v>354</v>
      </c>
      <c r="P58" s="347">
        <v>0.0784</v>
      </c>
      <c r="Q58" s="348">
        <f>(P58-P56)/0.0991</f>
        <v>0.6054490414</v>
      </c>
    </row>
    <row r="59" ht="14.25" customHeight="1">
      <c r="A59" s="136" t="s">
        <v>239</v>
      </c>
      <c r="B59" s="311">
        <v>0.0032</v>
      </c>
      <c r="C59" s="181" t="s">
        <v>560</v>
      </c>
      <c r="D59" s="312">
        <v>0.0079</v>
      </c>
      <c r="E59" s="313"/>
      <c r="F59" s="128" t="s">
        <v>409</v>
      </c>
      <c r="G59" s="331">
        <v>0.0963</v>
      </c>
      <c r="H59" s="238">
        <f t="shared" ref="H59:H60" si="6">G59/0.1</f>
        <v>0.963</v>
      </c>
      <c r="J59" s="351"/>
      <c r="K59" s="339"/>
      <c r="L59" s="346" t="s">
        <v>354</v>
      </c>
      <c r="M59" s="347">
        <v>0.0784</v>
      </c>
      <c r="N59" s="349">
        <f>ABS(M59-M58)/((M59+M58)/2)*100</f>
        <v>1.644528779</v>
      </c>
      <c r="O59" s="346" t="s">
        <v>561</v>
      </c>
      <c r="P59" s="347">
        <v>0.0101</v>
      </c>
      <c r="Q59" s="339"/>
    </row>
    <row r="60" ht="14.25" customHeight="1">
      <c r="A60" s="143"/>
      <c r="B60" s="283"/>
      <c r="C60" s="185" t="s">
        <v>546</v>
      </c>
      <c r="D60" s="314">
        <v>0.0074</v>
      </c>
      <c r="E60" s="315">
        <f>ABS(D60-D59)/((D60+D59)/2)*100</f>
        <v>6.535947712</v>
      </c>
      <c r="F60" s="143"/>
      <c r="G60" s="314"/>
      <c r="H60" s="316">
        <f t="shared" si="6"/>
        <v>0</v>
      </c>
      <c r="J60" s="352"/>
      <c r="K60" s="339"/>
      <c r="L60" s="346" t="s">
        <v>561</v>
      </c>
      <c r="M60" s="347">
        <v>0.0101</v>
      </c>
      <c r="N60" s="339"/>
      <c r="O60" s="346" t="s">
        <v>562</v>
      </c>
      <c r="P60" s="347">
        <v>0.0967</v>
      </c>
      <c r="Q60" s="348">
        <f>(P60-P59)/0.0994</f>
        <v>0.8712273642</v>
      </c>
    </row>
    <row r="61" ht="14.25" customHeight="1">
      <c r="A61" s="143"/>
      <c r="B61" s="283"/>
      <c r="C61" s="185" t="s">
        <v>563</v>
      </c>
      <c r="D61" s="314">
        <v>0.0948</v>
      </c>
      <c r="E61" s="318"/>
      <c r="F61" s="143" t="s">
        <v>560</v>
      </c>
      <c r="G61" s="314">
        <v>0.0079</v>
      </c>
      <c r="H61" s="316"/>
      <c r="J61" s="352"/>
      <c r="K61" s="339"/>
      <c r="L61" s="346" t="s">
        <v>546</v>
      </c>
      <c r="M61" s="347">
        <v>0.0067</v>
      </c>
      <c r="N61" s="349">
        <f>ABS(M61-M60)/((M61+M60)/2)*100</f>
        <v>40.47619048</v>
      </c>
      <c r="O61" s="346" t="s">
        <v>564</v>
      </c>
      <c r="P61" s="347">
        <v>0.1006</v>
      </c>
      <c r="Q61" s="348">
        <f>(P61-P59)/0.0994</f>
        <v>0.9104627767</v>
      </c>
    </row>
    <row r="62" ht="14.25" customHeight="1">
      <c r="A62" s="143"/>
      <c r="B62" s="283"/>
      <c r="C62" s="185" t="s">
        <v>565</v>
      </c>
      <c r="D62" s="314">
        <v>0.0965</v>
      </c>
      <c r="E62" s="315">
        <f>ABS(D62-D61)/((D62+D61)/2)*100</f>
        <v>1.777313121</v>
      </c>
      <c r="F62" s="143" t="s">
        <v>563</v>
      </c>
      <c r="G62" s="314">
        <v>0.0948</v>
      </c>
      <c r="H62" s="316">
        <f>(G62-G61)/0.1</f>
        <v>0.869</v>
      </c>
      <c r="J62" s="351"/>
      <c r="K62" s="339"/>
      <c r="L62" s="346" t="s">
        <v>562</v>
      </c>
      <c r="M62" s="347">
        <v>0.0967</v>
      </c>
      <c r="N62" s="339"/>
      <c r="O62" s="346" t="s">
        <v>566</v>
      </c>
      <c r="P62" s="347">
        <v>0.0044</v>
      </c>
      <c r="Q62" s="339"/>
    </row>
    <row r="63" ht="14.25" customHeight="1">
      <c r="A63" s="143"/>
      <c r="B63" s="283"/>
      <c r="C63" s="185"/>
      <c r="D63" s="314"/>
      <c r="E63" s="318"/>
      <c r="F63" s="143" t="s">
        <v>565</v>
      </c>
      <c r="G63" s="314">
        <v>0.0965</v>
      </c>
      <c r="H63" s="316">
        <f>(G63-G61)/0.1</f>
        <v>0.886</v>
      </c>
      <c r="J63" s="351"/>
      <c r="K63" s="339"/>
      <c r="L63" s="346" t="s">
        <v>564</v>
      </c>
      <c r="M63" s="347">
        <v>0.1006</v>
      </c>
      <c r="N63" s="349">
        <f>ABS(M63-M62)/((M63+M62)/2)*100</f>
        <v>3.953370502</v>
      </c>
      <c r="O63" s="346" t="s">
        <v>567</v>
      </c>
      <c r="P63" s="347">
        <v>0.0881</v>
      </c>
      <c r="Q63" s="348">
        <f>(P63-P62)/0.1</f>
        <v>0.837</v>
      </c>
    </row>
    <row r="64" ht="14.25" customHeight="1">
      <c r="A64" s="304" t="s">
        <v>568</v>
      </c>
      <c r="B64" s="169"/>
      <c r="C64" s="170" t="s">
        <v>499</v>
      </c>
      <c r="D64" s="120"/>
      <c r="E64" s="120"/>
      <c r="F64" s="120"/>
      <c r="G64" s="120"/>
      <c r="H64" s="121"/>
      <c r="J64" s="351"/>
      <c r="K64" s="339"/>
      <c r="L64" s="346" t="s">
        <v>566</v>
      </c>
      <c r="M64" s="347">
        <v>0.0044</v>
      </c>
      <c r="N64" s="339"/>
      <c r="O64" s="346" t="s">
        <v>569</v>
      </c>
      <c r="P64" s="347">
        <v>0.0932</v>
      </c>
      <c r="Q64" s="348">
        <f>(P64-P62)/0.1</f>
        <v>0.888</v>
      </c>
    </row>
    <row r="65" ht="14.25" customHeight="1">
      <c r="A65" s="125" t="s">
        <v>225</v>
      </c>
      <c r="B65" s="169"/>
      <c r="C65" s="125" t="s">
        <v>226</v>
      </c>
      <c r="D65" s="120"/>
      <c r="E65" s="121"/>
      <c r="F65" s="125" t="s">
        <v>227</v>
      </c>
      <c r="G65" s="120"/>
      <c r="H65" s="121"/>
      <c r="J65" s="351"/>
      <c r="K65" s="339"/>
      <c r="L65" s="346" t="s">
        <v>546</v>
      </c>
      <c r="M65" s="347">
        <v>0.0044</v>
      </c>
      <c r="N65" s="349">
        <f>ABS(M65-M64)/((M65+M64)/2)*100</f>
        <v>0</v>
      </c>
      <c r="O65" s="346"/>
      <c r="P65" s="346"/>
      <c r="Q65" s="339"/>
    </row>
    <row r="66" ht="14.25" customHeight="1">
      <c r="A66" s="128" t="s">
        <v>1</v>
      </c>
      <c r="B66" s="129" t="s">
        <v>297</v>
      </c>
      <c r="C66" s="131" t="s">
        <v>1</v>
      </c>
      <c r="D66" s="132" t="s">
        <v>236</v>
      </c>
      <c r="E66" s="132" t="s">
        <v>231</v>
      </c>
      <c r="F66" s="133" t="s">
        <v>1</v>
      </c>
      <c r="G66" s="134" t="s">
        <v>238</v>
      </c>
      <c r="H66" s="238" t="s">
        <v>234</v>
      </c>
      <c r="J66" s="351"/>
      <c r="K66" s="339"/>
      <c r="L66" s="346" t="s">
        <v>567</v>
      </c>
      <c r="M66" s="347">
        <v>0.0881</v>
      </c>
      <c r="N66" s="339"/>
      <c r="O66" s="346"/>
      <c r="P66" s="346"/>
      <c r="Q66" s="339"/>
    </row>
    <row r="67" ht="14.25" customHeight="1">
      <c r="A67" s="148" t="s">
        <v>570</v>
      </c>
      <c r="B67" s="148">
        <v>0.002</v>
      </c>
      <c r="C67" s="148" t="s">
        <v>188</v>
      </c>
      <c r="D67" s="314">
        <v>0.0436</v>
      </c>
      <c r="E67" s="255"/>
      <c r="F67" s="148" t="s">
        <v>409</v>
      </c>
      <c r="G67" s="148">
        <v>0.0918</v>
      </c>
      <c r="H67" s="353">
        <f t="shared" ref="H67:H68" si="7">G67/0.1</f>
        <v>0.918</v>
      </c>
      <c r="J67" s="354"/>
      <c r="K67" s="355"/>
      <c r="L67" s="356" t="s">
        <v>569</v>
      </c>
      <c r="M67" s="357">
        <v>0.0932</v>
      </c>
      <c r="N67" s="358">
        <f>ABS(M67-M66)/((M67+M66)/2)*100</f>
        <v>5.626034197</v>
      </c>
      <c r="O67" s="356"/>
      <c r="P67" s="356"/>
      <c r="Q67" s="355"/>
    </row>
    <row r="68" ht="14.25" customHeight="1">
      <c r="A68" s="148" t="s">
        <v>270</v>
      </c>
      <c r="B68" s="147">
        <v>-3.0E-4</v>
      </c>
      <c r="C68" s="148" t="s">
        <v>571</v>
      </c>
      <c r="D68" s="314">
        <v>0.0434</v>
      </c>
      <c r="E68" s="359">
        <f>ABS(D68-D67)/((D68+D67)/2)*100</f>
        <v>0.4597701149</v>
      </c>
      <c r="F68" s="148" t="s">
        <v>287</v>
      </c>
      <c r="G68" s="148">
        <v>0.0946</v>
      </c>
      <c r="H68" s="353">
        <f t="shared" si="7"/>
        <v>0.946</v>
      </c>
    </row>
    <row r="69" ht="14.25" customHeight="1">
      <c r="A69" s="148"/>
      <c r="B69" s="147"/>
      <c r="C69" s="148" t="s">
        <v>572</v>
      </c>
      <c r="D69" s="314">
        <v>0.1314</v>
      </c>
      <c r="E69" s="255"/>
      <c r="F69" s="148" t="s">
        <v>188</v>
      </c>
      <c r="G69" s="314">
        <v>0.0436</v>
      </c>
      <c r="H69" s="353"/>
      <c r="J69" s="332">
        <v>45164.0</v>
      </c>
      <c r="K69" s="121"/>
      <c r="L69" s="333" t="s">
        <v>500</v>
      </c>
      <c r="M69" s="120"/>
      <c r="N69" s="120"/>
      <c r="O69" s="120"/>
      <c r="P69" s="120"/>
      <c r="Q69" s="121"/>
    </row>
    <row r="70" ht="14.25" customHeight="1">
      <c r="A70" s="148"/>
      <c r="B70" s="147"/>
      <c r="C70" s="148" t="s">
        <v>573</v>
      </c>
      <c r="D70" s="314">
        <v>0.1345</v>
      </c>
      <c r="E70" s="359">
        <f>ABS(D70-D69)/((D70+D69)/2)*100</f>
        <v>2.331703648</v>
      </c>
      <c r="F70" s="148" t="s">
        <v>572</v>
      </c>
      <c r="G70" s="314">
        <v>0.1314</v>
      </c>
      <c r="H70" s="353">
        <f>(G70-G69)/0.1</f>
        <v>0.878</v>
      </c>
      <c r="J70" s="360" t="s">
        <v>225</v>
      </c>
      <c r="K70" s="361"/>
      <c r="L70" s="336" t="s">
        <v>226</v>
      </c>
      <c r="M70" s="337"/>
      <c r="N70" s="335"/>
      <c r="O70" s="336" t="s">
        <v>227</v>
      </c>
      <c r="P70" s="337"/>
      <c r="Q70" s="335"/>
    </row>
    <row r="71" ht="14.25" customHeight="1">
      <c r="A71" s="148"/>
      <c r="B71" s="147"/>
      <c r="C71" s="148" t="s">
        <v>194</v>
      </c>
      <c r="D71" s="314">
        <v>0.01</v>
      </c>
      <c r="E71" s="255"/>
      <c r="F71" s="148" t="s">
        <v>573</v>
      </c>
      <c r="G71" s="314">
        <v>0.1345</v>
      </c>
      <c r="H71" s="353">
        <f>(G71-G69)/0.1</f>
        <v>0.909</v>
      </c>
      <c r="J71" s="136" t="s">
        <v>1</v>
      </c>
      <c r="K71" s="362" t="s">
        <v>501</v>
      </c>
      <c r="L71" s="306" t="s">
        <v>1</v>
      </c>
      <c r="M71" s="309" t="s">
        <v>236</v>
      </c>
      <c r="N71" s="363" t="s">
        <v>231</v>
      </c>
      <c r="O71" s="306" t="s">
        <v>1</v>
      </c>
      <c r="P71" s="364" t="s">
        <v>238</v>
      </c>
      <c r="Q71" s="365" t="s">
        <v>234</v>
      </c>
    </row>
    <row r="72" ht="14.25" customHeight="1">
      <c r="A72" s="148"/>
      <c r="B72" s="148"/>
      <c r="C72" s="148" t="s">
        <v>574</v>
      </c>
      <c r="D72" s="314">
        <v>0.0084</v>
      </c>
      <c r="E72" s="359">
        <f>ABS(D72-D71)/((D72+D71)/2)*100</f>
        <v>17.39130435</v>
      </c>
      <c r="F72" s="148" t="s">
        <v>194</v>
      </c>
      <c r="G72" s="314">
        <v>0.01</v>
      </c>
      <c r="H72" s="353"/>
      <c r="J72" s="366" t="s">
        <v>239</v>
      </c>
      <c r="K72" s="367">
        <v>0.0022</v>
      </c>
      <c r="L72" s="143" t="s">
        <v>575</v>
      </c>
      <c r="M72" s="368">
        <v>0.0086</v>
      </c>
      <c r="N72" s="369"/>
      <c r="O72" s="143" t="s">
        <v>409</v>
      </c>
      <c r="P72" s="368">
        <v>0.1006</v>
      </c>
      <c r="Q72" s="348">
        <f>P72/0.0997</f>
        <v>1.009027081</v>
      </c>
    </row>
    <row r="73" ht="14.25" customHeight="1">
      <c r="A73" s="148"/>
      <c r="B73" s="148"/>
      <c r="C73" s="148" t="s">
        <v>576</v>
      </c>
      <c r="D73" s="314">
        <v>0.1055</v>
      </c>
      <c r="E73" s="255"/>
      <c r="F73" s="148" t="s">
        <v>576</v>
      </c>
      <c r="G73" s="314">
        <v>0.1055</v>
      </c>
      <c r="H73" s="353">
        <f>(G73-G72)/0.1</f>
        <v>0.955</v>
      </c>
      <c r="J73" s="370" t="s">
        <v>270</v>
      </c>
      <c r="K73" s="371">
        <v>0.01</v>
      </c>
      <c r="L73" s="268" t="s">
        <v>546</v>
      </c>
      <c r="M73" s="347">
        <v>0.0138</v>
      </c>
      <c r="N73" s="345">
        <v>46.43</v>
      </c>
      <c r="O73" s="268" t="s">
        <v>287</v>
      </c>
      <c r="P73" s="347">
        <v>0.1194</v>
      </c>
      <c r="Q73" s="348">
        <f>P73/0.1095</f>
        <v>1.090410959</v>
      </c>
    </row>
    <row r="74" ht="14.25" customHeight="1">
      <c r="A74" s="148"/>
      <c r="B74" s="148"/>
      <c r="C74" s="148" t="s">
        <v>577</v>
      </c>
      <c r="D74" s="314">
        <v>0.1042</v>
      </c>
      <c r="E74" s="359">
        <f>ABS(D74-D73)/((D74+D73)/2)*100</f>
        <v>1.239866476</v>
      </c>
      <c r="F74" s="148" t="s">
        <v>577</v>
      </c>
      <c r="G74" s="314">
        <v>0.1042</v>
      </c>
      <c r="H74" s="353">
        <f>(G74-G72)/0.1</f>
        <v>0.942</v>
      </c>
      <c r="J74" s="372"/>
      <c r="K74" s="373"/>
      <c r="L74" s="268" t="s">
        <v>578</v>
      </c>
      <c r="M74" s="347">
        <v>0.0964</v>
      </c>
      <c r="N74" s="339"/>
      <c r="O74" s="268" t="s">
        <v>575</v>
      </c>
      <c r="P74" s="347">
        <v>0.0086</v>
      </c>
      <c r="Q74" s="339"/>
    </row>
    <row r="75" ht="14.25" customHeight="1">
      <c r="A75" s="148"/>
      <c r="B75" s="148"/>
      <c r="C75" s="148" t="s">
        <v>204</v>
      </c>
      <c r="D75" s="314">
        <v>0.0072</v>
      </c>
      <c r="E75" s="255"/>
      <c r="F75" s="148" t="s">
        <v>204</v>
      </c>
      <c r="G75" s="314">
        <v>0.0072</v>
      </c>
      <c r="H75" s="353"/>
      <c r="J75" s="374"/>
      <c r="K75" s="375"/>
      <c r="L75" s="268" t="s">
        <v>579</v>
      </c>
      <c r="M75" s="347">
        <v>0.0975</v>
      </c>
      <c r="N75" s="345">
        <v>1.13</v>
      </c>
      <c r="O75" s="268" t="s">
        <v>578</v>
      </c>
      <c r="P75" s="347">
        <v>0.0964</v>
      </c>
      <c r="Q75" s="348">
        <f>(P75-P74)/0.0986</f>
        <v>0.8904665314</v>
      </c>
    </row>
    <row r="76" ht="14.25" customHeight="1">
      <c r="A76" s="148"/>
      <c r="B76" s="148"/>
      <c r="C76" s="148" t="s">
        <v>580</v>
      </c>
      <c r="D76" s="314">
        <v>0.0055</v>
      </c>
      <c r="E76" s="359"/>
      <c r="F76" s="148" t="s">
        <v>581</v>
      </c>
      <c r="G76" s="314">
        <v>0.0984</v>
      </c>
      <c r="H76" s="353">
        <f>(G76-G75)/0.1</f>
        <v>0.912</v>
      </c>
      <c r="J76" s="374"/>
      <c r="K76" s="375"/>
      <c r="L76" s="268" t="s">
        <v>582</v>
      </c>
      <c r="M76" s="347">
        <v>0.0085</v>
      </c>
      <c r="N76" s="339"/>
      <c r="O76" s="268" t="s">
        <v>579</v>
      </c>
      <c r="P76" s="347">
        <v>0.0975</v>
      </c>
      <c r="Q76" s="348">
        <f>(P76-P74)/0.0986</f>
        <v>0.9016227181</v>
      </c>
    </row>
    <row r="77" ht="14.25" customHeight="1">
      <c r="A77" s="148"/>
      <c r="B77" s="148"/>
      <c r="C77" s="148" t="s">
        <v>581</v>
      </c>
      <c r="D77" s="314">
        <v>0.0984</v>
      </c>
      <c r="E77" s="255"/>
      <c r="F77" s="148" t="s">
        <v>583</v>
      </c>
      <c r="G77" s="314">
        <v>0.1001</v>
      </c>
      <c r="H77" s="353">
        <f>(G77-G75)/0.1</f>
        <v>0.929</v>
      </c>
      <c r="J77" s="374"/>
      <c r="K77" s="375"/>
      <c r="L77" s="268" t="s">
        <v>546</v>
      </c>
      <c r="M77" s="347">
        <v>0.0104</v>
      </c>
      <c r="N77" s="345">
        <v>20.11</v>
      </c>
      <c r="O77" s="268" t="s">
        <v>582</v>
      </c>
      <c r="P77" s="347">
        <v>0.0085</v>
      </c>
      <c r="Q77" s="339"/>
    </row>
    <row r="78" ht="14.25" customHeight="1">
      <c r="A78" s="148"/>
      <c r="B78" s="148"/>
      <c r="C78" s="148" t="s">
        <v>583</v>
      </c>
      <c r="D78" s="314">
        <v>0.1001</v>
      </c>
      <c r="E78" s="359"/>
      <c r="F78" s="143"/>
      <c r="G78" s="148"/>
      <c r="H78" s="184"/>
      <c r="J78" s="372"/>
      <c r="K78" s="373"/>
      <c r="L78" s="268" t="s">
        <v>584</v>
      </c>
      <c r="M78" s="347">
        <v>0.0935</v>
      </c>
      <c r="N78" s="339"/>
      <c r="O78" s="268" t="s">
        <v>584</v>
      </c>
      <c r="P78" s="347">
        <v>0.0935</v>
      </c>
      <c r="Q78" s="348">
        <f>(P78-P77)/0.0984</f>
        <v>0.8638211382</v>
      </c>
    </row>
    <row r="79" ht="14.25" customHeight="1">
      <c r="J79" s="374"/>
      <c r="K79" s="375"/>
      <c r="L79" s="268" t="s">
        <v>585</v>
      </c>
      <c r="M79" s="347">
        <v>0.0941</v>
      </c>
      <c r="N79" s="345">
        <v>0.64</v>
      </c>
      <c r="O79" s="268" t="s">
        <v>585</v>
      </c>
      <c r="P79" s="347">
        <v>0.0941</v>
      </c>
      <c r="Q79" s="348">
        <f>(P79-P77)/0.0984</f>
        <v>0.8699186992</v>
      </c>
    </row>
    <row r="80" ht="14.25" customHeight="1">
      <c r="J80" s="372"/>
      <c r="K80" s="373"/>
      <c r="L80" s="268" t="s">
        <v>586</v>
      </c>
      <c r="M80" s="347">
        <v>0.0113</v>
      </c>
      <c r="N80" s="339"/>
      <c r="O80" s="268" t="s">
        <v>586</v>
      </c>
      <c r="P80" s="347">
        <v>0.0113</v>
      </c>
      <c r="Q80" s="281"/>
    </row>
    <row r="81" ht="14.25" customHeight="1">
      <c r="J81" s="374"/>
      <c r="K81" s="375"/>
      <c r="L81" s="268" t="s">
        <v>546</v>
      </c>
      <c r="M81" s="347">
        <v>0.0159</v>
      </c>
      <c r="N81" s="345">
        <v>33.82</v>
      </c>
      <c r="O81" s="268" t="s">
        <v>587</v>
      </c>
      <c r="P81" s="347">
        <v>0.0922</v>
      </c>
      <c r="Q81" s="348">
        <f>(P81-P80)/0.0982</f>
        <v>0.8238289206</v>
      </c>
    </row>
    <row r="82" ht="14.25" customHeight="1">
      <c r="J82" s="374"/>
      <c r="K82" s="375"/>
      <c r="L82" s="268" t="s">
        <v>587</v>
      </c>
      <c r="M82" s="347">
        <v>0.0922</v>
      </c>
      <c r="N82" s="339"/>
      <c r="O82" s="268" t="s">
        <v>588</v>
      </c>
      <c r="P82" s="347">
        <v>0.0942</v>
      </c>
      <c r="Q82" s="348">
        <f>(P82-P80)/0.0982</f>
        <v>0.8441955193</v>
      </c>
    </row>
    <row r="83" ht="14.25" customHeight="1">
      <c r="J83" s="376"/>
      <c r="K83" s="377"/>
      <c r="L83" s="378" t="s">
        <v>588</v>
      </c>
      <c r="M83" s="357">
        <v>0.0942</v>
      </c>
      <c r="N83" s="379">
        <v>2.15</v>
      </c>
      <c r="O83" s="378"/>
      <c r="P83" s="356"/>
      <c r="Q83" s="355"/>
    </row>
    <row r="84" ht="14.25" customHeight="1"/>
    <row r="85" ht="14.25" customHeight="1">
      <c r="J85" s="332">
        <v>45179.0</v>
      </c>
      <c r="K85" s="121"/>
      <c r="L85" s="333" t="s">
        <v>500</v>
      </c>
      <c r="M85" s="120"/>
      <c r="N85" s="120"/>
      <c r="O85" s="120"/>
      <c r="P85" s="120"/>
      <c r="Q85" s="121"/>
    </row>
    <row r="86" ht="14.25" customHeight="1">
      <c r="J86" s="360" t="s">
        <v>225</v>
      </c>
      <c r="K86" s="361"/>
      <c r="L86" s="336" t="s">
        <v>226</v>
      </c>
      <c r="M86" s="337"/>
      <c r="N86" s="335"/>
      <c r="O86" s="336" t="s">
        <v>227</v>
      </c>
      <c r="P86" s="337"/>
      <c r="Q86" s="335"/>
    </row>
    <row r="87" ht="14.25" customHeight="1">
      <c r="J87" s="136" t="s">
        <v>1</v>
      </c>
      <c r="K87" s="362" t="s">
        <v>501</v>
      </c>
      <c r="L87" s="306" t="s">
        <v>1</v>
      </c>
      <c r="M87" s="309" t="s">
        <v>236</v>
      </c>
      <c r="N87" s="363" t="s">
        <v>231</v>
      </c>
      <c r="O87" s="306" t="s">
        <v>1</v>
      </c>
      <c r="P87" s="364" t="s">
        <v>238</v>
      </c>
      <c r="Q87" s="365" t="s">
        <v>234</v>
      </c>
    </row>
    <row r="88" ht="14.25" customHeight="1">
      <c r="J88" s="366" t="s">
        <v>239</v>
      </c>
      <c r="K88" s="367">
        <v>0.0035</v>
      </c>
      <c r="L88" s="143" t="s">
        <v>156</v>
      </c>
      <c r="M88" s="368">
        <v>0.0134</v>
      </c>
      <c r="N88" s="369"/>
      <c r="O88" s="143" t="s">
        <v>409</v>
      </c>
      <c r="P88" s="368">
        <v>0.1059</v>
      </c>
      <c r="Q88" s="380">
        <v>1.059</v>
      </c>
    </row>
    <row r="89" ht="14.25" customHeight="1">
      <c r="J89" s="370" t="s">
        <v>270</v>
      </c>
      <c r="K89" s="381">
        <v>0.0021</v>
      </c>
      <c r="L89" s="268" t="s">
        <v>546</v>
      </c>
      <c r="M89" s="347">
        <v>0.0204</v>
      </c>
      <c r="N89" s="345">
        <v>41.42</v>
      </c>
      <c r="O89" s="268" t="s">
        <v>287</v>
      </c>
      <c r="P89" s="347">
        <v>0.0978</v>
      </c>
      <c r="Q89" s="348">
        <v>0.98</v>
      </c>
    </row>
    <row r="90" ht="14.25" customHeight="1">
      <c r="J90" s="372"/>
      <c r="K90" s="373"/>
      <c r="L90" s="268" t="s">
        <v>273</v>
      </c>
      <c r="M90" s="382">
        <v>0.101</v>
      </c>
      <c r="N90" s="339"/>
      <c r="O90" s="268" t="s">
        <v>156</v>
      </c>
      <c r="P90" s="347">
        <v>0.0134</v>
      </c>
      <c r="Q90" s="339"/>
    </row>
    <row r="91" ht="14.25" customHeight="1">
      <c r="J91" s="374"/>
      <c r="K91" s="375"/>
      <c r="L91" s="268" t="s">
        <v>275</v>
      </c>
      <c r="M91" s="382">
        <v>0.094</v>
      </c>
      <c r="N91" s="345">
        <v>7.18</v>
      </c>
      <c r="O91" s="268" t="s">
        <v>273</v>
      </c>
      <c r="P91" s="382">
        <v>0.101</v>
      </c>
      <c r="Q91" s="348">
        <v>0.8725</v>
      </c>
    </row>
    <row r="92" ht="14.25" customHeight="1">
      <c r="J92" s="374"/>
      <c r="K92" s="375"/>
      <c r="L92" s="268" t="s">
        <v>589</v>
      </c>
      <c r="M92" s="347">
        <v>0.0103</v>
      </c>
      <c r="N92" s="339"/>
      <c r="O92" s="268" t="s">
        <v>275</v>
      </c>
      <c r="P92" s="382">
        <v>0.094</v>
      </c>
      <c r="Q92" s="348">
        <v>0.8028</v>
      </c>
    </row>
    <row r="93" ht="14.25" customHeight="1">
      <c r="J93" s="374"/>
      <c r="K93" s="375"/>
      <c r="L93" s="268" t="s">
        <v>546</v>
      </c>
      <c r="M93" s="347">
        <v>0.0095</v>
      </c>
      <c r="N93" s="345">
        <v>8.08</v>
      </c>
      <c r="O93" s="268" t="s">
        <v>589</v>
      </c>
      <c r="P93" s="347">
        <v>0.0103</v>
      </c>
      <c r="Q93" s="339"/>
    </row>
    <row r="94" ht="14.25" customHeight="1">
      <c r="J94" s="372"/>
      <c r="K94" s="373"/>
      <c r="L94" s="268" t="s">
        <v>590</v>
      </c>
      <c r="M94" s="347">
        <v>0.0978</v>
      </c>
      <c r="N94" s="339"/>
      <c r="O94" s="268" t="s">
        <v>590</v>
      </c>
      <c r="P94" s="347">
        <v>0.0978</v>
      </c>
      <c r="Q94" s="348">
        <v>0.8776</v>
      </c>
    </row>
    <row r="95" ht="14.25" customHeight="1">
      <c r="J95" s="376"/>
      <c r="K95" s="377"/>
      <c r="L95" s="378" t="s">
        <v>591</v>
      </c>
      <c r="M95" s="357">
        <v>0.0988</v>
      </c>
      <c r="N95" s="379">
        <v>1.02</v>
      </c>
      <c r="O95" s="378" t="s">
        <v>591</v>
      </c>
      <c r="P95" s="357">
        <v>0.0988</v>
      </c>
      <c r="Q95" s="383">
        <v>0.8877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A56:B56"/>
    <mergeCell ref="C56:H56"/>
    <mergeCell ref="A57:B57"/>
    <mergeCell ref="C57:E57"/>
    <mergeCell ref="F57:H57"/>
    <mergeCell ref="A64:B64"/>
    <mergeCell ref="C64:H64"/>
    <mergeCell ref="A65:B65"/>
    <mergeCell ref="C65:E65"/>
    <mergeCell ref="F65:H65"/>
    <mergeCell ref="J69:K69"/>
    <mergeCell ref="L69:Q69"/>
    <mergeCell ref="L70:N70"/>
    <mergeCell ref="O70:Q70"/>
    <mergeCell ref="A2:B2"/>
    <mergeCell ref="C2:H2"/>
    <mergeCell ref="J2:K2"/>
    <mergeCell ref="L2:Q2"/>
    <mergeCell ref="A3:B3"/>
    <mergeCell ref="C3:E3"/>
    <mergeCell ref="F3:H3"/>
    <mergeCell ref="O3:Q3"/>
    <mergeCell ref="J3:K3"/>
    <mergeCell ref="L3:N3"/>
    <mergeCell ref="J13:K13"/>
    <mergeCell ref="L13:Q13"/>
    <mergeCell ref="J14:K14"/>
    <mergeCell ref="L14:N14"/>
    <mergeCell ref="O14:Q14"/>
    <mergeCell ref="A17:B17"/>
    <mergeCell ref="C17:H17"/>
    <mergeCell ref="A18:B18"/>
    <mergeCell ref="C18:E18"/>
    <mergeCell ref="F18:H18"/>
    <mergeCell ref="J21:K21"/>
    <mergeCell ref="L21:Q21"/>
    <mergeCell ref="J22:K22"/>
    <mergeCell ref="L22:N22"/>
    <mergeCell ref="O22:Q22"/>
    <mergeCell ref="J33:K33"/>
    <mergeCell ref="L33:Q33"/>
    <mergeCell ref="L34:N34"/>
    <mergeCell ref="O34:Q34"/>
    <mergeCell ref="J45:K45"/>
    <mergeCell ref="J46:K46"/>
    <mergeCell ref="L46:N46"/>
    <mergeCell ref="O46:Q46"/>
    <mergeCell ref="J34:K34"/>
    <mergeCell ref="A40:B40"/>
    <mergeCell ref="C40:H40"/>
    <mergeCell ref="A41:B41"/>
    <mergeCell ref="C41:E41"/>
    <mergeCell ref="F41:H41"/>
    <mergeCell ref="L45:Q45"/>
    <mergeCell ref="J70:K70"/>
    <mergeCell ref="J85:K85"/>
    <mergeCell ref="L85:Q85"/>
    <mergeCell ref="J86:K86"/>
    <mergeCell ref="L86:N86"/>
    <mergeCell ref="O86:Q86"/>
  </mergeCells>
  <conditionalFormatting sqref="B5:B16">
    <cfRule type="cellIs" dxfId="6" priority="1" operator="greaterThan">
      <formula>5</formula>
    </cfRule>
  </conditionalFormatting>
  <conditionalFormatting sqref="B20:B35">
    <cfRule type="cellIs" dxfId="6" priority="2" operator="greaterThan">
      <formula>5</formula>
    </cfRule>
  </conditionalFormatting>
  <conditionalFormatting sqref="B43:B55">
    <cfRule type="cellIs" dxfId="6" priority="3" operator="greaterThan">
      <formula>5</formula>
    </cfRule>
  </conditionalFormatting>
  <conditionalFormatting sqref="B59:B63">
    <cfRule type="cellIs" dxfId="6" priority="4" operator="greaterThan">
      <formula>5</formula>
    </cfRule>
  </conditionalFormatting>
  <conditionalFormatting sqref="B67:B78">
    <cfRule type="cellIs" dxfId="6" priority="5" operator="greaterThan">
      <formula>5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</cols>
  <sheetData>
    <row r="1" ht="14.25" customHeight="1"/>
    <row r="2" ht="14.25" customHeight="1">
      <c r="A2" s="384">
        <v>230608.0</v>
      </c>
      <c r="B2" s="385" t="s">
        <v>592</v>
      </c>
      <c r="C2" s="120"/>
      <c r="D2" s="120"/>
      <c r="E2" s="120"/>
      <c r="F2" s="120"/>
      <c r="G2" s="120"/>
      <c r="H2" s="121"/>
      <c r="J2" s="386">
        <v>230623.0</v>
      </c>
      <c r="K2" s="387" t="s">
        <v>593</v>
      </c>
      <c r="L2" s="120"/>
      <c r="M2" s="120"/>
      <c r="N2" s="120"/>
      <c r="O2" s="120"/>
      <c r="P2" s="120"/>
      <c r="Q2" s="121"/>
    </row>
    <row r="3" ht="14.25" customHeight="1">
      <c r="A3" s="388" t="s">
        <v>225</v>
      </c>
      <c r="B3" s="124"/>
      <c r="C3" s="388" t="s">
        <v>226</v>
      </c>
      <c r="D3" s="123"/>
      <c r="E3" s="174"/>
      <c r="F3" s="388" t="s">
        <v>227</v>
      </c>
      <c r="G3" s="123"/>
      <c r="H3" s="174"/>
      <c r="J3" s="389" t="s">
        <v>225</v>
      </c>
      <c r="K3" s="124"/>
      <c r="L3" s="389" t="s">
        <v>226</v>
      </c>
      <c r="M3" s="123"/>
      <c r="N3" s="174"/>
      <c r="O3" s="389" t="s">
        <v>227</v>
      </c>
      <c r="P3" s="123"/>
      <c r="Q3" s="174"/>
    </row>
    <row r="4" ht="14.25" customHeight="1">
      <c r="A4" s="128" t="s">
        <v>1</v>
      </c>
      <c r="B4" s="206" t="s">
        <v>380</v>
      </c>
      <c r="C4" s="133" t="s">
        <v>1</v>
      </c>
      <c r="D4" s="176" t="s">
        <v>236</v>
      </c>
      <c r="E4" s="135" t="s">
        <v>231</v>
      </c>
      <c r="F4" s="131" t="s">
        <v>1</v>
      </c>
      <c r="G4" s="134" t="s">
        <v>238</v>
      </c>
      <c r="H4" s="238" t="s">
        <v>234</v>
      </c>
      <c r="J4" s="128" t="s">
        <v>1</v>
      </c>
      <c r="K4" s="206" t="s">
        <v>380</v>
      </c>
      <c r="L4" s="133" t="s">
        <v>1</v>
      </c>
      <c r="M4" s="176" t="s">
        <v>236</v>
      </c>
      <c r="N4" s="135" t="s">
        <v>231</v>
      </c>
      <c r="O4" s="131" t="s">
        <v>1</v>
      </c>
      <c r="P4" s="134" t="s">
        <v>238</v>
      </c>
      <c r="Q4" s="238" t="s">
        <v>234</v>
      </c>
    </row>
    <row r="5" ht="14.25" customHeight="1">
      <c r="A5" s="136" t="s">
        <v>594</v>
      </c>
      <c r="B5" s="390">
        <v>0.0</v>
      </c>
      <c r="C5" s="136" t="s">
        <v>595</v>
      </c>
      <c r="D5" s="137">
        <v>24.8909</v>
      </c>
      <c r="E5" s="391"/>
      <c r="F5" s="181" t="s">
        <v>595</v>
      </c>
      <c r="G5" s="137">
        <v>24.8909</v>
      </c>
      <c r="H5" s="141">
        <f t="shared" ref="H5:H6" si="1">(G5)/25</f>
        <v>0.995636</v>
      </c>
      <c r="J5" s="136" t="s">
        <v>250</v>
      </c>
      <c r="K5" s="390">
        <v>0.0</v>
      </c>
      <c r="L5" s="136" t="s">
        <v>596</v>
      </c>
      <c r="M5" s="137">
        <v>25.3873</v>
      </c>
      <c r="N5" s="391"/>
      <c r="O5" s="181" t="s">
        <v>596</v>
      </c>
      <c r="P5" s="137">
        <v>25.3873</v>
      </c>
      <c r="Q5" s="141">
        <f t="shared" ref="Q5:Q6" si="2">(P5)/25</f>
        <v>1.015492</v>
      </c>
    </row>
    <row r="6" ht="14.25" customHeight="1">
      <c r="A6" s="186"/>
      <c r="B6" s="217"/>
      <c r="C6" s="143" t="s">
        <v>597</v>
      </c>
      <c r="D6" s="144">
        <v>24.8847</v>
      </c>
      <c r="E6" s="146">
        <f>ABS(D6-D5)/AVERAGE(D5:D6)</f>
        <v>0.0002491180418</v>
      </c>
      <c r="F6" s="185" t="s">
        <v>597</v>
      </c>
      <c r="G6" s="144">
        <v>24.8847</v>
      </c>
      <c r="H6" s="146">
        <f t="shared" si="1"/>
        <v>0.995388</v>
      </c>
      <c r="J6" s="186"/>
      <c r="K6" s="217"/>
      <c r="L6" s="143" t="s">
        <v>598</v>
      </c>
      <c r="M6" s="144">
        <v>25.7128</v>
      </c>
      <c r="N6" s="146">
        <f>ABS(M6-M5)/AVERAGE(M5:M6)</f>
        <v>0.0127397011</v>
      </c>
      <c r="O6" s="185" t="s">
        <v>598</v>
      </c>
      <c r="P6" s="144">
        <v>25.7128</v>
      </c>
      <c r="Q6" s="146">
        <f t="shared" si="2"/>
        <v>1.028512</v>
      </c>
    </row>
    <row r="7" ht="14.25" customHeight="1">
      <c r="A7" s="186"/>
      <c r="B7" s="217"/>
      <c r="C7" s="143" t="s">
        <v>599</v>
      </c>
      <c r="D7" s="148">
        <v>10.8844</v>
      </c>
      <c r="E7" s="204"/>
      <c r="F7" s="392"/>
      <c r="G7" s="194"/>
      <c r="H7" s="204"/>
      <c r="J7" s="186"/>
      <c r="K7" s="217"/>
      <c r="L7" s="143" t="s">
        <v>600</v>
      </c>
      <c r="M7" s="148">
        <v>6.3805</v>
      </c>
      <c r="N7" s="204"/>
      <c r="O7" s="392"/>
      <c r="P7" s="194"/>
      <c r="Q7" s="204"/>
    </row>
    <row r="8" ht="14.25" customHeight="1">
      <c r="A8" s="186"/>
      <c r="B8" s="217"/>
      <c r="C8" s="143" t="s">
        <v>601</v>
      </c>
      <c r="D8" s="148">
        <v>10.7106</v>
      </c>
      <c r="E8" s="146">
        <f>ABS(D8-D7)/AVERAGE(D7:D8)</f>
        <v>0.01609631859</v>
      </c>
      <c r="F8" s="392"/>
      <c r="G8" s="194"/>
      <c r="H8" s="204"/>
      <c r="J8" s="186"/>
      <c r="K8" s="217"/>
      <c r="L8" s="143" t="s">
        <v>602</v>
      </c>
      <c r="M8" s="148">
        <v>6.4256</v>
      </c>
      <c r="N8" s="146">
        <f>ABS(M8-M7)/AVERAGE(M7:M8)</f>
        <v>0.007043518323</v>
      </c>
      <c r="O8" s="392"/>
      <c r="P8" s="194"/>
      <c r="Q8" s="204"/>
    </row>
    <row r="9" ht="14.25" customHeight="1">
      <c r="A9" s="186"/>
      <c r="B9" s="393"/>
      <c r="C9" s="143" t="s">
        <v>53</v>
      </c>
      <c r="D9" s="148">
        <v>28.8152</v>
      </c>
      <c r="E9" s="204"/>
      <c r="F9" s="392"/>
      <c r="G9" s="194"/>
      <c r="H9" s="204"/>
      <c r="J9" s="186"/>
      <c r="K9" s="393"/>
      <c r="L9" s="143" t="s">
        <v>85</v>
      </c>
      <c r="M9" s="148">
        <v>9.0991</v>
      </c>
      <c r="N9" s="204"/>
      <c r="O9" s="392"/>
      <c r="P9" s="194"/>
      <c r="Q9" s="204"/>
    </row>
    <row r="10" ht="14.25" customHeight="1">
      <c r="A10" s="192"/>
      <c r="B10" s="394"/>
      <c r="C10" s="149" t="s">
        <v>603</v>
      </c>
      <c r="D10" s="150">
        <v>28.7208</v>
      </c>
      <c r="E10" s="155">
        <f>ABS(D10-D9)/AVERAGE(D9:D10)</f>
        <v>0.003281423804</v>
      </c>
      <c r="F10" s="226"/>
      <c r="G10" s="200"/>
      <c r="H10" s="210"/>
      <c r="J10" s="192"/>
      <c r="K10" s="394"/>
      <c r="L10" s="149" t="s">
        <v>506</v>
      </c>
      <c r="M10" s="150">
        <v>8.7116</v>
      </c>
      <c r="N10" s="155">
        <f>ABS(M10-M9)/AVERAGE(M9:M10)</f>
        <v>0.04351316905</v>
      </c>
      <c r="O10" s="226"/>
      <c r="P10" s="200"/>
      <c r="Q10" s="210"/>
    </row>
    <row r="11" ht="14.25" customHeight="1"/>
    <row r="12" ht="14.25" customHeight="1"/>
    <row r="13" ht="14.25" customHeight="1"/>
    <row r="14" ht="14.25" customHeight="1">
      <c r="A14" s="384" t="s">
        <v>604</v>
      </c>
      <c r="B14" s="395"/>
      <c r="C14" s="395" t="s">
        <v>592</v>
      </c>
      <c r="D14" s="395"/>
      <c r="E14" s="396"/>
      <c r="F14" s="396"/>
      <c r="J14" s="386" t="s">
        <v>605</v>
      </c>
      <c r="K14" s="397"/>
      <c r="L14" s="397"/>
      <c r="M14" s="397" t="s">
        <v>593</v>
      </c>
      <c r="N14" s="397"/>
      <c r="O14" s="398"/>
    </row>
    <row r="15" ht="14.25" customHeight="1">
      <c r="A15" s="399" t="s">
        <v>225</v>
      </c>
      <c r="B15" s="400"/>
      <c r="C15" s="399" t="s">
        <v>606</v>
      </c>
      <c r="D15" s="400"/>
      <c r="E15" s="401"/>
      <c r="F15" s="401"/>
      <c r="J15" s="402" t="s">
        <v>225</v>
      </c>
      <c r="K15" s="403"/>
      <c r="L15" s="402" t="s">
        <v>606</v>
      </c>
      <c r="M15" s="403"/>
      <c r="N15" s="403"/>
      <c r="O15" s="404"/>
    </row>
    <row r="16" ht="14.25" customHeight="1">
      <c r="A16" s="128" t="s">
        <v>1</v>
      </c>
      <c r="B16" s="130" t="s">
        <v>295</v>
      </c>
      <c r="C16" s="131" t="s">
        <v>1</v>
      </c>
      <c r="D16" s="134" t="s">
        <v>238</v>
      </c>
      <c r="E16" s="405" t="s">
        <v>231</v>
      </c>
      <c r="F16" s="238" t="s">
        <v>234</v>
      </c>
      <c r="J16" s="128" t="s">
        <v>1</v>
      </c>
      <c r="K16" s="130" t="s">
        <v>295</v>
      </c>
      <c r="L16" s="133" t="s">
        <v>1</v>
      </c>
      <c r="M16" s="134" t="s">
        <v>238</v>
      </c>
      <c r="N16" s="405" t="s">
        <v>607</v>
      </c>
      <c r="O16" s="238" t="s">
        <v>234</v>
      </c>
    </row>
    <row r="17" ht="14.25" customHeight="1">
      <c r="A17" s="136" t="s">
        <v>608</v>
      </c>
      <c r="B17" s="148">
        <v>0.02</v>
      </c>
      <c r="C17" s="181" t="s">
        <v>609</v>
      </c>
      <c r="D17" s="148">
        <v>24.7385</v>
      </c>
      <c r="E17" s="390">
        <f t="shared" ref="E17:E18" si="3">(D17-D18)/((D17+D18)/2)</f>
        <v>-0.01027097023</v>
      </c>
      <c r="F17" s="141">
        <f t="shared" ref="F17:F18" si="4">(D17)/25</f>
        <v>0.98954</v>
      </c>
      <c r="J17" s="136" t="s">
        <v>610</v>
      </c>
      <c r="K17" s="78">
        <v>0.0026</v>
      </c>
      <c r="L17" s="181" t="s">
        <v>596</v>
      </c>
      <c r="M17" s="157">
        <v>24.1262</v>
      </c>
      <c r="N17" s="390">
        <f t="shared" ref="N17:N18" si="5">(M17-M18)/((M17+M18)/2)</f>
        <v>-0.01670406997</v>
      </c>
      <c r="O17" s="141">
        <f t="shared" ref="O17:O18" si="6">(M17)/25</f>
        <v>0.965048</v>
      </c>
    </row>
    <row r="18" ht="14.25" customHeight="1">
      <c r="A18" s="186"/>
      <c r="B18" s="199"/>
      <c r="C18" s="185" t="s">
        <v>611</v>
      </c>
      <c r="D18" s="148">
        <v>24.9939</v>
      </c>
      <c r="E18" s="390">
        <f t="shared" si="3"/>
        <v>2</v>
      </c>
      <c r="F18" s="146">
        <f t="shared" si="4"/>
        <v>0.999756</v>
      </c>
      <c r="J18" s="186"/>
      <c r="K18" s="217"/>
      <c r="L18" s="185" t="s">
        <v>598</v>
      </c>
      <c r="M18" s="157">
        <v>24.5326</v>
      </c>
      <c r="N18" s="390">
        <f t="shared" si="5"/>
        <v>2</v>
      </c>
      <c r="O18" s="146">
        <f t="shared" si="6"/>
        <v>0.981304</v>
      </c>
    </row>
    <row r="19" ht="14.25" customHeight="1">
      <c r="A19" s="186"/>
      <c r="B19" s="199"/>
      <c r="C19" s="392"/>
      <c r="D19" s="194"/>
      <c r="E19" s="217"/>
      <c r="F19" s="204"/>
      <c r="J19" s="186"/>
      <c r="K19" s="217"/>
      <c r="L19" s="392"/>
      <c r="M19" s="194"/>
      <c r="N19" s="217"/>
      <c r="O19" s="204"/>
    </row>
    <row r="20" ht="14.25" customHeight="1">
      <c r="A20" s="192"/>
      <c r="B20" s="201"/>
      <c r="C20" s="226"/>
      <c r="D20" s="200"/>
      <c r="E20" s="225"/>
      <c r="F20" s="210"/>
      <c r="J20" s="192"/>
      <c r="K20" s="225"/>
      <c r="L20" s="226"/>
      <c r="M20" s="200"/>
      <c r="N20" s="225"/>
      <c r="O20" s="210"/>
    </row>
    <row r="21" ht="14.25" customHeight="1"/>
    <row r="22" ht="14.25" customHeight="1">
      <c r="A22" s="384">
        <v>230619.0</v>
      </c>
      <c r="B22" s="395" t="s">
        <v>592</v>
      </c>
      <c r="C22" s="395"/>
      <c r="D22" s="395"/>
      <c r="E22" s="396"/>
      <c r="F22" s="396"/>
      <c r="J22" s="386">
        <v>230619.0</v>
      </c>
      <c r="K22" s="397"/>
      <c r="L22" s="397"/>
      <c r="M22" s="397" t="s">
        <v>593</v>
      </c>
      <c r="N22" s="397"/>
      <c r="O22" s="398"/>
    </row>
    <row r="23" ht="14.25" customHeight="1">
      <c r="A23" s="406" t="s">
        <v>225</v>
      </c>
      <c r="B23" s="407"/>
      <c r="C23" s="406" t="s">
        <v>606</v>
      </c>
      <c r="D23" s="407"/>
      <c r="E23" s="408"/>
      <c r="F23" s="408"/>
      <c r="J23" s="402" t="s">
        <v>225</v>
      </c>
      <c r="K23" s="403"/>
      <c r="L23" s="402" t="s">
        <v>606</v>
      </c>
      <c r="M23" s="403"/>
      <c r="N23" s="403"/>
      <c r="O23" s="404"/>
    </row>
    <row r="24" ht="14.25" customHeight="1">
      <c r="A24" s="276" t="s">
        <v>1</v>
      </c>
      <c r="B24" s="277" t="s">
        <v>295</v>
      </c>
      <c r="C24" s="409" t="s">
        <v>1</v>
      </c>
      <c r="D24" s="410" t="s">
        <v>238</v>
      </c>
      <c r="E24" s="280" t="s">
        <v>231</v>
      </c>
      <c r="F24" s="411" t="s">
        <v>234</v>
      </c>
      <c r="J24" s="128" t="s">
        <v>1</v>
      </c>
      <c r="K24" s="130" t="s">
        <v>295</v>
      </c>
      <c r="L24" s="133" t="s">
        <v>1</v>
      </c>
      <c r="M24" s="134" t="s">
        <v>238</v>
      </c>
      <c r="N24" s="405" t="s">
        <v>607</v>
      </c>
      <c r="O24" s="238" t="s">
        <v>234</v>
      </c>
    </row>
    <row r="25" ht="14.25" customHeight="1">
      <c r="A25" s="378" t="s">
        <v>608</v>
      </c>
      <c r="B25" s="412">
        <v>0.051</v>
      </c>
      <c r="C25" s="136" t="s">
        <v>609</v>
      </c>
      <c r="D25" s="267">
        <v>25.4796</v>
      </c>
      <c r="E25" s="413">
        <f>(D25-D26)/((D25+D26)/2)</f>
        <v>0.02257171491</v>
      </c>
      <c r="F25" s="414">
        <f t="shared" ref="F25:F26" si="7">(D25)/25</f>
        <v>1.019184</v>
      </c>
      <c r="J25" s="136" t="s">
        <v>610</v>
      </c>
      <c r="K25" s="148">
        <v>0.0</v>
      </c>
      <c r="L25" s="181" t="s">
        <v>596</v>
      </c>
      <c r="M25" s="137">
        <v>24.7266</v>
      </c>
      <c r="N25" s="390">
        <f t="shared" ref="N25:N26" si="8">(M25-M26)/((M25+M26)/2)</f>
        <v>-0.01429056136</v>
      </c>
      <c r="O25" s="141">
        <f t="shared" ref="O25:O26" si="9">(M25)/25</f>
        <v>0.989064</v>
      </c>
    </row>
    <row r="26" ht="14.25" customHeight="1">
      <c r="A26" s="351"/>
      <c r="B26" s="415"/>
      <c r="C26" s="149" t="s">
        <v>611</v>
      </c>
      <c r="D26" s="319">
        <v>24.9109</v>
      </c>
      <c r="E26" s="416"/>
      <c r="F26" s="417">
        <f t="shared" si="7"/>
        <v>0.996436</v>
      </c>
      <c r="J26" s="186"/>
      <c r="K26" s="217"/>
      <c r="L26" s="185" t="s">
        <v>598</v>
      </c>
      <c r="M26" s="144">
        <v>25.0825</v>
      </c>
      <c r="N26" s="390">
        <f t="shared" si="8"/>
        <v>2</v>
      </c>
      <c r="O26" s="146">
        <f t="shared" si="9"/>
        <v>1.0033</v>
      </c>
    </row>
    <row r="27" ht="14.25" customHeight="1">
      <c r="J27" s="186"/>
      <c r="K27" s="217"/>
      <c r="L27" s="392"/>
      <c r="M27" s="194"/>
      <c r="N27" s="217"/>
      <c r="O27" s="204"/>
    </row>
    <row r="28" ht="14.25" customHeight="1">
      <c r="A28" s="384">
        <v>231220.0</v>
      </c>
      <c r="B28" s="395" t="s">
        <v>592</v>
      </c>
      <c r="C28" s="395"/>
      <c r="D28" s="395"/>
      <c r="E28" s="396"/>
      <c r="F28" s="396"/>
    </row>
    <row r="29" ht="14.25" customHeight="1">
      <c r="A29" s="399" t="s">
        <v>225</v>
      </c>
      <c r="B29" s="400"/>
      <c r="C29" s="399" t="s">
        <v>606</v>
      </c>
      <c r="D29" s="400"/>
      <c r="E29" s="401"/>
      <c r="F29" s="401"/>
      <c r="J29" s="386">
        <v>230619.0</v>
      </c>
      <c r="K29" s="397"/>
      <c r="L29" s="397"/>
      <c r="M29" s="397" t="s">
        <v>593</v>
      </c>
      <c r="N29" s="397"/>
      <c r="O29" s="398"/>
    </row>
    <row r="30" ht="14.25" customHeight="1">
      <c r="A30" s="128" t="s">
        <v>1</v>
      </c>
      <c r="B30" s="130" t="s">
        <v>295</v>
      </c>
      <c r="C30" s="131" t="s">
        <v>1</v>
      </c>
      <c r="D30" s="134" t="s">
        <v>238</v>
      </c>
      <c r="E30" s="405" t="s">
        <v>231</v>
      </c>
      <c r="F30" s="238" t="s">
        <v>234</v>
      </c>
      <c r="J30" s="402" t="s">
        <v>225</v>
      </c>
      <c r="K30" s="403"/>
      <c r="L30" s="402" t="s">
        <v>606</v>
      </c>
      <c r="M30" s="403"/>
      <c r="N30" s="403"/>
      <c r="O30" s="404"/>
    </row>
    <row r="31" ht="14.25" customHeight="1">
      <c r="A31" s="136" t="s">
        <v>608</v>
      </c>
      <c r="B31" s="180">
        <v>0.0</v>
      </c>
      <c r="C31" s="181" t="s">
        <v>609</v>
      </c>
      <c r="D31" s="157">
        <v>24.6753</v>
      </c>
      <c r="E31" s="390">
        <f>(ABS(D31-D32)/AVERAGE(D31:D32))*100</f>
        <v>0.4789499662</v>
      </c>
      <c r="F31" s="141">
        <f t="shared" ref="F31:F32" si="10">(D31)/25</f>
        <v>0.987012</v>
      </c>
      <c r="J31" s="128" t="s">
        <v>1</v>
      </c>
      <c r="K31" s="130" t="s">
        <v>295</v>
      </c>
      <c r="L31" s="133" t="s">
        <v>1</v>
      </c>
      <c r="M31" s="134" t="s">
        <v>238</v>
      </c>
      <c r="N31" s="405" t="s">
        <v>607</v>
      </c>
      <c r="O31" s="238" t="s">
        <v>234</v>
      </c>
    </row>
    <row r="32" ht="14.25" customHeight="1">
      <c r="A32" s="186"/>
      <c r="B32" s="199"/>
      <c r="C32" s="185" t="s">
        <v>611</v>
      </c>
      <c r="D32" s="157">
        <v>24.5574</v>
      </c>
      <c r="E32" s="390"/>
      <c r="F32" s="146">
        <f t="shared" si="10"/>
        <v>0.982296</v>
      </c>
      <c r="J32" s="136" t="s">
        <v>610</v>
      </c>
      <c r="K32" s="148">
        <v>0.5149</v>
      </c>
      <c r="L32" s="181" t="s">
        <v>596</v>
      </c>
      <c r="M32" s="137">
        <v>23.7048</v>
      </c>
      <c r="N32" s="390">
        <f>(ABS(M32-M33)/AVERAGE(M32:M33))*100</f>
        <v>2.858800219</v>
      </c>
      <c r="O32" s="141">
        <f t="shared" ref="O32:O33" si="11">(M32)/25</f>
        <v>0.948192</v>
      </c>
    </row>
    <row r="33" ht="14.25" customHeight="1">
      <c r="J33" s="186"/>
      <c r="K33" s="217"/>
      <c r="L33" s="185" t="s">
        <v>598</v>
      </c>
      <c r="M33" s="144">
        <v>24.3923</v>
      </c>
      <c r="N33" s="390"/>
      <c r="O33" s="146">
        <f t="shared" si="11"/>
        <v>0.975692</v>
      </c>
    </row>
    <row r="34" ht="14.25" customHeight="1">
      <c r="A34" s="384">
        <v>240116.0</v>
      </c>
      <c r="B34" s="395" t="s">
        <v>592</v>
      </c>
      <c r="C34" s="395"/>
      <c r="D34" s="395"/>
      <c r="E34" s="396"/>
      <c r="F34" s="396"/>
    </row>
    <row r="35" ht="14.25" customHeight="1">
      <c r="A35" s="399" t="s">
        <v>225</v>
      </c>
      <c r="B35" s="400"/>
      <c r="C35" s="399" t="s">
        <v>606</v>
      </c>
      <c r="D35" s="400"/>
      <c r="E35" s="401"/>
      <c r="F35" s="401"/>
      <c r="J35" s="386">
        <v>231220.0</v>
      </c>
      <c r="K35" s="397"/>
      <c r="L35" s="397"/>
      <c r="M35" s="397" t="s">
        <v>593</v>
      </c>
      <c r="N35" s="397"/>
      <c r="O35" s="398"/>
    </row>
    <row r="36" ht="14.25" customHeight="1">
      <c r="A36" s="128" t="s">
        <v>1</v>
      </c>
      <c r="B36" s="130" t="s">
        <v>295</v>
      </c>
      <c r="C36" s="131" t="s">
        <v>1</v>
      </c>
      <c r="D36" s="134" t="s">
        <v>238</v>
      </c>
      <c r="E36" s="405" t="s">
        <v>231</v>
      </c>
      <c r="F36" s="238" t="s">
        <v>234</v>
      </c>
      <c r="J36" s="402" t="s">
        <v>225</v>
      </c>
      <c r="K36" s="403"/>
      <c r="L36" s="402" t="s">
        <v>606</v>
      </c>
      <c r="M36" s="403"/>
      <c r="N36" s="403"/>
      <c r="O36" s="404"/>
    </row>
    <row r="37" ht="14.25" customHeight="1">
      <c r="A37" s="136" t="s">
        <v>608</v>
      </c>
      <c r="B37" s="180">
        <v>0.0</v>
      </c>
      <c r="C37" s="181" t="s">
        <v>609</v>
      </c>
      <c r="D37" s="157">
        <v>23.974</v>
      </c>
      <c r="E37" s="418">
        <f> (ABS(D38-D37) / AVERAGE(D37:D38))*100</f>
        <v>0.6746995966</v>
      </c>
      <c r="F37" s="141">
        <f t="shared" ref="F37:F38" si="12">(D37)/25</f>
        <v>0.95896</v>
      </c>
      <c r="J37" s="276" t="s">
        <v>1</v>
      </c>
      <c r="K37" s="277" t="s">
        <v>295</v>
      </c>
      <c r="L37" s="177" t="s">
        <v>1</v>
      </c>
      <c r="M37" s="178" t="s">
        <v>238</v>
      </c>
      <c r="N37" s="410" t="s">
        <v>607</v>
      </c>
      <c r="O37" s="179" t="s">
        <v>234</v>
      </c>
    </row>
    <row r="38" ht="14.25" customHeight="1">
      <c r="A38" s="186"/>
      <c r="B38" s="199"/>
      <c r="C38" s="185" t="s">
        <v>611</v>
      </c>
      <c r="D38" s="157">
        <v>24.1363</v>
      </c>
      <c r="E38" s="390">
        <f>(D38-D39)/((D38+D39)/2)</f>
        <v>2</v>
      </c>
      <c r="F38" s="146">
        <f t="shared" si="12"/>
        <v>0.965452</v>
      </c>
      <c r="J38" s="268" t="s">
        <v>610</v>
      </c>
      <c r="K38" s="419">
        <v>0.2805</v>
      </c>
      <c r="L38" s="346" t="s">
        <v>596</v>
      </c>
      <c r="M38" s="269">
        <v>24.0976</v>
      </c>
      <c r="N38" s="418">
        <f t="shared" ref="N38:N39" si="13"> (ABS(M39-M38) / AVERAGE(M38:M39))*100</f>
        <v>1.510646184</v>
      </c>
      <c r="O38" s="270">
        <f t="shared" ref="O38:O39" si="14">(M38)/25</f>
        <v>0.963904</v>
      </c>
    </row>
    <row r="39" ht="14.25" customHeight="1">
      <c r="A39" s="186"/>
      <c r="B39" s="199"/>
      <c r="C39" s="392"/>
      <c r="D39" s="194"/>
      <c r="E39" s="217"/>
      <c r="F39" s="204"/>
      <c r="J39" s="186"/>
      <c r="K39" s="217"/>
      <c r="L39" s="185" t="s">
        <v>598</v>
      </c>
      <c r="M39" s="148">
        <v>24.4644</v>
      </c>
      <c r="N39" s="418">
        <f t="shared" si="13"/>
        <v>100</v>
      </c>
      <c r="O39" s="146">
        <f t="shared" si="14"/>
        <v>0.978576</v>
      </c>
    </row>
    <row r="40" ht="14.25" customHeight="1">
      <c r="A40" s="192"/>
      <c r="B40" s="201"/>
      <c r="C40" s="226"/>
      <c r="D40" s="200"/>
      <c r="E40" s="225"/>
      <c r="F40" s="210"/>
    </row>
    <row r="41" ht="14.25" customHeight="1">
      <c r="J41" s="386">
        <v>230227.0</v>
      </c>
      <c r="K41" s="397"/>
      <c r="L41" s="397"/>
      <c r="M41" s="397" t="s">
        <v>593</v>
      </c>
      <c r="N41" s="397"/>
      <c r="O41" s="398"/>
    </row>
    <row r="42" ht="14.25" customHeight="1">
      <c r="A42" s="384">
        <v>240305.0</v>
      </c>
      <c r="B42" s="395" t="s">
        <v>592</v>
      </c>
      <c r="C42" s="395"/>
      <c r="D42" s="395"/>
      <c r="E42" s="396"/>
      <c r="F42" s="396"/>
      <c r="J42" s="402" t="s">
        <v>225</v>
      </c>
      <c r="K42" s="403"/>
      <c r="L42" s="402" t="s">
        <v>606</v>
      </c>
      <c r="M42" s="403"/>
      <c r="N42" s="403"/>
      <c r="O42" s="404"/>
    </row>
    <row r="43" ht="14.25" customHeight="1">
      <c r="A43" s="399" t="s">
        <v>225</v>
      </c>
      <c r="B43" s="400"/>
      <c r="C43" s="399" t="s">
        <v>606</v>
      </c>
      <c r="D43" s="400"/>
      <c r="E43" s="401"/>
      <c r="F43" s="401"/>
      <c r="J43" s="128" t="s">
        <v>1</v>
      </c>
      <c r="K43" s="130" t="s">
        <v>295</v>
      </c>
      <c r="L43" s="133" t="s">
        <v>1</v>
      </c>
      <c r="M43" s="134" t="s">
        <v>238</v>
      </c>
      <c r="N43" s="405" t="s">
        <v>607</v>
      </c>
      <c r="O43" s="238" t="s">
        <v>234</v>
      </c>
    </row>
    <row r="44" ht="14.25" customHeight="1">
      <c r="A44" s="128" t="s">
        <v>1</v>
      </c>
      <c r="B44" s="130" t="s">
        <v>295</v>
      </c>
      <c r="C44" s="131" t="s">
        <v>1</v>
      </c>
      <c r="D44" s="134" t="s">
        <v>238</v>
      </c>
      <c r="E44" s="405" t="s">
        <v>231</v>
      </c>
      <c r="F44" s="238" t="s">
        <v>234</v>
      </c>
      <c r="J44" s="136" t="s">
        <v>610</v>
      </c>
      <c r="K44" s="148">
        <v>0.6522</v>
      </c>
      <c r="L44" s="181" t="s">
        <v>596</v>
      </c>
      <c r="M44" s="137">
        <v>26.5901</v>
      </c>
      <c r="N44" s="390">
        <f t="shared" ref="N44:N45" si="15">(M44-M45)/((M44+M45)/2)</f>
        <v>0.04492433462</v>
      </c>
      <c r="O44" s="141">
        <f t="shared" ref="O44:O45" si="16">(M44)/25</f>
        <v>1.063604</v>
      </c>
    </row>
    <row r="45" ht="14.25" customHeight="1">
      <c r="A45" s="136" t="s">
        <v>608</v>
      </c>
      <c r="B45" s="180">
        <v>0.0</v>
      </c>
      <c r="C45" s="181" t="s">
        <v>609</v>
      </c>
      <c r="D45" s="157">
        <v>24.2137</v>
      </c>
      <c r="E45" s="418">
        <f> (ABS(D46-D45) / AVERAGE(D45:D46))*100</f>
        <v>0.6508114561</v>
      </c>
      <c r="F45" s="141">
        <f t="shared" ref="F45:F46" si="17">(D45)/25</f>
        <v>0.968548</v>
      </c>
      <c r="J45" s="186"/>
      <c r="K45" s="217"/>
      <c r="L45" s="185" t="s">
        <v>598</v>
      </c>
      <c r="M45" s="144">
        <v>25.4218</v>
      </c>
      <c r="N45" s="390">
        <f t="shared" si="15"/>
        <v>2</v>
      </c>
      <c r="O45" s="146">
        <f t="shared" si="16"/>
        <v>1.016872</v>
      </c>
    </row>
    <row r="46" ht="14.25" customHeight="1">
      <c r="A46" s="186"/>
      <c r="B46" s="199"/>
      <c r="C46" s="185" t="s">
        <v>611</v>
      </c>
      <c r="D46" s="157">
        <v>24.3718</v>
      </c>
      <c r="E46" s="390"/>
      <c r="F46" s="146">
        <f t="shared" si="17"/>
        <v>0.974872</v>
      </c>
      <c r="J46" s="186"/>
      <c r="K46" s="217"/>
      <c r="L46" s="392"/>
      <c r="M46" s="194"/>
      <c r="N46" s="217"/>
      <c r="O46" s="204"/>
    </row>
    <row r="47" ht="14.25" customHeight="1">
      <c r="A47" s="186"/>
      <c r="B47" s="199"/>
      <c r="C47" s="392"/>
      <c r="D47" s="194"/>
      <c r="E47" s="217"/>
      <c r="F47" s="204"/>
    </row>
    <row r="48" ht="14.25" customHeight="1">
      <c r="A48" s="192"/>
      <c r="B48" s="201"/>
      <c r="C48" s="226"/>
      <c r="D48" s="200"/>
      <c r="E48" s="225"/>
      <c r="F48" s="210"/>
      <c r="J48" s="386">
        <v>240227.0</v>
      </c>
      <c r="K48" s="397"/>
      <c r="L48" s="397"/>
      <c r="M48" s="397" t="s">
        <v>593</v>
      </c>
      <c r="N48" s="397"/>
      <c r="O48" s="398"/>
    </row>
    <row r="49" ht="14.25" customHeight="1">
      <c r="J49" s="402" t="s">
        <v>225</v>
      </c>
      <c r="K49" s="403"/>
      <c r="L49" s="402" t="s">
        <v>606</v>
      </c>
      <c r="M49" s="403"/>
      <c r="N49" s="403"/>
      <c r="O49" s="404"/>
    </row>
    <row r="50" ht="14.25" customHeight="1">
      <c r="A50" s="384">
        <v>240311.0</v>
      </c>
      <c r="B50" s="395" t="s">
        <v>592</v>
      </c>
      <c r="C50" s="395"/>
      <c r="D50" s="395"/>
      <c r="E50" s="396"/>
      <c r="F50" s="396"/>
      <c r="J50" s="128" t="s">
        <v>1</v>
      </c>
      <c r="K50" s="130" t="s">
        <v>295</v>
      </c>
      <c r="L50" s="133" t="s">
        <v>1</v>
      </c>
      <c r="M50" s="134" t="s">
        <v>238</v>
      </c>
      <c r="N50" s="405" t="s">
        <v>607</v>
      </c>
      <c r="O50" s="238" t="s">
        <v>234</v>
      </c>
    </row>
    <row r="51" ht="14.25" customHeight="1">
      <c r="A51" s="399" t="s">
        <v>225</v>
      </c>
      <c r="B51" s="400"/>
      <c r="C51" s="399" t="s">
        <v>606</v>
      </c>
      <c r="D51" s="400"/>
      <c r="E51" s="401"/>
      <c r="F51" s="401"/>
      <c r="J51" s="136" t="s">
        <v>610</v>
      </c>
      <c r="K51" s="148">
        <v>0.6522</v>
      </c>
      <c r="L51" s="181" t="s">
        <v>596</v>
      </c>
      <c r="M51" s="137">
        <v>26.5901</v>
      </c>
      <c r="N51" s="418">
        <f> (ABS(M52-M51) / AVERAGE(M51:M52))*100</f>
        <v>4.492433462</v>
      </c>
      <c r="O51" s="141">
        <f t="shared" ref="O51:O52" si="18">(M51)/25</f>
        <v>1.063604</v>
      </c>
    </row>
    <row r="52" ht="14.25" customHeight="1">
      <c r="A52" s="128" t="s">
        <v>1</v>
      </c>
      <c r="B52" s="130" t="s">
        <v>295</v>
      </c>
      <c r="C52" s="131" t="s">
        <v>1</v>
      </c>
      <c r="D52" s="134" t="s">
        <v>238</v>
      </c>
      <c r="E52" s="405" t="s">
        <v>231</v>
      </c>
      <c r="F52" s="238" t="s">
        <v>234</v>
      </c>
      <c r="J52" s="186"/>
      <c r="K52" s="217"/>
      <c r="L52" s="185" t="s">
        <v>598</v>
      </c>
      <c r="M52" s="144">
        <v>25.4218</v>
      </c>
      <c r="N52" s="390">
        <f>(M52-M53)/((M52+M53)/2)</f>
        <v>2</v>
      </c>
      <c r="O52" s="146">
        <f t="shared" si="18"/>
        <v>1.016872</v>
      </c>
    </row>
    <row r="53" ht="14.25" customHeight="1">
      <c r="A53" s="136" t="s">
        <v>608</v>
      </c>
      <c r="B53" s="157">
        <v>0.0051</v>
      </c>
      <c r="C53" s="181" t="s">
        <v>609</v>
      </c>
      <c r="D53" s="157">
        <v>24.4328</v>
      </c>
      <c r="E53" s="418">
        <f> (ABS(D54-D53) / AVERAGE(D53:D54))*100</f>
        <v>0.2991491414</v>
      </c>
      <c r="F53" s="141">
        <f t="shared" ref="F53:F54" si="19">(D53)/25</f>
        <v>0.977312</v>
      </c>
      <c r="J53" s="186"/>
      <c r="K53" s="217"/>
      <c r="L53" s="392"/>
      <c r="M53" s="194"/>
      <c r="N53" s="217"/>
      <c r="O53" s="204"/>
    </row>
    <row r="54" ht="14.25" customHeight="1">
      <c r="A54" s="186"/>
      <c r="B54" s="199"/>
      <c r="C54" s="185" t="s">
        <v>611</v>
      </c>
      <c r="D54" s="157">
        <v>24.506</v>
      </c>
      <c r="E54" s="390"/>
      <c r="F54" s="146">
        <f t="shared" si="19"/>
        <v>0.98024</v>
      </c>
      <c r="J54" s="192"/>
      <c r="K54" s="225"/>
      <c r="L54" s="226"/>
      <c r="M54" s="200"/>
      <c r="N54" s="225"/>
      <c r="O54" s="210"/>
    </row>
    <row r="55" ht="14.25" customHeight="1">
      <c r="A55" s="186"/>
      <c r="B55" s="199"/>
      <c r="C55" s="392"/>
      <c r="D55" s="194"/>
      <c r="E55" s="217"/>
      <c r="F55" s="204"/>
    </row>
    <row r="56" ht="14.25" customHeight="1">
      <c r="A56" s="192"/>
      <c r="B56" s="201"/>
      <c r="C56" s="226"/>
      <c r="D56" s="200"/>
      <c r="E56" s="225"/>
      <c r="F56" s="210"/>
      <c r="J56" s="386">
        <v>240306.0</v>
      </c>
      <c r="K56" s="397"/>
      <c r="L56" s="397"/>
      <c r="M56" s="397" t="s">
        <v>593</v>
      </c>
      <c r="N56" s="397"/>
      <c r="O56" s="398"/>
    </row>
    <row r="57" ht="14.25" customHeight="1">
      <c r="J57" s="402" t="s">
        <v>225</v>
      </c>
      <c r="K57" s="403"/>
      <c r="L57" s="402" t="s">
        <v>606</v>
      </c>
      <c r="M57" s="403"/>
      <c r="N57" s="403"/>
      <c r="O57" s="404"/>
    </row>
    <row r="58" ht="14.25" customHeight="1">
      <c r="A58" s="384">
        <v>240318.0</v>
      </c>
      <c r="B58" s="395" t="s">
        <v>592</v>
      </c>
      <c r="C58" s="395"/>
      <c r="D58" s="395"/>
      <c r="E58" s="396"/>
      <c r="F58" s="396"/>
      <c r="J58" s="128" t="s">
        <v>1</v>
      </c>
      <c r="K58" s="130" t="s">
        <v>295</v>
      </c>
      <c r="L58" s="133" t="s">
        <v>1</v>
      </c>
      <c r="M58" s="134" t="s">
        <v>238</v>
      </c>
      <c r="N58" s="405" t="s">
        <v>607</v>
      </c>
      <c r="O58" s="238" t="s">
        <v>234</v>
      </c>
    </row>
    <row r="59" ht="14.25" customHeight="1">
      <c r="A59" s="399" t="s">
        <v>225</v>
      </c>
      <c r="B59" s="400"/>
      <c r="C59" s="399" t="s">
        <v>606</v>
      </c>
      <c r="D59" s="400"/>
      <c r="E59" s="401"/>
      <c r="F59" s="401"/>
      <c r="J59" s="136" t="s">
        <v>610</v>
      </c>
      <c r="K59" s="148">
        <v>0.0</v>
      </c>
      <c r="L59" s="181" t="s">
        <v>596</v>
      </c>
      <c r="M59" s="419">
        <v>22.5758</v>
      </c>
      <c r="N59" s="418">
        <f> (ABS(M60-M59) / AVERAGE(M59:M60))*100</f>
        <v>0.2039658047</v>
      </c>
      <c r="O59" s="141">
        <f t="shared" ref="O59:O60" si="20">(M59)/25</f>
        <v>0.903032</v>
      </c>
    </row>
    <row r="60" ht="14.25" customHeight="1">
      <c r="A60" s="128" t="s">
        <v>1</v>
      </c>
      <c r="B60" s="130" t="s">
        <v>295</v>
      </c>
      <c r="C60" s="177" t="s">
        <v>1</v>
      </c>
      <c r="D60" s="178" t="s">
        <v>238</v>
      </c>
      <c r="E60" s="420" t="s">
        <v>231</v>
      </c>
      <c r="F60" s="421" t="s">
        <v>234</v>
      </c>
      <c r="J60" s="186"/>
      <c r="K60" s="217"/>
      <c r="L60" s="185" t="s">
        <v>598</v>
      </c>
      <c r="M60" s="419">
        <v>22.5298</v>
      </c>
      <c r="N60" s="390">
        <f>(M60-M61)/((M60+M61)/2)</f>
        <v>2</v>
      </c>
      <c r="O60" s="146">
        <f t="shared" si="20"/>
        <v>0.901192</v>
      </c>
    </row>
    <row r="61" ht="14.25" customHeight="1">
      <c r="A61" s="136" t="s">
        <v>608</v>
      </c>
      <c r="B61" s="180">
        <v>0.0</v>
      </c>
      <c r="C61" s="136" t="s">
        <v>609</v>
      </c>
      <c r="D61" s="139">
        <v>24.0152</v>
      </c>
      <c r="E61" s="422">
        <f> (ABS(D62-D61) / AVERAGE(D61:D62))*100</f>
        <v>1.874563933</v>
      </c>
      <c r="F61" s="423">
        <f t="shared" ref="F61:F62" si="21">(D61)/25</f>
        <v>0.960608</v>
      </c>
      <c r="J61" s="186"/>
      <c r="K61" s="217"/>
      <c r="L61" s="392"/>
      <c r="M61" s="194"/>
      <c r="N61" s="217"/>
      <c r="O61" s="204"/>
    </row>
    <row r="62" ht="14.25" customHeight="1">
      <c r="A62" s="186"/>
      <c r="B62" s="199"/>
      <c r="C62" s="149" t="s">
        <v>611</v>
      </c>
      <c r="D62" s="150">
        <v>23.5692</v>
      </c>
      <c r="E62" s="219"/>
      <c r="F62" s="417">
        <f t="shared" si="21"/>
        <v>0.942768</v>
      </c>
      <c r="J62" s="192"/>
      <c r="K62" s="225"/>
      <c r="L62" s="226"/>
      <c r="M62" s="200"/>
      <c r="N62" s="225"/>
      <c r="O62" s="210"/>
    </row>
    <row r="63" ht="14.25" customHeight="1">
      <c r="A63" s="186"/>
      <c r="B63" s="199"/>
      <c r="C63" s="424"/>
      <c r="D63" s="425"/>
      <c r="E63" s="426"/>
      <c r="F63" s="204"/>
    </row>
    <row r="64" ht="14.25" customHeight="1">
      <c r="A64" s="192"/>
      <c r="B64" s="201"/>
      <c r="C64" s="226"/>
      <c r="D64" s="200"/>
      <c r="E64" s="225"/>
      <c r="F64" s="210"/>
      <c r="J64" s="386">
        <v>240312.0</v>
      </c>
      <c r="K64" s="397"/>
      <c r="L64" s="397"/>
      <c r="M64" s="397" t="s">
        <v>593</v>
      </c>
      <c r="N64" s="397"/>
      <c r="O64" s="398"/>
    </row>
    <row r="65" ht="14.25" customHeight="1">
      <c r="J65" s="402" t="s">
        <v>225</v>
      </c>
      <c r="K65" s="403"/>
      <c r="L65" s="402" t="s">
        <v>606</v>
      </c>
      <c r="M65" s="403"/>
      <c r="N65" s="403"/>
      <c r="O65" s="404"/>
    </row>
    <row r="66" ht="14.25" customHeight="1">
      <c r="J66" s="128" t="s">
        <v>1</v>
      </c>
      <c r="K66" s="130" t="s">
        <v>295</v>
      </c>
      <c r="L66" s="133" t="s">
        <v>1</v>
      </c>
      <c r="M66" s="134" t="s">
        <v>238</v>
      </c>
      <c r="N66" s="405" t="s">
        <v>607</v>
      </c>
      <c r="O66" s="238" t="s">
        <v>234</v>
      </c>
    </row>
    <row r="67" ht="14.25" customHeight="1">
      <c r="J67" s="136" t="s">
        <v>610</v>
      </c>
      <c r="K67" s="419">
        <v>0.0</v>
      </c>
      <c r="L67" s="181" t="s">
        <v>596</v>
      </c>
      <c r="M67" s="427">
        <v>24.6834</v>
      </c>
      <c r="N67" s="418">
        <f> (ABS(M68-M67) / AVERAGE(M67:M68))*100</f>
        <v>0.8200922604</v>
      </c>
      <c r="O67" s="141">
        <f t="shared" ref="O67:O68" si="22">(M67)/25</f>
        <v>0.987336</v>
      </c>
    </row>
    <row r="68" ht="14.25" customHeight="1">
      <c r="J68" s="186"/>
      <c r="K68" s="217"/>
      <c r="L68" s="185" t="s">
        <v>598</v>
      </c>
      <c r="M68" s="419">
        <v>24.4818</v>
      </c>
      <c r="N68" s="390"/>
      <c r="O68" s="146">
        <f t="shared" si="22"/>
        <v>0.979272</v>
      </c>
    </row>
    <row r="69" ht="14.25" customHeight="1">
      <c r="J69" s="186"/>
      <c r="K69" s="217"/>
      <c r="L69" s="392"/>
      <c r="M69" s="194"/>
      <c r="N69" s="217"/>
      <c r="O69" s="204"/>
    </row>
    <row r="70" ht="14.25" customHeight="1">
      <c r="J70" s="192"/>
      <c r="K70" s="225"/>
      <c r="L70" s="226"/>
      <c r="M70" s="200"/>
      <c r="N70" s="225"/>
      <c r="O70" s="210"/>
    </row>
    <row r="71" ht="14.25" customHeight="1"/>
    <row r="72" ht="14.25" customHeight="1">
      <c r="J72" s="386">
        <v>240318.0</v>
      </c>
      <c r="K72" s="397"/>
      <c r="L72" s="397"/>
      <c r="M72" s="397" t="s">
        <v>593</v>
      </c>
      <c r="N72" s="397"/>
      <c r="O72" s="398"/>
    </row>
    <row r="73" ht="14.25" customHeight="1">
      <c r="J73" s="402" t="s">
        <v>225</v>
      </c>
      <c r="K73" s="403"/>
      <c r="L73" s="402" t="s">
        <v>606</v>
      </c>
      <c r="M73" s="403"/>
      <c r="N73" s="403"/>
      <c r="O73" s="404"/>
    </row>
    <row r="74" ht="14.25" customHeight="1">
      <c r="J74" s="128" t="s">
        <v>1</v>
      </c>
      <c r="K74" s="130" t="s">
        <v>295</v>
      </c>
      <c r="L74" s="177" t="s">
        <v>1</v>
      </c>
      <c r="M74" s="178" t="s">
        <v>238</v>
      </c>
      <c r="N74" s="410" t="s">
        <v>607</v>
      </c>
      <c r="O74" s="179" t="s">
        <v>234</v>
      </c>
    </row>
    <row r="75" ht="14.25" customHeight="1">
      <c r="J75" s="136" t="s">
        <v>610</v>
      </c>
      <c r="K75" s="148">
        <v>0.0</v>
      </c>
      <c r="L75" s="346" t="s">
        <v>596</v>
      </c>
      <c r="M75" s="269">
        <v>23.6511</v>
      </c>
      <c r="N75" s="418">
        <f> (ABS(M76-M75) / AVERAGE(M75:M76))*100</f>
        <v>0.40297314</v>
      </c>
      <c r="O75" s="270">
        <f t="shared" ref="O75:O76" si="23">(M75)/25</f>
        <v>0.946044</v>
      </c>
    </row>
    <row r="76" ht="14.25" customHeight="1">
      <c r="J76" s="186"/>
      <c r="K76" s="217"/>
      <c r="L76" s="185" t="s">
        <v>598</v>
      </c>
      <c r="M76" s="419">
        <v>23.7466</v>
      </c>
      <c r="N76" s="390"/>
      <c r="O76" s="146">
        <f t="shared" si="23"/>
        <v>0.949864</v>
      </c>
    </row>
    <row r="77" ht="14.25" customHeight="1">
      <c r="J77" s="186"/>
      <c r="K77" s="217"/>
      <c r="L77" s="392"/>
      <c r="M77" s="194"/>
      <c r="N77" s="217"/>
      <c r="O77" s="204"/>
    </row>
    <row r="78" ht="14.25" customHeight="1">
      <c r="J78" s="192"/>
      <c r="K78" s="225"/>
      <c r="L78" s="226"/>
      <c r="M78" s="200"/>
      <c r="N78" s="225"/>
      <c r="O78" s="210"/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H2"/>
    <mergeCell ref="K2:Q2"/>
    <mergeCell ref="A3:B3"/>
    <mergeCell ref="C3:E3"/>
    <mergeCell ref="F3:H3"/>
    <mergeCell ref="J3:K3"/>
    <mergeCell ref="L3:N3"/>
    <mergeCell ref="O3:Q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6" width="8.71"/>
  </cols>
  <sheetData>
    <row r="1" ht="14.25" customHeight="1"/>
    <row r="2" ht="14.25" customHeight="1">
      <c r="A2" s="117" t="s">
        <v>612</v>
      </c>
    </row>
    <row r="3" ht="14.25" customHeight="1">
      <c r="A3" s="117" t="s">
        <v>613</v>
      </c>
    </row>
    <row r="4" ht="14.25" customHeight="1"/>
    <row r="5" ht="14.25" customHeight="1">
      <c r="A5" s="428" t="s">
        <v>614</v>
      </c>
      <c r="B5" s="429"/>
      <c r="C5" s="430"/>
      <c r="D5" s="130"/>
    </row>
    <row r="6" ht="14.25" customHeight="1">
      <c r="A6" s="431" t="s">
        <v>615</v>
      </c>
      <c r="B6" s="432" t="s">
        <v>616</v>
      </c>
      <c r="C6" s="433" t="s">
        <v>25</v>
      </c>
      <c r="D6" s="434" t="s">
        <v>617</v>
      </c>
    </row>
    <row r="7" ht="14.25" customHeight="1">
      <c r="A7" s="435" t="s">
        <v>618</v>
      </c>
      <c r="B7" s="436" t="s">
        <v>619</v>
      </c>
      <c r="C7" s="144">
        <v>3.5</v>
      </c>
      <c r="D7" s="437" t="s">
        <v>620</v>
      </c>
    </row>
    <row r="8" ht="14.25" customHeight="1">
      <c r="A8" s="435" t="s">
        <v>621</v>
      </c>
      <c r="B8" s="436" t="s">
        <v>622</v>
      </c>
      <c r="C8" s="147">
        <v>0.05</v>
      </c>
      <c r="D8" s="437" t="s">
        <v>295</v>
      </c>
    </row>
    <row r="9" ht="14.25" customHeight="1">
      <c r="A9" s="435" t="s">
        <v>623</v>
      </c>
      <c r="B9" s="436" t="s">
        <v>624</v>
      </c>
      <c r="C9" s="147">
        <v>0.005</v>
      </c>
      <c r="D9" s="437" t="s">
        <v>295</v>
      </c>
    </row>
    <row r="10" ht="14.25" customHeight="1">
      <c r="A10" s="435" t="s">
        <v>497</v>
      </c>
      <c r="B10" s="436" t="s">
        <v>625</v>
      </c>
      <c r="C10" s="147">
        <v>0.008</v>
      </c>
      <c r="D10" s="437" t="s">
        <v>295</v>
      </c>
    </row>
    <row r="11" ht="14.25" customHeight="1">
      <c r="A11" s="438" t="s">
        <v>626</v>
      </c>
      <c r="B11" s="438" t="s">
        <v>627</v>
      </c>
      <c r="C11" s="147">
        <v>0.3</v>
      </c>
      <c r="D11" s="439" t="s">
        <v>295</v>
      </c>
    </row>
    <row r="12" ht="14.25" customHeight="1">
      <c r="A12" s="436" t="s">
        <v>24</v>
      </c>
      <c r="B12" s="438"/>
      <c r="C12" s="144">
        <v>2.5</v>
      </c>
      <c r="D12" s="439" t="s">
        <v>295</v>
      </c>
    </row>
    <row r="13" ht="14.25" customHeight="1">
      <c r="A13" s="440" t="s">
        <v>628</v>
      </c>
      <c r="B13" s="441" t="s">
        <v>629</v>
      </c>
      <c r="C13" s="442">
        <v>1.0</v>
      </c>
      <c r="D13" s="443" t="s">
        <v>620</v>
      </c>
    </row>
    <row r="14" ht="14.25" customHeight="1"/>
    <row r="15" ht="14.25" customHeight="1"/>
    <row r="16" ht="14.25" customHeight="1">
      <c r="A16" s="444" t="s">
        <v>630</v>
      </c>
    </row>
    <row r="17" ht="14.25" customHeight="1">
      <c r="A17" s="445" t="s">
        <v>631</v>
      </c>
    </row>
    <row r="18" ht="14.25" customHeight="1">
      <c r="A18" s="446" t="s">
        <v>632</v>
      </c>
    </row>
    <row r="19" ht="14.25" customHeight="1">
      <c r="A19" s="447" t="s">
        <v>633</v>
      </c>
    </row>
    <row r="20" ht="14.25" customHeight="1">
      <c r="A20" s="448" t="s">
        <v>634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: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2022-07-10T03:58:59Z</dcterms:created>
  <dc:creator>Heather Rankin</dc:creator>
</cp:coreProperties>
</file>