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/Documents/CH4_Mexico/Figures/Figure 4/"/>
    </mc:Choice>
  </mc:AlternateContent>
  <xr:revisionPtr revIDLastSave="0" documentId="13_ncr:1_{47F494CB-F73F-8748-BE1A-6EB7B909A80E}" xr6:coauthVersionLast="36" xr6:coauthVersionMax="36" xr10:uidLastSave="{00000000-0000-0000-0000-000000000000}"/>
  <bookViews>
    <workbookView xWindow="17360" yWindow="5440" windowWidth="28040" windowHeight="16180" xr2:uid="{A850A4D2-1C36-DD4C-8191-C01CE77874F2}"/>
  </bookViews>
  <sheets>
    <sheet name="Table S1" sheetId="1" r:id="rId1"/>
    <sheet name="Uncertainty" sheetId="2" r:id="rId2"/>
    <sheet name="Sheet1" sheetId="3" r:id="rId3"/>
    <sheet name="Sheet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28" i="1"/>
  <c r="L39" i="1"/>
  <c r="K39" i="1"/>
  <c r="L37" i="1"/>
  <c r="K37" i="1"/>
  <c r="G16" i="1"/>
  <c r="G17" i="1"/>
  <c r="G18" i="1"/>
  <c r="G19" i="1"/>
  <c r="G20" i="1"/>
  <c r="G22" i="1"/>
  <c r="G23" i="1"/>
  <c r="M17" i="1"/>
  <c r="M16" i="1"/>
  <c r="F1" i="4" l="1"/>
  <c r="G1" i="4"/>
  <c r="F2" i="4"/>
  <c r="G2" i="4"/>
  <c r="F3" i="4"/>
  <c r="G3" i="4"/>
  <c r="F4" i="4"/>
  <c r="G4" i="4"/>
  <c r="F5" i="4"/>
  <c r="G5" i="4"/>
  <c r="F6" i="4"/>
  <c r="G6" i="4"/>
  <c r="F7" i="4"/>
  <c r="G7" i="4"/>
  <c r="E2" i="4"/>
  <c r="E3" i="4"/>
  <c r="E4" i="4"/>
  <c r="E5" i="4"/>
  <c r="E6" i="4"/>
  <c r="E7" i="4"/>
  <c r="E1" i="4"/>
  <c r="C40" i="1" l="1"/>
  <c r="F29" i="1"/>
  <c r="F30" i="1"/>
  <c r="F31" i="1"/>
  <c r="F32" i="1"/>
  <c r="F33" i="1"/>
  <c r="F34" i="1"/>
  <c r="F28" i="1"/>
  <c r="C38" i="1"/>
  <c r="B38" i="1"/>
  <c r="C36" i="1"/>
  <c r="B36" i="1"/>
  <c r="B2" i="2" l="1"/>
  <c r="E3" i="2"/>
  <c r="E4" i="2"/>
  <c r="E5" i="2"/>
  <c r="E6" i="2"/>
  <c r="E7" i="2"/>
  <c r="E8" i="2"/>
  <c r="E2" i="2"/>
  <c r="D8" i="2"/>
  <c r="C8" i="2"/>
  <c r="B8" i="2"/>
  <c r="D2" i="2"/>
  <c r="C2" i="2"/>
  <c r="D5" i="2"/>
  <c r="C5" i="2"/>
  <c r="B5" i="2"/>
  <c r="I4" i="1" l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J3" i="1"/>
  <c r="K3" i="1"/>
  <c r="I3" i="1"/>
</calcChain>
</file>

<file path=xl/sharedStrings.xml><?xml version="1.0" encoding="utf-8"?>
<sst xmlns="http://schemas.openxmlformats.org/spreadsheetml/2006/main" count="79" uniqueCount="48">
  <si>
    <t>Region</t>
  </si>
  <si>
    <t>R1</t>
  </si>
  <si>
    <t>R2</t>
  </si>
  <si>
    <t>R3</t>
  </si>
  <si>
    <t>R4</t>
  </si>
  <si>
    <t>R5</t>
  </si>
  <si>
    <t>Prior emissions</t>
  </si>
  <si>
    <t>Posterior emissions</t>
  </si>
  <si>
    <t>R6</t>
  </si>
  <si>
    <t>R7</t>
  </si>
  <si>
    <t>Flaring in prior emissions</t>
  </si>
  <si>
    <t>Percentage of oil industry</t>
  </si>
  <si>
    <t>Combusiton efficiency</t>
  </si>
  <si>
    <t>Oil+Gas</t>
  </si>
  <si>
    <t>Coal</t>
  </si>
  <si>
    <t>Landfill</t>
  </si>
  <si>
    <t>Livestock</t>
  </si>
  <si>
    <t>Wasterwater</t>
  </si>
  <si>
    <t>Rice</t>
  </si>
  <si>
    <t>Biomass Burning</t>
  </si>
  <si>
    <t>Lower</t>
  </si>
  <si>
    <t>Upper</t>
  </si>
  <si>
    <t>Mean</t>
  </si>
  <si>
    <t>Prior</t>
  </si>
  <si>
    <t>Posterior</t>
  </si>
  <si>
    <t>Posterior uncertainty</t>
  </si>
  <si>
    <t>Averaging kernel</t>
  </si>
  <si>
    <t>Oil/gas</t>
  </si>
  <si>
    <t>Wastewater</t>
  </si>
  <si>
    <t>Wetland</t>
  </si>
  <si>
    <t>Others</t>
  </si>
  <si>
    <t>All emissions</t>
  </si>
  <si>
    <t>Oil/gas emissions</t>
  </si>
  <si>
    <t>Anthropogenic</t>
  </si>
  <si>
    <t>Natural</t>
  </si>
  <si>
    <t>Uncertainty</t>
  </si>
  <si>
    <t>Gathering</t>
  </si>
  <si>
    <t>Separation</t>
  </si>
  <si>
    <t>compression</t>
  </si>
  <si>
    <t>processing</t>
  </si>
  <si>
    <t>refineries</t>
  </si>
  <si>
    <t>storage</t>
  </si>
  <si>
    <t>Active wells</t>
  </si>
  <si>
    <t>Newly drilled wells</t>
  </si>
  <si>
    <t>Oil production (Mbd)</t>
  </si>
  <si>
    <t>Gas production (MMcfd)</t>
  </si>
  <si>
    <t>National total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</si>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</sst>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E+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123D-EFE6-E646-8DFF-BAC88F483E56}">
  <dimension ref="A1:P40"/>
  <sheetViews>
    <sheetView tabSelected="1" topLeftCell="A20" workbookViewId="0">
      <selection activeCell="B28" sqref="B28:D34"/>
    </sheetView>
  </sheetViews>
  <sheetFormatPr baseColWidth="10" defaultRowHeight="16" x14ac:dyDescent="0.2"/>
  <cols>
    <col min="1" max="1" width="16.83203125" customWidth="1"/>
    <col min="2" max="2" width="14.6640625" customWidth="1"/>
    <col min="4" max="4" width="18.1640625" customWidth="1"/>
    <col min="5" max="5" width="16" customWidth="1"/>
    <col min="6" max="6" width="13.1640625" customWidth="1"/>
  </cols>
  <sheetData>
    <row r="1" spans="1:14" x14ac:dyDescent="0.2">
      <c r="A1" t="s">
        <v>31</v>
      </c>
      <c r="F1" t="s">
        <v>12</v>
      </c>
      <c r="N1" t="s">
        <v>32</v>
      </c>
    </row>
    <row r="2" spans="1:14" x14ac:dyDescent="0.2">
      <c r="A2" t="s">
        <v>0</v>
      </c>
      <c r="B2" t="s">
        <v>6</v>
      </c>
      <c r="C2" t="s">
        <v>10</v>
      </c>
      <c r="D2" t="s">
        <v>11</v>
      </c>
      <c r="E2" t="s">
        <v>7</v>
      </c>
      <c r="F2" s="1">
        <v>0.97</v>
      </c>
      <c r="G2" s="1">
        <v>0.9</v>
      </c>
      <c r="H2" s="1">
        <v>0.85</v>
      </c>
      <c r="I2" s="1">
        <v>0.97</v>
      </c>
      <c r="J2" s="1">
        <v>0.9</v>
      </c>
      <c r="K2" s="1">
        <v>0.85</v>
      </c>
    </row>
    <row r="3" spans="1:14" x14ac:dyDescent="0.2">
      <c r="A3" t="s">
        <v>1</v>
      </c>
      <c r="B3" s="2">
        <v>42.4</v>
      </c>
      <c r="C3" s="4">
        <v>0.14000000000000001</v>
      </c>
      <c r="D3" s="3">
        <v>0.23400000000000001</v>
      </c>
      <c r="E3" s="2">
        <v>107</v>
      </c>
      <c r="F3" s="2">
        <v>0.32</v>
      </c>
      <c r="G3" s="2">
        <v>1.1000000000000001</v>
      </c>
      <c r="H3" s="2">
        <v>1.6</v>
      </c>
      <c r="I3" s="4">
        <f t="shared" ref="I3:K9" si="0">F3/$E3</f>
        <v>2.9906542056074765E-3</v>
      </c>
      <c r="J3" s="4">
        <f t="shared" si="0"/>
        <v>1.0280373831775701E-2</v>
      </c>
      <c r="K3" s="4">
        <f t="shared" si="0"/>
        <v>1.4953271028037384E-2</v>
      </c>
    </row>
    <row r="4" spans="1:14" x14ac:dyDescent="0.2">
      <c r="A4" t="s">
        <v>2</v>
      </c>
      <c r="B4" s="2">
        <v>16.23</v>
      </c>
      <c r="C4" s="4">
        <v>0.375</v>
      </c>
      <c r="D4" s="3">
        <v>0.66300000000000003</v>
      </c>
      <c r="E4" s="2">
        <v>25.67</v>
      </c>
      <c r="F4" s="2">
        <v>1.72</v>
      </c>
      <c r="G4" s="2">
        <v>5.7</v>
      </c>
      <c r="H4" s="2">
        <v>8.6</v>
      </c>
      <c r="I4" s="4">
        <f t="shared" si="0"/>
        <v>6.7004285157771709E-2</v>
      </c>
      <c r="J4" s="4">
        <f t="shared" si="0"/>
        <v>0.22204908453447603</v>
      </c>
      <c r="K4" s="4">
        <f t="shared" si="0"/>
        <v>0.33502142578885857</v>
      </c>
    </row>
    <row r="5" spans="1:14" x14ac:dyDescent="0.2">
      <c r="A5" t="s">
        <v>3</v>
      </c>
      <c r="B5" s="2">
        <v>31.66</v>
      </c>
      <c r="C5" s="4">
        <v>0.36299999999999999</v>
      </c>
      <c r="D5" s="3">
        <v>0.63100000000000001</v>
      </c>
      <c r="E5" s="2">
        <v>105.28</v>
      </c>
      <c r="F5" s="2">
        <v>2.09</v>
      </c>
      <c r="G5" s="2">
        <v>6.98</v>
      </c>
      <c r="H5" s="2">
        <v>10.5</v>
      </c>
      <c r="I5" s="4">
        <f t="shared" si="0"/>
        <v>1.9851823708206685E-2</v>
      </c>
      <c r="J5" s="4">
        <f t="shared" si="0"/>
        <v>6.6299392097264445E-2</v>
      </c>
      <c r="K5" s="4">
        <f t="shared" si="0"/>
        <v>9.9734042553191488E-2</v>
      </c>
    </row>
    <row r="6" spans="1:14" x14ac:dyDescent="0.2">
      <c r="A6" t="s">
        <v>4</v>
      </c>
      <c r="B6" s="2">
        <v>26.01</v>
      </c>
      <c r="C6" s="4">
        <v>0.25600000000000001</v>
      </c>
      <c r="D6" s="3">
        <v>0.441</v>
      </c>
      <c r="E6" s="2">
        <v>69.709999999999994</v>
      </c>
      <c r="F6" s="2">
        <v>0.14599999999999999</v>
      </c>
      <c r="G6" s="2">
        <v>0.49</v>
      </c>
      <c r="H6" s="2">
        <v>0.7</v>
      </c>
      <c r="I6" s="4">
        <f t="shared" si="0"/>
        <v>2.0943910486300389E-3</v>
      </c>
      <c r="J6" s="4">
        <f t="shared" si="0"/>
        <v>7.0291206426624595E-3</v>
      </c>
      <c r="K6" s="4">
        <f t="shared" si="0"/>
        <v>1.0041600918089227E-2</v>
      </c>
    </row>
    <row r="7" spans="1:14" x14ac:dyDescent="0.2">
      <c r="A7" t="s">
        <v>5</v>
      </c>
      <c r="B7" s="2">
        <v>344.2</v>
      </c>
      <c r="C7" s="4">
        <v>0.32600000000000001</v>
      </c>
      <c r="D7" s="3">
        <v>0.55899999999999994</v>
      </c>
      <c r="E7" s="2">
        <v>929.13</v>
      </c>
      <c r="F7" s="2">
        <v>26.977</v>
      </c>
      <c r="G7" s="2">
        <v>89.9</v>
      </c>
      <c r="H7" s="2">
        <v>134.9</v>
      </c>
      <c r="I7" s="4">
        <f t="shared" si="0"/>
        <v>2.9034688364383887E-2</v>
      </c>
      <c r="J7" s="4">
        <f t="shared" si="0"/>
        <v>9.6757181449312807E-2</v>
      </c>
      <c r="K7" s="4">
        <f t="shared" si="0"/>
        <v>0.14518958595675524</v>
      </c>
    </row>
    <row r="8" spans="1:14" x14ac:dyDescent="0.2">
      <c r="A8" t="s">
        <v>8</v>
      </c>
      <c r="B8" s="2">
        <v>33.78</v>
      </c>
      <c r="C8" s="4">
        <v>0.495</v>
      </c>
      <c r="D8" s="3">
        <v>0.8640000000000001</v>
      </c>
      <c r="E8" s="2">
        <v>43.27</v>
      </c>
      <c r="F8" s="2">
        <v>21.866</v>
      </c>
      <c r="G8" s="2">
        <v>72.900000000000006</v>
      </c>
      <c r="H8" s="2">
        <v>109.3</v>
      </c>
      <c r="I8" s="4">
        <f t="shared" si="0"/>
        <v>0.50533857175872421</v>
      </c>
      <c r="J8" s="4">
        <f t="shared" si="0"/>
        <v>1.6847700485324706</v>
      </c>
      <c r="K8" s="4">
        <f t="shared" si="0"/>
        <v>2.5259995377859945</v>
      </c>
    </row>
    <row r="9" spans="1:14" x14ac:dyDescent="0.2">
      <c r="A9" t="s">
        <v>9</v>
      </c>
      <c r="B9" s="2">
        <v>13.79</v>
      </c>
      <c r="C9" s="4">
        <v>0</v>
      </c>
      <c r="D9" s="3">
        <v>0</v>
      </c>
      <c r="E9" s="2">
        <v>21.81</v>
      </c>
      <c r="F9" s="2">
        <v>8.7299999999999999E-3</v>
      </c>
      <c r="G9" s="2">
        <v>0.03</v>
      </c>
      <c r="H9" s="2">
        <v>0.04</v>
      </c>
      <c r="I9" s="4">
        <f t="shared" si="0"/>
        <v>4.0027510316368643E-4</v>
      </c>
      <c r="J9" s="4">
        <f t="shared" si="0"/>
        <v>1.375515818431912E-3</v>
      </c>
      <c r="K9" s="4">
        <f t="shared" si="0"/>
        <v>1.8340210912425495E-3</v>
      </c>
    </row>
    <row r="13" spans="1:14" x14ac:dyDescent="0.2">
      <c r="F13" s="9"/>
    </row>
    <row r="15" spans="1:14" x14ac:dyDescent="0.2">
      <c r="B15" t="s">
        <v>23</v>
      </c>
      <c r="C15" t="s">
        <v>24</v>
      </c>
      <c r="D15" t="s">
        <v>25</v>
      </c>
      <c r="E15" t="s">
        <v>26</v>
      </c>
      <c r="F15" t="s">
        <v>46</v>
      </c>
      <c r="I15" t="s">
        <v>23</v>
      </c>
      <c r="J15" t="s">
        <v>24</v>
      </c>
      <c r="K15" t="s">
        <v>35</v>
      </c>
    </row>
    <row r="16" spans="1:14" x14ac:dyDescent="0.2">
      <c r="A16" t="s">
        <v>27</v>
      </c>
      <c r="B16" s="10">
        <v>551.5</v>
      </c>
      <c r="C16" s="10">
        <v>1292.2</v>
      </c>
      <c r="D16" s="10">
        <v>187.6</v>
      </c>
      <c r="E16">
        <v>0.64</v>
      </c>
      <c r="F16" s="9">
        <v>577</v>
      </c>
      <c r="G16">
        <f t="shared" ref="G16:G22" si="1">B16/F16</f>
        <v>0.95580589254766035</v>
      </c>
      <c r="H16" t="s">
        <v>33</v>
      </c>
      <c r="J16">
        <v>4985.0051299999996</v>
      </c>
      <c r="K16">
        <v>234.4</v>
      </c>
      <c r="M16">
        <f>J16/B23</f>
        <v>1.4487524699242493</v>
      </c>
    </row>
    <row r="17" spans="1:16" x14ac:dyDescent="0.2">
      <c r="A17" t="s">
        <v>14</v>
      </c>
      <c r="B17" s="10">
        <v>244.5</v>
      </c>
      <c r="C17" s="10">
        <v>220.8</v>
      </c>
      <c r="D17" s="10">
        <v>11</v>
      </c>
      <c r="E17">
        <v>0.98</v>
      </c>
      <c r="F17" s="9">
        <v>278.10000000000002</v>
      </c>
      <c r="G17">
        <f t="shared" si="1"/>
        <v>0.87918015102481117</v>
      </c>
      <c r="H17" t="s">
        <v>34</v>
      </c>
      <c r="J17">
        <v>1481.4019599999999</v>
      </c>
      <c r="K17">
        <v>84.6</v>
      </c>
      <c r="M17">
        <f>J17/B24</f>
        <v>1.3465172840998643</v>
      </c>
    </row>
    <row r="18" spans="1:16" x14ac:dyDescent="0.2">
      <c r="A18" t="s">
        <v>15</v>
      </c>
      <c r="B18" s="10">
        <v>607.1</v>
      </c>
      <c r="C18" s="10">
        <v>1108.5999999999999</v>
      </c>
      <c r="D18" s="10">
        <v>61.5</v>
      </c>
      <c r="E18">
        <v>0.84</v>
      </c>
      <c r="F18" s="9">
        <v>809.20410000000004</v>
      </c>
      <c r="G18">
        <f t="shared" si="1"/>
        <v>0.75024335640415074</v>
      </c>
    </row>
    <row r="19" spans="1:16" x14ac:dyDescent="0.2">
      <c r="A19" t="s">
        <v>16</v>
      </c>
      <c r="B19" s="10">
        <v>1403.7</v>
      </c>
      <c r="C19" s="10">
        <v>1701.6</v>
      </c>
      <c r="D19" s="10">
        <v>66.099999999999994</v>
      </c>
      <c r="E19">
        <v>0.68</v>
      </c>
      <c r="F19" s="9">
        <v>2361.8380000000002</v>
      </c>
      <c r="G19">
        <f t="shared" si="1"/>
        <v>0.59432526701662003</v>
      </c>
    </row>
    <row r="20" spans="1:16" x14ac:dyDescent="0.2">
      <c r="A20" t="s">
        <v>28</v>
      </c>
      <c r="B20" s="10">
        <v>526.6</v>
      </c>
      <c r="C20" s="10">
        <v>549.29999999999995</v>
      </c>
      <c r="D20" s="10">
        <v>24</v>
      </c>
      <c r="E20">
        <v>0.28999999999999998</v>
      </c>
      <c r="F20" s="9">
        <v>731.92</v>
      </c>
      <c r="G20">
        <f t="shared" si="1"/>
        <v>0.71947753852880103</v>
      </c>
    </row>
    <row r="21" spans="1:16" x14ac:dyDescent="0.2">
      <c r="A21" t="s">
        <v>29</v>
      </c>
      <c r="B21" s="10">
        <v>1019.4</v>
      </c>
      <c r="C21" s="10">
        <v>1398.1</v>
      </c>
      <c r="D21" s="10">
        <v>83.9</v>
      </c>
      <c r="E21">
        <v>0.24</v>
      </c>
      <c r="F21" s="9"/>
    </row>
    <row r="22" spans="1:16" x14ac:dyDescent="0.2">
      <c r="A22" t="s">
        <v>30</v>
      </c>
      <c r="B22" s="10">
        <v>188.4</v>
      </c>
      <c r="C22" s="10">
        <v>195.7</v>
      </c>
      <c r="D22" s="10">
        <v>4.9000000000000004</v>
      </c>
      <c r="E22">
        <v>0.43</v>
      </c>
      <c r="F22" s="9">
        <v>140.56</v>
      </c>
      <c r="G22">
        <f t="shared" si="1"/>
        <v>1.340352874217416</v>
      </c>
    </row>
    <row r="23" spans="1:16" x14ac:dyDescent="0.2">
      <c r="A23" t="s">
        <v>33</v>
      </c>
      <c r="B23" s="10">
        <v>3440.895</v>
      </c>
      <c r="C23" s="10">
        <v>4985.0051299999996</v>
      </c>
      <c r="D23" s="10">
        <v>234.4</v>
      </c>
      <c r="F23" s="9">
        <v>4898</v>
      </c>
      <c r="G23">
        <f>B23/F23</f>
        <v>0.7025102082482646</v>
      </c>
    </row>
    <row r="24" spans="1:16" x14ac:dyDescent="0.2">
      <c r="A24" t="s">
        <v>34</v>
      </c>
      <c r="B24" s="10">
        <v>1100.173</v>
      </c>
      <c r="C24" s="10">
        <v>1481.4019599999999</v>
      </c>
      <c r="D24" s="10">
        <v>84.6</v>
      </c>
    </row>
    <row r="26" spans="1:16" x14ac:dyDescent="0.2">
      <c r="A26" t="s">
        <v>32</v>
      </c>
    </row>
    <row r="27" spans="1:16" x14ac:dyDescent="0.2">
      <c r="B27" t="s">
        <v>23</v>
      </c>
      <c r="C27" t="s">
        <v>24</v>
      </c>
      <c r="D27" t="s">
        <v>25</v>
      </c>
      <c r="K27" t="s">
        <v>44</v>
      </c>
      <c r="L27" t="s">
        <v>45</v>
      </c>
      <c r="M27" t="s">
        <v>42</v>
      </c>
      <c r="N27" t="s">
        <v>43</v>
      </c>
    </row>
    <row r="28" spans="1:16" x14ac:dyDescent="0.2">
      <c r="A28" t="s">
        <v>1</v>
      </c>
      <c r="B28" s="10">
        <v>36.200000000000003</v>
      </c>
      <c r="C28" s="10">
        <v>90.8</v>
      </c>
      <c r="D28" s="10">
        <v>26.5</v>
      </c>
      <c r="F28">
        <f>C28/B28</f>
        <v>2.5082872928176791</v>
      </c>
      <c r="J28" t="s">
        <v>1</v>
      </c>
      <c r="K28">
        <v>0.7</v>
      </c>
      <c r="L28">
        <v>781.3</v>
      </c>
      <c r="M28">
        <v>1956</v>
      </c>
      <c r="N28">
        <v>12</v>
      </c>
      <c r="P28">
        <f>L28/K28</f>
        <v>1116.1428571428571</v>
      </c>
    </row>
    <row r="29" spans="1:16" x14ac:dyDescent="0.2">
      <c r="A29" t="s">
        <v>2</v>
      </c>
      <c r="B29" s="10">
        <v>13.9</v>
      </c>
      <c r="C29" s="10">
        <v>17.3</v>
      </c>
      <c r="D29" s="10">
        <v>5.2</v>
      </c>
      <c r="F29">
        <f t="shared" ref="F29:F34" si="2">C29/B29</f>
        <v>1.2446043165467626</v>
      </c>
      <c r="J29" t="s">
        <v>2</v>
      </c>
      <c r="K29">
        <v>42.1</v>
      </c>
      <c r="L29">
        <v>76.5</v>
      </c>
      <c r="M29">
        <v>840</v>
      </c>
      <c r="N29">
        <v>83</v>
      </c>
      <c r="P29">
        <f t="shared" ref="P29:P34" si="3">L29/K29</f>
        <v>1.8171021377672207</v>
      </c>
    </row>
    <row r="30" spans="1:16" x14ac:dyDescent="0.2">
      <c r="A30" t="s">
        <v>3</v>
      </c>
      <c r="B30" s="10">
        <v>27</v>
      </c>
      <c r="C30" s="10">
        <v>80.5</v>
      </c>
      <c r="D30" s="10">
        <v>20</v>
      </c>
      <c r="F30">
        <f t="shared" si="2"/>
        <v>2.9814814814814814</v>
      </c>
      <c r="J30" t="s">
        <v>3</v>
      </c>
      <c r="K30">
        <v>89.6</v>
      </c>
      <c r="L30">
        <v>214</v>
      </c>
      <c r="M30">
        <v>3804</v>
      </c>
      <c r="N30">
        <v>81</v>
      </c>
      <c r="P30">
        <f t="shared" si="3"/>
        <v>2.3883928571428572</v>
      </c>
    </row>
    <row r="31" spans="1:16" x14ac:dyDescent="0.2">
      <c r="A31" t="s">
        <v>4</v>
      </c>
      <c r="B31" s="10">
        <v>22.2</v>
      </c>
      <c r="C31" s="10">
        <v>44.9</v>
      </c>
      <c r="D31" s="10">
        <v>15.9</v>
      </c>
      <c r="F31">
        <f t="shared" si="2"/>
        <v>2.0225225225225225</v>
      </c>
      <c r="J31" t="s">
        <v>4</v>
      </c>
      <c r="K31">
        <v>7.8</v>
      </c>
      <c r="L31">
        <v>249</v>
      </c>
      <c r="M31">
        <v>190</v>
      </c>
      <c r="N31">
        <v>5</v>
      </c>
      <c r="P31">
        <f t="shared" si="3"/>
        <v>31.923076923076923</v>
      </c>
    </row>
    <row r="32" spans="1:16" x14ac:dyDescent="0.2">
      <c r="A32" t="s">
        <v>5</v>
      </c>
      <c r="B32" s="10">
        <v>228</v>
      </c>
      <c r="C32" s="10">
        <v>741.2</v>
      </c>
      <c r="D32" s="10">
        <v>134.5</v>
      </c>
      <c r="F32">
        <f t="shared" si="2"/>
        <v>3.2508771929824563</v>
      </c>
      <c r="J32" t="s">
        <v>5</v>
      </c>
      <c r="K32">
        <v>311.39999999999998</v>
      </c>
      <c r="L32">
        <v>939</v>
      </c>
      <c r="M32">
        <v>1581</v>
      </c>
      <c r="N32">
        <v>109</v>
      </c>
      <c r="P32">
        <f t="shared" si="3"/>
        <v>3.0154142581888248</v>
      </c>
    </row>
    <row r="33" spans="1:16" x14ac:dyDescent="0.2">
      <c r="A33" t="s">
        <v>8</v>
      </c>
      <c r="B33" s="10">
        <v>33.799999999999997</v>
      </c>
      <c r="C33" s="10">
        <v>44.4</v>
      </c>
      <c r="D33" s="10">
        <v>8.5500000000000007</v>
      </c>
      <c r="F33">
        <f t="shared" si="2"/>
        <v>1.3136094674556213</v>
      </c>
      <c r="J33" t="s">
        <v>8</v>
      </c>
      <c r="K33">
        <v>1362.4</v>
      </c>
      <c r="L33">
        <v>3030</v>
      </c>
      <c r="M33">
        <v>615</v>
      </c>
      <c r="N33">
        <v>59</v>
      </c>
      <c r="P33">
        <f t="shared" si="3"/>
        <v>2.2240164415736934</v>
      </c>
    </row>
    <row r="34" spans="1:16" x14ac:dyDescent="0.2">
      <c r="A34" t="s">
        <v>9</v>
      </c>
      <c r="B34" s="10">
        <v>11.8</v>
      </c>
      <c r="C34" s="10">
        <v>11.7</v>
      </c>
      <c r="D34" s="10">
        <v>3.25</v>
      </c>
      <c r="F34">
        <f t="shared" si="2"/>
        <v>0.99152542372881347</v>
      </c>
      <c r="J34" t="s">
        <v>47</v>
      </c>
      <c r="K34">
        <v>1846.9</v>
      </c>
      <c r="L34">
        <v>5856.5</v>
      </c>
      <c r="M34">
        <v>10546</v>
      </c>
      <c r="N34">
        <v>407</v>
      </c>
      <c r="P34">
        <f t="shared" si="3"/>
        <v>3.1709892251881531</v>
      </c>
    </row>
    <row r="36" spans="1:16" x14ac:dyDescent="0.2">
      <c r="B36">
        <f>SUM(B28:B34)/B16</f>
        <v>0.67615593834995469</v>
      </c>
      <c r="C36">
        <f>SUM(C28:C34)/C16</f>
        <v>0.79770933292060042</v>
      </c>
    </row>
    <row r="37" spans="1:16" x14ac:dyDescent="0.2">
      <c r="K37">
        <f>(K32+K33)/K34</f>
        <v>0.90627538036710165</v>
      </c>
      <c r="L37">
        <f>(L32+L33)/L34</f>
        <v>0.67770852898488854</v>
      </c>
    </row>
    <row r="38" spans="1:16" x14ac:dyDescent="0.2">
      <c r="B38">
        <f>SUM(B28,B30,B31,B32)/B16</f>
        <v>0.56826835902085215</v>
      </c>
      <c r="C38">
        <f>SUM(C28,C30,C31,C32)/C16</f>
        <v>0.74090698034360014</v>
      </c>
    </row>
    <row r="39" spans="1:16" x14ac:dyDescent="0.2">
      <c r="K39">
        <f>K33/K32</f>
        <v>4.3750802825947339</v>
      </c>
      <c r="L39">
        <f>L33/L32</f>
        <v>3.2268370607028753</v>
      </c>
    </row>
    <row r="40" spans="1:16" x14ac:dyDescent="0.2">
      <c r="C40">
        <f>C32/C16</f>
        <v>0.57359541866584118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D871-F05B-2A41-96F0-4489987F284E}">
  <dimension ref="A1:E8"/>
  <sheetViews>
    <sheetView workbookViewId="0">
      <selection activeCell="B8" sqref="B8"/>
    </sheetView>
  </sheetViews>
  <sheetFormatPr baseColWidth="10" defaultRowHeight="16" x14ac:dyDescent="0.2"/>
  <sheetData>
    <row r="1" spans="1:5" x14ac:dyDescent="0.2">
      <c r="B1" t="s">
        <v>22</v>
      </c>
      <c r="C1" t="s">
        <v>20</v>
      </c>
      <c r="D1" t="s">
        <v>21</v>
      </c>
    </row>
    <row r="2" spans="1:5" x14ac:dyDescent="0.2">
      <c r="A2" t="s">
        <v>13</v>
      </c>
      <c r="B2">
        <f>6906+2335</f>
        <v>9241</v>
      </c>
      <c r="C2">
        <f>5594+1775</f>
        <v>7369</v>
      </c>
      <c r="D2">
        <f>8978+5814</f>
        <v>14792</v>
      </c>
      <c r="E2" s="4">
        <f>(D2-C2)/B2/2</f>
        <v>0.40163402229195977</v>
      </c>
    </row>
    <row r="3" spans="1:5" x14ac:dyDescent="0.2">
      <c r="A3" t="s">
        <v>14</v>
      </c>
      <c r="B3">
        <v>2658</v>
      </c>
      <c r="C3">
        <v>2339</v>
      </c>
      <c r="D3">
        <v>3057</v>
      </c>
      <c r="E3" s="4">
        <f>(D3-C3)/B3/2</f>
        <v>0.13506395786305492</v>
      </c>
    </row>
    <row r="4" spans="1:5" x14ac:dyDescent="0.2">
      <c r="A4" t="s">
        <v>15</v>
      </c>
      <c r="B4">
        <v>5691</v>
      </c>
      <c r="C4">
        <v>3528</v>
      </c>
      <c r="D4">
        <v>9333</v>
      </c>
      <c r="E4" s="4">
        <f t="shared" ref="E4:E8" si="0">(D4-C4)/B4/2</f>
        <v>0.51001581444385868</v>
      </c>
    </row>
    <row r="5" spans="1:5" x14ac:dyDescent="0.2">
      <c r="A5" t="s">
        <v>16</v>
      </c>
      <c r="B5">
        <f>6670+2548</f>
        <v>9218</v>
      </c>
      <c r="C5">
        <f>5936+2089</f>
        <v>8025</v>
      </c>
      <c r="D5">
        <f>7871+3058</f>
        <v>10929</v>
      </c>
      <c r="E5" s="4">
        <f t="shared" si="0"/>
        <v>0.15751789976133651</v>
      </c>
    </row>
    <row r="6" spans="1:5" x14ac:dyDescent="0.2">
      <c r="A6" t="s">
        <v>17</v>
      </c>
      <c r="B6">
        <v>601</v>
      </c>
      <c r="C6">
        <v>367</v>
      </c>
      <c r="D6">
        <v>613</v>
      </c>
      <c r="E6" s="4">
        <f t="shared" si="0"/>
        <v>0.20465890183028287</v>
      </c>
    </row>
    <row r="7" spans="1:5" x14ac:dyDescent="0.2">
      <c r="A7" t="s">
        <v>18</v>
      </c>
      <c r="B7">
        <v>476</v>
      </c>
      <c r="C7">
        <v>395</v>
      </c>
      <c r="D7">
        <v>557</v>
      </c>
      <c r="E7" s="4">
        <f t="shared" si="0"/>
        <v>0.17016806722689076</v>
      </c>
    </row>
    <row r="8" spans="1:5" x14ac:dyDescent="0.2">
      <c r="A8" t="s">
        <v>19</v>
      </c>
      <c r="B8">
        <f>443+265+86</f>
        <v>794</v>
      </c>
      <c r="C8">
        <f>62+156+76</f>
        <v>294</v>
      </c>
      <c r="D8">
        <f>1214+676+101</f>
        <v>1991</v>
      </c>
      <c r="E8" s="4">
        <f t="shared" si="0"/>
        <v>1.0686397984886651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D4A7-6102-6E43-ABC1-268E7162F6FB}">
  <dimension ref="A1:G8"/>
  <sheetViews>
    <sheetView workbookViewId="0">
      <selection sqref="A1:G8"/>
    </sheetView>
  </sheetViews>
  <sheetFormatPr baseColWidth="10" defaultRowHeight="16" x14ac:dyDescent="0.2"/>
  <sheetData>
    <row r="1" spans="1:7" x14ac:dyDescent="0.2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">
      <c r="A2" t="s">
        <v>1</v>
      </c>
      <c r="B2">
        <v>127</v>
      </c>
      <c r="C2">
        <v>131</v>
      </c>
      <c r="D2">
        <v>3</v>
      </c>
      <c r="E2">
        <v>1</v>
      </c>
      <c r="F2">
        <v>0</v>
      </c>
      <c r="G2">
        <v>1</v>
      </c>
    </row>
    <row r="3" spans="1:7" x14ac:dyDescent="0.2">
      <c r="A3" t="s">
        <v>2</v>
      </c>
      <c r="B3">
        <v>42</v>
      </c>
      <c r="C3">
        <v>76</v>
      </c>
      <c r="D3">
        <v>0</v>
      </c>
      <c r="E3">
        <v>1</v>
      </c>
      <c r="F3">
        <v>1</v>
      </c>
      <c r="G3">
        <v>0</v>
      </c>
    </row>
    <row r="4" spans="1:7" x14ac:dyDescent="0.2">
      <c r="A4" t="s">
        <v>3</v>
      </c>
      <c r="B4">
        <v>12</v>
      </c>
      <c r="C4">
        <v>97</v>
      </c>
      <c r="D4">
        <v>0</v>
      </c>
      <c r="E4">
        <v>1</v>
      </c>
      <c r="F4">
        <v>0</v>
      </c>
      <c r="G4">
        <v>1</v>
      </c>
    </row>
    <row r="5" spans="1:7" x14ac:dyDescent="0.2">
      <c r="A5" t="s">
        <v>4</v>
      </c>
      <c r="B5">
        <v>17</v>
      </c>
      <c r="C5">
        <v>28</v>
      </c>
      <c r="D5">
        <v>0</v>
      </c>
      <c r="E5">
        <v>1</v>
      </c>
      <c r="F5">
        <v>0</v>
      </c>
      <c r="G5">
        <v>1</v>
      </c>
    </row>
    <row r="6" spans="1:7" x14ac:dyDescent="0.2">
      <c r="A6" t="s">
        <v>5</v>
      </c>
      <c r="B6">
        <v>45</v>
      </c>
      <c r="C6">
        <v>125</v>
      </c>
      <c r="D6">
        <v>2</v>
      </c>
      <c r="E6">
        <v>5</v>
      </c>
      <c r="F6">
        <v>0</v>
      </c>
      <c r="G6">
        <v>1</v>
      </c>
    </row>
    <row r="7" spans="1:7" x14ac:dyDescent="0.2">
      <c r="A7" t="s">
        <v>8</v>
      </c>
      <c r="B7">
        <v>13</v>
      </c>
      <c r="C7">
        <v>222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ACD0-CCEE-E849-A9F4-B7D5757923C1}">
  <dimension ref="A1:G7"/>
  <sheetViews>
    <sheetView topLeftCell="A14" workbookViewId="0">
      <selection activeCell="E1" sqref="E1:G7"/>
    </sheetView>
  </sheetViews>
  <sheetFormatPr baseColWidth="10" defaultRowHeight="16" x14ac:dyDescent="0.2"/>
  <sheetData>
    <row r="1" spans="1:7" ht="17" thickBot="1" x14ac:dyDescent="0.25">
      <c r="A1" s="5">
        <v>90.8</v>
      </c>
      <c r="B1" s="6">
        <v>0.21</v>
      </c>
      <c r="C1" s="6">
        <v>1.1000000000000001</v>
      </c>
      <c r="D1" s="6">
        <v>1.7</v>
      </c>
      <c r="E1" s="4">
        <f>B1/$A1</f>
        <v>2.3127753303964758E-3</v>
      </c>
      <c r="F1" s="4">
        <f t="shared" ref="F1:G7" si="0">C1/$A1</f>
        <v>1.2114537444933923E-2</v>
      </c>
      <c r="G1" s="4">
        <f t="shared" si="0"/>
        <v>1.8722466960352423E-2</v>
      </c>
    </row>
    <row r="2" spans="1:7" ht="17" thickBot="1" x14ac:dyDescent="0.25">
      <c r="A2" s="7">
        <v>17.3</v>
      </c>
      <c r="B2" s="8">
        <v>1.1000000000000001</v>
      </c>
      <c r="C2" s="8">
        <v>5.7</v>
      </c>
      <c r="D2" s="8">
        <v>9.1999999999999993</v>
      </c>
      <c r="E2" s="4">
        <f t="shared" ref="E2:E7" si="1">B2/$A2</f>
        <v>6.358381502890173E-2</v>
      </c>
      <c r="F2" s="4">
        <f t="shared" si="0"/>
        <v>0.32947976878612717</v>
      </c>
      <c r="G2" s="4">
        <f t="shared" si="0"/>
        <v>0.53179190751445082</v>
      </c>
    </row>
    <row r="3" spans="1:7" ht="17" thickBot="1" x14ac:dyDescent="0.25">
      <c r="A3" s="7">
        <v>80.5</v>
      </c>
      <c r="B3" s="8">
        <v>1.4</v>
      </c>
      <c r="C3" s="8">
        <v>7</v>
      </c>
      <c r="D3" s="8">
        <v>11.1</v>
      </c>
      <c r="E3" s="4">
        <f t="shared" si="1"/>
        <v>1.7391304347826087E-2</v>
      </c>
      <c r="F3" s="4">
        <f t="shared" si="0"/>
        <v>8.6956521739130432E-2</v>
      </c>
      <c r="G3" s="4">
        <f t="shared" si="0"/>
        <v>0.13788819875776398</v>
      </c>
    </row>
    <row r="4" spans="1:7" ht="17" thickBot="1" x14ac:dyDescent="0.25">
      <c r="A4" s="7">
        <v>44.9</v>
      </c>
      <c r="B4" s="8">
        <v>0.1</v>
      </c>
      <c r="C4" s="8">
        <v>0.5</v>
      </c>
      <c r="D4" s="8">
        <v>0.78</v>
      </c>
      <c r="E4" s="4">
        <f t="shared" si="1"/>
        <v>2.2271714922049001E-3</v>
      </c>
      <c r="F4" s="4">
        <f t="shared" si="0"/>
        <v>1.1135857461024499E-2</v>
      </c>
      <c r="G4" s="4">
        <f t="shared" si="0"/>
        <v>1.7371937639198219E-2</v>
      </c>
    </row>
    <row r="5" spans="1:7" ht="17" thickBot="1" x14ac:dyDescent="0.25">
      <c r="A5" s="7">
        <v>741.2</v>
      </c>
      <c r="B5" s="8">
        <v>18</v>
      </c>
      <c r="C5" s="8">
        <v>89.9</v>
      </c>
      <c r="D5" s="8">
        <v>143.9</v>
      </c>
      <c r="E5" s="4">
        <f t="shared" si="1"/>
        <v>2.4284943335132217E-2</v>
      </c>
      <c r="F5" s="4">
        <f t="shared" si="0"/>
        <v>0.12128980032379924</v>
      </c>
      <c r="G5" s="4">
        <f t="shared" si="0"/>
        <v>0.19414463032919591</v>
      </c>
    </row>
    <row r="6" spans="1:7" ht="17" thickBot="1" x14ac:dyDescent="0.25">
      <c r="A6" s="7">
        <v>44.4</v>
      </c>
      <c r="B6" s="8">
        <v>14.6</v>
      </c>
      <c r="C6" s="8">
        <v>72.900000000000006</v>
      </c>
      <c r="D6" s="8">
        <v>116.6</v>
      </c>
      <c r="E6" s="4">
        <f t="shared" si="1"/>
        <v>0.32882882882882886</v>
      </c>
      <c r="F6" s="4">
        <f t="shared" si="0"/>
        <v>1.6418918918918921</v>
      </c>
      <c r="G6" s="4">
        <f t="shared" si="0"/>
        <v>2.6261261261261262</v>
      </c>
    </row>
    <row r="7" spans="1:7" ht="17" thickBot="1" x14ac:dyDescent="0.25">
      <c r="A7" s="7">
        <v>11.7</v>
      </c>
      <c r="B7" s="8">
        <v>0</v>
      </c>
      <c r="C7" s="8">
        <v>0</v>
      </c>
      <c r="D7" s="8">
        <v>0</v>
      </c>
      <c r="E7" s="4">
        <f t="shared" si="1"/>
        <v>0</v>
      </c>
      <c r="F7" s="4">
        <f t="shared" si="0"/>
        <v>0</v>
      </c>
      <c r="G7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Uncertainty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Shen</dc:creator>
  <cp:lastModifiedBy>Lu Shen</cp:lastModifiedBy>
  <dcterms:created xsi:type="dcterms:W3CDTF">2020-09-19T12:18:59Z</dcterms:created>
  <dcterms:modified xsi:type="dcterms:W3CDTF">2020-11-18T03:04:13Z</dcterms:modified>
</cp:coreProperties>
</file>