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chwalbc/Documents/Research/PACE-TB/outputs/res/summ/"/>
    </mc:Choice>
  </mc:AlternateContent>
  <xr:revisionPtr revIDLastSave="0" documentId="13_ncr:1_{A75E5D6A-085A-5046-9E6B-7F09541949C9}" xr6:coauthVersionLast="47" xr6:coauthVersionMax="47" xr10:uidLastSave="{00000000-0000-0000-0000-000000000000}"/>
  <bookViews>
    <workbookView xWindow="17800" yWindow="-28300" windowWidth="34340" windowHeight="28300" activeTab="3" xr2:uid="{272D407C-858F-4750-A7F3-F113A4AC0DD7}"/>
  </bookViews>
  <sheets>
    <sheet name="Contents" sheetId="1" r:id="rId1"/>
    <sheet name="RESULTS" sheetId="7" r:id="rId2"/>
    <sheet name="TBMod" sheetId="2" r:id="rId3"/>
    <sheet name="VALUES" sheetId="6" r:id="rId4"/>
    <sheet name="COSTS" sheetId="3" r:id="rId5"/>
    <sheet name="QALYs" sheetId="5" r:id="rId6"/>
    <sheet name="DALYs" sheetId="10" r:id="rId7"/>
    <sheet name="LE_BRA" sheetId="15" r:id="rId8"/>
    <sheet name="LE_IND" sheetId="16" r:id="rId9"/>
    <sheet name="LE_ZAF" sheetId="17" r:id="rId10"/>
    <sheet name="Activity costs" sheetId="8" r:id="rId11"/>
    <sheet name="Component costs" sheetId="9" r:id="rId12"/>
    <sheet name="Unit costs" sheetId="14" r:id="rId13"/>
    <sheet name="Econ sources" sheetId="11" r:id="rId14"/>
    <sheet name="DALYs (2)" sheetId="13" r:id="rId15"/>
  </sheets>
  <definedNames>
    <definedName name="BRA_cet_high">VALUES!$D$19</definedName>
    <definedName name="BRA_cet_low">VALUES!$D$18</definedName>
    <definedName name="BRA_disc">VALUES!$D$23</definedName>
    <definedName name="BRA_disc_factor">VALUES!$D$24</definedName>
    <definedName name="disc">VALUES!$G$23</definedName>
    <definedName name="IND_cet_high">VALUES!$E$19</definedName>
    <definedName name="IND_cet_low">VALUES!$E$18</definedName>
    <definedName name="IND_disc">VALUES!$E$23</definedName>
    <definedName name="IND_disc_factor">VALUES!$E$24</definedName>
    <definedName name="ZAF_cet_high">VALUES!$F$19</definedName>
    <definedName name="ZAF_cet_low">VALUES!$F$18</definedName>
    <definedName name="ZAF_disc">VALUES!$F$23</definedName>
    <definedName name="ZAF_disc_factor">VALUES!$F$24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1" l="1"/>
  <c r="U5" i="11"/>
  <c r="U4" i="11"/>
  <c r="T6" i="11"/>
  <c r="T5" i="11"/>
  <c r="T4" i="11"/>
  <c r="I10" i="11"/>
  <c r="F11" i="11"/>
  <c r="J73" i="8"/>
  <c r="Y97" i="8" l="1"/>
  <c r="X97" i="8"/>
  <c r="W97" i="8"/>
  <c r="T97" i="8"/>
  <c r="S97" i="8"/>
  <c r="R97" i="8"/>
  <c r="Q97" i="8"/>
  <c r="P97" i="8"/>
  <c r="M97" i="8"/>
  <c r="L97" i="8"/>
  <c r="K97" i="8"/>
  <c r="J97" i="8"/>
  <c r="I97" i="8"/>
  <c r="H97" i="8"/>
  <c r="G97" i="8"/>
  <c r="F97" i="8"/>
  <c r="E97" i="8"/>
  <c r="Y72" i="8"/>
  <c r="X72" i="8"/>
  <c r="V72" i="8"/>
  <c r="T72" i="8"/>
  <c r="S72" i="8"/>
  <c r="R72" i="8"/>
  <c r="Q72" i="8"/>
  <c r="O72" i="8"/>
  <c r="M72" i="8"/>
  <c r="L72" i="8"/>
  <c r="K72" i="8"/>
  <c r="J72" i="8"/>
  <c r="I72" i="8"/>
  <c r="H72" i="8"/>
  <c r="G72" i="8"/>
  <c r="F72" i="8"/>
  <c r="E72" i="8"/>
  <c r="Y47" i="8"/>
  <c r="X47" i="8"/>
  <c r="U47" i="8"/>
  <c r="T47" i="8"/>
  <c r="S47" i="8"/>
  <c r="R47" i="8"/>
  <c r="Q47" i="8"/>
  <c r="N47" i="8"/>
  <c r="M47" i="8"/>
  <c r="D47" i="8"/>
  <c r="G47" i="8" s="1"/>
  <c r="E47" i="8"/>
  <c r="F47" i="8"/>
  <c r="H47" i="8"/>
  <c r="I47" i="8"/>
  <c r="J47" i="8"/>
  <c r="K47" i="8"/>
  <c r="L47" i="8"/>
  <c r="D97" i="8"/>
  <c r="D72" i="8"/>
  <c r="D60" i="8"/>
  <c r="V60" i="8" s="1"/>
  <c r="D59" i="8"/>
  <c r="D58" i="8"/>
  <c r="W85" i="8"/>
  <c r="R85" i="8"/>
  <c r="Q85" i="8"/>
  <c r="P85" i="8"/>
  <c r="I85" i="8"/>
  <c r="H85" i="8"/>
  <c r="D85" i="8"/>
  <c r="Y85" i="8" s="1"/>
  <c r="Y60" i="8"/>
  <c r="D35" i="8"/>
  <c r="Y35" i="8" s="1"/>
  <c r="D65" i="9"/>
  <c r="D64" i="9"/>
  <c r="D15" i="9"/>
  <c r="D14" i="9"/>
  <c r="D32" i="9"/>
  <c r="D55" i="9"/>
  <c r="H60" i="8" l="1"/>
  <c r="I60" i="8"/>
  <c r="Q60" i="8"/>
  <c r="F85" i="8"/>
  <c r="L85" i="8"/>
  <c r="T85" i="8"/>
  <c r="F60" i="8"/>
  <c r="T60" i="8"/>
  <c r="G85" i="8"/>
  <c r="M85" i="8"/>
  <c r="L60" i="8"/>
  <c r="X85" i="8"/>
  <c r="O60" i="8"/>
  <c r="E85" i="8"/>
  <c r="K85" i="8"/>
  <c r="S85" i="8"/>
  <c r="G60" i="8"/>
  <c r="M60" i="8"/>
  <c r="J60" i="8"/>
  <c r="J85" i="8" s="1"/>
  <c r="R60" i="8"/>
  <c r="X60" i="8"/>
  <c r="J35" i="8"/>
  <c r="E60" i="8"/>
  <c r="K60" i="8"/>
  <c r="S60" i="8"/>
  <c r="T35" i="8"/>
  <c r="U35" i="8"/>
  <c r="E35" i="8"/>
  <c r="L35" i="8"/>
  <c r="F35" i="8"/>
  <c r="M35" i="8"/>
  <c r="G35" i="8"/>
  <c r="N35" i="8"/>
  <c r="H35" i="8"/>
  <c r="Q35" i="8"/>
  <c r="I35" i="8"/>
  <c r="R35" i="8"/>
  <c r="X35" i="8"/>
  <c r="K35" i="8"/>
  <c r="S35" i="8"/>
  <c r="J67" i="6" l="1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N64" i="6"/>
  <c r="N55" i="6"/>
  <c r="E67" i="6"/>
  <c r="O67" i="6" s="1"/>
  <c r="E66" i="6"/>
  <c r="O66" i="6" s="1"/>
  <c r="E65" i="6"/>
  <c r="O65" i="6" s="1"/>
  <c r="E64" i="6"/>
  <c r="O64" i="6" s="1"/>
  <c r="E63" i="6"/>
  <c r="O63" i="6" s="1"/>
  <c r="E62" i="6"/>
  <c r="O62" i="6" s="1"/>
  <c r="E61" i="6"/>
  <c r="O61" i="6" s="1"/>
  <c r="E60" i="6"/>
  <c r="O60" i="6" s="1"/>
  <c r="E59" i="6"/>
  <c r="O59" i="6" s="1"/>
  <c r="E58" i="6"/>
  <c r="O58" i="6" s="1"/>
  <c r="E57" i="6"/>
  <c r="O57" i="6" s="1"/>
  <c r="E56" i="6"/>
  <c r="E55" i="6"/>
  <c r="E54" i="6"/>
  <c r="O54" i="6" s="1"/>
  <c r="E53" i="6"/>
  <c r="O53" i="6" s="1"/>
  <c r="E52" i="6"/>
  <c r="O52" i="6" s="1"/>
  <c r="D67" i="6"/>
  <c r="N67" i="6" s="1"/>
  <c r="D66" i="6"/>
  <c r="N66" i="6" s="1"/>
  <c r="D65" i="6"/>
  <c r="N65" i="6" s="1"/>
  <c r="D64" i="6"/>
  <c r="D63" i="6"/>
  <c r="D62" i="6"/>
  <c r="D61" i="6"/>
  <c r="N61" i="6" s="1"/>
  <c r="D60" i="6"/>
  <c r="N60" i="6" s="1"/>
  <c r="D59" i="6"/>
  <c r="N59" i="6" s="1"/>
  <c r="D58" i="6"/>
  <c r="N58" i="6" s="1"/>
  <c r="D57" i="6"/>
  <c r="D56" i="6"/>
  <c r="D55" i="6"/>
  <c r="D54" i="6"/>
  <c r="D53" i="6"/>
  <c r="D52" i="6"/>
  <c r="N54" i="6" l="1"/>
  <c r="N53" i="6"/>
  <c r="N52" i="6"/>
  <c r="O55" i="6"/>
  <c r="O56" i="6"/>
  <c r="N62" i="6"/>
  <c r="N56" i="6"/>
  <c r="N57" i="6"/>
  <c r="N63" i="6"/>
  <c r="J22" i="5" l="1"/>
  <c r="J21" i="5"/>
  <c r="D22" i="5"/>
  <c r="D39" i="9"/>
  <c r="D42" i="9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M52" i="6" l="1"/>
  <c r="D10" i="9"/>
  <c r="D43" i="9"/>
  <c r="D63" i="9"/>
  <c r="D41" i="9"/>
  <c r="D61" i="9"/>
  <c r="D60" i="9"/>
  <c r="D38" i="9"/>
  <c r="A22" i="10"/>
  <c r="G21" i="5"/>
  <c r="D21" i="5"/>
  <c r="A21" i="5"/>
  <c r="D13" i="6" l="1"/>
  <c r="F14" i="6"/>
  <c r="E14" i="6"/>
  <c r="D14" i="6"/>
  <c r="I8" i="11"/>
  <c r="F8" i="11"/>
  <c r="F7" i="11"/>
  <c r="I7" i="11"/>
  <c r="F5" i="11"/>
  <c r="I5" i="11"/>
  <c r="F4" i="11"/>
  <c r="I4" i="11"/>
  <c r="P6" i="7" l="1"/>
  <c r="P5" i="7"/>
  <c r="P7" i="7"/>
  <c r="D96" i="8"/>
  <c r="D95" i="8"/>
  <c r="D94" i="8"/>
  <c r="D93" i="8"/>
  <c r="D92" i="8"/>
  <c r="D91" i="8"/>
  <c r="D90" i="8"/>
  <c r="D89" i="8"/>
  <c r="D88" i="8"/>
  <c r="D87" i="8"/>
  <c r="D86" i="8"/>
  <c r="D84" i="8"/>
  <c r="D83" i="8"/>
  <c r="D82" i="8"/>
  <c r="D81" i="8"/>
  <c r="D80" i="8"/>
  <c r="D79" i="8"/>
  <c r="D71" i="8"/>
  <c r="D70" i="8"/>
  <c r="D69" i="8"/>
  <c r="D68" i="8"/>
  <c r="D67" i="8"/>
  <c r="D66" i="8"/>
  <c r="D65" i="8"/>
  <c r="D64" i="8"/>
  <c r="D63" i="8"/>
  <c r="D62" i="8"/>
  <c r="D61" i="8"/>
  <c r="D57" i="8"/>
  <c r="D56" i="8"/>
  <c r="D55" i="8"/>
  <c r="D54" i="8"/>
  <c r="D46" i="8"/>
  <c r="D45" i="8"/>
  <c r="D44" i="8"/>
  <c r="D43" i="8"/>
  <c r="D42" i="8"/>
  <c r="D41" i="8"/>
  <c r="D40" i="8"/>
  <c r="D39" i="8"/>
  <c r="D38" i="8"/>
  <c r="D37" i="8"/>
  <c r="D36" i="8"/>
  <c r="D34" i="8"/>
  <c r="D33" i="8"/>
  <c r="D32" i="8"/>
  <c r="D31" i="8"/>
  <c r="D30" i="8"/>
  <c r="D29" i="8"/>
  <c r="D28" i="8"/>
  <c r="U17" i="5"/>
  <c r="U445" i="5"/>
  <c r="U444" i="5"/>
  <c r="U443" i="5"/>
  <c r="U442" i="5"/>
  <c r="U441" i="5"/>
  <c r="U440" i="5"/>
  <c r="U439" i="5"/>
  <c r="U438" i="5"/>
  <c r="U437" i="5"/>
  <c r="U436" i="5"/>
  <c r="U435" i="5"/>
  <c r="U434" i="5"/>
  <c r="U433" i="5"/>
  <c r="U432" i="5"/>
  <c r="U431" i="5"/>
  <c r="U430" i="5"/>
  <c r="U429" i="5"/>
  <c r="U428" i="5"/>
  <c r="U427" i="5"/>
  <c r="U426" i="5"/>
  <c r="U425" i="5"/>
  <c r="U424" i="5"/>
  <c r="U423" i="5"/>
  <c r="U422" i="5"/>
  <c r="U421" i="5"/>
  <c r="U420" i="5"/>
  <c r="U419" i="5"/>
  <c r="U418" i="5"/>
  <c r="U417" i="5"/>
  <c r="U416" i="5"/>
  <c r="U415" i="5"/>
  <c r="U414" i="5"/>
  <c r="U413" i="5"/>
  <c r="U412" i="5"/>
  <c r="U411" i="5"/>
  <c r="U410" i="5"/>
  <c r="U409" i="5"/>
  <c r="U408" i="5"/>
  <c r="U407" i="5"/>
  <c r="U406" i="5"/>
  <c r="U405" i="5"/>
  <c r="U404" i="5"/>
  <c r="U403" i="5"/>
  <c r="U402" i="5"/>
  <c r="U401" i="5"/>
  <c r="U400" i="5"/>
  <c r="U399" i="5"/>
  <c r="U398" i="5"/>
  <c r="U397" i="5"/>
  <c r="U396" i="5"/>
  <c r="U395" i="5"/>
  <c r="U394" i="5"/>
  <c r="U393" i="5"/>
  <c r="U392" i="5"/>
  <c r="U391" i="5"/>
  <c r="U390" i="5"/>
  <c r="U389" i="5"/>
  <c r="U388" i="5"/>
  <c r="U387" i="5"/>
  <c r="U386" i="5"/>
  <c r="U385" i="5"/>
  <c r="U384" i="5"/>
  <c r="U383" i="5"/>
  <c r="U382" i="5"/>
  <c r="U381" i="5"/>
  <c r="U380" i="5"/>
  <c r="U379" i="5"/>
  <c r="U378" i="5"/>
  <c r="U377" i="5"/>
  <c r="U376" i="5"/>
  <c r="U375" i="5"/>
  <c r="U374" i="5"/>
  <c r="U373" i="5"/>
  <c r="U372" i="5"/>
  <c r="U371" i="5"/>
  <c r="U370" i="5"/>
  <c r="U369" i="5"/>
  <c r="U368" i="5"/>
  <c r="U367" i="5"/>
  <c r="U366" i="5"/>
  <c r="U365" i="5"/>
  <c r="U364" i="5"/>
  <c r="U363" i="5"/>
  <c r="U362" i="5"/>
  <c r="U361" i="5"/>
  <c r="U360" i="5"/>
  <c r="U359" i="5"/>
  <c r="U358" i="5"/>
  <c r="U357" i="5"/>
  <c r="U356" i="5"/>
  <c r="U355" i="5"/>
  <c r="U354" i="5"/>
  <c r="U353" i="5"/>
  <c r="U352" i="5"/>
  <c r="U351" i="5"/>
  <c r="U350" i="5"/>
  <c r="U349" i="5"/>
  <c r="U348" i="5"/>
  <c r="U347" i="5"/>
  <c r="U346" i="5"/>
  <c r="U345" i="5"/>
  <c r="U344" i="5"/>
  <c r="U343" i="5"/>
  <c r="U342" i="5"/>
  <c r="U341" i="5"/>
  <c r="U340" i="5"/>
  <c r="U339" i="5"/>
  <c r="U338" i="5"/>
  <c r="U337" i="5"/>
  <c r="U336" i="5"/>
  <c r="U335" i="5"/>
  <c r="U334" i="5"/>
  <c r="U333" i="5"/>
  <c r="U332" i="5"/>
  <c r="U331" i="5"/>
  <c r="U330" i="5"/>
  <c r="U329" i="5"/>
  <c r="U328" i="5"/>
  <c r="U327" i="5"/>
  <c r="U326" i="5"/>
  <c r="U325" i="5"/>
  <c r="U324" i="5"/>
  <c r="U323" i="5"/>
  <c r="U322" i="5"/>
  <c r="U321" i="5"/>
  <c r="U320" i="5"/>
  <c r="U319" i="5"/>
  <c r="U318" i="5"/>
  <c r="U317" i="5"/>
  <c r="U316" i="5"/>
  <c r="U315" i="5"/>
  <c r="U314" i="5"/>
  <c r="U313" i="5"/>
  <c r="U312" i="5"/>
  <c r="U311" i="5"/>
  <c r="U310" i="5"/>
  <c r="U309" i="5"/>
  <c r="U308" i="5"/>
  <c r="U307" i="5"/>
  <c r="U306" i="5"/>
  <c r="U305" i="5"/>
  <c r="U304" i="5"/>
  <c r="U303" i="5"/>
  <c r="U302" i="5"/>
  <c r="U301" i="5"/>
  <c r="U300" i="5"/>
  <c r="U299" i="5"/>
  <c r="U298" i="5"/>
  <c r="U297" i="5"/>
  <c r="U296" i="5"/>
  <c r="U295" i="5"/>
  <c r="U294" i="5"/>
  <c r="U293" i="5"/>
  <c r="U292" i="5"/>
  <c r="U291" i="5"/>
  <c r="U290" i="5"/>
  <c r="U289" i="5"/>
  <c r="U288" i="5"/>
  <c r="U287" i="5"/>
  <c r="U286" i="5"/>
  <c r="U285" i="5"/>
  <c r="U284" i="5"/>
  <c r="U283" i="5"/>
  <c r="U282" i="5"/>
  <c r="U281" i="5"/>
  <c r="U280" i="5"/>
  <c r="U279" i="5"/>
  <c r="U278" i="5"/>
  <c r="U277" i="5"/>
  <c r="U276" i="5"/>
  <c r="U275" i="5"/>
  <c r="U274" i="5"/>
  <c r="U273" i="5"/>
  <c r="U272" i="5"/>
  <c r="U271" i="5"/>
  <c r="U270" i="5"/>
  <c r="U269" i="5"/>
  <c r="U268" i="5"/>
  <c r="U267" i="5"/>
  <c r="U266" i="5"/>
  <c r="U265" i="5"/>
  <c r="U264" i="5"/>
  <c r="U263" i="5"/>
  <c r="U262" i="5"/>
  <c r="U261" i="5"/>
  <c r="U260" i="5"/>
  <c r="U259" i="5"/>
  <c r="U258" i="5"/>
  <c r="U257" i="5"/>
  <c r="U256" i="5"/>
  <c r="U255" i="5"/>
  <c r="U254" i="5"/>
  <c r="U253" i="5"/>
  <c r="U252" i="5"/>
  <c r="U251" i="5"/>
  <c r="U250" i="5"/>
  <c r="U249" i="5"/>
  <c r="U248" i="5"/>
  <c r="U247" i="5"/>
  <c r="U246" i="5"/>
  <c r="U245" i="5"/>
  <c r="U244" i="5"/>
  <c r="U243" i="5"/>
  <c r="U242" i="5"/>
  <c r="U241" i="5"/>
  <c r="U240" i="5"/>
  <c r="U239" i="5"/>
  <c r="U238" i="5"/>
  <c r="U237" i="5"/>
  <c r="U236" i="5"/>
  <c r="U235" i="5"/>
  <c r="U234" i="5"/>
  <c r="U233" i="5"/>
  <c r="U232" i="5"/>
  <c r="U231" i="5"/>
  <c r="U230" i="5"/>
  <c r="U229" i="5"/>
  <c r="U228" i="5"/>
  <c r="U227" i="5"/>
  <c r="U226" i="5"/>
  <c r="U225" i="5"/>
  <c r="U224" i="5"/>
  <c r="U223" i="5"/>
  <c r="U222" i="5"/>
  <c r="U221" i="5"/>
  <c r="U220" i="5"/>
  <c r="U219" i="5"/>
  <c r="U218" i="5"/>
  <c r="U217" i="5"/>
  <c r="U216" i="5"/>
  <c r="U215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U18" i="5"/>
  <c r="U19" i="5"/>
  <c r="S448" i="13"/>
  <c r="S447" i="13"/>
  <c r="S446" i="13"/>
  <c r="S445" i="13"/>
  <c r="S444" i="13"/>
  <c r="S443" i="13"/>
  <c r="S442" i="13"/>
  <c r="S441" i="13"/>
  <c r="S440" i="13"/>
  <c r="S439" i="13"/>
  <c r="S438" i="13"/>
  <c r="S437" i="13"/>
  <c r="S436" i="13"/>
  <c r="S435" i="13"/>
  <c r="S434" i="13"/>
  <c r="S433" i="13"/>
  <c r="S432" i="13"/>
  <c r="S431" i="13"/>
  <c r="S430" i="13"/>
  <c r="S429" i="13"/>
  <c r="S428" i="13"/>
  <c r="S427" i="13"/>
  <c r="S426" i="13"/>
  <c r="S425" i="13"/>
  <c r="S424" i="13"/>
  <c r="S423" i="13"/>
  <c r="S422" i="13"/>
  <c r="S421" i="13"/>
  <c r="S420" i="13"/>
  <c r="S419" i="13"/>
  <c r="S418" i="13"/>
  <c r="S417" i="13"/>
  <c r="S416" i="13"/>
  <c r="S415" i="13"/>
  <c r="S414" i="13"/>
  <c r="S413" i="13"/>
  <c r="S412" i="13"/>
  <c r="S411" i="13"/>
  <c r="S410" i="13"/>
  <c r="S409" i="13"/>
  <c r="S408" i="13"/>
  <c r="S407" i="13"/>
  <c r="S406" i="13"/>
  <c r="S405" i="13"/>
  <c r="S404" i="13"/>
  <c r="S403" i="13"/>
  <c r="S402" i="13"/>
  <c r="S401" i="13"/>
  <c r="S400" i="13"/>
  <c r="S399" i="13"/>
  <c r="S398" i="13"/>
  <c r="S397" i="13"/>
  <c r="S396" i="13"/>
  <c r="S395" i="13"/>
  <c r="S394" i="13"/>
  <c r="S393" i="13"/>
  <c r="S392" i="13"/>
  <c r="S391" i="13"/>
  <c r="S390" i="13"/>
  <c r="S389" i="13"/>
  <c r="S388" i="13"/>
  <c r="S387" i="13"/>
  <c r="S386" i="13"/>
  <c r="S385" i="13"/>
  <c r="S384" i="13"/>
  <c r="S383" i="13"/>
  <c r="S382" i="13"/>
  <c r="S381" i="13"/>
  <c r="S380" i="13"/>
  <c r="S379" i="13"/>
  <c r="S378" i="13"/>
  <c r="S377" i="13"/>
  <c r="S376" i="13"/>
  <c r="S375" i="13"/>
  <c r="S374" i="13"/>
  <c r="S373" i="13"/>
  <c r="S372" i="13"/>
  <c r="S371" i="13"/>
  <c r="S370" i="13"/>
  <c r="S369" i="13"/>
  <c r="S368" i="13"/>
  <c r="S367" i="13"/>
  <c r="S366" i="13"/>
  <c r="S365" i="13"/>
  <c r="S364" i="13"/>
  <c r="S363" i="13"/>
  <c r="S362" i="13"/>
  <c r="S361" i="13"/>
  <c r="S360" i="13"/>
  <c r="S359" i="13"/>
  <c r="S358" i="13"/>
  <c r="S357" i="13"/>
  <c r="S356" i="13"/>
  <c r="S355" i="13"/>
  <c r="S354" i="13"/>
  <c r="S353" i="13"/>
  <c r="S352" i="13"/>
  <c r="S351" i="13"/>
  <c r="S350" i="13"/>
  <c r="S349" i="13"/>
  <c r="S348" i="13"/>
  <c r="S347" i="13"/>
  <c r="S346" i="13"/>
  <c r="S345" i="13"/>
  <c r="S344" i="13"/>
  <c r="S343" i="13"/>
  <c r="S342" i="13"/>
  <c r="S341" i="13"/>
  <c r="S340" i="13"/>
  <c r="S339" i="13"/>
  <c r="S338" i="13"/>
  <c r="S337" i="13"/>
  <c r="S336" i="13"/>
  <c r="S335" i="13"/>
  <c r="S334" i="13"/>
  <c r="S333" i="13"/>
  <c r="S332" i="13"/>
  <c r="S331" i="13"/>
  <c r="S330" i="13"/>
  <c r="S329" i="13"/>
  <c r="S328" i="13"/>
  <c r="S327" i="13"/>
  <c r="S326" i="13"/>
  <c r="S325" i="13"/>
  <c r="S324" i="13"/>
  <c r="S323" i="13"/>
  <c r="S322" i="13"/>
  <c r="S321" i="13"/>
  <c r="S320" i="13"/>
  <c r="S319" i="13"/>
  <c r="S318" i="13"/>
  <c r="S317" i="13"/>
  <c r="S316" i="13"/>
  <c r="S315" i="13"/>
  <c r="S314" i="13"/>
  <c r="S313" i="13"/>
  <c r="S312" i="13"/>
  <c r="S311" i="13"/>
  <c r="S310" i="13"/>
  <c r="S309" i="13"/>
  <c r="S308" i="13"/>
  <c r="S307" i="13"/>
  <c r="S306" i="13"/>
  <c r="S305" i="13"/>
  <c r="S304" i="13"/>
  <c r="S303" i="13"/>
  <c r="S302" i="13"/>
  <c r="S301" i="13"/>
  <c r="S300" i="13"/>
  <c r="S299" i="13"/>
  <c r="S298" i="13"/>
  <c r="S297" i="13"/>
  <c r="S296" i="13"/>
  <c r="S295" i="13"/>
  <c r="S294" i="13"/>
  <c r="S293" i="13"/>
  <c r="S292" i="13"/>
  <c r="S291" i="13"/>
  <c r="S290" i="13"/>
  <c r="S289" i="13"/>
  <c r="S288" i="13"/>
  <c r="S287" i="13"/>
  <c r="S286" i="13"/>
  <c r="S285" i="13"/>
  <c r="S284" i="13"/>
  <c r="S283" i="13"/>
  <c r="S282" i="13"/>
  <c r="S281" i="13"/>
  <c r="S280" i="13"/>
  <c r="S279" i="13"/>
  <c r="S278" i="13"/>
  <c r="S277" i="13"/>
  <c r="S276" i="13"/>
  <c r="S275" i="13"/>
  <c r="S274" i="13"/>
  <c r="S273" i="13"/>
  <c r="S272" i="13"/>
  <c r="S271" i="13"/>
  <c r="S270" i="13"/>
  <c r="S269" i="13"/>
  <c r="S268" i="13"/>
  <c r="S267" i="13"/>
  <c r="S266" i="13"/>
  <c r="S265" i="13"/>
  <c r="S264" i="13"/>
  <c r="S263" i="13"/>
  <c r="S262" i="13"/>
  <c r="S261" i="13"/>
  <c r="S260" i="13"/>
  <c r="S259" i="13"/>
  <c r="S258" i="13"/>
  <c r="S257" i="13"/>
  <c r="S256" i="13"/>
  <c r="S255" i="13"/>
  <c r="S254" i="13"/>
  <c r="S253" i="13"/>
  <c r="S252" i="13"/>
  <c r="S251" i="13"/>
  <c r="S250" i="13"/>
  <c r="S249" i="13"/>
  <c r="S248" i="13"/>
  <c r="S247" i="13"/>
  <c r="S246" i="13"/>
  <c r="S245" i="13"/>
  <c r="S244" i="13"/>
  <c r="S243" i="13"/>
  <c r="S242" i="13"/>
  <c r="S241" i="13"/>
  <c r="S240" i="13"/>
  <c r="S239" i="13"/>
  <c r="S238" i="13"/>
  <c r="S237" i="13"/>
  <c r="S236" i="13"/>
  <c r="S235" i="13"/>
  <c r="S234" i="13"/>
  <c r="S233" i="13"/>
  <c r="S232" i="13"/>
  <c r="S231" i="13"/>
  <c r="S230" i="13"/>
  <c r="S229" i="13"/>
  <c r="S228" i="13"/>
  <c r="S227" i="13"/>
  <c r="S226" i="13"/>
  <c r="S225" i="13"/>
  <c r="S224" i="13"/>
  <c r="S223" i="13"/>
  <c r="S222" i="13"/>
  <c r="S221" i="13"/>
  <c r="S220" i="13"/>
  <c r="S219" i="13"/>
  <c r="S218" i="13"/>
  <c r="S217" i="13"/>
  <c r="S216" i="13"/>
  <c r="S215" i="13"/>
  <c r="S214" i="13"/>
  <c r="S213" i="13"/>
  <c r="S212" i="13"/>
  <c r="S211" i="13"/>
  <c r="S210" i="13"/>
  <c r="S209" i="13"/>
  <c r="S208" i="13"/>
  <c r="S207" i="13"/>
  <c r="S206" i="13"/>
  <c r="S205" i="13"/>
  <c r="S204" i="13"/>
  <c r="S203" i="13"/>
  <c r="S202" i="13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D4" i="3"/>
  <c r="D3" i="3"/>
  <c r="D12" i="3"/>
  <c r="D11" i="3"/>
  <c r="D10" i="3"/>
  <c r="D9" i="3"/>
  <c r="D8" i="3"/>
  <c r="D7" i="3"/>
  <c r="D6" i="3"/>
  <c r="D5" i="3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V54" i="8" l="1"/>
  <c r="J54" i="8"/>
  <c r="J79" i="8" s="1"/>
  <c r="V61" i="8"/>
  <c r="J61" i="8"/>
  <c r="J86" i="8" s="1"/>
  <c r="V67" i="8"/>
  <c r="J67" i="8"/>
  <c r="J92" i="8" s="1"/>
  <c r="J29" i="8"/>
  <c r="J36" i="8"/>
  <c r="J42" i="8"/>
  <c r="V55" i="8"/>
  <c r="J55" i="8"/>
  <c r="J80" i="8" s="1"/>
  <c r="V62" i="8"/>
  <c r="J62" i="8"/>
  <c r="J87" i="8" s="1"/>
  <c r="V68" i="8"/>
  <c r="J68" i="8"/>
  <c r="J93" i="8" s="1"/>
  <c r="J30" i="8"/>
  <c r="J37" i="8"/>
  <c r="J43" i="8"/>
  <c r="V56" i="8"/>
  <c r="J56" i="8"/>
  <c r="V63" i="8"/>
  <c r="J63" i="8"/>
  <c r="J88" i="8" s="1"/>
  <c r="V69" i="8"/>
  <c r="J69" i="8"/>
  <c r="J94" i="8" s="1"/>
  <c r="J38" i="8"/>
  <c r="J44" i="8"/>
  <c r="V57" i="8"/>
  <c r="J57" i="8"/>
  <c r="J82" i="8" s="1"/>
  <c r="V64" i="8"/>
  <c r="J64" i="8"/>
  <c r="J89" i="8" s="1"/>
  <c r="V70" i="8"/>
  <c r="J70" i="8"/>
  <c r="J95" i="8" s="1"/>
  <c r="J32" i="8"/>
  <c r="J39" i="8"/>
  <c r="J45" i="8"/>
  <c r="V58" i="8"/>
  <c r="J58" i="8"/>
  <c r="J83" i="8" s="1"/>
  <c r="V65" i="8"/>
  <c r="J65" i="8"/>
  <c r="J90" i="8" s="1"/>
  <c r="V71" i="8"/>
  <c r="J71" i="8"/>
  <c r="J96" i="8" s="1"/>
  <c r="J33" i="8"/>
  <c r="J40" i="8"/>
  <c r="J46" i="8"/>
  <c r="V59" i="8"/>
  <c r="J59" i="8"/>
  <c r="J84" i="8" s="1"/>
  <c r="V66" i="8"/>
  <c r="J66" i="8"/>
  <c r="J91" i="8" s="1"/>
  <c r="J28" i="8"/>
  <c r="J34" i="8"/>
  <c r="J41" i="8"/>
  <c r="W88" i="8"/>
  <c r="W95" i="8"/>
  <c r="W96" i="8"/>
  <c r="W84" i="8"/>
  <c r="L33" i="8"/>
  <c r="W79" i="8"/>
  <c r="W86" i="8"/>
  <c r="W92" i="8"/>
  <c r="W81" i="8"/>
  <c r="W94" i="8"/>
  <c r="W82" i="8"/>
  <c r="W89" i="8"/>
  <c r="W83" i="8"/>
  <c r="W90" i="8"/>
  <c r="W91" i="8"/>
  <c r="W80" i="8"/>
  <c r="W87" i="8"/>
  <c r="W93" i="8"/>
  <c r="Y43" i="8"/>
  <c r="L43" i="8"/>
  <c r="X82" i="8"/>
  <c r="L82" i="8"/>
  <c r="S38" i="8"/>
  <c r="L38" i="8"/>
  <c r="L64" i="8"/>
  <c r="S90" i="8"/>
  <c r="L90" i="8"/>
  <c r="Y32" i="8"/>
  <c r="L32" i="8"/>
  <c r="S65" i="8"/>
  <c r="L65" i="8"/>
  <c r="X84" i="8"/>
  <c r="L84" i="8"/>
  <c r="U40" i="8"/>
  <c r="L40" i="8"/>
  <c r="R46" i="8"/>
  <c r="L46" i="8"/>
  <c r="L59" i="8"/>
  <c r="L66" i="8"/>
  <c r="S79" i="8"/>
  <c r="L79" i="8"/>
  <c r="S86" i="8"/>
  <c r="L86" i="8"/>
  <c r="T29" i="8"/>
  <c r="L29" i="8"/>
  <c r="N36" i="8"/>
  <c r="L36" i="8"/>
  <c r="X42" i="8"/>
  <c r="L42" i="8"/>
  <c r="Y55" i="8"/>
  <c r="L55" i="8"/>
  <c r="F62" i="8"/>
  <c r="L62" i="8"/>
  <c r="X68" i="8"/>
  <c r="L68" i="8"/>
  <c r="E81" i="8"/>
  <c r="L81" i="8"/>
  <c r="L88" i="8"/>
  <c r="M94" i="8"/>
  <c r="L94" i="8"/>
  <c r="S37" i="8"/>
  <c r="L37" i="8"/>
  <c r="R63" i="8"/>
  <c r="L63" i="8"/>
  <c r="X95" i="8"/>
  <c r="L95" i="8"/>
  <c r="T31" i="8"/>
  <c r="L31" i="8"/>
  <c r="S44" i="8"/>
  <c r="L44" i="8"/>
  <c r="L70" i="8"/>
  <c r="S83" i="8"/>
  <c r="L83" i="8"/>
  <c r="T58" i="8"/>
  <c r="L58" i="8"/>
  <c r="Y30" i="8"/>
  <c r="L30" i="8"/>
  <c r="Y56" i="8"/>
  <c r="L56" i="8"/>
  <c r="R69" i="8"/>
  <c r="L69" i="8"/>
  <c r="X89" i="8"/>
  <c r="L89" i="8"/>
  <c r="L57" i="8"/>
  <c r="S96" i="8"/>
  <c r="L96" i="8"/>
  <c r="I39" i="8"/>
  <c r="L39" i="8"/>
  <c r="Q45" i="8"/>
  <c r="L45" i="8"/>
  <c r="T71" i="8"/>
  <c r="L71" i="8"/>
  <c r="X91" i="8"/>
  <c r="L91" i="8"/>
  <c r="S92" i="8"/>
  <c r="L92" i="8"/>
  <c r="K28" i="8"/>
  <c r="L28" i="8"/>
  <c r="Y34" i="8"/>
  <c r="L34" i="8"/>
  <c r="X41" i="8"/>
  <c r="L41" i="8"/>
  <c r="S54" i="8"/>
  <c r="L54" i="8"/>
  <c r="T61" i="8"/>
  <c r="L61" i="8"/>
  <c r="T67" i="8"/>
  <c r="L67" i="8"/>
  <c r="Y80" i="8"/>
  <c r="L80" i="8"/>
  <c r="Q87" i="8"/>
  <c r="L87" i="8"/>
  <c r="G93" i="8"/>
  <c r="L93" i="8"/>
  <c r="AD403" i="16"/>
  <c r="I451" i="6" s="1"/>
  <c r="AD399" i="17"/>
  <c r="J447" i="6" s="1"/>
  <c r="AD393" i="17"/>
  <c r="J441" i="6" s="1"/>
  <c r="AD387" i="17"/>
  <c r="J435" i="6" s="1"/>
  <c r="AD381" i="17"/>
  <c r="J429" i="6" s="1"/>
  <c r="AD375" i="17"/>
  <c r="J423" i="6" s="1"/>
  <c r="AD369" i="17"/>
  <c r="J417" i="6" s="1"/>
  <c r="AD363" i="17"/>
  <c r="J411" i="6" s="1"/>
  <c r="AD357" i="17"/>
  <c r="J405" i="6" s="1"/>
  <c r="AD351" i="17"/>
  <c r="J399" i="6" s="1"/>
  <c r="AD345" i="17"/>
  <c r="J393" i="6" s="1"/>
  <c r="AD339" i="17"/>
  <c r="J387" i="6" s="1"/>
  <c r="AD333" i="17"/>
  <c r="J381" i="6" s="1"/>
  <c r="AD327" i="17"/>
  <c r="J375" i="6" s="1"/>
  <c r="AD321" i="17"/>
  <c r="J369" i="6" s="1"/>
  <c r="AD315" i="17"/>
  <c r="J363" i="6" s="1"/>
  <c r="AD309" i="17"/>
  <c r="J357" i="6" s="1"/>
  <c r="AD303" i="17"/>
  <c r="J351" i="6" s="1"/>
  <c r="AD297" i="17"/>
  <c r="J345" i="6" s="1"/>
  <c r="AD398" i="17"/>
  <c r="J446" i="6" s="1"/>
  <c r="AD392" i="17"/>
  <c r="J440" i="6" s="1"/>
  <c r="AD386" i="17"/>
  <c r="J434" i="6" s="1"/>
  <c r="AD380" i="17"/>
  <c r="J428" i="6" s="1"/>
  <c r="AD374" i="17"/>
  <c r="J422" i="6" s="1"/>
  <c r="AD368" i="17"/>
  <c r="J416" i="6" s="1"/>
  <c r="AD362" i="17"/>
  <c r="J410" i="6" s="1"/>
  <c r="AD356" i="17"/>
  <c r="J404" i="6" s="1"/>
  <c r="AD350" i="17"/>
  <c r="J398" i="6" s="1"/>
  <c r="AD344" i="17"/>
  <c r="J392" i="6" s="1"/>
  <c r="AD338" i="17"/>
  <c r="J386" i="6" s="1"/>
  <c r="AD332" i="17"/>
  <c r="J380" i="6" s="1"/>
  <c r="AD326" i="17"/>
  <c r="J374" i="6" s="1"/>
  <c r="AD320" i="17"/>
  <c r="J368" i="6" s="1"/>
  <c r="AD314" i="17"/>
  <c r="J362" i="6" s="1"/>
  <c r="AD308" i="17"/>
  <c r="J356" i="6" s="1"/>
  <c r="AD302" i="17"/>
  <c r="J350" i="6" s="1"/>
  <c r="AD403" i="17"/>
  <c r="J451" i="6" s="1"/>
  <c r="AD397" i="17"/>
  <c r="J445" i="6" s="1"/>
  <c r="AD391" i="17"/>
  <c r="J439" i="6" s="1"/>
  <c r="AD385" i="17"/>
  <c r="J433" i="6" s="1"/>
  <c r="AD379" i="17"/>
  <c r="J427" i="6" s="1"/>
  <c r="AD373" i="17"/>
  <c r="J421" i="6" s="1"/>
  <c r="AD367" i="17"/>
  <c r="J415" i="6" s="1"/>
  <c r="AD361" i="17"/>
  <c r="J409" i="6" s="1"/>
  <c r="AD355" i="17"/>
  <c r="J403" i="6" s="1"/>
  <c r="AD349" i="17"/>
  <c r="J397" i="6" s="1"/>
  <c r="AD343" i="17"/>
  <c r="J391" i="6" s="1"/>
  <c r="AD337" i="17"/>
  <c r="J385" i="6" s="1"/>
  <c r="AD331" i="17"/>
  <c r="J379" i="6" s="1"/>
  <c r="AD325" i="17"/>
  <c r="J373" i="6" s="1"/>
  <c r="AD319" i="17"/>
  <c r="J367" i="6" s="1"/>
  <c r="AD313" i="17"/>
  <c r="J361" i="6" s="1"/>
  <c r="AD307" i="17"/>
  <c r="J355" i="6" s="1"/>
  <c r="AD402" i="17"/>
  <c r="J450" i="6" s="1"/>
  <c r="AD396" i="17"/>
  <c r="J444" i="6" s="1"/>
  <c r="AD390" i="17"/>
  <c r="J438" i="6" s="1"/>
  <c r="AD384" i="17"/>
  <c r="J432" i="6" s="1"/>
  <c r="AD378" i="17"/>
  <c r="J426" i="6" s="1"/>
  <c r="AD372" i="17"/>
  <c r="J420" i="6" s="1"/>
  <c r="AD366" i="17"/>
  <c r="J414" i="6" s="1"/>
  <c r="AD360" i="17"/>
  <c r="J408" i="6" s="1"/>
  <c r="AD354" i="17"/>
  <c r="J402" i="6" s="1"/>
  <c r="AD348" i="17"/>
  <c r="J396" i="6" s="1"/>
  <c r="AD342" i="17"/>
  <c r="J390" i="6" s="1"/>
  <c r="AD336" i="17"/>
  <c r="J384" i="6" s="1"/>
  <c r="AD330" i="17"/>
  <c r="J378" i="6" s="1"/>
  <c r="AD324" i="17"/>
  <c r="J372" i="6" s="1"/>
  <c r="AD318" i="17"/>
  <c r="J366" i="6" s="1"/>
  <c r="AD312" i="17"/>
  <c r="J360" i="6" s="1"/>
  <c r="AD306" i="17"/>
  <c r="J354" i="6" s="1"/>
  <c r="AD300" i="17"/>
  <c r="J348" i="6" s="1"/>
  <c r="AD401" i="17"/>
  <c r="J449" i="6" s="1"/>
  <c r="AD395" i="17"/>
  <c r="J443" i="6" s="1"/>
  <c r="AD389" i="17"/>
  <c r="J437" i="6" s="1"/>
  <c r="AD383" i="17"/>
  <c r="J431" i="6" s="1"/>
  <c r="AD377" i="17"/>
  <c r="J425" i="6" s="1"/>
  <c r="AD371" i="17"/>
  <c r="J419" i="6" s="1"/>
  <c r="AD365" i="17"/>
  <c r="J413" i="6" s="1"/>
  <c r="AD359" i="17"/>
  <c r="J407" i="6" s="1"/>
  <c r="AD353" i="17"/>
  <c r="J401" i="6" s="1"/>
  <c r="AD347" i="17"/>
  <c r="J395" i="6" s="1"/>
  <c r="AD341" i="17"/>
  <c r="J389" i="6" s="1"/>
  <c r="AD335" i="17"/>
  <c r="J383" i="6" s="1"/>
  <c r="AD329" i="17"/>
  <c r="J377" i="6" s="1"/>
  <c r="AD323" i="17"/>
  <c r="J371" i="6" s="1"/>
  <c r="AD317" i="17"/>
  <c r="J365" i="6" s="1"/>
  <c r="AD311" i="17"/>
  <c r="J359" i="6" s="1"/>
  <c r="AD305" i="17"/>
  <c r="J353" i="6" s="1"/>
  <c r="AD299" i="17"/>
  <c r="J347" i="6" s="1"/>
  <c r="AD293" i="17"/>
  <c r="J341" i="6" s="1"/>
  <c r="AD287" i="17"/>
  <c r="J335" i="6" s="1"/>
  <c r="AD400" i="17"/>
  <c r="J448" i="6" s="1"/>
  <c r="AD394" i="17"/>
  <c r="J442" i="6" s="1"/>
  <c r="AD388" i="17"/>
  <c r="J436" i="6" s="1"/>
  <c r="AD382" i="17"/>
  <c r="J430" i="6" s="1"/>
  <c r="AD376" i="17"/>
  <c r="J424" i="6" s="1"/>
  <c r="AD370" i="17"/>
  <c r="J418" i="6" s="1"/>
  <c r="AD364" i="17"/>
  <c r="J412" i="6" s="1"/>
  <c r="AD358" i="17"/>
  <c r="J406" i="6" s="1"/>
  <c r="AD352" i="17"/>
  <c r="J400" i="6" s="1"/>
  <c r="AD346" i="17"/>
  <c r="J394" i="6" s="1"/>
  <c r="AD340" i="17"/>
  <c r="J388" i="6" s="1"/>
  <c r="AD334" i="17"/>
  <c r="J382" i="6" s="1"/>
  <c r="AD328" i="17"/>
  <c r="J376" i="6" s="1"/>
  <c r="AD322" i="17"/>
  <c r="J370" i="6" s="1"/>
  <c r="AD316" i="17"/>
  <c r="J364" i="6" s="1"/>
  <c r="AD310" i="17"/>
  <c r="J358" i="6" s="1"/>
  <c r="AD304" i="17"/>
  <c r="J352" i="6" s="1"/>
  <c r="AD298" i="17"/>
  <c r="J346" i="6" s="1"/>
  <c r="AD292" i="17"/>
  <c r="J340" i="6" s="1"/>
  <c r="AD294" i="17"/>
  <c r="J342" i="6" s="1"/>
  <c r="AD285" i="17"/>
  <c r="J333" i="6" s="1"/>
  <c r="AD279" i="17"/>
  <c r="J327" i="6" s="1"/>
  <c r="AD273" i="17"/>
  <c r="J321" i="6" s="1"/>
  <c r="AD267" i="17"/>
  <c r="J315" i="6" s="1"/>
  <c r="AD261" i="17"/>
  <c r="J309" i="6" s="1"/>
  <c r="AD255" i="17"/>
  <c r="J303" i="6" s="1"/>
  <c r="AD249" i="17"/>
  <c r="J297" i="6" s="1"/>
  <c r="AD243" i="17"/>
  <c r="J291" i="6" s="1"/>
  <c r="AD237" i="17"/>
  <c r="J285" i="6" s="1"/>
  <c r="AD231" i="17"/>
  <c r="J279" i="6" s="1"/>
  <c r="AD225" i="17"/>
  <c r="J273" i="6" s="1"/>
  <c r="AD219" i="17"/>
  <c r="J267" i="6" s="1"/>
  <c r="AD213" i="17"/>
  <c r="J261" i="6" s="1"/>
  <c r="AD207" i="17"/>
  <c r="J255" i="6" s="1"/>
  <c r="AD201" i="17"/>
  <c r="J249" i="6" s="1"/>
  <c r="AD195" i="17"/>
  <c r="J243" i="6" s="1"/>
  <c r="AD189" i="17"/>
  <c r="J237" i="6" s="1"/>
  <c r="AD183" i="17"/>
  <c r="J231" i="6" s="1"/>
  <c r="AD177" i="17"/>
  <c r="J225" i="6" s="1"/>
  <c r="AD171" i="17"/>
  <c r="J219" i="6" s="1"/>
  <c r="AD165" i="17"/>
  <c r="J213" i="6" s="1"/>
  <c r="AD159" i="17"/>
  <c r="J207" i="6" s="1"/>
  <c r="AD153" i="17"/>
  <c r="J201" i="6" s="1"/>
  <c r="AD147" i="17"/>
  <c r="J195" i="6" s="1"/>
  <c r="AD141" i="17"/>
  <c r="J189" i="6" s="1"/>
  <c r="AD135" i="17"/>
  <c r="J183" i="6" s="1"/>
  <c r="AD129" i="17"/>
  <c r="J177" i="6" s="1"/>
  <c r="AD123" i="17"/>
  <c r="J171" i="6" s="1"/>
  <c r="AD117" i="17"/>
  <c r="J165" i="6" s="1"/>
  <c r="AD111" i="17"/>
  <c r="J159" i="6" s="1"/>
  <c r="AD105" i="17"/>
  <c r="J153" i="6" s="1"/>
  <c r="AD99" i="17"/>
  <c r="J147" i="6" s="1"/>
  <c r="AD93" i="17"/>
  <c r="J141" i="6" s="1"/>
  <c r="AD87" i="17"/>
  <c r="J135" i="6" s="1"/>
  <c r="AD81" i="17"/>
  <c r="J129" i="6" s="1"/>
  <c r="AD75" i="17"/>
  <c r="J123" i="6" s="1"/>
  <c r="AD69" i="17"/>
  <c r="J117" i="6" s="1"/>
  <c r="AD63" i="17"/>
  <c r="J111" i="6" s="1"/>
  <c r="AD57" i="17"/>
  <c r="J105" i="6" s="1"/>
  <c r="AD51" i="17"/>
  <c r="J99" i="6" s="1"/>
  <c r="AD45" i="17"/>
  <c r="J93" i="6" s="1"/>
  <c r="AD39" i="17"/>
  <c r="J87" i="6" s="1"/>
  <c r="AD33" i="17"/>
  <c r="J81" i="6" s="1"/>
  <c r="AD27" i="17"/>
  <c r="J75" i="6" s="1"/>
  <c r="AD21" i="17"/>
  <c r="J69" i="6" s="1"/>
  <c r="C399" i="17"/>
  <c r="E447" i="6" s="1"/>
  <c r="C393" i="17"/>
  <c r="E441" i="6" s="1"/>
  <c r="C387" i="17"/>
  <c r="E435" i="6" s="1"/>
  <c r="O435" i="6" s="1"/>
  <c r="C381" i="17"/>
  <c r="E429" i="6" s="1"/>
  <c r="C375" i="17"/>
  <c r="E423" i="6" s="1"/>
  <c r="O423" i="6" s="1"/>
  <c r="C369" i="17"/>
  <c r="E417" i="6" s="1"/>
  <c r="C363" i="17"/>
  <c r="E411" i="6" s="1"/>
  <c r="C357" i="17"/>
  <c r="E405" i="6" s="1"/>
  <c r="C351" i="17"/>
  <c r="E399" i="6" s="1"/>
  <c r="O399" i="6" s="1"/>
  <c r="C345" i="17"/>
  <c r="E393" i="6" s="1"/>
  <c r="C339" i="17"/>
  <c r="E387" i="6" s="1"/>
  <c r="O387" i="6" s="1"/>
  <c r="C333" i="17"/>
  <c r="E381" i="6" s="1"/>
  <c r="C327" i="17"/>
  <c r="E375" i="6" s="1"/>
  <c r="C321" i="17"/>
  <c r="E369" i="6" s="1"/>
  <c r="C315" i="17"/>
  <c r="E363" i="6" s="1"/>
  <c r="O363" i="6" s="1"/>
  <c r="C309" i="17"/>
  <c r="E357" i="6" s="1"/>
  <c r="C303" i="17"/>
  <c r="E351" i="6" s="1"/>
  <c r="O351" i="6" s="1"/>
  <c r="C297" i="17"/>
  <c r="E345" i="6" s="1"/>
  <c r="C291" i="17"/>
  <c r="E339" i="6" s="1"/>
  <c r="C285" i="17"/>
  <c r="E333" i="6" s="1"/>
  <c r="C279" i="17"/>
  <c r="E327" i="6" s="1"/>
  <c r="O327" i="6" s="1"/>
  <c r="C273" i="17"/>
  <c r="E321" i="6" s="1"/>
  <c r="C267" i="17"/>
  <c r="E315" i="6" s="1"/>
  <c r="C261" i="17"/>
  <c r="E309" i="6" s="1"/>
  <c r="C255" i="17"/>
  <c r="E303" i="6" s="1"/>
  <c r="C249" i="17"/>
  <c r="E297" i="6" s="1"/>
  <c r="O297" i="6" s="1"/>
  <c r="C243" i="17"/>
  <c r="E291" i="6" s="1"/>
  <c r="O291" i="6" s="1"/>
  <c r="C237" i="17"/>
  <c r="E285" i="6" s="1"/>
  <c r="C231" i="17"/>
  <c r="E279" i="6" s="1"/>
  <c r="C225" i="17"/>
  <c r="E273" i="6" s="1"/>
  <c r="C219" i="17"/>
  <c r="E267" i="6" s="1"/>
  <c r="C213" i="17"/>
  <c r="E261" i="6" s="1"/>
  <c r="C207" i="17"/>
  <c r="E255" i="6" s="1"/>
  <c r="O255" i="6" s="1"/>
  <c r="C201" i="17"/>
  <c r="E249" i="6" s="1"/>
  <c r="C195" i="17"/>
  <c r="E243" i="6" s="1"/>
  <c r="C189" i="17"/>
  <c r="E237" i="6" s="1"/>
  <c r="C183" i="17"/>
  <c r="E231" i="6" s="1"/>
  <c r="C177" i="17"/>
  <c r="E225" i="6" s="1"/>
  <c r="O225" i="6" s="1"/>
  <c r="C171" i="17"/>
  <c r="E219" i="6" s="1"/>
  <c r="O219" i="6" s="1"/>
  <c r="C165" i="17"/>
  <c r="E213" i="6" s="1"/>
  <c r="C159" i="17"/>
  <c r="E207" i="6" s="1"/>
  <c r="C153" i="17"/>
  <c r="E201" i="6" s="1"/>
  <c r="C147" i="17"/>
  <c r="E195" i="6" s="1"/>
  <c r="C141" i="17"/>
  <c r="E189" i="6" s="1"/>
  <c r="O189" i="6" s="1"/>
  <c r="C135" i="17"/>
  <c r="E183" i="6" s="1"/>
  <c r="O183" i="6" s="1"/>
  <c r="C129" i="17"/>
  <c r="E177" i="6" s="1"/>
  <c r="C123" i="17"/>
  <c r="E171" i="6" s="1"/>
  <c r="C117" i="17"/>
  <c r="E165" i="6" s="1"/>
  <c r="C111" i="17"/>
  <c r="E159" i="6" s="1"/>
  <c r="C105" i="17"/>
  <c r="E153" i="6" s="1"/>
  <c r="O153" i="6" s="1"/>
  <c r="C99" i="17"/>
  <c r="E147" i="6" s="1"/>
  <c r="O147" i="6" s="1"/>
  <c r="C93" i="17"/>
  <c r="E141" i="6" s="1"/>
  <c r="C87" i="17"/>
  <c r="E135" i="6" s="1"/>
  <c r="C81" i="17"/>
  <c r="E129" i="6" s="1"/>
  <c r="C75" i="17"/>
  <c r="E123" i="6" s="1"/>
  <c r="C69" i="17"/>
  <c r="E117" i="6" s="1"/>
  <c r="O117" i="6" s="1"/>
  <c r="C63" i="17"/>
  <c r="E111" i="6" s="1"/>
  <c r="O111" i="6" s="1"/>
  <c r="C57" i="17"/>
  <c r="E105" i="6" s="1"/>
  <c r="C51" i="17"/>
  <c r="E99" i="6" s="1"/>
  <c r="C45" i="17"/>
  <c r="E93" i="6" s="1"/>
  <c r="C39" i="17"/>
  <c r="E87" i="6" s="1"/>
  <c r="C33" i="17"/>
  <c r="E81" i="6" s="1"/>
  <c r="O81" i="6" s="1"/>
  <c r="C27" i="17"/>
  <c r="E75" i="6" s="1"/>
  <c r="O75" i="6" s="1"/>
  <c r="C21" i="17"/>
  <c r="E69" i="6" s="1"/>
  <c r="AD399" i="16"/>
  <c r="I447" i="6" s="1"/>
  <c r="AD393" i="16"/>
  <c r="I441" i="6" s="1"/>
  <c r="AD387" i="16"/>
  <c r="I435" i="6" s="1"/>
  <c r="AD381" i="16"/>
  <c r="I429" i="6" s="1"/>
  <c r="AD375" i="16"/>
  <c r="I423" i="6" s="1"/>
  <c r="AD369" i="16"/>
  <c r="I417" i="6" s="1"/>
  <c r="AD363" i="16"/>
  <c r="I411" i="6" s="1"/>
  <c r="AD357" i="16"/>
  <c r="I405" i="6" s="1"/>
  <c r="AD351" i="16"/>
  <c r="I399" i="6" s="1"/>
  <c r="AD345" i="16"/>
  <c r="I393" i="6" s="1"/>
  <c r="AD339" i="16"/>
  <c r="I387" i="6" s="1"/>
  <c r="AD333" i="16"/>
  <c r="I381" i="6" s="1"/>
  <c r="AD327" i="16"/>
  <c r="I375" i="6" s="1"/>
  <c r="AD321" i="16"/>
  <c r="I369" i="6" s="1"/>
  <c r="AD315" i="16"/>
  <c r="I363" i="6" s="1"/>
  <c r="AD309" i="16"/>
  <c r="I357" i="6" s="1"/>
  <c r="AD303" i="16"/>
  <c r="I351" i="6" s="1"/>
  <c r="AD297" i="16"/>
  <c r="I345" i="6" s="1"/>
  <c r="AD291" i="16"/>
  <c r="I339" i="6" s="1"/>
  <c r="AD285" i="16"/>
  <c r="I333" i="6" s="1"/>
  <c r="AD279" i="16"/>
  <c r="I327" i="6" s="1"/>
  <c r="AD273" i="16"/>
  <c r="I321" i="6" s="1"/>
  <c r="AD267" i="16"/>
  <c r="I315" i="6" s="1"/>
  <c r="AD261" i="16"/>
  <c r="I309" i="6" s="1"/>
  <c r="AD255" i="16"/>
  <c r="I303" i="6" s="1"/>
  <c r="AD249" i="16"/>
  <c r="I297" i="6" s="1"/>
  <c r="AD243" i="16"/>
  <c r="I291" i="6" s="1"/>
  <c r="AD237" i="16"/>
  <c r="I285" i="6" s="1"/>
  <c r="AD231" i="16"/>
  <c r="I279" i="6" s="1"/>
  <c r="AD225" i="16"/>
  <c r="I273" i="6" s="1"/>
  <c r="AD219" i="16"/>
  <c r="I267" i="6" s="1"/>
  <c r="AD213" i="16"/>
  <c r="I261" i="6" s="1"/>
  <c r="AD207" i="16"/>
  <c r="I255" i="6" s="1"/>
  <c r="AD201" i="16"/>
  <c r="I249" i="6" s="1"/>
  <c r="AD195" i="16"/>
  <c r="I243" i="6" s="1"/>
  <c r="AD189" i="16"/>
  <c r="I237" i="6" s="1"/>
  <c r="AD183" i="16"/>
  <c r="I231" i="6" s="1"/>
  <c r="AD177" i="16"/>
  <c r="I225" i="6" s="1"/>
  <c r="AD171" i="16"/>
  <c r="I219" i="6" s="1"/>
  <c r="AD165" i="16"/>
  <c r="I213" i="6" s="1"/>
  <c r="AD159" i="16"/>
  <c r="I207" i="6" s="1"/>
  <c r="AD153" i="16"/>
  <c r="I201" i="6" s="1"/>
  <c r="AD147" i="16"/>
  <c r="I195" i="6" s="1"/>
  <c r="AD141" i="16"/>
  <c r="I189" i="6" s="1"/>
  <c r="AD135" i="16"/>
  <c r="I183" i="6" s="1"/>
  <c r="AD129" i="16"/>
  <c r="I177" i="6" s="1"/>
  <c r="AD123" i="16"/>
  <c r="I171" i="6" s="1"/>
  <c r="AD117" i="16"/>
  <c r="I165" i="6" s="1"/>
  <c r="AD111" i="16"/>
  <c r="I159" i="6" s="1"/>
  <c r="AD105" i="16"/>
  <c r="I153" i="6" s="1"/>
  <c r="AD99" i="16"/>
  <c r="I147" i="6" s="1"/>
  <c r="AD93" i="16"/>
  <c r="I141" i="6" s="1"/>
  <c r="AD87" i="16"/>
  <c r="I135" i="6" s="1"/>
  <c r="AD81" i="16"/>
  <c r="I129" i="6" s="1"/>
  <c r="AD75" i="16"/>
  <c r="I123" i="6" s="1"/>
  <c r="AD69" i="16"/>
  <c r="I117" i="6" s="1"/>
  <c r="AD63" i="16"/>
  <c r="I111" i="6" s="1"/>
  <c r="AD57" i="16"/>
  <c r="I105" i="6" s="1"/>
  <c r="AD51" i="16"/>
  <c r="I99" i="6" s="1"/>
  <c r="AD45" i="16"/>
  <c r="I93" i="6" s="1"/>
  <c r="AD291" i="17"/>
  <c r="J339" i="6" s="1"/>
  <c r="AD284" i="17"/>
  <c r="J332" i="6" s="1"/>
  <c r="AD278" i="17"/>
  <c r="J326" i="6" s="1"/>
  <c r="AD272" i="17"/>
  <c r="J320" i="6" s="1"/>
  <c r="AD266" i="17"/>
  <c r="J314" i="6" s="1"/>
  <c r="AD260" i="17"/>
  <c r="J308" i="6" s="1"/>
  <c r="AD254" i="17"/>
  <c r="J302" i="6" s="1"/>
  <c r="AD248" i="17"/>
  <c r="J296" i="6" s="1"/>
  <c r="AD242" i="17"/>
  <c r="J290" i="6" s="1"/>
  <c r="AD236" i="17"/>
  <c r="J284" i="6" s="1"/>
  <c r="AD230" i="17"/>
  <c r="J278" i="6" s="1"/>
  <c r="AD224" i="17"/>
  <c r="J272" i="6" s="1"/>
  <c r="AD218" i="17"/>
  <c r="J266" i="6" s="1"/>
  <c r="AD212" i="17"/>
  <c r="J260" i="6" s="1"/>
  <c r="AD206" i="17"/>
  <c r="J254" i="6" s="1"/>
  <c r="AD200" i="17"/>
  <c r="J248" i="6" s="1"/>
  <c r="AD194" i="17"/>
  <c r="J242" i="6" s="1"/>
  <c r="AD188" i="17"/>
  <c r="J236" i="6" s="1"/>
  <c r="AD182" i="17"/>
  <c r="J230" i="6" s="1"/>
  <c r="AD176" i="17"/>
  <c r="J224" i="6" s="1"/>
  <c r="AD170" i="17"/>
  <c r="J218" i="6" s="1"/>
  <c r="AD164" i="17"/>
  <c r="J212" i="6" s="1"/>
  <c r="AD158" i="17"/>
  <c r="J206" i="6" s="1"/>
  <c r="AD152" i="17"/>
  <c r="J200" i="6" s="1"/>
  <c r="AD146" i="17"/>
  <c r="J194" i="6" s="1"/>
  <c r="AD140" i="17"/>
  <c r="J188" i="6" s="1"/>
  <c r="AD134" i="17"/>
  <c r="J182" i="6" s="1"/>
  <c r="AD128" i="17"/>
  <c r="J176" i="6" s="1"/>
  <c r="AD122" i="17"/>
  <c r="J170" i="6" s="1"/>
  <c r="AD116" i="17"/>
  <c r="J164" i="6" s="1"/>
  <c r="AD110" i="17"/>
  <c r="J158" i="6" s="1"/>
  <c r="AD104" i="17"/>
  <c r="J152" i="6" s="1"/>
  <c r="AD98" i="17"/>
  <c r="J146" i="6" s="1"/>
  <c r="AD92" i="17"/>
  <c r="J140" i="6" s="1"/>
  <c r="AD86" i="17"/>
  <c r="J134" i="6" s="1"/>
  <c r="AD80" i="17"/>
  <c r="J128" i="6" s="1"/>
  <c r="AD74" i="17"/>
  <c r="J122" i="6" s="1"/>
  <c r="AD68" i="17"/>
  <c r="J116" i="6" s="1"/>
  <c r="AD62" i="17"/>
  <c r="J110" i="6" s="1"/>
  <c r="AD56" i="17"/>
  <c r="J104" i="6" s="1"/>
  <c r="AD50" i="17"/>
  <c r="J98" i="6" s="1"/>
  <c r="AD44" i="17"/>
  <c r="J92" i="6" s="1"/>
  <c r="AD38" i="17"/>
  <c r="J86" i="6" s="1"/>
  <c r="AD32" i="17"/>
  <c r="J80" i="6" s="1"/>
  <c r="AD26" i="17"/>
  <c r="J74" i="6" s="1"/>
  <c r="AD20" i="17"/>
  <c r="J68" i="6" s="1"/>
  <c r="C398" i="17"/>
  <c r="E446" i="6" s="1"/>
  <c r="O446" i="6" s="1"/>
  <c r="C392" i="17"/>
  <c r="E440" i="6" s="1"/>
  <c r="C386" i="17"/>
  <c r="E434" i="6" s="1"/>
  <c r="O434" i="6" s="1"/>
  <c r="C380" i="17"/>
  <c r="E428" i="6" s="1"/>
  <c r="C374" i="17"/>
  <c r="E422" i="6" s="1"/>
  <c r="O422" i="6" s="1"/>
  <c r="C368" i="17"/>
  <c r="E416" i="6" s="1"/>
  <c r="O416" i="6" s="1"/>
  <c r="C362" i="17"/>
  <c r="E410" i="6" s="1"/>
  <c r="O410" i="6" s="1"/>
  <c r="C356" i="17"/>
  <c r="E404" i="6" s="1"/>
  <c r="C350" i="17"/>
  <c r="E398" i="6" s="1"/>
  <c r="O398" i="6" s="1"/>
  <c r="C344" i="17"/>
  <c r="E392" i="6" s="1"/>
  <c r="C338" i="17"/>
  <c r="E386" i="6" s="1"/>
  <c r="O386" i="6" s="1"/>
  <c r="C332" i="17"/>
  <c r="E380" i="6" s="1"/>
  <c r="O380" i="6" s="1"/>
  <c r="C326" i="17"/>
  <c r="E374" i="6" s="1"/>
  <c r="O374" i="6" s="1"/>
  <c r="C320" i="17"/>
  <c r="E368" i="6" s="1"/>
  <c r="C314" i="17"/>
  <c r="E362" i="6" s="1"/>
  <c r="O362" i="6" s="1"/>
  <c r="C308" i="17"/>
  <c r="E356" i="6" s="1"/>
  <c r="C302" i="17"/>
  <c r="E350" i="6" s="1"/>
  <c r="O350" i="6" s="1"/>
  <c r="C296" i="17"/>
  <c r="E344" i="6" s="1"/>
  <c r="C290" i="17"/>
  <c r="E338" i="6" s="1"/>
  <c r="C284" i="17"/>
  <c r="E332" i="6" s="1"/>
  <c r="C278" i="17"/>
  <c r="E326" i="6" s="1"/>
  <c r="C272" i="17"/>
  <c r="E320" i="6" s="1"/>
  <c r="C266" i="17"/>
  <c r="E314" i="6" s="1"/>
  <c r="C260" i="17"/>
  <c r="E308" i="6" s="1"/>
  <c r="O308" i="6" s="1"/>
  <c r="C254" i="17"/>
  <c r="E302" i="6" s="1"/>
  <c r="C248" i="17"/>
  <c r="E296" i="6" s="1"/>
  <c r="C242" i="17"/>
  <c r="E290" i="6" s="1"/>
  <c r="C236" i="17"/>
  <c r="E284" i="6" s="1"/>
  <c r="C230" i="17"/>
  <c r="E278" i="6" s="1"/>
  <c r="C224" i="17"/>
  <c r="E272" i="6" s="1"/>
  <c r="O272" i="6" s="1"/>
  <c r="C218" i="17"/>
  <c r="E266" i="6" s="1"/>
  <c r="O266" i="6" s="1"/>
  <c r="C212" i="17"/>
  <c r="E260" i="6" s="1"/>
  <c r="C206" i="17"/>
  <c r="E254" i="6" s="1"/>
  <c r="C200" i="17"/>
  <c r="E248" i="6" s="1"/>
  <c r="C194" i="17"/>
  <c r="E242" i="6" s="1"/>
  <c r="C188" i="17"/>
  <c r="E236" i="6" s="1"/>
  <c r="O236" i="6" s="1"/>
  <c r="C182" i="17"/>
  <c r="E230" i="6" s="1"/>
  <c r="C176" i="17"/>
  <c r="E224" i="6" s="1"/>
  <c r="C170" i="17"/>
  <c r="E218" i="6" s="1"/>
  <c r="C164" i="17"/>
  <c r="E212" i="6" s="1"/>
  <c r="C158" i="17"/>
  <c r="E206" i="6" s="1"/>
  <c r="C152" i="17"/>
  <c r="E200" i="6" s="1"/>
  <c r="O200" i="6" s="1"/>
  <c r="C146" i="17"/>
  <c r="E194" i="6" s="1"/>
  <c r="O194" i="6" s="1"/>
  <c r="C140" i="17"/>
  <c r="E188" i="6" s="1"/>
  <c r="C134" i="17"/>
  <c r="E182" i="6" s="1"/>
  <c r="C128" i="17"/>
  <c r="E176" i="6" s="1"/>
  <c r="C122" i="17"/>
  <c r="E170" i="6" s="1"/>
  <c r="C116" i="17"/>
  <c r="E164" i="6" s="1"/>
  <c r="O164" i="6" s="1"/>
  <c r="C110" i="17"/>
  <c r="E158" i="6" s="1"/>
  <c r="C104" i="17"/>
  <c r="E152" i="6" s="1"/>
  <c r="C98" i="17"/>
  <c r="E146" i="6" s="1"/>
  <c r="C92" i="17"/>
  <c r="E140" i="6" s="1"/>
  <c r="C86" i="17"/>
  <c r="E134" i="6" s="1"/>
  <c r="C80" i="17"/>
  <c r="E128" i="6" s="1"/>
  <c r="O128" i="6" s="1"/>
  <c r="C74" i="17"/>
  <c r="E122" i="6" s="1"/>
  <c r="O122" i="6" s="1"/>
  <c r="C68" i="17"/>
  <c r="E116" i="6" s="1"/>
  <c r="C62" i="17"/>
  <c r="E110" i="6" s="1"/>
  <c r="C56" i="17"/>
  <c r="E104" i="6" s="1"/>
  <c r="C50" i="17"/>
  <c r="E98" i="6" s="1"/>
  <c r="C44" i="17"/>
  <c r="E92" i="6" s="1"/>
  <c r="O92" i="6" s="1"/>
  <c r="C38" i="17"/>
  <c r="E86" i="6" s="1"/>
  <c r="C32" i="17"/>
  <c r="E80" i="6" s="1"/>
  <c r="C26" i="17"/>
  <c r="E74" i="6" s="1"/>
  <c r="C20" i="17"/>
  <c r="E68" i="6" s="1"/>
  <c r="AD398" i="16"/>
  <c r="I446" i="6" s="1"/>
  <c r="AD392" i="16"/>
  <c r="I440" i="6" s="1"/>
  <c r="AD386" i="16"/>
  <c r="I434" i="6" s="1"/>
  <c r="AD380" i="16"/>
  <c r="I428" i="6" s="1"/>
  <c r="AD374" i="16"/>
  <c r="I422" i="6" s="1"/>
  <c r="AD368" i="16"/>
  <c r="I416" i="6" s="1"/>
  <c r="AD362" i="16"/>
  <c r="I410" i="6" s="1"/>
  <c r="AD356" i="16"/>
  <c r="I404" i="6" s="1"/>
  <c r="AD350" i="16"/>
  <c r="I398" i="6" s="1"/>
  <c r="AD344" i="16"/>
  <c r="I392" i="6" s="1"/>
  <c r="AD338" i="16"/>
  <c r="I386" i="6" s="1"/>
  <c r="AD332" i="16"/>
  <c r="I380" i="6" s="1"/>
  <c r="AD326" i="16"/>
  <c r="I374" i="6" s="1"/>
  <c r="AD320" i="16"/>
  <c r="I368" i="6" s="1"/>
  <c r="AD314" i="16"/>
  <c r="I362" i="6" s="1"/>
  <c r="AD308" i="16"/>
  <c r="I356" i="6" s="1"/>
  <c r="AD302" i="16"/>
  <c r="I350" i="6" s="1"/>
  <c r="AD296" i="16"/>
  <c r="I344" i="6" s="1"/>
  <c r="AD290" i="16"/>
  <c r="I338" i="6" s="1"/>
  <c r="AD284" i="16"/>
  <c r="I332" i="6" s="1"/>
  <c r="AD278" i="16"/>
  <c r="I326" i="6" s="1"/>
  <c r="AD272" i="16"/>
  <c r="I320" i="6" s="1"/>
  <c r="AD266" i="16"/>
  <c r="I314" i="6" s="1"/>
  <c r="AD260" i="16"/>
  <c r="I308" i="6" s="1"/>
  <c r="AD254" i="16"/>
  <c r="I302" i="6" s="1"/>
  <c r="AD248" i="16"/>
  <c r="I296" i="6" s="1"/>
  <c r="AD242" i="16"/>
  <c r="I290" i="6" s="1"/>
  <c r="AD236" i="16"/>
  <c r="I284" i="6" s="1"/>
  <c r="AD230" i="16"/>
  <c r="I278" i="6" s="1"/>
  <c r="AD224" i="16"/>
  <c r="I272" i="6" s="1"/>
  <c r="AD218" i="16"/>
  <c r="I266" i="6" s="1"/>
  <c r="AD212" i="16"/>
  <c r="I260" i="6" s="1"/>
  <c r="AD206" i="16"/>
  <c r="I254" i="6" s="1"/>
  <c r="AD200" i="16"/>
  <c r="I248" i="6" s="1"/>
  <c r="AD194" i="16"/>
  <c r="I242" i="6" s="1"/>
  <c r="AD188" i="16"/>
  <c r="I236" i="6" s="1"/>
  <c r="AD182" i="16"/>
  <c r="I230" i="6" s="1"/>
  <c r="AD176" i="16"/>
  <c r="I224" i="6" s="1"/>
  <c r="AD170" i="16"/>
  <c r="I218" i="6" s="1"/>
  <c r="AD164" i="16"/>
  <c r="I212" i="6" s="1"/>
  <c r="AD158" i="16"/>
  <c r="I206" i="6" s="1"/>
  <c r="AD152" i="16"/>
  <c r="I200" i="6" s="1"/>
  <c r="AD146" i="16"/>
  <c r="I194" i="6" s="1"/>
  <c r="AD140" i="16"/>
  <c r="I188" i="6" s="1"/>
  <c r="AD134" i="16"/>
  <c r="I182" i="6" s="1"/>
  <c r="AD128" i="16"/>
  <c r="I176" i="6" s="1"/>
  <c r="AD122" i="16"/>
  <c r="I170" i="6" s="1"/>
  <c r="AD116" i="16"/>
  <c r="I164" i="6" s="1"/>
  <c r="AD110" i="16"/>
  <c r="I158" i="6" s="1"/>
  <c r="AD104" i="16"/>
  <c r="I152" i="6" s="1"/>
  <c r="AD98" i="16"/>
  <c r="I146" i="6" s="1"/>
  <c r="AD92" i="16"/>
  <c r="I140" i="6" s="1"/>
  <c r="AD86" i="16"/>
  <c r="I134" i="6" s="1"/>
  <c r="AD80" i="16"/>
  <c r="I128" i="6" s="1"/>
  <c r="AD74" i="16"/>
  <c r="I122" i="6" s="1"/>
  <c r="AD68" i="16"/>
  <c r="I116" i="6" s="1"/>
  <c r="AD62" i="16"/>
  <c r="I110" i="6" s="1"/>
  <c r="AD290" i="17"/>
  <c r="J338" i="6" s="1"/>
  <c r="AD283" i="17"/>
  <c r="J331" i="6" s="1"/>
  <c r="AD277" i="17"/>
  <c r="J325" i="6" s="1"/>
  <c r="AD271" i="17"/>
  <c r="J319" i="6" s="1"/>
  <c r="AD265" i="17"/>
  <c r="J313" i="6" s="1"/>
  <c r="AD259" i="17"/>
  <c r="J307" i="6" s="1"/>
  <c r="AD253" i="17"/>
  <c r="J301" i="6" s="1"/>
  <c r="AD247" i="17"/>
  <c r="J295" i="6" s="1"/>
  <c r="AD241" i="17"/>
  <c r="J289" i="6" s="1"/>
  <c r="AD235" i="17"/>
  <c r="J283" i="6" s="1"/>
  <c r="AD229" i="17"/>
  <c r="J277" i="6" s="1"/>
  <c r="AD223" i="17"/>
  <c r="J271" i="6" s="1"/>
  <c r="AD217" i="17"/>
  <c r="J265" i="6" s="1"/>
  <c r="AD211" i="17"/>
  <c r="J259" i="6" s="1"/>
  <c r="AD205" i="17"/>
  <c r="J253" i="6" s="1"/>
  <c r="AD199" i="17"/>
  <c r="J247" i="6" s="1"/>
  <c r="AD193" i="17"/>
  <c r="J241" i="6" s="1"/>
  <c r="AD187" i="17"/>
  <c r="J235" i="6" s="1"/>
  <c r="AD181" i="17"/>
  <c r="J229" i="6" s="1"/>
  <c r="AD175" i="17"/>
  <c r="J223" i="6" s="1"/>
  <c r="AD169" i="17"/>
  <c r="J217" i="6" s="1"/>
  <c r="AD163" i="17"/>
  <c r="J211" i="6" s="1"/>
  <c r="AD157" i="17"/>
  <c r="J205" i="6" s="1"/>
  <c r="AD151" i="17"/>
  <c r="J199" i="6" s="1"/>
  <c r="AD145" i="17"/>
  <c r="J193" i="6" s="1"/>
  <c r="AD139" i="17"/>
  <c r="J187" i="6" s="1"/>
  <c r="AD133" i="17"/>
  <c r="J181" i="6" s="1"/>
  <c r="AD127" i="17"/>
  <c r="J175" i="6" s="1"/>
  <c r="AD121" i="17"/>
  <c r="J169" i="6" s="1"/>
  <c r="AD115" i="17"/>
  <c r="J163" i="6" s="1"/>
  <c r="AD109" i="17"/>
  <c r="J157" i="6" s="1"/>
  <c r="AD103" i="17"/>
  <c r="J151" i="6" s="1"/>
  <c r="AD97" i="17"/>
  <c r="J145" i="6" s="1"/>
  <c r="AD91" i="17"/>
  <c r="J139" i="6" s="1"/>
  <c r="AD85" i="17"/>
  <c r="J133" i="6" s="1"/>
  <c r="AD79" i="17"/>
  <c r="J127" i="6" s="1"/>
  <c r="AD73" i="17"/>
  <c r="J121" i="6" s="1"/>
  <c r="AD67" i="17"/>
  <c r="J115" i="6" s="1"/>
  <c r="AD61" i="17"/>
  <c r="J109" i="6" s="1"/>
  <c r="AD55" i="17"/>
  <c r="J103" i="6" s="1"/>
  <c r="AD49" i="17"/>
  <c r="J97" i="6" s="1"/>
  <c r="AD43" i="17"/>
  <c r="J91" i="6" s="1"/>
  <c r="AD37" i="17"/>
  <c r="J85" i="6" s="1"/>
  <c r="AD31" i="17"/>
  <c r="J79" i="6" s="1"/>
  <c r="AD25" i="17"/>
  <c r="J73" i="6" s="1"/>
  <c r="C403" i="17"/>
  <c r="E451" i="6" s="1"/>
  <c r="O451" i="6" s="1"/>
  <c r="C397" i="17"/>
  <c r="E445" i="6" s="1"/>
  <c r="O445" i="6" s="1"/>
  <c r="C391" i="17"/>
  <c r="E439" i="6" s="1"/>
  <c r="O439" i="6" s="1"/>
  <c r="C385" i="17"/>
  <c r="E433" i="6" s="1"/>
  <c r="O433" i="6" s="1"/>
  <c r="C379" i="17"/>
  <c r="E427" i="6" s="1"/>
  <c r="O427" i="6" s="1"/>
  <c r="C373" i="17"/>
  <c r="E421" i="6" s="1"/>
  <c r="O421" i="6" s="1"/>
  <c r="C367" i="17"/>
  <c r="E415" i="6" s="1"/>
  <c r="O415" i="6" s="1"/>
  <c r="C361" i="17"/>
  <c r="E409" i="6" s="1"/>
  <c r="O409" i="6" s="1"/>
  <c r="C355" i="17"/>
  <c r="E403" i="6" s="1"/>
  <c r="O403" i="6" s="1"/>
  <c r="C349" i="17"/>
  <c r="E397" i="6" s="1"/>
  <c r="O397" i="6" s="1"/>
  <c r="C343" i="17"/>
  <c r="E391" i="6" s="1"/>
  <c r="O391" i="6" s="1"/>
  <c r="C337" i="17"/>
  <c r="E385" i="6" s="1"/>
  <c r="O385" i="6" s="1"/>
  <c r="C331" i="17"/>
  <c r="E379" i="6" s="1"/>
  <c r="O379" i="6" s="1"/>
  <c r="C325" i="17"/>
  <c r="E373" i="6" s="1"/>
  <c r="O373" i="6" s="1"/>
  <c r="C319" i="17"/>
  <c r="E367" i="6" s="1"/>
  <c r="O367" i="6" s="1"/>
  <c r="C313" i="17"/>
  <c r="E361" i="6" s="1"/>
  <c r="O361" i="6" s="1"/>
  <c r="C307" i="17"/>
  <c r="E355" i="6" s="1"/>
  <c r="O355" i="6" s="1"/>
  <c r="C301" i="17"/>
  <c r="E349" i="6" s="1"/>
  <c r="C295" i="17"/>
  <c r="E343" i="6" s="1"/>
  <c r="C289" i="17"/>
  <c r="E337" i="6" s="1"/>
  <c r="C283" i="17"/>
  <c r="E331" i="6" s="1"/>
  <c r="C277" i="17"/>
  <c r="E325" i="6" s="1"/>
  <c r="C271" i="17"/>
  <c r="E319" i="6" s="1"/>
  <c r="C265" i="17"/>
  <c r="E313" i="6" s="1"/>
  <c r="C259" i="17"/>
  <c r="E307" i="6" s="1"/>
  <c r="C253" i="17"/>
  <c r="E301" i="6" s="1"/>
  <c r="O301" i="6" s="1"/>
  <c r="C247" i="17"/>
  <c r="E295" i="6" s="1"/>
  <c r="C241" i="17"/>
  <c r="E289" i="6" s="1"/>
  <c r="C235" i="17"/>
  <c r="E283" i="6" s="1"/>
  <c r="C229" i="17"/>
  <c r="E277" i="6" s="1"/>
  <c r="C223" i="17"/>
  <c r="E271" i="6" s="1"/>
  <c r="C217" i="17"/>
  <c r="E265" i="6" s="1"/>
  <c r="O265" i="6" s="1"/>
  <c r="C211" i="17"/>
  <c r="E259" i="6" s="1"/>
  <c r="C205" i="17"/>
  <c r="E253" i="6" s="1"/>
  <c r="C199" i="17"/>
  <c r="E247" i="6" s="1"/>
  <c r="C193" i="17"/>
  <c r="E241" i="6" s="1"/>
  <c r="C187" i="17"/>
  <c r="E235" i="6" s="1"/>
  <c r="C181" i="17"/>
  <c r="E229" i="6" s="1"/>
  <c r="O229" i="6" s="1"/>
  <c r="C175" i="17"/>
  <c r="E223" i="6" s="1"/>
  <c r="C169" i="17"/>
  <c r="E217" i="6" s="1"/>
  <c r="C163" i="17"/>
  <c r="E211" i="6" s="1"/>
  <c r="C157" i="17"/>
  <c r="E205" i="6" s="1"/>
  <c r="C151" i="17"/>
  <c r="E199" i="6" s="1"/>
  <c r="C145" i="17"/>
  <c r="E193" i="6" s="1"/>
  <c r="C139" i="17"/>
  <c r="E187" i="6" s="1"/>
  <c r="C133" i="17"/>
  <c r="E181" i="6" s="1"/>
  <c r="C127" i="17"/>
  <c r="E175" i="6" s="1"/>
  <c r="C121" i="17"/>
  <c r="E169" i="6" s="1"/>
  <c r="C115" i="17"/>
  <c r="E163" i="6" s="1"/>
  <c r="C109" i="17"/>
  <c r="E157" i="6" s="1"/>
  <c r="O157" i="6" s="1"/>
  <c r="C103" i="17"/>
  <c r="E151" i="6" s="1"/>
  <c r="C97" i="17"/>
  <c r="E145" i="6" s="1"/>
  <c r="C91" i="17"/>
  <c r="E139" i="6" s="1"/>
  <c r="C85" i="17"/>
  <c r="E133" i="6" s="1"/>
  <c r="C79" i="17"/>
  <c r="E127" i="6" s="1"/>
  <c r="C73" i="17"/>
  <c r="E121" i="6" s="1"/>
  <c r="O121" i="6" s="1"/>
  <c r="C67" i="17"/>
  <c r="E115" i="6" s="1"/>
  <c r="O115" i="6" s="1"/>
  <c r="C61" i="17"/>
  <c r="E109" i="6" s="1"/>
  <c r="C55" i="17"/>
  <c r="E103" i="6" s="1"/>
  <c r="C49" i="17"/>
  <c r="E97" i="6" s="1"/>
  <c r="C43" i="17"/>
  <c r="E91" i="6" s="1"/>
  <c r="C37" i="17"/>
  <c r="E85" i="6" s="1"/>
  <c r="O85" i="6" s="1"/>
  <c r="C31" i="17"/>
  <c r="E79" i="6" s="1"/>
  <c r="O79" i="6" s="1"/>
  <c r="C25" i="17"/>
  <c r="E73" i="6" s="1"/>
  <c r="AD397" i="16"/>
  <c r="I445" i="6" s="1"/>
  <c r="AD391" i="16"/>
  <c r="I439" i="6" s="1"/>
  <c r="AD385" i="16"/>
  <c r="I433" i="6" s="1"/>
  <c r="AD379" i="16"/>
  <c r="I427" i="6" s="1"/>
  <c r="AD373" i="16"/>
  <c r="I421" i="6" s="1"/>
  <c r="AD367" i="16"/>
  <c r="I415" i="6" s="1"/>
  <c r="AD361" i="16"/>
  <c r="I409" i="6" s="1"/>
  <c r="AD355" i="16"/>
  <c r="I403" i="6" s="1"/>
  <c r="AD349" i="16"/>
  <c r="I397" i="6" s="1"/>
  <c r="AD343" i="16"/>
  <c r="I391" i="6" s="1"/>
  <c r="AD337" i="16"/>
  <c r="I385" i="6" s="1"/>
  <c r="AD331" i="16"/>
  <c r="I379" i="6" s="1"/>
  <c r="AD325" i="16"/>
  <c r="I373" i="6" s="1"/>
  <c r="AD319" i="16"/>
  <c r="I367" i="6" s="1"/>
  <c r="AD313" i="16"/>
  <c r="I361" i="6" s="1"/>
  <c r="AD307" i="16"/>
  <c r="I355" i="6" s="1"/>
  <c r="AD301" i="16"/>
  <c r="I349" i="6" s="1"/>
  <c r="AD295" i="16"/>
  <c r="I343" i="6" s="1"/>
  <c r="AD289" i="16"/>
  <c r="I337" i="6" s="1"/>
  <c r="AD283" i="16"/>
  <c r="I331" i="6" s="1"/>
  <c r="AD277" i="16"/>
  <c r="I325" i="6" s="1"/>
  <c r="AD271" i="16"/>
  <c r="I319" i="6" s="1"/>
  <c r="AD265" i="16"/>
  <c r="I313" i="6" s="1"/>
  <c r="AD259" i="16"/>
  <c r="I307" i="6" s="1"/>
  <c r="AD253" i="16"/>
  <c r="I301" i="6" s="1"/>
  <c r="AD247" i="16"/>
  <c r="I295" i="6" s="1"/>
  <c r="AD241" i="16"/>
  <c r="I289" i="6" s="1"/>
  <c r="AD235" i="16"/>
  <c r="I283" i="6" s="1"/>
  <c r="AD229" i="16"/>
  <c r="I277" i="6" s="1"/>
  <c r="AD223" i="16"/>
  <c r="I271" i="6" s="1"/>
  <c r="AD217" i="16"/>
  <c r="I265" i="6" s="1"/>
  <c r="AD211" i="16"/>
  <c r="I259" i="6" s="1"/>
  <c r="AD205" i="16"/>
  <c r="I253" i="6" s="1"/>
  <c r="AD199" i="16"/>
  <c r="I247" i="6" s="1"/>
  <c r="AD193" i="16"/>
  <c r="I241" i="6" s="1"/>
  <c r="AD187" i="16"/>
  <c r="I235" i="6" s="1"/>
  <c r="AD181" i="16"/>
  <c r="I229" i="6" s="1"/>
  <c r="AD175" i="16"/>
  <c r="I223" i="6" s="1"/>
  <c r="AD169" i="16"/>
  <c r="I217" i="6" s="1"/>
  <c r="AD163" i="16"/>
  <c r="I211" i="6" s="1"/>
  <c r="AD157" i="16"/>
  <c r="I205" i="6" s="1"/>
  <c r="AD151" i="16"/>
  <c r="I199" i="6" s="1"/>
  <c r="AD145" i="16"/>
  <c r="I193" i="6" s="1"/>
  <c r="AD301" i="17"/>
  <c r="J349" i="6" s="1"/>
  <c r="AD289" i="17"/>
  <c r="J337" i="6" s="1"/>
  <c r="AD282" i="17"/>
  <c r="J330" i="6" s="1"/>
  <c r="AD276" i="17"/>
  <c r="J324" i="6" s="1"/>
  <c r="AD270" i="17"/>
  <c r="J318" i="6" s="1"/>
  <c r="AD264" i="17"/>
  <c r="J312" i="6" s="1"/>
  <c r="AD258" i="17"/>
  <c r="J306" i="6" s="1"/>
  <c r="AD252" i="17"/>
  <c r="J300" i="6" s="1"/>
  <c r="AD246" i="17"/>
  <c r="J294" i="6" s="1"/>
  <c r="AD240" i="17"/>
  <c r="J288" i="6" s="1"/>
  <c r="AD234" i="17"/>
  <c r="J282" i="6" s="1"/>
  <c r="AD228" i="17"/>
  <c r="J276" i="6" s="1"/>
  <c r="AD222" i="17"/>
  <c r="J270" i="6" s="1"/>
  <c r="AD216" i="17"/>
  <c r="J264" i="6" s="1"/>
  <c r="AD210" i="17"/>
  <c r="J258" i="6" s="1"/>
  <c r="AD204" i="17"/>
  <c r="J252" i="6" s="1"/>
  <c r="AD198" i="17"/>
  <c r="J246" i="6" s="1"/>
  <c r="AD192" i="17"/>
  <c r="J240" i="6" s="1"/>
  <c r="AD186" i="17"/>
  <c r="J234" i="6" s="1"/>
  <c r="AD180" i="17"/>
  <c r="J228" i="6" s="1"/>
  <c r="AD174" i="17"/>
  <c r="J222" i="6" s="1"/>
  <c r="AD168" i="17"/>
  <c r="J216" i="6" s="1"/>
  <c r="AD162" i="17"/>
  <c r="J210" i="6" s="1"/>
  <c r="AD156" i="17"/>
  <c r="J204" i="6" s="1"/>
  <c r="AD150" i="17"/>
  <c r="J198" i="6" s="1"/>
  <c r="AD144" i="17"/>
  <c r="J192" i="6" s="1"/>
  <c r="AD138" i="17"/>
  <c r="J186" i="6" s="1"/>
  <c r="AD132" i="17"/>
  <c r="J180" i="6" s="1"/>
  <c r="AD126" i="17"/>
  <c r="J174" i="6" s="1"/>
  <c r="AD120" i="17"/>
  <c r="J168" i="6" s="1"/>
  <c r="AD114" i="17"/>
  <c r="J162" i="6" s="1"/>
  <c r="AD108" i="17"/>
  <c r="J156" i="6" s="1"/>
  <c r="AD102" i="17"/>
  <c r="J150" i="6" s="1"/>
  <c r="AD96" i="17"/>
  <c r="J144" i="6" s="1"/>
  <c r="AD90" i="17"/>
  <c r="J138" i="6" s="1"/>
  <c r="AD84" i="17"/>
  <c r="J132" i="6" s="1"/>
  <c r="AD78" i="17"/>
  <c r="J126" i="6" s="1"/>
  <c r="AD72" i="17"/>
  <c r="J120" i="6" s="1"/>
  <c r="AD66" i="17"/>
  <c r="J114" i="6" s="1"/>
  <c r="AD60" i="17"/>
  <c r="J108" i="6" s="1"/>
  <c r="AD54" i="17"/>
  <c r="J102" i="6" s="1"/>
  <c r="AD48" i="17"/>
  <c r="J96" i="6" s="1"/>
  <c r="AD42" i="17"/>
  <c r="J90" i="6" s="1"/>
  <c r="AD36" i="17"/>
  <c r="J84" i="6" s="1"/>
  <c r="AD30" i="17"/>
  <c r="J78" i="6" s="1"/>
  <c r="AD24" i="17"/>
  <c r="J72" i="6" s="1"/>
  <c r="C402" i="17"/>
  <c r="E450" i="6" s="1"/>
  <c r="O450" i="6" s="1"/>
  <c r="C396" i="17"/>
  <c r="E444" i="6" s="1"/>
  <c r="C390" i="17"/>
  <c r="E438" i="6" s="1"/>
  <c r="C384" i="17"/>
  <c r="E432" i="6" s="1"/>
  <c r="C378" i="17"/>
  <c r="E426" i="6" s="1"/>
  <c r="O426" i="6" s="1"/>
  <c r="C372" i="17"/>
  <c r="E420" i="6" s="1"/>
  <c r="O420" i="6" s="1"/>
  <c r="C366" i="17"/>
  <c r="E414" i="6" s="1"/>
  <c r="O414" i="6" s="1"/>
  <c r="C360" i="17"/>
  <c r="E408" i="6" s="1"/>
  <c r="C354" i="17"/>
  <c r="E402" i="6" s="1"/>
  <c r="C348" i="17"/>
  <c r="E396" i="6" s="1"/>
  <c r="C342" i="17"/>
  <c r="E390" i="6" s="1"/>
  <c r="C336" i="17"/>
  <c r="E384" i="6" s="1"/>
  <c r="O384" i="6" s="1"/>
  <c r="C330" i="17"/>
  <c r="E378" i="6" s="1"/>
  <c r="O378" i="6" s="1"/>
  <c r="C324" i="17"/>
  <c r="E372" i="6" s="1"/>
  <c r="C318" i="17"/>
  <c r="E366" i="6" s="1"/>
  <c r="C312" i="17"/>
  <c r="E360" i="6" s="1"/>
  <c r="C306" i="17"/>
  <c r="E354" i="6" s="1"/>
  <c r="O354" i="6" s="1"/>
  <c r="C300" i="17"/>
  <c r="E348" i="6" s="1"/>
  <c r="O348" i="6" s="1"/>
  <c r="C294" i="17"/>
  <c r="E342" i="6" s="1"/>
  <c r="C288" i="17"/>
  <c r="E336" i="6" s="1"/>
  <c r="C282" i="17"/>
  <c r="E330" i="6" s="1"/>
  <c r="C276" i="17"/>
  <c r="E324" i="6" s="1"/>
  <c r="C270" i="17"/>
  <c r="E318" i="6" s="1"/>
  <c r="O318" i="6" s="1"/>
  <c r="C264" i="17"/>
  <c r="E312" i="6" s="1"/>
  <c r="C258" i="17"/>
  <c r="E306" i="6" s="1"/>
  <c r="C252" i="17"/>
  <c r="E300" i="6" s="1"/>
  <c r="C246" i="17"/>
  <c r="E294" i="6" s="1"/>
  <c r="C240" i="17"/>
  <c r="E288" i="6" s="1"/>
  <c r="C234" i="17"/>
  <c r="E282" i="6" s="1"/>
  <c r="O282" i="6" s="1"/>
  <c r="C228" i="17"/>
  <c r="E276" i="6" s="1"/>
  <c r="C222" i="17"/>
  <c r="E270" i="6" s="1"/>
  <c r="C216" i="17"/>
  <c r="E264" i="6" s="1"/>
  <c r="C210" i="17"/>
  <c r="E258" i="6" s="1"/>
  <c r="C204" i="17"/>
  <c r="E252" i="6" s="1"/>
  <c r="C198" i="17"/>
  <c r="E246" i="6" s="1"/>
  <c r="O246" i="6" s="1"/>
  <c r="C192" i="17"/>
  <c r="E240" i="6" s="1"/>
  <c r="C186" i="17"/>
  <c r="E234" i="6" s="1"/>
  <c r="C180" i="17"/>
  <c r="E228" i="6" s="1"/>
  <c r="C174" i="17"/>
  <c r="E222" i="6" s="1"/>
  <c r="C168" i="17"/>
  <c r="E216" i="6" s="1"/>
  <c r="C162" i="17"/>
  <c r="E210" i="6" s="1"/>
  <c r="O210" i="6" s="1"/>
  <c r="C156" i="17"/>
  <c r="E204" i="6" s="1"/>
  <c r="C150" i="17"/>
  <c r="E198" i="6" s="1"/>
  <c r="C144" i="17"/>
  <c r="E192" i="6" s="1"/>
  <c r="C138" i="17"/>
  <c r="E186" i="6" s="1"/>
  <c r="C132" i="17"/>
  <c r="E180" i="6" s="1"/>
  <c r="C126" i="17"/>
  <c r="E174" i="6" s="1"/>
  <c r="O174" i="6" s="1"/>
  <c r="C120" i="17"/>
  <c r="E168" i="6" s="1"/>
  <c r="C114" i="17"/>
  <c r="E162" i="6" s="1"/>
  <c r="C108" i="17"/>
  <c r="E156" i="6" s="1"/>
  <c r="C102" i="17"/>
  <c r="E150" i="6" s="1"/>
  <c r="C96" i="17"/>
  <c r="E144" i="6" s="1"/>
  <c r="C90" i="17"/>
  <c r="E138" i="6" s="1"/>
  <c r="O138" i="6" s="1"/>
  <c r="C84" i="17"/>
  <c r="E132" i="6" s="1"/>
  <c r="C78" i="17"/>
  <c r="E126" i="6" s="1"/>
  <c r="C72" i="17"/>
  <c r="E120" i="6" s="1"/>
  <c r="C66" i="17"/>
  <c r="E114" i="6" s="1"/>
  <c r="C60" i="17"/>
  <c r="E108" i="6" s="1"/>
  <c r="C54" i="17"/>
  <c r="E102" i="6" s="1"/>
  <c r="O102" i="6" s="1"/>
  <c r="C48" i="17"/>
  <c r="E96" i="6" s="1"/>
  <c r="C42" i="17"/>
  <c r="E90" i="6" s="1"/>
  <c r="C36" i="17"/>
  <c r="E84" i="6" s="1"/>
  <c r="C30" i="17"/>
  <c r="E78" i="6" s="1"/>
  <c r="C24" i="17"/>
  <c r="E72" i="6" s="1"/>
  <c r="AD402" i="16"/>
  <c r="I450" i="6" s="1"/>
  <c r="AD396" i="16"/>
  <c r="I444" i="6" s="1"/>
  <c r="AD390" i="16"/>
  <c r="I438" i="6" s="1"/>
  <c r="AD384" i="16"/>
  <c r="I432" i="6" s="1"/>
  <c r="AD378" i="16"/>
  <c r="I426" i="6" s="1"/>
  <c r="AD372" i="16"/>
  <c r="I420" i="6" s="1"/>
  <c r="AD366" i="16"/>
  <c r="I414" i="6" s="1"/>
  <c r="AD360" i="16"/>
  <c r="I408" i="6" s="1"/>
  <c r="AD354" i="16"/>
  <c r="I402" i="6" s="1"/>
  <c r="AD348" i="16"/>
  <c r="I396" i="6" s="1"/>
  <c r="AD342" i="16"/>
  <c r="I390" i="6" s="1"/>
  <c r="AD336" i="16"/>
  <c r="I384" i="6" s="1"/>
  <c r="AD330" i="16"/>
  <c r="I378" i="6" s="1"/>
  <c r="AD324" i="16"/>
  <c r="I372" i="6" s="1"/>
  <c r="AD318" i="16"/>
  <c r="I366" i="6" s="1"/>
  <c r="AD312" i="16"/>
  <c r="I360" i="6" s="1"/>
  <c r="AD306" i="16"/>
  <c r="I354" i="6" s="1"/>
  <c r="AD300" i="16"/>
  <c r="I348" i="6" s="1"/>
  <c r="AD294" i="16"/>
  <c r="I342" i="6" s="1"/>
  <c r="AD288" i="16"/>
  <c r="I336" i="6" s="1"/>
  <c r="AD282" i="16"/>
  <c r="I330" i="6" s="1"/>
  <c r="AD276" i="16"/>
  <c r="I324" i="6" s="1"/>
  <c r="AD270" i="16"/>
  <c r="I318" i="6" s="1"/>
  <c r="AD264" i="16"/>
  <c r="I312" i="6" s="1"/>
  <c r="AD258" i="16"/>
  <c r="I306" i="6" s="1"/>
  <c r="AD252" i="16"/>
  <c r="I300" i="6" s="1"/>
  <c r="AD246" i="16"/>
  <c r="I294" i="6" s="1"/>
  <c r="AD240" i="16"/>
  <c r="I288" i="6" s="1"/>
  <c r="AD234" i="16"/>
  <c r="I282" i="6" s="1"/>
  <c r="AD228" i="16"/>
  <c r="I276" i="6" s="1"/>
  <c r="AD222" i="16"/>
  <c r="I270" i="6" s="1"/>
  <c r="AD216" i="16"/>
  <c r="I264" i="6" s="1"/>
  <c r="AD210" i="16"/>
  <c r="I258" i="6" s="1"/>
  <c r="AD204" i="16"/>
  <c r="I252" i="6" s="1"/>
  <c r="AD198" i="16"/>
  <c r="I246" i="6" s="1"/>
  <c r="AD192" i="16"/>
  <c r="I240" i="6" s="1"/>
  <c r="AD186" i="16"/>
  <c r="I234" i="6" s="1"/>
  <c r="AD180" i="16"/>
  <c r="I228" i="6" s="1"/>
  <c r="AD174" i="16"/>
  <c r="I222" i="6" s="1"/>
  <c r="AD168" i="16"/>
  <c r="I216" i="6" s="1"/>
  <c r="AD162" i="16"/>
  <c r="I210" i="6" s="1"/>
  <c r="AD156" i="16"/>
  <c r="I204" i="6" s="1"/>
  <c r="AD150" i="16"/>
  <c r="I198" i="6" s="1"/>
  <c r="AD286" i="17"/>
  <c r="J334" i="6" s="1"/>
  <c r="AD268" i="17"/>
  <c r="J316" i="6" s="1"/>
  <c r="AD250" i="17"/>
  <c r="J298" i="6" s="1"/>
  <c r="AD232" i="17"/>
  <c r="J280" i="6" s="1"/>
  <c r="AD214" i="17"/>
  <c r="J262" i="6" s="1"/>
  <c r="AD196" i="17"/>
  <c r="J244" i="6" s="1"/>
  <c r="AD178" i="17"/>
  <c r="J226" i="6" s="1"/>
  <c r="AD160" i="17"/>
  <c r="J208" i="6" s="1"/>
  <c r="AD142" i="17"/>
  <c r="J190" i="6" s="1"/>
  <c r="AD124" i="17"/>
  <c r="J172" i="6" s="1"/>
  <c r="AD106" i="17"/>
  <c r="J154" i="6" s="1"/>
  <c r="AD88" i="17"/>
  <c r="J136" i="6" s="1"/>
  <c r="AD70" i="17"/>
  <c r="J118" i="6" s="1"/>
  <c r="AD52" i="17"/>
  <c r="J100" i="6" s="1"/>
  <c r="AD34" i="17"/>
  <c r="J82" i="6" s="1"/>
  <c r="C400" i="17"/>
  <c r="E448" i="6" s="1"/>
  <c r="C382" i="17"/>
  <c r="E430" i="6" s="1"/>
  <c r="O430" i="6" s="1"/>
  <c r="C364" i="17"/>
  <c r="E412" i="6" s="1"/>
  <c r="O412" i="6" s="1"/>
  <c r="C346" i="17"/>
  <c r="E394" i="6" s="1"/>
  <c r="O394" i="6" s="1"/>
  <c r="C328" i="17"/>
  <c r="E376" i="6" s="1"/>
  <c r="C310" i="17"/>
  <c r="E358" i="6" s="1"/>
  <c r="O358" i="6" s="1"/>
  <c r="C292" i="17"/>
  <c r="E340" i="6" s="1"/>
  <c r="C274" i="17"/>
  <c r="E322" i="6" s="1"/>
  <c r="C256" i="17"/>
  <c r="E304" i="6" s="1"/>
  <c r="C238" i="17"/>
  <c r="E286" i="6" s="1"/>
  <c r="C220" i="17"/>
  <c r="E268" i="6" s="1"/>
  <c r="C202" i="17"/>
  <c r="E250" i="6" s="1"/>
  <c r="C184" i="17"/>
  <c r="E232" i="6" s="1"/>
  <c r="C166" i="17"/>
  <c r="E214" i="6" s="1"/>
  <c r="C148" i="17"/>
  <c r="E196" i="6" s="1"/>
  <c r="C130" i="17"/>
  <c r="E178" i="6" s="1"/>
  <c r="C112" i="17"/>
  <c r="E160" i="6" s="1"/>
  <c r="C94" i="17"/>
  <c r="E142" i="6" s="1"/>
  <c r="C76" i="17"/>
  <c r="E124" i="6" s="1"/>
  <c r="C58" i="17"/>
  <c r="E106" i="6" s="1"/>
  <c r="C40" i="17"/>
  <c r="E88" i="6" s="1"/>
  <c r="C22" i="17"/>
  <c r="E70" i="6" s="1"/>
  <c r="AD388" i="16"/>
  <c r="I436" i="6" s="1"/>
  <c r="AD370" i="16"/>
  <c r="I418" i="6" s="1"/>
  <c r="AD352" i="16"/>
  <c r="I400" i="6" s="1"/>
  <c r="AD334" i="16"/>
  <c r="I382" i="6" s="1"/>
  <c r="AD316" i="16"/>
  <c r="I364" i="6" s="1"/>
  <c r="AD298" i="16"/>
  <c r="I346" i="6" s="1"/>
  <c r="AD280" i="16"/>
  <c r="I328" i="6" s="1"/>
  <c r="AD262" i="16"/>
  <c r="I310" i="6" s="1"/>
  <c r="AD244" i="16"/>
  <c r="I292" i="6" s="1"/>
  <c r="AD226" i="16"/>
  <c r="I274" i="6" s="1"/>
  <c r="AD208" i="16"/>
  <c r="I256" i="6" s="1"/>
  <c r="AD190" i="16"/>
  <c r="I238" i="6" s="1"/>
  <c r="AD172" i="16"/>
  <c r="I220" i="6" s="1"/>
  <c r="AD154" i="16"/>
  <c r="I202" i="6" s="1"/>
  <c r="AD139" i="16"/>
  <c r="I187" i="6" s="1"/>
  <c r="AD131" i="16"/>
  <c r="I179" i="6" s="1"/>
  <c r="AD121" i="16"/>
  <c r="I169" i="6" s="1"/>
  <c r="AD113" i="16"/>
  <c r="I161" i="6" s="1"/>
  <c r="AD103" i="16"/>
  <c r="I151" i="6" s="1"/>
  <c r="AD95" i="16"/>
  <c r="I143" i="6" s="1"/>
  <c r="AD85" i="16"/>
  <c r="I133" i="6" s="1"/>
  <c r="AD77" i="16"/>
  <c r="I125" i="6" s="1"/>
  <c r="AD67" i="16"/>
  <c r="I115" i="6" s="1"/>
  <c r="AD59" i="16"/>
  <c r="I107" i="6" s="1"/>
  <c r="AD52" i="16"/>
  <c r="I100" i="6" s="1"/>
  <c r="AD44" i="16"/>
  <c r="I92" i="6" s="1"/>
  <c r="AD38" i="16"/>
  <c r="I86" i="6" s="1"/>
  <c r="AD32" i="16"/>
  <c r="I80" i="6" s="1"/>
  <c r="AD26" i="16"/>
  <c r="I74" i="6" s="1"/>
  <c r="AD20" i="16"/>
  <c r="I68" i="6" s="1"/>
  <c r="C398" i="16"/>
  <c r="D446" i="6" s="1"/>
  <c r="C392" i="16"/>
  <c r="D440" i="6" s="1"/>
  <c r="C386" i="16"/>
  <c r="D434" i="6" s="1"/>
  <c r="C380" i="16"/>
  <c r="D428" i="6" s="1"/>
  <c r="N428" i="6" s="1"/>
  <c r="C374" i="16"/>
  <c r="D422" i="6" s="1"/>
  <c r="N422" i="6" s="1"/>
  <c r="C368" i="16"/>
  <c r="D416" i="6" s="1"/>
  <c r="N416" i="6" s="1"/>
  <c r="C362" i="16"/>
  <c r="D410" i="6" s="1"/>
  <c r="C356" i="16"/>
  <c r="D404" i="6" s="1"/>
  <c r="C350" i="16"/>
  <c r="D398" i="6" s="1"/>
  <c r="C344" i="16"/>
  <c r="D392" i="6" s="1"/>
  <c r="N392" i="6" s="1"/>
  <c r="C338" i="16"/>
  <c r="D386" i="6" s="1"/>
  <c r="N386" i="6" s="1"/>
  <c r="C332" i="16"/>
  <c r="D380" i="6" s="1"/>
  <c r="N380" i="6" s="1"/>
  <c r="C326" i="16"/>
  <c r="D374" i="6" s="1"/>
  <c r="C320" i="16"/>
  <c r="D368" i="6" s="1"/>
  <c r="C314" i="16"/>
  <c r="D362" i="6" s="1"/>
  <c r="C308" i="16"/>
  <c r="D356" i="6" s="1"/>
  <c r="N356" i="6" s="1"/>
  <c r="C302" i="16"/>
  <c r="D350" i="6" s="1"/>
  <c r="N350" i="6" s="1"/>
  <c r="C296" i="16"/>
  <c r="D344" i="6" s="1"/>
  <c r="N344" i="6" s="1"/>
  <c r="C290" i="16"/>
  <c r="D338" i="6" s="1"/>
  <c r="C284" i="16"/>
  <c r="D332" i="6" s="1"/>
  <c r="C278" i="16"/>
  <c r="D326" i="6" s="1"/>
  <c r="C272" i="16"/>
  <c r="D320" i="6" s="1"/>
  <c r="N320" i="6" s="1"/>
  <c r="C266" i="16"/>
  <c r="D314" i="6" s="1"/>
  <c r="N314" i="6" s="1"/>
  <c r="C260" i="16"/>
  <c r="D308" i="6" s="1"/>
  <c r="N308" i="6" s="1"/>
  <c r="C254" i="16"/>
  <c r="D302" i="6" s="1"/>
  <c r="C248" i="16"/>
  <c r="D296" i="6" s="1"/>
  <c r="C242" i="16"/>
  <c r="D290" i="6" s="1"/>
  <c r="C236" i="16"/>
  <c r="D284" i="6" s="1"/>
  <c r="N284" i="6" s="1"/>
  <c r="C230" i="16"/>
  <c r="D278" i="6" s="1"/>
  <c r="N278" i="6" s="1"/>
  <c r="C224" i="16"/>
  <c r="D272" i="6" s="1"/>
  <c r="N272" i="6" s="1"/>
  <c r="C218" i="16"/>
  <c r="D266" i="6" s="1"/>
  <c r="C212" i="16"/>
  <c r="D260" i="6" s="1"/>
  <c r="C206" i="16"/>
  <c r="D254" i="6" s="1"/>
  <c r="C200" i="16"/>
  <c r="D248" i="6" s="1"/>
  <c r="N248" i="6" s="1"/>
  <c r="C194" i="16"/>
  <c r="D242" i="6" s="1"/>
  <c r="N242" i="6" s="1"/>
  <c r="C188" i="16"/>
  <c r="D236" i="6" s="1"/>
  <c r="N236" i="6" s="1"/>
  <c r="C182" i="16"/>
  <c r="D230" i="6" s="1"/>
  <c r="C176" i="16"/>
  <c r="D224" i="6" s="1"/>
  <c r="C170" i="16"/>
  <c r="D218" i="6" s="1"/>
  <c r="C164" i="16"/>
  <c r="D212" i="6" s="1"/>
  <c r="N212" i="6" s="1"/>
  <c r="C158" i="16"/>
  <c r="D206" i="6" s="1"/>
  <c r="N206" i="6" s="1"/>
  <c r="C152" i="16"/>
  <c r="D200" i="6" s="1"/>
  <c r="N200" i="6" s="1"/>
  <c r="C146" i="16"/>
  <c r="D194" i="6" s="1"/>
  <c r="C140" i="16"/>
  <c r="D188" i="6" s="1"/>
  <c r="C134" i="16"/>
  <c r="D182" i="6" s="1"/>
  <c r="C128" i="16"/>
  <c r="D176" i="6" s="1"/>
  <c r="N176" i="6" s="1"/>
  <c r="C122" i="16"/>
  <c r="D170" i="6" s="1"/>
  <c r="N170" i="6" s="1"/>
  <c r="C116" i="16"/>
  <c r="D164" i="6" s="1"/>
  <c r="N164" i="6" s="1"/>
  <c r="C110" i="16"/>
  <c r="D158" i="6" s="1"/>
  <c r="C104" i="16"/>
  <c r="D152" i="6" s="1"/>
  <c r="C98" i="16"/>
  <c r="D146" i="6" s="1"/>
  <c r="C92" i="16"/>
  <c r="D140" i="6" s="1"/>
  <c r="N140" i="6" s="1"/>
  <c r="C86" i="16"/>
  <c r="D134" i="6" s="1"/>
  <c r="N134" i="6" s="1"/>
  <c r="C80" i="16"/>
  <c r="D128" i="6" s="1"/>
  <c r="N128" i="6" s="1"/>
  <c r="C74" i="16"/>
  <c r="D122" i="6" s="1"/>
  <c r="C68" i="16"/>
  <c r="D116" i="6" s="1"/>
  <c r="C62" i="16"/>
  <c r="D110" i="6" s="1"/>
  <c r="C56" i="16"/>
  <c r="D104" i="6" s="1"/>
  <c r="C50" i="16"/>
  <c r="D98" i="6" s="1"/>
  <c r="C44" i="16"/>
  <c r="D92" i="6" s="1"/>
  <c r="N92" i="6" s="1"/>
  <c r="C38" i="16"/>
  <c r="D86" i="6" s="1"/>
  <c r="C32" i="16"/>
  <c r="D80" i="6" s="1"/>
  <c r="C26" i="16"/>
  <c r="D74" i="6" s="1"/>
  <c r="C20" i="16"/>
  <c r="D68" i="6" s="1"/>
  <c r="AD400" i="15"/>
  <c r="AD394" i="15"/>
  <c r="AD388" i="15"/>
  <c r="AD382" i="15"/>
  <c r="AD376" i="15"/>
  <c r="AD370" i="15"/>
  <c r="AD364" i="15"/>
  <c r="AD358" i="15"/>
  <c r="AD352" i="15"/>
  <c r="AD346" i="15"/>
  <c r="AD340" i="15"/>
  <c r="AD334" i="15"/>
  <c r="AD328" i="15"/>
  <c r="AD322" i="15"/>
  <c r="AD316" i="15"/>
  <c r="AD310" i="15"/>
  <c r="AD304" i="15"/>
  <c r="AD298" i="15"/>
  <c r="AD292" i="15"/>
  <c r="AD286" i="15"/>
  <c r="AD280" i="15"/>
  <c r="AD274" i="15"/>
  <c r="AD268" i="15"/>
  <c r="AD262" i="15"/>
  <c r="AD256" i="15"/>
  <c r="AD250" i="15"/>
  <c r="AD244" i="15"/>
  <c r="AD238" i="15"/>
  <c r="AD232" i="15"/>
  <c r="AD226" i="15"/>
  <c r="AD220" i="15"/>
  <c r="AD214" i="15"/>
  <c r="AD208" i="15"/>
  <c r="AD202" i="15"/>
  <c r="AD196" i="15"/>
  <c r="AD190" i="15"/>
  <c r="AD184" i="15"/>
  <c r="AD178" i="15"/>
  <c r="AD172" i="15"/>
  <c r="AD166" i="15"/>
  <c r="AD160" i="15"/>
  <c r="AD154" i="15"/>
  <c r="AD148" i="15"/>
  <c r="AD142" i="15"/>
  <c r="AD136" i="15"/>
  <c r="AD130" i="15"/>
  <c r="AD124" i="15"/>
  <c r="AD118" i="15"/>
  <c r="AD112" i="15"/>
  <c r="AD106" i="15"/>
  <c r="AD100" i="15"/>
  <c r="AD94" i="15"/>
  <c r="AD88" i="15"/>
  <c r="AD82" i="15"/>
  <c r="AD76" i="15"/>
  <c r="AD70" i="15"/>
  <c r="AD64" i="15"/>
  <c r="AD58" i="15"/>
  <c r="AD51" i="15"/>
  <c r="AD45" i="15"/>
  <c r="AD39" i="15"/>
  <c r="AD33" i="15"/>
  <c r="AD27" i="15"/>
  <c r="AD21" i="15"/>
  <c r="C62" i="15"/>
  <c r="AD281" i="17"/>
  <c r="J329" i="6" s="1"/>
  <c r="AD263" i="17"/>
  <c r="J311" i="6" s="1"/>
  <c r="AD245" i="17"/>
  <c r="J293" i="6" s="1"/>
  <c r="AD227" i="17"/>
  <c r="J275" i="6" s="1"/>
  <c r="AD209" i="17"/>
  <c r="J257" i="6" s="1"/>
  <c r="AD191" i="17"/>
  <c r="J239" i="6" s="1"/>
  <c r="AD173" i="17"/>
  <c r="J221" i="6" s="1"/>
  <c r="AD155" i="17"/>
  <c r="J203" i="6" s="1"/>
  <c r="AD137" i="17"/>
  <c r="J185" i="6" s="1"/>
  <c r="AD119" i="17"/>
  <c r="J167" i="6" s="1"/>
  <c r="AD101" i="17"/>
  <c r="J149" i="6" s="1"/>
  <c r="AD83" i="17"/>
  <c r="J131" i="6" s="1"/>
  <c r="AD65" i="17"/>
  <c r="J113" i="6" s="1"/>
  <c r="AD47" i="17"/>
  <c r="J95" i="6" s="1"/>
  <c r="AD29" i="17"/>
  <c r="J77" i="6" s="1"/>
  <c r="C395" i="17"/>
  <c r="E443" i="6" s="1"/>
  <c r="C377" i="17"/>
  <c r="E425" i="6" s="1"/>
  <c r="O425" i="6" s="1"/>
  <c r="C359" i="17"/>
  <c r="E407" i="6" s="1"/>
  <c r="C341" i="17"/>
  <c r="E389" i="6" s="1"/>
  <c r="O389" i="6" s="1"/>
  <c r="C323" i="17"/>
  <c r="E371" i="6" s="1"/>
  <c r="O371" i="6" s="1"/>
  <c r="C305" i="17"/>
  <c r="E353" i="6" s="1"/>
  <c r="O353" i="6" s="1"/>
  <c r="C287" i="17"/>
  <c r="E335" i="6" s="1"/>
  <c r="C269" i="17"/>
  <c r="E317" i="6" s="1"/>
  <c r="C251" i="17"/>
  <c r="E299" i="6" s="1"/>
  <c r="C233" i="17"/>
  <c r="E281" i="6" s="1"/>
  <c r="C215" i="17"/>
  <c r="E263" i="6" s="1"/>
  <c r="C197" i="17"/>
  <c r="E245" i="6" s="1"/>
  <c r="C179" i="17"/>
  <c r="E227" i="6" s="1"/>
  <c r="C161" i="17"/>
  <c r="E209" i="6" s="1"/>
  <c r="C143" i="17"/>
  <c r="E191" i="6" s="1"/>
  <c r="C125" i="17"/>
  <c r="E173" i="6" s="1"/>
  <c r="C107" i="17"/>
  <c r="E155" i="6" s="1"/>
  <c r="C89" i="17"/>
  <c r="E137" i="6" s="1"/>
  <c r="C71" i="17"/>
  <c r="E119" i="6" s="1"/>
  <c r="C53" i="17"/>
  <c r="E101" i="6" s="1"/>
  <c r="C35" i="17"/>
  <c r="E83" i="6" s="1"/>
  <c r="AD401" i="16"/>
  <c r="I449" i="6" s="1"/>
  <c r="AD383" i="16"/>
  <c r="I431" i="6" s="1"/>
  <c r="AD365" i="16"/>
  <c r="I413" i="6" s="1"/>
  <c r="AD347" i="16"/>
  <c r="I395" i="6" s="1"/>
  <c r="AD329" i="16"/>
  <c r="I377" i="6" s="1"/>
  <c r="AD311" i="16"/>
  <c r="I359" i="6" s="1"/>
  <c r="AD293" i="16"/>
  <c r="I341" i="6" s="1"/>
  <c r="AD275" i="16"/>
  <c r="I323" i="6" s="1"/>
  <c r="AD257" i="16"/>
  <c r="I305" i="6" s="1"/>
  <c r="AD239" i="16"/>
  <c r="I287" i="6" s="1"/>
  <c r="AD221" i="16"/>
  <c r="I269" i="6" s="1"/>
  <c r="AD203" i="16"/>
  <c r="I251" i="6" s="1"/>
  <c r="AD185" i="16"/>
  <c r="I233" i="6" s="1"/>
  <c r="AD167" i="16"/>
  <c r="I215" i="6" s="1"/>
  <c r="AD149" i="16"/>
  <c r="I197" i="6" s="1"/>
  <c r="AD138" i="16"/>
  <c r="I186" i="6" s="1"/>
  <c r="AD130" i="16"/>
  <c r="I178" i="6" s="1"/>
  <c r="AD120" i="16"/>
  <c r="I168" i="6" s="1"/>
  <c r="AD112" i="16"/>
  <c r="I160" i="6" s="1"/>
  <c r="AD102" i="16"/>
  <c r="I150" i="6" s="1"/>
  <c r="AD94" i="16"/>
  <c r="I142" i="6" s="1"/>
  <c r="AD84" i="16"/>
  <c r="I132" i="6" s="1"/>
  <c r="AD76" i="16"/>
  <c r="I124" i="6" s="1"/>
  <c r="AD66" i="16"/>
  <c r="I114" i="6" s="1"/>
  <c r="AD58" i="16"/>
  <c r="I106" i="6" s="1"/>
  <c r="AD50" i="16"/>
  <c r="I98" i="6" s="1"/>
  <c r="AD43" i="16"/>
  <c r="I91" i="6" s="1"/>
  <c r="AD37" i="16"/>
  <c r="I85" i="6" s="1"/>
  <c r="AD31" i="16"/>
  <c r="I79" i="6" s="1"/>
  <c r="AD25" i="16"/>
  <c r="I73" i="6" s="1"/>
  <c r="C403" i="16"/>
  <c r="D451" i="6" s="1"/>
  <c r="N451" i="6" s="1"/>
  <c r="C397" i="16"/>
  <c r="D445" i="6" s="1"/>
  <c r="N445" i="6" s="1"/>
  <c r="C391" i="16"/>
  <c r="D439" i="6" s="1"/>
  <c r="N439" i="6" s="1"/>
  <c r="C385" i="16"/>
  <c r="D433" i="6" s="1"/>
  <c r="C379" i="16"/>
  <c r="D427" i="6" s="1"/>
  <c r="C373" i="16"/>
  <c r="D421" i="6" s="1"/>
  <c r="C367" i="16"/>
  <c r="D415" i="6" s="1"/>
  <c r="N415" i="6" s="1"/>
  <c r="C361" i="16"/>
  <c r="D409" i="6" s="1"/>
  <c r="C355" i="16"/>
  <c r="D403" i="6" s="1"/>
  <c r="N403" i="6" s="1"/>
  <c r="C349" i="16"/>
  <c r="D397" i="6" s="1"/>
  <c r="C343" i="16"/>
  <c r="D391" i="6" s="1"/>
  <c r="C337" i="16"/>
  <c r="D385" i="6" s="1"/>
  <c r="C331" i="16"/>
  <c r="D379" i="6" s="1"/>
  <c r="N379" i="6" s="1"/>
  <c r="C325" i="16"/>
  <c r="D373" i="6" s="1"/>
  <c r="N373" i="6" s="1"/>
  <c r="C319" i="16"/>
  <c r="D367" i="6" s="1"/>
  <c r="N367" i="6" s="1"/>
  <c r="C313" i="16"/>
  <c r="D361" i="6" s="1"/>
  <c r="C307" i="16"/>
  <c r="D355" i="6" s="1"/>
  <c r="C301" i="16"/>
  <c r="D349" i="6" s="1"/>
  <c r="C295" i="16"/>
  <c r="D343" i="6" s="1"/>
  <c r="N343" i="6" s="1"/>
  <c r="C289" i="16"/>
  <c r="D337" i="6" s="1"/>
  <c r="N337" i="6" s="1"/>
  <c r="C283" i="16"/>
  <c r="D331" i="6" s="1"/>
  <c r="N331" i="6" s="1"/>
  <c r="C277" i="16"/>
  <c r="D325" i="6" s="1"/>
  <c r="C271" i="16"/>
  <c r="D319" i="6" s="1"/>
  <c r="C265" i="16"/>
  <c r="D313" i="6" s="1"/>
  <c r="C259" i="16"/>
  <c r="D307" i="6" s="1"/>
  <c r="N307" i="6" s="1"/>
  <c r="C253" i="16"/>
  <c r="D301" i="6" s="1"/>
  <c r="N301" i="6" s="1"/>
  <c r="C247" i="16"/>
  <c r="D295" i="6" s="1"/>
  <c r="N295" i="6" s="1"/>
  <c r="C241" i="16"/>
  <c r="D289" i="6" s="1"/>
  <c r="C235" i="16"/>
  <c r="D283" i="6" s="1"/>
  <c r="C229" i="16"/>
  <c r="D277" i="6" s="1"/>
  <c r="C223" i="16"/>
  <c r="D271" i="6" s="1"/>
  <c r="N271" i="6" s="1"/>
  <c r="C217" i="16"/>
  <c r="D265" i="6" s="1"/>
  <c r="N265" i="6" s="1"/>
  <c r="C211" i="16"/>
  <c r="D259" i="6" s="1"/>
  <c r="N259" i="6" s="1"/>
  <c r="C205" i="16"/>
  <c r="D253" i="6" s="1"/>
  <c r="C199" i="16"/>
  <c r="D247" i="6" s="1"/>
  <c r="C193" i="16"/>
  <c r="D241" i="6" s="1"/>
  <c r="C187" i="16"/>
  <c r="D235" i="6" s="1"/>
  <c r="N235" i="6" s="1"/>
  <c r="C181" i="16"/>
  <c r="D229" i="6" s="1"/>
  <c r="N229" i="6" s="1"/>
  <c r="C175" i="16"/>
  <c r="D223" i="6" s="1"/>
  <c r="N223" i="6" s="1"/>
  <c r="C169" i="16"/>
  <c r="D217" i="6" s="1"/>
  <c r="C163" i="16"/>
  <c r="D211" i="6" s="1"/>
  <c r="C157" i="16"/>
  <c r="D205" i="6" s="1"/>
  <c r="C151" i="16"/>
  <c r="D199" i="6" s="1"/>
  <c r="N199" i="6" s="1"/>
  <c r="C145" i="16"/>
  <c r="D193" i="6" s="1"/>
  <c r="C139" i="16"/>
  <c r="D187" i="6" s="1"/>
  <c r="N187" i="6" s="1"/>
  <c r="C133" i="16"/>
  <c r="D181" i="6" s="1"/>
  <c r="C127" i="16"/>
  <c r="D175" i="6" s="1"/>
  <c r="C121" i="16"/>
  <c r="D169" i="6" s="1"/>
  <c r="C115" i="16"/>
  <c r="D163" i="6" s="1"/>
  <c r="C109" i="16"/>
  <c r="D157" i="6" s="1"/>
  <c r="C103" i="16"/>
  <c r="D151" i="6" s="1"/>
  <c r="N151" i="6" s="1"/>
  <c r="C97" i="16"/>
  <c r="D145" i="6" s="1"/>
  <c r="C91" i="16"/>
  <c r="D139" i="6" s="1"/>
  <c r="C85" i="16"/>
  <c r="D133" i="6" s="1"/>
  <c r="N133" i="6" s="1"/>
  <c r="C79" i="16"/>
  <c r="D127" i="6" s="1"/>
  <c r="C73" i="16"/>
  <c r="D121" i="6" s="1"/>
  <c r="C67" i="16"/>
  <c r="D115" i="6" s="1"/>
  <c r="N115" i="6" s="1"/>
  <c r="C61" i="16"/>
  <c r="D109" i="6" s="1"/>
  <c r="C55" i="16"/>
  <c r="D103" i="6" s="1"/>
  <c r="C49" i="16"/>
  <c r="D97" i="6" s="1"/>
  <c r="C43" i="16"/>
  <c r="D91" i="6" s="1"/>
  <c r="C37" i="16"/>
  <c r="D85" i="6" s="1"/>
  <c r="C31" i="16"/>
  <c r="D79" i="6" s="1"/>
  <c r="C25" i="16"/>
  <c r="D73" i="6" s="1"/>
  <c r="AD54" i="15"/>
  <c r="AD399" i="15"/>
  <c r="AD393" i="15"/>
  <c r="AD387" i="15"/>
  <c r="AD381" i="15"/>
  <c r="AD375" i="15"/>
  <c r="AD369" i="15"/>
  <c r="AD363" i="15"/>
  <c r="AD357" i="15"/>
  <c r="AD280" i="17"/>
  <c r="J328" i="6" s="1"/>
  <c r="AD262" i="17"/>
  <c r="J310" i="6" s="1"/>
  <c r="AD244" i="17"/>
  <c r="J292" i="6" s="1"/>
  <c r="AD226" i="17"/>
  <c r="J274" i="6" s="1"/>
  <c r="AD208" i="17"/>
  <c r="J256" i="6" s="1"/>
  <c r="AD190" i="17"/>
  <c r="J238" i="6" s="1"/>
  <c r="AD172" i="17"/>
  <c r="J220" i="6" s="1"/>
  <c r="AD154" i="17"/>
  <c r="J202" i="6" s="1"/>
  <c r="AD136" i="17"/>
  <c r="J184" i="6" s="1"/>
  <c r="AD118" i="17"/>
  <c r="J166" i="6" s="1"/>
  <c r="AD100" i="17"/>
  <c r="J148" i="6" s="1"/>
  <c r="AD82" i="17"/>
  <c r="J130" i="6" s="1"/>
  <c r="AD64" i="17"/>
  <c r="J112" i="6" s="1"/>
  <c r="AD46" i="17"/>
  <c r="J94" i="6" s="1"/>
  <c r="AD28" i="17"/>
  <c r="J76" i="6" s="1"/>
  <c r="C394" i="17"/>
  <c r="E442" i="6" s="1"/>
  <c r="C376" i="17"/>
  <c r="E424" i="6" s="1"/>
  <c r="O424" i="6" s="1"/>
  <c r="C358" i="17"/>
  <c r="E406" i="6" s="1"/>
  <c r="C340" i="17"/>
  <c r="E388" i="6" s="1"/>
  <c r="O388" i="6" s="1"/>
  <c r="C322" i="17"/>
  <c r="E370" i="6" s="1"/>
  <c r="O370" i="6" s="1"/>
  <c r="C304" i="17"/>
  <c r="E352" i="6" s="1"/>
  <c r="O352" i="6" s="1"/>
  <c r="C286" i="17"/>
  <c r="E334" i="6" s="1"/>
  <c r="C268" i="17"/>
  <c r="E316" i="6" s="1"/>
  <c r="O316" i="6" s="1"/>
  <c r="C250" i="17"/>
  <c r="E298" i="6" s="1"/>
  <c r="O298" i="6" s="1"/>
  <c r="C232" i="17"/>
  <c r="E280" i="6" s="1"/>
  <c r="O280" i="6" s="1"/>
  <c r="C214" i="17"/>
  <c r="E262" i="6" s="1"/>
  <c r="C196" i="17"/>
  <c r="E244" i="6" s="1"/>
  <c r="C178" i="17"/>
  <c r="E226" i="6" s="1"/>
  <c r="C160" i="17"/>
  <c r="E208" i="6" s="1"/>
  <c r="O208" i="6" s="1"/>
  <c r="C142" i="17"/>
  <c r="E190" i="6" s="1"/>
  <c r="O190" i="6" s="1"/>
  <c r="C124" i="17"/>
  <c r="E172" i="6" s="1"/>
  <c r="O172" i="6" s="1"/>
  <c r="C106" i="17"/>
  <c r="E154" i="6" s="1"/>
  <c r="C88" i="17"/>
  <c r="E136" i="6" s="1"/>
  <c r="C70" i="17"/>
  <c r="E118" i="6" s="1"/>
  <c r="C52" i="17"/>
  <c r="E100" i="6" s="1"/>
  <c r="O100" i="6" s="1"/>
  <c r="C34" i="17"/>
  <c r="E82" i="6" s="1"/>
  <c r="O82" i="6" s="1"/>
  <c r="AD400" i="16"/>
  <c r="I448" i="6" s="1"/>
  <c r="AD382" i="16"/>
  <c r="I430" i="6" s="1"/>
  <c r="AD364" i="16"/>
  <c r="I412" i="6" s="1"/>
  <c r="AD346" i="16"/>
  <c r="I394" i="6" s="1"/>
  <c r="AD328" i="16"/>
  <c r="I376" i="6" s="1"/>
  <c r="AD310" i="16"/>
  <c r="I358" i="6" s="1"/>
  <c r="AD292" i="16"/>
  <c r="I340" i="6" s="1"/>
  <c r="AD274" i="16"/>
  <c r="I322" i="6" s="1"/>
  <c r="AD256" i="16"/>
  <c r="I304" i="6" s="1"/>
  <c r="AD238" i="16"/>
  <c r="I286" i="6" s="1"/>
  <c r="AD220" i="16"/>
  <c r="I268" i="6" s="1"/>
  <c r="AD202" i="16"/>
  <c r="I250" i="6" s="1"/>
  <c r="AD184" i="16"/>
  <c r="I232" i="6" s="1"/>
  <c r="AD166" i="16"/>
  <c r="I214" i="6" s="1"/>
  <c r="AD148" i="16"/>
  <c r="I196" i="6" s="1"/>
  <c r="AD137" i="16"/>
  <c r="I185" i="6" s="1"/>
  <c r="AD127" i="16"/>
  <c r="I175" i="6" s="1"/>
  <c r="AD119" i="16"/>
  <c r="I167" i="6" s="1"/>
  <c r="AD109" i="16"/>
  <c r="I157" i="6" s="1"/>
  <c r="AD101" i="16"/>
  <c r="I149" i="6" s="1"/>
  <c r="AD91" i="16"/>
  <c r="I139" i="6" s="1"/>
  <c r="AD83" i="16"/>
  <c r="I131" i="6" s="1"/>
  <c r="AD73" i="16"/>
  <c r="I121" i="6" s="1"/>
  <c r="AD65" i="16"/>
  <c r="I113" i="6" s="1"/>
  <c r="AD56" i="16"/>
  <c r="I104" i="6" s="1"/>
  <c r="AD49" i="16"/>
  <c r="I97" i="6" s="1"/>
  <c r="AD42" i="16"/>
  <c r="I90" i="6" s="1"/>
  <c r="AD36" i="16"/>
  <c r="I84" i="6" s="1"/>
  <c r="AD30" i="16"/>
  <c r="I78" i="6" s="1"/>
  <c r="AD24" i="16"/>
  <c r="I72" i="6" s="1"/>
  <c r="C402" i="16"/>
  <c r="D450" i="6" s="1"/>
  <c r="N450" i="6" s="1"/>
  <c r="C396" i="16"/>
  <c r="D444" i="6" s="1"/>
  <c r="N444" i="6" s="1"/>
  <c r="C390" i="16"/>
  <c r="D438" i="6" s="1"/>
  <c r="N438" i="6" s="1"/>
  <c r="C384" i="16"/>
  <c r="D432" i="6" s="1"/>
  <c r="N432" i="6" s="1"/>
  <c r="C378" i="16"/>
  <c r="D426" i="6" s="1"/>
  <c r="N426" i="6" s="1"/>
  <c r="C372" i="16"/>
  <c r="D420" i="6" s="1"/>
  <c r="N420" i="6" s="1"/>
  <c r="C366" i="16"/>
  <c r="D414" i="6" s="1"/>
  <c r="N414" i="6" s="1"/>
  <c r="C360" i="16"/>
  <c r="D408" i="6" s="1"/>
  <c r="N408" i="6" s="1"/>
  <c r="C354" i="16"/>
  <c r="D402" i="6" s="1"/>
  <c r="N402" i="6" s="1"/>
  <c r="C348" i="16"/>
  <c r="D396" i="6" s="1"/>
  <c r="N396" i="6" s="1"/>
  <c r="C342" i="16"/>
  <c r="D390" i="6" s="1"/>
  <c r="N390" i="6" s="1"/>
  <c r="C336" i="16"/>
  <c r="D384" i="6" s="1"/>
  <c r="N384" i="6" s="1"/>
  <c r="C330" i="16"/>
  <c r="D378" i="6" s="1"/>
  <c r="N378" i="6" s="1"/>
  <c r="C324" i="16"/>
  <c r="D372" i="6" s="1"/>
  <c r="N372" i="6" s="1"/>
  <c r="C318" i="16"/>
  <c r="D366" i="6" s="1"/>
  <c r="N366" i="6" s="1"/>
  <c r="C312" i="16"/>
  <c r="D360" i="6" s="1"/>
  <c r="N360" i="6" s="1"/>
  <c r="C306" i="16"/>
  <c r="D354" i="6" s="1"/>
  <c r="N354" i="6" s="1"/>
  <c r="C300" i="16"/>
  <c r="D348" i="6" s="1"/>
  <c r="N348" i="6" s="1"/>
  <c r="C294" i="16"/>
  <c r="D342" i="6" s="1"/>
  <c r="N342" i="6" s="1"/>
  <c r="C288" i="16"/>
  <c r="D336" i="6" s="1"/>
  <c r="C282" i="16"/>
  <c r="D330" i="6" s="1"/>
  <c r="N330" i="6" s="1"/>
  <c r="C276" i="16"/>
  <c r="D324" i="6" s="1"/>
  <c r="C270" i="16"/>
  <c r="D318" i="6" s="1"/>
  <c r="N318" i="6" s="1"/>
  <c r="C264" i="16"/>
  <c r="D312" i="6" s="1"/>
  <c r="N312" i="6" s="1"/>
  <c r="C258" i="16"/>
  <c r="D306" i="6" s="1"/>
  <c r="N306" i="6" s="1"/>
  <c r="C252" i="16"/>
  <c r="D300" i="6" s="1"/>
  <c r="N300" i="6" s="1"/>
  <c r="C246" i="16"/>
  <c r="D294" i="6" s="1"/>
  <c r="N294" i="6" s="1"/>
  <c r="C240" i="16"/>
  <c r="D288" i="6" s="1"/>
  <c r="N288" i="6" s="1"/>
  <c r="C234" i="16"/>
  <c r="D282" i="6" s="1"/>
  <c r="N282" i="6" s="1"/>
  <c r="C228" i="16"/>
  <c r="D276" i="6" s="1"/>
  <c r="N276" i="6" s="1"/>
  <c r="C222" i="16"/>
  <c r="D270" i="6" s="1"/>
  <c r="N270" i="6" s="1"/>
  <c r="C216" i="16"/>
  <c r="D264" i="6" s="1"/>
  <c r="N264" i="6" s="1"/>
  <c r="C210" i="16"/>
  <c r="D258" i="6" s="1"/>
  <c r="N258" i="6" s="1"/>
  <c r="C204" i="16"/>
  <c r="D252" i="6" s="1"/>
  <c r="N252" i="6" s="1"/>
  <c r="C198" i="16"/>
  <c r="D246" i="6" s="1"/>
  <c r="N246" i="6" s="1"/>
  <c r="C192" i="16"/>
  <c r="D240" i="6" s="1"/>
  <c r="C186" i="16"/>
  <c r="D234" i="6" s="1"/>
  <c r="N234" i="6" s="1"/>
  <c r="C180" i="16"/>
  <c r="D228" i="6" s="1"/>
  <c r="N228" i="6" s="1"/>
  <c r="C174" i="16"/>
  <c r="D222" i="6" s="1"/>
  <c r="N222" i="6" s="1"/>
  <c r="C168" i="16"/>
  <c r="D216" i="6" s="1"/>
  <c r="N216" i="6" s="1"/>
  <c r="C162" i="16"/>
  <c r="D210" i="6" s="1"/>
  <c r="N210" i="6" s="1"/>
  <c r="C156" i="16"/>
  <c r="D204" i="6" s="1"/>
  <c r="N204" i="6" s="1"/>
  <c r="C150" i="16"/>
  <c r="D198" i="6" s="1"/>
  <c r="N198" i="6" s="1"/>
  <c r="C144" i="16"/>
  <c r="D192" i="6" s="1"/>
  <c r="C138" i="16"/>
  <c r="D186" i="6" s="1"/>
  <c r="N186" i="6" s="1"/>
  <c r="C132" i="16"/>
  <c r="D180" i="6" s="1"/>
  <c r="C126" i="16"/>
  <c r="D174" i="6" s="1"/>
  <c r="C120" i="16"/>
  <c r="D168" i="6" s="1"/>
  <c r="N168" i="6" s="1"/>
  <c r="C114" i="16"/>
  <c r="D162" i="6" s="1"/>
  <c r="C108" i="16"/>
  <c r="D156" i="6" s="1"/>
  <c r="C102" i="16"/>
  <c r="D150" i="6" s="1"/>
  <c r="C96" i="16"/>
  <c r="D144" i="6" s="1"/>
  <c r="C90" i="16"/>
  <c r="D138" i="6" s="1"/>
  <c r="C84" i="16"/>
  <c r="D132" i="6" s="1"/>
  <c r="N132" i="6" s="1"/>
  <c r="C78" i="16"/>
  <c r="D126" i="6" s="1"/>
  <c r="C72" i="16"/>
  <c r="D120" i="6" s="1"/>
  <c r="C66" i="16"/>
  <c r="D114" i="6" s="1"/>
  <c r="C60" i="16"/>
  <c r="D108" i="6" s="1"/>
  <c r="C54" i="16"/>
  <c r="D102" i="6" s="1"/>
  <c r="C48" i="16"/>
  <c r="D96" i="6" s="1"/>
  <c r="C42" i="16"/>
  <c r="D90" i="6" s="1"/>
  <c r="C36" i="16"/>
  <c r="D84" i="6" s="1"/>
  <c r="N84" i="6" s="1"/>
  <c r="C30" i="16"/>
  <c r="D78" i="6" s="1"/>
  <c r="C24" i="16"/>
  <c r="D72" i="6" s="1"/>
  <c r="AD20" i="15"/>
  <c r="AD398" i="15"/>
  <c r="AD392" i="15"/>
  <c r="AD386" i="15"/>
  <c r="AD380" i="15"/>
  <c r="AD374" i="15"/>
  <c r="AD368" i="15"/>
  <c r="AD362" i="15"/>
  <c r="AD296" i="17"/>
  <c r="J344" i="6" s="1"/>
  <c r="AD275" i="17"/>
  <c r="J323" i="6" s="1"/>
  <c r="AD257" i="17"/>
  <c r="J305" i="6" s="1"/>
  <c r="AD239" i="17"/>
  <c r="J287" i="6" s="1"/>
  <c r="AD221" i="17"/>
  <c r="J269" i="6" s="1"/>
  <c r="AD203" i="17"/>
  <c r="J251" i="6" s="1"/>
  <c r="AD185" i="17"/>
  <c r="J233" i="6" s="1"/>
  <c r="AD167" i="17"/>
  <c r="J215" i="6" s="1"/>
  <c r="AD149" i="17"/>
  <c r="J197" i="6" s="1"/>
  <c r="AD131" i="17"/>
  <c r="J179" i="6" s="1"/>
  <c r="AD113" i="17"/>
  <c r="J161" i="6" s="1"/>
  <c r="AD95" i="17"/>
  <c r="J143" i="6" s="1"/>
  <c r="AD77" i="17"/>
  <c r="J125" i="6" s="1"/>
  <c r="AD59" i="17"/>
  <c r="J107" i="6" s="1"/>
  <c r="AD41" i="17"/>
  <c r="J89" i="6" s="1"/>
  <c r="AD23" i="17"/>
  <c r="J71" i="6" s="1"/>
  <c r="C389" i="17"/>
  <c r="E437" i="6" s="1"/>
  <c r="C371" i="17"/>
  <c r="E419" i="6" s="1"/>
  <c r="O419" i="6" s="1"/>
  <c r="C353" i="17"/>
  <c r="E401" i="6" s="1"/>
  <c r="O401" i="6" s="1"/>
  <c r="C335" i="17"/>
  <c r="E383" i="6" s="1"/>
  <c r="O383" i="6" s="1"/>
  <c r="C317" i="17"/>
  <c r="E365" i="6" s="1"/>
  <c r="C299" i="17"/>
  <c r="E347" i="6" s="1"/>
  <c r="O347" i="6" s="1"/>
  <c r="C281" i="17"/>
  <c r="E329" i="6" s="1"/>
  <c r="C263" i="17"/>
  <c r="E311" i="6" s="1"/>
  <c r="C245" i="17"/>
  <c r="E293" i="6" s="1"/>
  <c r="C227" i="17"/>
  <c r="E275" i="6" s="1"/>
  <c r="O275" i="6" s="1"/>
  <c r="C209" i="17"/>
  <c r="E257" i="6" s="1"/>
  <c r="C191" i="17"/>
  <c r="E239" i="6" s="1"/>
  <c r="O239" i="6" s="1"/>
  <c r="C173" i="17"/>
  <c r="E221" i="6" s="1"/>
  <c r="C155" i="17"/>
  <c r="E203" i="6" s="1"/>
  <c r="C137" i="17"/>
  <c r="E185" i="6" s="1"/>
  <c r="C119" i="17"/>
  <c r="E167" i="6" s="1"/>
  <c r="O167" i="6" s="1"/>
  <c r="C101" i="17"/>
  <c r="E149" i="6" s="1"/>
  <c r="C83" i="17"/>
  <c r="E131" i="6" s="1"/>
  <c r="O131" i="6" s="1"/>
  <c r="C65" i="17"/>
  <c r="E113" i="6" s="1"/>
  <c r="C47" i="17"/>
  <c r="E95" i="6" s="1"/>
  <c r="C29" i="17"/>
  <c r="E77" i="6" s="1"/>
  <c r="AD395" i="16"/>
  <c r="I443" i="6" s="1"/>
  <c r="AD377" i="16"/>
  <c r="I425" i="6" s="1"/>
  <c r="AD359" i="16"/>
  <c r="I407" i="6" s="1"/>
  <c r="AD341" i="16"/>
  <c r="I389" i="6" s="1"/>
  <c r="AD323" i="16"/>
  <c r="I371" i="6" s="1"/>
  <c r="AD305" i="16"/>
  <c r="I353" i="6" s="1"/>
  <c r="AD287" i="16"/>
  <c r="I335" i="6" s="1"/>
  <c r="AD269" i="16"/>
  <c r="I317" i="6" s="1"/>
  <c r="AD251" i="16"/>
  <c r="I299" i="6" s="1"/>
  <c r="AD233" i="16"/>
  <c r="I281" i="6" s="1"/>
  <c r="AD215" i="16"/>
  <c r="I263" i="6" s="1"/>
  <c r="AD197" i="16"/>
  <c r="I245" i="6" s="1"/>
  <c r="AD179" i="16"/>
  <c r="I227" i="6" s="1"/>
  <c r="AD161" i="16"/>
  <c r="I209" i="6" s="1"/>
  <c r="AD144" i="16"/>
  <c r="I192" i="6" s="1"/>
  <c r="AD136" i="16"/>
  <c r="I184" i="6" s="1"/>
  <c r="AD126" i="16"/>
  <c r="I174" i="6" s="1"/>
  <c r="AD118" i="16"/>
  <c r="I166" i="6" s="1"/>
  <c r="AD108" i="16"/>
  <c r="I156" i="6" s="1"/>
  <c r="AD100" i="16"/>
  <c r="I148" i="6" s="1"/>
  <c r="AD90" i="16"/>
  <c r="I138" i="6" s="1"/>
  <c r="AD82" i="16"/>
  <c r="I130" i="6" s="1"/>
  <c r="AD72" i="16"/>
  <c r="I120" i="6" s="1"/>
  <c r="AD64" i="16"/>
  <c r="I112" i="6" s="1"/>
  <c r="AD55" i="16"/>
  <c r="I103" i="6" s="1"/>
  <c r="AD48" i="16"/>
  <c r="I96" i="6" s="1"/>
  <c r="AD41" i="16"/>
  <c r="I89" i="6" s="1"/>
  <c r="AD35" i="16"/>
  <c r="I83" i="6" s="1"/>
  <c r="AD29" i="16"/>
  <c r="I77" i="6" s="1"/>
  <c r="AD23" i="16"/>
  <c r="I71" i="6" s="1"/>
  <c r="C401" i="16"/>
  <c r="D449" i="6" s="1"/>
  <c r="C395" i="16"/>
  <c r="D443" i="6" s="1"/>
  <c r="C389" i="16"/>
  <c r="D437" i="6" s="1"/>
  <c r="C383" i="16"/>
  <c r="D431" i="6" s="1"/>
  <c r="C377" i="16"/>
  <c r="D425" i="6" s="1"/>
  <c r="C371" i="16"/>
  <c r="D419" i="6" s="1"/>
  <c r="C365" i="16"/>
  <c r="D413" i="6" s="1"/>
  <c r="N413" i="6" s="1"/>
  <c r="C359" i="16"/>
  <c r="D407" i="6" s="1"/>
  <c r="C353" i="16"/>
  <c r="D401" i="6" s="1"/>
  <c r="C347" i="16"/>
  <c r="D395" i="6" s="1"/>
  <c r="N395" i="6" s="1"/>
  <c r="C341" i="16"/>
  <c r="D389" i="6" s="1"/>
  <c r="C335" i="16"/>
  <c r="D383" i="6" s="1"/>
  <c r="C329" i="16"/>
  <c r="D377" i="6" s="1"/>
  <c r="N377" i="6" s="1"/>
  <c r="C323" i="16"/>
  <c r="D371" i="6" s="1"/>
  <c r="C317" i="16"/>
  <c r="D365" i="6" s="1"/>
  <c r="C311" i="16"/>
  <c r="D359" i="6" s="1"/>
  <c r="N359" i="6" s="1"/>
  <c r="C305" i="16"/>
  <c r="D353" i="6" s="1"/>
  <c r="C299" i="16"/>
  <c r="D347" i="6" s="1"/>
  <c r="C293" i="16"/>
  <c r="D341" i="6" s="1"/>
  <c r="C287" i="16"/>
  <c r="D335" i="6" s="1"/>
  <c r="C281" i="16"/>
  <c r="D329" i="6" s="1"/>
  <c r="C275" i="16"/>
  <c r="D323" i="6" s="1"/>
  <c r="C269" i="16"/>
  <c r="D317" i="6" s="1"/>
  <c r="C263" i="16"/>
  <c r="D311" i="6" s="1"/>
  <c r="C257" i="16"/>
  <c r="D305" i="6" s="1"/>
  <c r="N305" i="6" s="1"/>
  <c r="C251" i="16"/>
  <c r="D299" i="6" s="1"/>
  <c r="C245" i="16"/>
  <c r="D293" i="6" s="1"/>
  <c r="C239" i="16"/>
  <c r="D287" i="6" s="1"/>
  <c r="N287" i="6" s="1"/>
  <c r="C233" i="16"/>
  <c r="D281" i="6" s="1"/>
  <c r="C227" i="16"/>
  <c r="D275" i="6" s="1"/>
  <c r="C221" i="16"/>
  <c r="D269" i="6" s="1"/>
  <c r="N269" i="6" s="1"/>
  <c r="C215" i="16"/>
  <c r="D263" i="6" s="1"/>
  <c r="C209" i="16"/>
  <c r="D257" i="6" s="1"/>
  <c r="C203" i="16"/>
  <c r="D251" i="6" s="1"/>
  <c r="N251" i="6" s="1"/>
  <c r="C197" i="16"/>
  <c r="D245" i="6" s="1"/>
  <c r="C191" i="16"/>
  <c r="D239" i="6" s="1"/>
  <c r="C185" i="16"/>
  <c r="D233" i="6" s="1"/>
  <c r="C179" i="16"/>
  <c r="D227" i="6" s="1"/>
  <c r="C173" i="16"/>
  <c r="D221" i="6" s="1"/>
  <c r="C167" i="16"/>
  <c r="D215" i="6" s="1"/>
  <c r="C161" i="16"/>
  <c r="D209" i="6" s="1"/>
  <c r="C155" i="16"/>
  <c r="D203" i="6" s="1"/>
  <c r="C149" i="16"/>
  <c r="D197" i="6" s="1"/>
  <c r="N197" i="6" s="1"/>
  <c r="C143" i="16"/>
  <c r="D191" i="6" s="1"/>
  <c r="C137" i="16"/>
  <c r="D185" i="6" s="1"/>
  <c r="N185" i="6" s="1"/>
  <c r="C131" i="16"/>
  <c r="D179" i="6" s="1"/>
  <c r="C125" i="16"/>
  <c r="D173" i="6" s="1"/>
  <c r="C119" i="16"/>
  <c r="D167" i="6" s="1"/>
  <c r="C113" i="16"/>
  <c r="D161" i="6" s="1"/>
  <c r="N161" i="6" s="1"/>
  <c r="C107" i="16"/>
  <c r="D155" i="6" s="1"/>
  <c r="C101" i="16"/>
  <c r="D149" i="6" s="1"/>
  <c r="C95" i="16"/>
  <c r="D143" i="6" s="1"/>
  <c r="C89" i="16"/>
  <c r="D137" i="6" s="1"/>
  <c r="C83" i="16"/>
  <c r="D131" i="6" s="1"/>
  <c r="C77" i="16"/>
  <c r="D125" i="6" s="1"/>
  <c r="C71" i="16"/>
  <c r="D119" i="6" s="1"/>
  <c r="C65" i="16"/>
  <c r="D113" i="6" s="1"/>
  <c r="C59" i="16"/>
  <c r="D107" i="6" s="1"/>
  <c r="C53" i="16"/>
  <c r="D101" i="6" s="1"/>
  <c r="C47" i="16"/>
  <c r="D95" i="6" s="1"/>
  <c r="C41" i="16"/>
  <c r="D89" i="6" s="1"/>
  <c r="N89" i="6" s="1"/>
  <c r="C35" i="16"/>
  <c r="D83" i="6" s="1"/>
  <c r="C29" i="16"/>
  <c r="D77" i="6" s="1"/>
  <c r="C23" i="16"/>
  <c r="D71" i="6" s="1"/>
  <c r="AD403" i="15"/>
  <c r="AD397" i="15"/>
  <c r="AD391" i="15"/>
  <c r="AD385" i="15"/>
  <c r="AD379" i="15"/>
  <c r="AD373" i="15"/>
  <c r="AD367" i="15"/>
  <c r="AD361" i="15"/>
  <c r="AD355" i="15"/>
  <c r="AD349" i="15"/>
  <c r="AD343" i="15"/>
  <c r="AD337" i="15"/>
  <c r="AD331" i="15"/>
  <c r="AD325" i="15"/>
  <c r="AD319" i="15"/>
  <c r="AD313" i="15"/>
  <c r="AD307" i="15"/>
  <c r="AD301" i="15"/>
  <c r="AD295" i="15"/>
  <c r="AD289" i="15"/>
  <c r="AD283" i="15"/>
  <c r="AD277" i="15"/>
  <c r="AD271" i="15"/>
  <c r="AD265" i="15"/>
  <c r="AD259" i="15"/>
  <c r="AD253" i="15"/>
  <c r="AD247" i="15"/>
  <c r="AD241" i="15"/>
  <c r="AD235" i="15"/>
  <c r="AD229" i="15"/>
  <c r="AD223" i="15"/>
  <c r="AD217" i="15"/>
  <c r="AD211" i="15"/>
  <c r="AD205" i="15"/>
  <c r="AD199" i="15"/>
  <c r="AD193" i="15"/>
  <c r="AD187" i="15"/>
  <c r="AD181" i="15"/>
  <c r="AD175" i="15"/>
  <c r="AD295" i="17"/>
  <c r="J343" i="6" s="1"/>
  <c r="AD274" i="17"/>
  <c r="J322" i="6" s="1"/>
  <c r="AD256" i="17"/>
  <c r="J304" i="6" s="1"/>
  <c r="AD238" i="17"/>
  <c r="J286" i="6" s="1"/>
  <c r="AD184" i="17"/>
  <c r="J232" i="6" s="1"/>
  <c r="AD130" i="17"/>
  <c r="J178" i="6" s="1"/>
  <c r="AD76" i="17"/>
  <c r="J124" i="6" s="1"/>
  <c r="AD22" i="17"/>
  <c r="J70" i="6" s="1"/>
  <c r="C352" i="17"/>
  <c r="E400" i="6" s="1"/>
  <c r="O400" i="6" s="1"/>
  <c r="C298" i="17"/>
  <c r="E346" i="6" s="1"/>
  <c r="O346" i="6" s="1"/>
  <c r="C244" i="17"/>
  <c r="E292" i="6" s="1"/>
  <c r="O292" i="6" s="1"/>
  <c r="C190" i="17"/>
  <c r="E238" i="6" s="1"/>
  <c r="C136" i="17"/>
  <c r="E184" i="6" s="1"/>
  <c r="O184" i="6" s="1"/>
  <c r="C82" i="17"/>
  <c r="E130" i="6" s="1"/>
  <c r="C28" i="17"/>
  <c r="E76" i="6" s="1"/>
  <c r="O76" i="6" s="1"/>
  <c r="AD358" i="16"/>
  <c r="I406" i="6" s="1"/>
  <c r="AD304" i="16"/>
  <c r="I352" i="6" s="1"/>
  <c r="AD250" i="16"/>
  <c r="I298" i="6" s="1"/>
  <c r="AD196" i="16"/>
  <c r="I244" i="6" s="1"/>
  <c r="AD143" i="16"/>
  <c r="I191" i="6" s="1"/>
  <c r="AD115" i="16"/>
  <c r="I163" i="6" s="1"/>
  <c r="AD89" i="16"/>
  <c r="I137" i="6" s="1"/>
  <c r="AD61" i="16"/>
  <c r="I109" i="6" s="1"/>
  <c r="AD40" i="16"/>
  <c r="I88" i="6" s="1"/>
  <c r="AD22" i="16"/>
  <c r="I70" i="6" s="1"/>
  <c r="C388" i="16"/>
  <c r="D436" i="6" s="1"/>
  <c r="N436" i="6" s="1"/>
  <c r="C370" i="16"/>
  <c r="D418" i="6" s="1"/>
  <c r="C352" i="16"/>
  <c r="D400" i="6" s="1"/>
  <c r="N400" i="6" s="1"/>
  <c r="C334" i="16"/>
  <c r="D382" i="6" s="1"/>
  <c r="N382" i="6" s="1"/>
  <c r="C316" i="16"/>
  <c r="D364" i="6" s="1"/>
  <c r="N364" i="6" s="1"/>
  <c r="C298" i="16"/>
  <c r="D346" i="6" s="1"/>
  <c r="C280" i="16"/>
  <c r="D328" i="6" s="1"/>
  <c r="N328" i="6" s="1"/>
  <c r="C262" i="16"/>
  <c r="D310" i="6" s="1"/>
  <c r="C244" i="16"/>
  <c r="D292" i="6" s="1"/>
  <c r="N292" i="6" s="1"/>
  <c r="C226" i="16"/>
  <c r="D274" i="6" s="1"/>
  <c r="N274" i="6" s="1"/>
  <c r="C208" i="16"/>
  <c r="D256" i="6" s="1"/>
  <c r="N256" i="6" s="1"/>
  <c r="C190" i="16"/>
  <c r="D238" i="6" s="1"/>
  <c r="C172" i="16"/>
  <c r="D220" i="6" s="1"/>
  <c r="N220" i="6" s="1"/>
  <c r="C154" i="16"/>
  <c r="D202" i="6" s="1"/>
  <c r="C136" i="16"/>
  <c r="D184" i="6" s="1"/>
  <c r="C118" i="16"/>
  <c r="D166" i="6" s="1"/>
  <c r="N166" i="6" s="1"/>
  <c r="C100" i="16"/>
  <c r="D148" i="6" s="1"/>
  <c r="C82" i="16"/>
  <c r="D130" i="6" s="1"/>
  <c r="C64" i="16"/>
  <c r="D112" i="6" s="1"/>
  <c r="C46" i="16"/>
  <c r="D94" i="6" s="1"/>
  <c r="C28" i="16"/>
  <c r="D76" i="6" s="1"/>
  <c r="AD396" i="15"/>
  <c r="AD378" i="15"/>
  <c r="AD360" i="15"/>
  <c r="AD350" i="15"/>
  <c r="AD341" i="15"/>
  <c r="AD332" i="15"/>
  <c r="AD323" i="15"/>
  <c r="AD314" i="15"/>
  <c r="AD305" i="15"/>
  <c r="AD296" i="15"/>
  <c r="AD287" i="15"/>
  <c r="AD278" i="15"/>
  <c r="AD269" i="15"/>
  <c r="AD260" i="15"/>
  <c r="AD251" i="15"/>
  <c r="AD242" i="15"/>
  <c r="AD233" i="15"/>
  <c r="AD224" i="15"/>
  <c r="AD215" i="15"/>
  <c r="AD206" i="15"/>
  <c r="AD197" i="15"/>
  <c r="AD188" i="15"/>
  <c r="AD179" i="15"/>
  <c r="AD170" i="15"/>
  <c r="AD163" i="15"/>
  <c r="AD156" i="15"/>
  <c r="AD149" i="15"/>
  <c r="AD141" i="15"/>
  <c r="AD134" i="15"/>
  <c r="AD127" i="15"/>
  <c r="AD120" i="15"/>
  <c r="AD113" i="15"/>
  <c r="AD105" i="15"/>
  <c r="AD98" i="15"/>
  <c r="AD91" i="15"/>
  <c r="AD84" i="15"/>
  <c r="AD77" i="15"/>
  <c r="AD69" i="15"/>
  <c r="AD62" i="15"/>
  <c r="AD55" i="15"/>
  <c r="AD47" i="15"/>
  <c r="AD40" i="15"/>
  <c r="AD32" i="15"/>
  <c r="AD25" i="15"/>
  <c r="C65" i="15"/>
  <c r="C58" i="15"/>
  <c r="C83" i="15"/>
  <c r="C77" i="15"/>
  <c r="C71" i="15"/>
  <c r="C96" i="15"/>
  <c r="C90" i="15"/>
  <c r="C115" i="15"/>
  <c r="C109" i="15"/>
  <c r="C103" i="15"/>
  <c r="C128" i="15"/>
  <c r="C122" i="15"/>
  <c r="C147" i="15"/>
  <c r="C141" i="15"/>
  <c r="C135" i="15"/>
  <c r="C160" i="15"/>
  <c r="C154" i="15"/>
  <c r="C179" i="15"/>
  <c r="C173" i="15"/>
  <c r="C167" i="15"/>
  <c r="C192" i="15"/>
  <c r="C186" i="15"/>
  <c r="C211" i="15"/>
  <c r="C205" i="15"/>
  <c r="C199" i="15"/>
  <c r="C224" i="15"/>
  <c r="C218" i="15"/>
  <c r="C243" i="15"/>
  <c r="C237" i="15"/>
  <c r="C231" i="15"/>
  <c r="C256" i="15"/>
  <c r="C250" i="15"/>
  <c r="C275" i="15"/>
  <c r="C269" i="15"/>
  <c r="C263" i="15"/>
  <c r="C288" i="15"/>
  <c r="C282" i="15"/>
  <c r="C307" i="15"/>
  <c r="C301" i="15"/>
  <c r="C295" i="15"/>
  <c r="C320" i="15"/>
  <c r="C314" i="15"/>
  <c r="C339" i="15"/>
  <c r="C333" i="15"/>
  <c r="C327" i="15"/>
  <c r="C352" i="15"/>
  <c r="C346" i="15"/>
  <c r="C371" i="15"/>
  <c r="C365" i="15"/>
  <c r="C359" i="15"/>
  <c r="C384" i="15"/>
  <c r="C378" i="15"/>
  <c r="C403" i="15"/>
  <c r="C397" i="15"/>
  <c r="C391" i="15"/>
  <c r="C340" i="15"/>
  <c r="C244" i="15"/>
  <c r="C148" i="15"/>
  <c r="C52" i="15"/>
  <c r="C46" i="15"/>
  <c r="C40" i="15"/>
  <c r="C34" i="15"/>
  <c r="C28" i="15"/>
  <c r="C22" i="15"/>
  <c r="C21" i="15"/>
  <c r="AD153" i="15"/>
  <c r="AD60" i="15"/>
  <c r="AD37" i="15"/>
  <c r="C63" i="15"/>
  <c r="C81" i="15"/>
  <c r="C69" i="15"/>
  <c r="C113" i="15"/>
  <c r="C101" i="15"/>
  <c r="C145" i="15"/>
  <c r="C158" i="15"/>
  <c r="C177" i="15"/>
  <c r="C190" i="15"/>
  <c r="C203" i="15"/>
  <c r="C222" i="15"/>
  <c r="C235" i="15"/>
  <c r="C254" i="15"/>
  <c r="C267" i="15"/>
  <c r="C286" i="15"/>
  <c r="C299" i="15"/>
  <c r="C312" i="15"/>
  <c r="C331" i="15"/>
  <c r="AD233" i="17"/>
  <c r="J281" i="6" s="1"/>
  <c r="AD179" i="17"/>
  <c r="J227" i="6" s="1"/>
  <c r="AD125" i="17"/>
  <c r="J173" i="6" s="1"/>
  <c r="AD71" i="17"/>
  <c r="J119" i="6" s="1"/>
  <c r="C401" i="17"/>
  <c r="E449" i="6" s="1"/>
  <c r="O449" i="6" s="1"/>
  <c r="C347" i="17"/>
  <c r="E395" i="6" s="1"/>
  <c r="C293" i="17"/>
  <c r="E341" i="6" s="1"/>
  <c r="O341" i="6" s="1"/>
  <c r="C239" i="17"/>
  <c r="E287" i="6" s="1"/>
  <c r="C185" i="17"/>
  <c r="E233" i="6" s="1"/>
  <c r="O233" i="6" s="1"/>
  <c r="C131" i="17"/>
  <c r="E179" i="6" s="1"/>
  <c r="O179" i="6" s="1"/>
  <c r="C77" i="17"/>
  <c r="E125" i="6" s="1"/>
  <c r="C23" i="17"/>
  <c r="E71" i="6" s="1"/>
  <c r="O71" i="6" s="1"/>
  <c r="AD353" i="16"/>
  <c r="I401" i="6" s="1"/>
  <c r="AD299" i="16"/>
  <c r="I347" i="6" s="1"/>
  <c r="AD245" i="16"/>
  <c r="I293" i="6" s="1"/>
  <c r="AD191" i="16"/>
  <c r="I239" i="6" s="1"/>
  <c r="N239" i="6" s="1"/>
  <c r="AD142" i="16"/>
  <c r="I190" i="6" s="1"/>
  <c r="AD114" i="16"/>
  <c r="I162" i="6" s="1"/>
  <c r="AD88" i="16"/>
  <c r="I136" i="6" s="1"/>
  <c r="AD60" i="16"/>
  <c r="I108" i="6" s="1"/>
  <c r="AD39" i="16"/>
  <c r="I87" i="6" s="1"/>
  <c r="AD21" i="16"/>
  <c r="I69" i="6" s="1"/>
  <c r="C387" i="16"/>
  <c r="D435" i="6" s="1"/>
  <c r="C369" i="16"/>
  <c r="D417" i="6" s="1"/>
  <c r="N417" i="6" s="1"/>
  <c r="C351" i="16"/>
  <c r="D399" i="6" s="1"/>
  <c r="C333" i="16"/>
  <c r="D381" i="6" s="1"/>
  <c r="N381" i="6" s="1"/>
  <c r="C315" i="16"/>
  <c r="D363" i="6" s="1"/>
  <c r="N363" i="6" s="1"/>
  <c r="C297" i="16"/>
  <c r="D345" i="6" s="1"/>
  <c r="N345" i="6" s="1"/>
  <c r="C279" i="16"/>
  <c r="D327" i="6" s="1"/>
  <c r="C261" i="16"/>
  <c r="D309" i="6" s="1"/>
  <c r="N309" i="6" s="1"/>
  <c r="C243" i="16"/>
  <c r="D291" i="6" s="1"/>
  <c r="C225" i="16"/>
  <c r="D273" i="6" s="1"/>
  <c r="N273" i="6" s="1"/>
  <c r="C207" i="16"/>
  <c r="D255" i="6" s="1"/>
  <c r="N255" i="6" s="1"/>
  <c r="C189" i="16"/>
  <c r="D237" i="6" s="1"/>
  <c r="N237" i="6" s="1"/>
  <c r="C171" i="16"/>
  <c r="D219" i="6" s="1"/>
  <c r="C153" i="16"/>
  <c r="D201" i="6" s="1"/>
  <c r="N201" i="6" s="1"/>
  <c r="C135" i="16"/>
  <c r="D183" i="6" s="1"/>
  <c r="C117" i="16"/>
  <c r="D165" i="6" s="1"/>
  <c r="N165" i="6" s="1"/>
  <c r="C99" i="16"/>
  <c r="D147" i="6" s="1"/>
  <c r="N147" i="6" s="1"/>
  <c r="C81" i="16"/>
  <c r="D129" i="6" s="1"/>
  <c r="N129" i="6" s="1"/>
  <c r="C63" i="16"/>
  <c r="D111" i="6" s="1"/>
  <c r="C45" i="16"/>
  <c r="D93" i="6" s="1"/>
  <c r="N93" i="6" s="1"/>
  <c r="C27" i="16"/>
  <c r="D75" i="6" s="1"/>
  <c r="AD395" i="15"/>
  <c r="AD377" i="15"/>
  <c r="AD359" i="15"/>
  <c r="AD348" i="15"/>
  <c r="AD339" i="15"/>
  <c r="AD330" i="15"/>
  <c r="AD321" i="15"/>
  <c r="AD312" i="15"/>
  <c r="AD303" i="15"/>
  <c r="AD294" i="15"/>
  <c r="AD285" i="15"/>
  <c r="AD276" i="15"/>
  <c r="AD267" i="15"/>
  <c r="AD258" i="15"/>
  <c r="AD249" i="15"/>
  <c r="AD240" i="15"/>
  <c r="AD231" i="15"/>
  <c r="AD222" i="15"/>
  <c r="AD213" i="15"/>
  <c r="AD204" i="15"/>
  <c r="AD195" i="15"/>
  <c r="AD186" i="15"/>
  <c r="AD177" i="15"/>
  <c r="AD169" i="15"/>
  <c r="AD162" i="15"/>
  <c r="AD155" i="15"/>
  <c r="AD147" i="15"/>
  <c r="AD140" i="15"/>
  <c r="AD133" i="15"/>
  <c r="AD126" i="15"/>
  <c r="AD119" i="15"/>
  <c r="AD111" i="15"/>
  <c r="AD104" i="15"/>
  <c r="AD97" i="15"/>
  <c r="AD90" i="15"/>
  <c r="AD83" i="15"/>
  <c r="AD75" i="15"/>
  <c r="AD68" i="15"/>
  <c r="AD61" i="15"/>
  <c r="AD53" i="15"/>
  <c r="AD46" i="15"/>
  <c r="AD38" i="15"/>
  <c r="AD31" i="15"/>
  <c r="AD24" i="15"/>
  <c r="C64" i="15"/>
  <c r="C57" i="15"/>
  <c r="C82" i="15"/>
  <c r="C76" i="15"/>
  <c r="C70" i="15"/>
  <c r="C95" i="15"/>
  <c r="C89" i="15"/>
  <c r="C114" i="15"/>
  <c r="C108" i="15"/>
  <c r="C102" i="15"/>
  <c r="C127" i="15"/>
  <c r="C121" i="15"/>
  <c r="C146" i="15"/>
  <c r="C140" i="15"/>
  <c r="C134" i="15"/>
  <c r="C159" i="15"/>
  <c r="C153" i="15"/>
  <c r="C178" i="15"/>
  <c r="C172" i="15"/>
  <c r="C166" i="15"/>
  <c r="C191" i="15"/>
  <c r="C185" i="15"/>
  <c r="C210" i="15"/>
  <c r="C204" i="15"/>
  <c r="C198" i="15"/>
  <c r="C223" i="15"/>
  <c r="C217" i="15"/>
  <c r="C242" i="15"/>
  <c r="C236" i="15"/>
  <c r="C230" i="15"/>
  <c r="C255" i="15"/>
  <c r="C249" i="15"/>
  <c r="C274" i="15"/>
  <c r="C268" i="15"/>
  <c r="C262" i="15"/>
  <c r="C287" i="15"/>
  <c r="C281" i="15"/>
  <c r="C306" i="15"/>
  <c r="C300" i="15"/>
  <c r="C294" i="15"/>
  <c r="C319" i="15"/>
  <c r="C313" i="15"/>
  <c r="C338" i="15"/>
  <c r="C332" i="15"/>
  <c r="C326" i="15"/>
  <c r="C351" i="15"/>
  <c r="C345" i="15"/>
  <c r="C370" i="15"/>
  <c r="C364" i="15"/>
  <c r="C358" i="15"/>
  <c r="C383" i="15"/>
  <c r="C377" i="15"/>
  <c r="C402" i="15"/>
  <c r="C396" i="15"/>
  <c r="C390" i="15"/>
  <c r="C324" i="15"/>
  <c r="C228" i="15"/>
  <c r="C132" i="15"/>
  <c r="C51" i="15"/>
  <c r="C45" i="15"/>
  <c r="C39" i="15"/>
  <c r="C33" i="15"/>
  <c r="C27" i="15"/>
  <c r="AD161" i="15"/>
  <c r="AD44" i="15"/>
  <c r="AD30" i="15"/>
  <c r="C56" i="15"/>
  <c r="C75" i="15"/>
  <c r="C88" i="15"/>
  <c r="C107" i="15"/>
  <c r="C120" i="15"/>
  <c r="C139" i="15"/>
  <c r="C152" i="15"/>
  <c r="C165" i="15"/>
  <c r="C209" i="15"/>
  <c r="C197" i="15"/>
  <c r="C216" i="15"/>
  <c r="C229" i="15"/>
  <c r="C248" i="15"/>
  <c r="C261" i="15"/>
  <c r="C305" i="15"/>
  <c r="C293" i="15"/>
  <c r="C337" i="15"/>
  <c r="AD220" i="17"/>
  <c r="J268" i="6" s="1"/>
  <c r="AD166" i="17"/>
  <c r="J214" i="6" s="1"/>
  <c r="AD112" i="17"/>
  <c r="J160" i="6" s="1"/>
  <c r="AD58" i="17"/>
  <c r="J106" i="6" s="1"/>
  <c r="C388" i="17"/>
  <c r="E436" i="6" s="1"/>
  <c r="O436" i="6" s="1"/>
  <c r="C334" i="17"/>
  <c r="E382" i="6" s="1"/>
  <c r="O382" i="6" s="1"/>
  <c r="C280" i="17"/>
  <c r="E328" i="6" s="1"/>
  <c r="O328" i="6" s="1"/>
  <c r="C226" i="17"/>
  <c r="E274" i="6" s="1"/>
  <c r="O274" i="6" s="1"/>
  <c r="C172" i="17"/>
  <c r="E220" i="6" s="1"/>
  <c r="C118" i="17"/>
  <c r="E166" i="6" s="1"/>
  <c r="O166" i="6" s="1"/>
  <c r="C64" i="17"/>
  <c r="E112" i="6" s="1"/>
  <c r="AD394" i="16"/>
  <c r="I442" i="6" s="1"/>
  <c r="AD340" i="16"/>
  <c r="I388" i="6" s="1"/>
  <c r="AD286" i="16"/>
  <c r="I334" i="6" s="1"/>
  <c r="AD232" i="16"/>
  <c r="I280" i="6" s="1"/>
  <c r="AD178" i="16"/>
  <c r="I226" i="6" s="1"/>
  <c r="AD133" i="16"/>
  <c r="I181" i="6" s="1"/>
  <c r="AD107" i="16"/>
  <c r="I155" i="6" s="1"/>
  <c r="AD79" i="16"/>
  <c r="I127" i="6" s="1"/>
  <c r="AD54" i="16"/>
  <c r="I102" i="6" s="1"/>
  <c r="AD34" i="16"/>
  <c r="I82" i="6" s="1"/>
  <c r="C400" i="16"/>
  <c r="D448" i="6" s="1"/>
  <c r="C382" i="16"/>
  <c r="D430" i="6" s="1"/>
  <c r="C364" i="16"/>
  <c r="D412" i="6" s="1"/>
  <c r="N412" i="6" s="1"/>
  <c r="C346" i="16"/>
  <c r="D394" i="6" s="1"/>
  <c r="N394" i="6" s="1"/>
  <c r="C328" i="16"/>
  <c r="D376" i="6" s="1"/>
  <c r="N376" i="6" s="1"/>
  <c r="C310" i="16"/>
  <c r="D358" i="6" s="1"/>
  <c r="C292" i="16"/>
  <c r="D340" i="6" s="1"/>
  <c r="C274" i="16"/>
  <c r="D322" i="6" s="1"/>
  <c r="C256" i="16"/>
  <c r="D304" i="6" s="1"/>
  <c r="N304" i="6" s="1"/>
  <c r="C238" i="16"/>
  <c r="D286" i="6" s="1"/>
  <c r="N286" i="6" s="1"/>
  <c r="C220" i="16"/>
  <c r="D268" i="6" s="1"/>
  <c r="N268" i="6" s="1"/>
  <c r="C202" i="16"/>
  <c r="D250" i="6" s="1"/>
  <c r="C184" i="16"/>
  <c r="D232" i="6" s="1"/>
  <c r="C166" i="16"/>
  <c r="D214" i="6" s="1"/>
  <c r="C148" i="16"/>
  <c r="D196" i="6" s="1"/>
  <c r="N196" i="6" s="1"/>
  <c r="C130" i="16"/>
  <c r="D178" i="6" s="1"/>
  <c r="N178" i="6" s="1"/>
  <c r="C112" i="16"/>
  <c r="D160" i="6" s="1"/>
  <c r="N160" i="6" s="1"/>
  <c r="C94" i="16"/>
  <c r="D142" i="6" s="1"/>
  <c r="C76" i="16"/>
  <c r="D124" i="6" s="1"/>
  <c r="N124" i="6" s="1"/>
  <c r="C58" i="16"/>
  <c r="D106" i="6" s="1"/>
  <c r="C40" i="16"/>
  <c r="D88" i="6" s="1"/>
  <c r="C22" i="16"/>
  <c r="D70" i="6" s="1"/>
  <c r="AD390" i="15"/>
  <c r="AD372" i="15"/>
  <c r="AD356" i="15"/>
  <c r="AD347" i="15"/>
  <c r="AD338" i="15"/>
  <c r="AD329" i="15"/>
  <c r="AD320" i="15"/>
  <c r="AD311" i="15"/>
  <c r="AD302" i="15"/>
  <c r="AD293" i="15"/>
  <c r="AD284" i="15"/>
  <c r="AD275" i="15"/>
  <c r="AD266" i="15"/>
  <c r="AD257" i="15"/>
  <c r="AD248" i="15"/>
  <c r="AD239" i="15"/>
  <c r="AD230" i="15"/>
  <c r="AD221" i="15"/>
  <c r="AD212" i="15"/>
  <c r="AD203" i="15"/>
  <c r="AD194" i="15"/>
  <c r="AD185" i="15"/>
  <c r="AD176" i="15"/>
  <c r="AD168" i="15"/>
  <c r="AD146" i="15"/>
  <c r="AD139" i="15"/>
  <c r="AD132" i="15"/>
  <c r="AD125" i="15"/>
  <c r="AD117" i="15"/>
  <c r="AD110" i="15"/>
  <c r="AD103" i="15"/>
  <c r="AD96" i="15"/>
  <c r="AD89" i="15"/>
  <c r="AD81" i="15"/>
  <c r="AD74" i="15"/>
  <c r="AD67" i="15"/>
  <c r="AD52" i="15"/>
  <c r="AD23" i="15"/>
  <c r="C94" i="15"/>
  <c r="C126" i="15"/>
  <c r="C133" i="15"/>
  <c r="C171" i="15"/>
  <c r="C184" i="15"/>
  <c r="C241" i="15"/>
  <c r="C273" i="15"/>
  <c r="C280" i="15"/>
  <c r="C318" i="15"/>
  <c r="AD288" i="17"/>
  <c r="J336" i="6" s="1"/>
  <c r="AD215" i="17"/>
  <c r="J263" i="6" s="1"/>
  <c r="AD161" i="17"/>
  <c r="J209" i="6" s="1"/>
  <c r="AD107" i="17"/>
  <c r="J155" i="6" s="1"/>
  <c r="AD53" i="17"/>
  <c r="J101" i="6" s="1"/>
  <c r="C383" i="17"/>
  <c r="E431" i="6" s="1"/>
  <c r="C329" i="17"/>
  <c r="E377" i="6" s="1"/>
  <c r="C275" i="17"/>
  <c r="E323" i="6" s="1"/>
  <c r="O323" i="6" s="1"/>
  <c r="C221" i="17"/>
  <c r="E269" i="6" s="1"/>
  <c r="O269" i="6" s="1"/>
  <c r="C167" i="17"/>
  <c r="E215" i="6" s="1"/>
  <c r="C113" i="17"/>
  <c r="E161" i="6" s="1"/>
  <c r="O161" i="6" s="1"/>
  <c r="C59" i="17"/>
  <c r="E107" i="6" s="1"/>
  <c r="AD389" i="16"/>
  <c r="I437" i="6" s="1"/>
  <c r="AD335" i="16"/>
  <c r="I383" i="6" s="1"/>
  <c r="AD281" i="16"/>
  <c r="I329" i="6" s="1"/>
  <c r="AD227" i="16"/>
  <c r="I275" i="6" s="1"/>
  <c r="AD173" i="16"/>
  <c r="I221" i="6" s="1"/>
  <c r="AD132" i="16"/>
  <c r="I180" i="6" s="1"/>
  <c r="AD106" i="16"/>
  <c r="I154" i="6" s="1"/>
  <c r="AD78" i="16"/>
  <c r="I126" i="6" s="1"/>
  <c r="AD53" i="16"/>
  <c r="I101" i="6" s="1"/>
  <c r="AD33" i="16"/>
  <c r="I81" i="6" s="1"/>
  <c r="C399" i="16"/>
  <c r="D447" i="6" s="1"/>
  <c r="N447" i="6" s="1"/>
  <c r="C381" i="16"/>
  <c r="D429" i="6" s="1"/>
  <c r="C363" i="16"/>
  <c r="D411" i="6" s="1"/>
  <c r="N411" i="6" s="1"/>
  <c r="C345" i="16"/>
  <c r="D393" i="6" s="1"/>
  <c r="N393" i="6" s="1"/>
  <c r="C327" i="16"/>
  <c r="D375" i="6" s="1"/>
  <c r="C309" i="16"/>
  <c r="D357" i="6" s="1"/>
  <c r="C291" i="16"/>
  <c r="D339" i="6" s="1"/>
  <c r="N339" i="6" s="1"/>
  <c r="C273" i="16"/>
  <c r="D321" i="6" s="1"/>
  <c r="C255" i="16"/>
  <c r="D303" i="6" s="1"/>
  <c r="N303" i="6" s="1"/>
  <c r="C237" i="16"/>
  <c r="D285" i="6" s="1"/>
  <c r="N285" i="6" s="1"/>
  <c r="C219" i="16"/>
  <c r="D267" i="6" s="1"/>
  <c r="C201" i="16"/>
  <c r="D249" i="6" s="1"/>
  <c r="C183" i="16"/>
  <c r="D231" i="6" s="1"/>
  <c r="N231" i="6" s="1"/>
  <c r="C165" i="16"/>
  <c r="D213" i="6" s="1"/>
  <c r="C147" i="16"/>
  <c r="D195" i="6" s="1"/>
  <c r="N195" i="6" s="1"/>
  <c r="C129" i="16"/>
  <c r="D177" i="6" s="1"/>
  <c r="C111" i="16"/>
  <c r="D159" i="6" s="1"/>
  <c r="C93" i="16"/>
  <c r="D141" i="6" s="1"/>
  <c r="C75" i="16"/>
  <c r="D123" i="6" s="1"/>
  <c r="N123" i="6" s="1"/>
  <c r="C57" i="16"/>
  <c r="D105" i="6" s="1"/>
  <c r="C39" i="16"/>
  <c r="D87" i="6" s="1"/>
  <c r="N87" i="6" s="1"/>
  <c r="C21" i="16"/>
  <c r="D69" i="6" s="1"/>
  <c r="N69" i="6" s="1"/>
  <c r="AD389" i="15"/>
  <c r="AD371" i="15"/>
  <c r="AD354" i="15"/>
  <c r="AD345" i="15"/>
  <c r="AD336" i="15"/>
  <c r="AD327" i="15"/>
  <c r="AD318" i="15"/>
  <c r="AD309" i="15"/>
  <c r="AD300" i="15"/>
  <c r="AD291" i="15"/>
  <c r="AD282" i="15"/>
  <c r="AD273" i="15"/>
  <c r="AD264" i="15"/>
  <c r="AD255" i="15"/>
  <c r="AD246" i="15"/>
  <c r="AD237" i="15"/>
  <c r="AD228" i="15"/>
  <c r="AD219" i="15"/>
  <c r="AD210" i="15"/>
  <c r="AD201" i="15"/>
  <c r="AD192" i="15"/>
  <c r="AD183" i="15"/>
  <c r="AD174" i="15"/>
  <c r="AD167" i="15"/>
  <c r="AD159" i="15"/>
  <c r="AD152" i="15"/>
  <c r="AD145" i="15"/>
  <c r="AD138" i="15"/>
  <c r="AD131" i="15"/>
  <c r="AD123" i="15"/>
  <c r="AD116" i="15"/>
  <c r="AD109" i="15"/>
  <c r="AD102" i="15"/>
  <c r="AD95" i="15"/>
  <c r="AD87" i="15"/>
  <c r="AD80" i="15"/>
  <c r="AD73" i="15"/>
  <c r="AD66" i="15"/>
  <c r="AD59" i="15"/>
  <c r="AD50" i="15"/>
  <c r="AD43" i="15"/>
  <c r="AD36" i="15"/>
  <c r="AD29" i="15"/>
  <c r="AD22" i="15"/>
  <c r="C61" i="15"/>
  <c r="C55" i="15"/>
  <c r="C80" i="15"/>
  <c r="C74" i="15"/>
  <c r="C99" i="15"/>
  <c r="C93" i="15"/>
  <c r="C87" i="15"/>
  <c r="C112" i="15"/>
  <c r="C106" i="15"/>
  <c r="C131" i="15"/>
  <c r="C125" i="15"/>
  <c r="C119" i="15"/>
  <c r="C144" i="15"/>
  <c r="C138" i="15"/>
  <c r="AD269" i="17"/>
  <c r="J317" i="6" s="1"/>
  <c r="AD202" i="17"/>
  <c r="J250" i="6" s="1"/>
  <c r="AD148" i="17"/>
  <c r="J196" i="6" s="1"/>
  <c r="AD94" i="17"/>
  <c r="J142" i="6" s="1"/>
  <c r="AD40" i="17"/>
  <c r="J88" i="6" s="1"/>
  <c r="C370" i="17"/>
  <c r="E418" i="6" s="1"/>
  <c r="O418" i="6" s="1"/>
  <c r="C316" i="17"/>
  <c r="E364" i="6" s="1"/>
  <c r="O364" i="6" s="1"/>
  <c r="C262" i="17"/>
  <c r="E310" i="6" s="1"/>
  <c r="O310" i="6" s="1"/>
  <c r="C208" i="17"/>
  <c r="E256" i="6" s="1"/>
  <c r="O256" i="6" s="1"/>
  <c r="C154" i="17"/>
  <c r="E202" i="6" s="1"/>
  <c r="C100" i="17"/>
  <c r="E148" i="6" s="1"/>
  <c r="O148" i="6" s="1"/>
  <c r="C46" i="17"/>
  <c r="E94" i="6" s="1"/>
  <c r="AD376" i="16"/>
  <c r="I424" i="6" s="1"/>
  <c r="AD322" i="16"/>
  <c r="I370" i="6" s="1"/>
  <c r="AD268" i="16"/>
  <c r="I316" i="6" s="1"/>
  <c r="AD214" i="16"/>
  <c r="I262" i="6" s="1"/>
  <c r="AD160" i="16"/>
  <c r="I208" i="6" s="1"/>
  <c r="AD125" i="16"/>
  <c r="I173" i="6" s="1"/>
  <c r="AD97" i="16"/>
  <c r="I145" i="6" s="1"/>
  <c r="AD71" i="16"/>
  <c r="I119" i="6" s="1"/>
  <c r="AD47" i="16"/>
  <c r="I95" i="6" s="1"/>
  <c r="AD28" i="16"/>
  <c r="I76" i="6" s="1"/>
  <c r="C394" i="16"/>
  <c r="D442" i="6" s="1"/>
  <c r="C376" i="16"/>
  <c r="D424" i="6" s="1"/>
  <c r="C358" i="16"/>
  <c r="D406" i="6" s="1"/>
  <c r="C340" i="16"/>
  <c r="D388" i="6" s="1"/>
  <c r="N388" i="6" s="1"/>
  <c r="C322" i="16"/>
  <c r="D370" i="6" s="1"/>
  <c r="C304" i="16"/>
  <c r="D352" i="6" s="1"/>
  <c r="C286" i="16"/>
  <c r="D334" i="6" s="1"/>
  <c r="C268" i="16"/>
  <c r="D316" i="6" s="1"/>
  <c r="C250" i="16"/>
  <c r="D298" i="6" s="1"/>
  <c r="C232" i="16"/>
  <c r="D280" i="6" s="1"/>
  <c r="C214" i="16"/>
  <c r="D262" i="6" s="1"/>
  <c r="C196" i="16"/>
  <c r="D244" i="6" s="1"/>
  <c r="N244" i="6" s="1"/>
  <c r="C178" i="16"/>
  <c r="D226" i="6" s="1"/>
  <c r="C160" i="16"/>
  <c r="D208" i="6" s="1"/>
  <c r="C142" i="16"/>
  <c r="D190" i="6" s="1"/>
  <c r="N190" i="6" s="1"/>
  <c r="C124" i="16"/>
  <c r="D172" i="6" s="1"/>
  <c r="C106" i="16"/>
  <c r="D154" i="6" s="1"/>
  <c r="C88" i="16"/>
  <c r="D136" i="6" s="1"/>
  <c r="N136" i="6" s="1"/>
  <c r="C70" i="16"/>
  <c r="D118" i="6" s="1"/>
  <c r="C52" i="16"/>
  <c r="D100" i="6" s="1"/>
  <c r="N100" i="6" s="1"/>
  <c r="C34" i="16"/>
  <c r="D82" i="6" s="1"/>
  <c r="AD402" i="15"/>
  <c r="AD384" i="15"/>
  <c r="AD366" i="15"/>
  <c r="AD353" i="15"/>
  <c r="AD344" i="15"/>
  <c r="AD335" i="15"/>
  <c r="AD326" i="15"/>
  <c r="AD317" i="15"/>
  <c r="AD308" i="15"/>
  <c r="AD299" i="15"/>
  <c r="AD290" i="15"/>
  <c r="AD281" i="15"/>
  <c r="AD272" i="15"/>
  <c r="AD263" i="15"/>
  <c r="AD254" i="15"/>
  <c r="AD245" i="15"/>
  <c r="AD236" i="15"/>
  <c r="AD227" i="15"/>
  <c r="AD218" i="15"/>
  <c r="AD209" i="15"/>
  <c r="AD200" i="15"/>
  <c r="AD191" i="15"/>
  <c r="AD182" i="15"/>
  <c r="AD173" i="15"/>
  <c r="AD165" i="15"/>
  <c r="AD158" i="15"/>
  <c r="AD151" i="15"/>
  <c r="AD144" i="15"/>
  <c r="AD137" i="15"/>
  <c r="AD129" i="15"/>
  <c r="AD122" i="15"/>
  <c r="AD115" i="15"/>
  <c r="AD108" i="15"/>
  <c r="AD101" i="15"/>
  <c r="AD93" i="15"/>
  <c r="AD86" i="15"/>
  <c r="AD79" i="15"/>
  <c r="AD72" i="15"/>
  <c r="AD65" i="15"/>
  <c r="AD57" i="15"/>
  <c r="AD49" i="15"/>
  <c r="AD42" i="15"/>
  <c r="AD35" i="15"/>
  <c r="AD28" i="15"/>
  <c r="C67" i="15"/>
  <c r="C60" i="15"/>
  <c r="C54" i="15"/>
  <c r="C79" i="15"/>
  <c r="C73" i="15"/>
  <c r="C98" i="15"/>
  <c r="C92" i="15"/>
  <c r="C86" i="15"/>
  <c r="C111" i="15"/>
  <c r="C105" i="15"/>
  <c r="C130" i="15"/>
  <c r="C124" i="15"/>
  <c r="C118" i="15"/>
  <c r="C143" i="15"/>
  <c r="C137" i="15"/>
  <c r="C162" i="15"/>
  <c r="C156" i="15"/>
  <c r="C150" i="15"/>
  <c r="C175" i="15"/>
  <c r="C169" i="15"/>
  <c r="C194" i="15"/>
  <c r="C188" i="15"/>
  <c r="C182" i="15"/>
  <c r="C207" i="15"/>
  <c r="C201" i="15"/>
  <c r="C226" i="15"/>
  <c r="C220" i="15"/>
  <c r="C214" i="15"/>
  <c r="C239" i="15"/>
  <c r="C233" i="15"/>
  <c r="C258" i="15"/>
  <c r="C252" i="15"/>
  <c r="C246" i="15"/>
  <c r="C271" i="15"/>
  <c r="C265" i="15"/>
  <c r="C290" i="15"/>
  <c r="C284" i="15"/>
  <c r="C278" i="15"/>
  <c r="C303" i="15"/>
  <c r="C297" i="15"/>
  <c r="C322" i="15"/>
  <c r="C316" i="15"/>
  <c r="C310" i="15"/>
  <c r="C335" i="15"/>
  <c r="C329" i="15"/>
  <c r="C354" i="15"/>
  <c r="C348" i="15"/>
  <c r="C342" i="15"/>
  <c r="C367" i="15"/>
  <c r="C361" i="15"/>
  <c r="C386" i="15"/>
  <c r="C380" i="15"/>
  <c r="C374" i="15"/>
  <c r="C399" i="15"/>
  <c r="C393" i="15"/>
  <c r="C372" i="15"/>
  <c r="C276" i="15"/>
  <c r="C180" i="15"/>
  <c r="C84" i="15"/>
  <c r="C48" i="15"/>
  <c r="C42" i="15"/>
  <c r="C36" i="15"/>
  <c r="C30" i="15"/>
  <c r="C78" i="6" s="1"/>
  <c r="C24" i="15"/>
  <c r="C72" i="6" s="1"/>
  <c r="AD89" i="17"/>
  <c r="J137" i="6" s="1"/>
  <c r="C149" i="17"/>
  <c r="E197" i="6" s="1"/>
  <c r="O197" i="6" s="1"/>
  <c r="AD209" i="16"/>
  <c r="I257" i="6" s="1"/>
  <c r="AD27" i="16"/>
  <c r="I75" i="6" s="1"/>
  <c r="C303" i="16"/>
  <c r="D351" i="6" s="1"/>
  <c r="C195" i="16"/>
  <c r="D243" i="6" s="1"/>
  <c r="C87" i="16"/>
  <c r="D135" i="6" s="1"/>
  <c r="N135" i="6" s="1"/>
  <c r="AD365" i="15"/>
  <c r="AD306" i="15"/>
  <c r="AD252" i="15"/>
  <c r="AD198" i="15"/>
  <c r="AD150" i="15"/>
  <c r="AD107" i="15"/>
  <c r="AD63" i="15"/>
  <c r="C66" i="15"/>
  <c r="C91" i="15"/>
  <c r="C117" i="15"/>
  <c r="C155" i="15"/>
  <c r="C168" i="15"/>
  <c r="C181" i="15"/>
  <c r="C225" i="15"/>
  <c r="C238" i="15"/>
  <c r="C251" i="15"/>
  <c r="C264" i="15"/>
  <c r="C277" i="15"/>
  <c r="C321" i="15"/>
  <c r="C334" i="15"/>
  <c r="C350" i="15"/>
  <c r="C369" i="15"/>
  <c r="C357" i="15"/>
  <c r="C376" i="15"/>
  <c r="C395" i="15"/>
  <c r="C308" i="15"/>
  <c r="C116" i="15"/>
  <c r="C44" i="15"/>
  <c r="C32" i="15"/>
  <c r="C20" i="15"/>
  <c r="AD189" i="15"/>
  <c r="AD56" i="15"/>
  <c r="C59" i="15"/>
  <c r="C142" i="15"/>
  <c r="C151" i="15"/>
  <c r="C195" i="15"/>
  <c r="C208" i="15"/>
  <c r="C221" i="15"/>
  <c r="C247" i="15"/>
  <c r="C291" i="15"/>
  <c r="C304" i="15"/>
  <c r="C317" i="15"/>
  <c r="C330" i="15"/>
  <c r="C349" i="15"/>
  <c r="C368" i="15"/>
  <c r="C387" i="15"/>
  <c r="C375" i="15"/>
  <c r="C394" i="15"/>
  <c r="C292" i="15"/>
  <c r="C100" i="15"/>
  <c r="C43" i="15"/>
  <c r="C31" i="15"/>
  <c r="C79" i="6" s="1"/>
  <c r="AD96" i="16"/>
  <c r="I144" i="6" s="1"/>
  <c r="C141" i="16"/>
  <c r="D189" i="6" s="1"/>
  <c r="N189" i="6" s="1"/>
  <c r="AD279" i="15"/>
  <c r="AD171" i="15"/>
  <c r="AD85" i="15"/>
  <c r="C78" i="15"/>
  <c r="C163" i="15"/>
  <c r="C189" i="15"/>
  <c r="C215" i="15"/>
  <c r="C272" i="15"/>
  <c r="C298" i="15"/>
  <c r="C325" i="15"/>
  <c r="C363" i="15"/>
  <c r="C401" i="15"/>
  <c r="C50" i="15"/>
  <c r="AD197" i="17"/>
  <c r="J245" i="6" s="1"/>
  <c r="AD317" i="16"/>
  <c r="I365" i="6" s="1"/>
  <c r="C339" i="16"/>
  <c r="D387" i="6" s="1"/>
  <c r="C123" i="16"/>
  <c r="D171" i="6" s="1"/>
  <c r="AD324" i="15"/>
  <c r="AD216" i="15"/>
  <c r="AD121" i="15"/>
  <c r="AD34" i="15"/>
  <c r="C129" i="15"/>
  <c r="C174" i="15"/>
  <c r="C213" i="15"/>
  <c r="C283" i="15"/>
  <c r="C309" i="15"/>
  <c r="C343" i="15"/>
  <c r="C381" i="15"/>
  <c r="C196" i="15"/>
  <c r="C37" i="15"/>
  <c r="C203" i="17"/>
  <c r="E251" i="6" s="1"/>
  <c r="AD46" i="16"/>
  <c r="I94" i="6" s="1"/>
  <c r="C213" i="16"/>
  <c r="D261" i="6" s="1"/>
  <c r="N261" i="6" s="1"/>
  <c r="C105" i="16"/>
  <c r="D153" i="6" s="1"/>
  <c r="N153" i="6" s="1"/>
  <c r="AD383" i="15"/>
  <c r="C97" i="15"/>
  <c r="C183" i="15"/>
  <c r="C253" i="15"/>
  <c r="C323" i="15"/>
  <c r="C360" i="15"/>
  <c r="C398" i="15"/>
  <c r="C47" i="15"/>
  <c r="C23" i="15"/>
  <c r="C71" i="6" s="1"/>
  <c r="AD35" i="17"/>
  <c r="J83" i="6" s="1"/>
  <c r="C95" i="17"/>
  <c r="E143" i="6" s="1"/>
  <c r="AD155" i="16"/>
  <c r="I203" i="6" s="1"/>
  <c r="C393" i="16"/>
  <c r="D441" i="6" s="1"/>
  <c r="N441" i="6" s="1"/>
  <c r="C285" i="16"/>
  <c r="D333" i="6" s="1"/>
  <c r="N333" i="6" s="1"/>
  <c r="C177" i="16"/>
  <c r="D225" i="6" s="1"/>
  <c r="N225" i="6" s="1"/>
  <c r="C69" i="16"/>
  <c r="D117" i="6" s="1"/>
  <c r="N117" i="6" s="1"/>
  <c r="AD351" i="15"/>
  <c r="AD297" i="15"/>
  <c r="AD243" i="15"/>
  <c r="AD143" i="15"/>
  <c r="AD99" i="15"/>
  <c r="C85" i="15"/>
  <c r="C234" i="15"/>
  <c r="C389" i="15"/>
  <c r="C38" i="15"/>
  <c r="C200" i="15"/>
  <c r="C388" i="15"/>
  <c r="AD263" i="16"/>
  <c r="I311" i="6" s="1"/>
  <c r="AD315" i="15"/>
  <c r="AD261" i="15"/>
  <c r="AD157" i="15"/>
  <c r="AD114" i="15"/>
  <c r="AD71" i="15"/>
  <c r="AD26" i="15"/>
  <c r="C123" i="15"/>
  <c r="C170" i="15"/>
  <c r="C227" i="15"/>
  <c r="C279" i="15"/>
  <c r="C341" i="15"/>
  <c r="C356" i="15"/>
  <c r="C35" i="15"/>
  <c r="C83" i="6" s="1"/>
  <c r="C365" i="17"/>
  <c r="E413" i="6" s="1"/>
  <c r="O413" i="6" s="1"/>
  <c r="C41" i="17"/>
  <c r="E89" i="6" s="1"/>
  <c r="O89" i="6" s="1"/>
  <c r="AD124" i="16"/>
  <c r="I172" i="6" s="1"/>
  <c r="C375" i="16"/>
  <c r="D423" i="6" s="1"/>
  <c r="C267" i="16"/>
  <c r="D315" i="6" s="1"/>
  <c r="C159" i="16"/>
  <c r="D207" i="6" s="1"/>
  <c r="C51" i="16"/>
  <c r="D99" i="6" s="1"/>
  <c r="AD342" i="15"/>
  <c r="AD288" i="15"/>
  <c r="AD234" i="15"/>
  <c r="AD180" i="15"/>
  <c r="AD135" i="15"/>
  <c r="AD92" i="15"/>
  <c r="AD48" i="15"/>
  <c r="C53" i="15"/>
  <c r="C110" i="15"/>
  <c r="C136" i="15"/>
  <c r="C149" i="15"/>
  <c r="C193" i="15"/>
  <c r="C206" i="15"/>
  <c r="C219" i="15"/>
  <c r="C232" i="15"/>
  <c r="C245" i="15"/>
  <c r="C289" i="15"/>
  <c r="C302" i="15"/>
  <c r="C315" i="15"/>
  <c r="C328" i="15"/>
  <c r="C347" i="15"/>
  <c r="C366" i="15"/>
  <c r="C385" i="15"/>
  <c r="C373" i="15"/>
  <c r="C392" i="15"/>
  <c r="C260" i="15"/>
  <c r="C68" i="15"/>
  <c r="C41" i="15"/>
  <c r="C29" i="15"/>
  <c r="C77" i="6" s="1"/>
  <c r="AD251" i="17"/>
  <c r="J299" i="6" s="1"/>
  <c r="C311" i="17"/>
  <c r="E359" i="6" s="1"/>
  <c r="AD371" i="16"/>
  <c r="I419" i="6" s="1"/>
  <c r="C357" i="16"/>
  <c r="D405" i="6" s="1"/>
  <c r="N405" i="6" s="1"/>
  <c r="C249" i="16"/>
  <c r="D297" i="6" s="1"/>
  <c r="N297" i="6" s="1"/>
  <c r="C33" i="16"/>
  <c r="D81" i="6" s="1"/>
  <c r="N81" i="6" s="1"/>
  <c r="AD333" i="15"/>
  <c r="AD225" i="15"/>
  <c r="AD128" i="15"/>
  <c r="AD41" i="15"/>
  <c r="C104" i="15"/>
  <c r="C176" i="15"/>
  <c r="C202" i="15"/>
  <c r="C259" i="15"/>
  <c r="C285" i="15"/>
  <c r="C311" i="15"/>
  <c r="C344" i="15"/>
  <c r="C382" i="15"/>
  <c r="C212" i="15"/>
  <c r="C26" i="15"/>
  <c r="C74" i="6" s="1"/>
  <c r="C257" i="17"/>
  <c r="E305" i="6" s="1"/>
  <c r="O305" i="6" s="1"/>
  <c r="AD70" i="16"/>
  <c r="I118" i="6" s="1"/>
  <c r="C231" i="16"/>
  <c r="D279" i="6" s="1"/>
  <c r="AD401" i="15"/>
  <c r="AD270" i="15"/>
  <c r="AD164" i="15"/>
  <c r="AD78" i="15"/>
  <c r="C72" i="15"/>
  <c r="C161" i="15"/>
  <c r="C187" i="15"/>
  <c r="C257" i="15"/>
  <c r="C270" i="15"/>
  <c r="C296" i="15"/>
  <c r="C355" i="15"/>
  <c r="C362" i="15"/>
  <c r="C400" i="15"/>
  <c r="C49" i="15"/>
  <c r="C25" i="15"/>
  <c r="C73" i="6" s="1"/>
  <c r="AD143" i="17"/>
  <c r="J191" i="6" s="1"/>
  <c r="C321" i="16"/>
  <c r="D369" i="6" s="1"/>
  <c r="N369" i="6" s="1"/>
  <c r="AD207" i="15"/>
  <c r="C157" i="15"/>
  <c r="C240" i="15"/>
  <c r="C266" i="15"/>
  <c r="C336" i="15"/>
  <c r="C379" i="15"/>
  <c r="C164" i="15"/>
  <c r="C353" i="15"/>
  <c r="C81" i="6"/>
  <c r="C75" i="6"/>
  <c r="C80" i="6"/>
  <c r="C76" i="6"/>
  <c r="C82" i="6"/>
  <c r="T30" i="8"/>
  <c r="U39" i="8"/>
  <c r="K56" i="8"/>
  <c r="T79" i="8"/>
  <c r="F83" i="8"/>
  <c r="X83" i="8"/>
  <c r="G84" i="8"/>
  <c r="X90" i="8"/>
  <c r="Q59" i="8"/>
  <c r="Y62" i="8"/>
  <c r="H34" i="8"/>
  <c r="R34" i="8"/>
  <c r="O59" i="8"/>
  <c r="S84" i="8"/>
  <c r="Y84" i="8"/>
  <c r="Q68" i="8"/>
  <c r="Y68" i="8"/>
  <c r="P92" i="8"/>
  <c r="T92" i="8"/>
  <c r="G91" i="8"/>
  <c r="S91" i="8"/>
  <c r="Y91" i="8"/>
  <c r="F90" i="8"/>
  <c r="O66" i="8"/>
  <c r="Q66" i="8"/>
  <c r="I40" i="8"/>
  <c r="N46" i="8"/>
  <c r="T33" i="8"/>
  <c r="N33" i="8"/>
  <c r="R32" i="8"/>
  <c r="T32" i="8"/>
  <c r="O62" i="8"/>
  <c r="P86" i="8"/>
  <c r="T86" i="8"/>
  <c r="K96" i="8"/>
  <c r="I56" i="8"/>
  <c r="P79" i="8"/>
  <c r="F54" i="8"/>
  <c r="M54" i="8"/>
  <c r="F64" i="8"/>
  <c r="Y70" i="8"/>
  <c r="H82" i="8"/>
  <c r="K83" i="8"/>
  <c r="H89" i="8"/>
  <c r="K90" i="8"/>
  <c r="M96" i="8"/>
  <c r="M29" i="8"/>
  <c r="H30" i="8"/>
  <c r="E32" i="8"/>
  <c r="U32" i="8"/>
  <c r="E36" i="8"/>
  <c r="X36" i="8"/>
  <c r="T40" i="8"/>
  <c r="R43" i="8"/>
  <c r="F55" i="8"/>
  <c r="R56" i="8"/>
  <c r="H57" i="8"/>
  <c r="K58" i="8"/>
  <c r="X59" i="8"/>
  <c r="I63" i="8"/>
  <c r="H64" i="8"/>
  <c r="K65" i="8"/>
  <c r="X66" i="8"/>
  <c r="I69" i="8"/>
  <c r="H70" i="8"/>
  <c r="E79" i="8"/>
  <c r="Q82" i="8"/>
  <c r="M83" i="8"/>
  <c r="H84" i="8"/>
  <c r="E86" i="8"/>
  <c r="Q89" i="8"/>
  <c r="M90" i="8"/>
  <c r="H91" i="8"/>
  <c r="E92" i="8"/>
  <c r="R95" i="8"/>
  <c r="P96" i="8"/>
  <c r="Y29" i="8"/>
  <c r="R36" i="8"/>
  <c r="S42" i="8"/>
  <c r="X57" i="8"/>
  <c r="G89" i="8"/>
  <c r="E30" i="8"/>
  <c r="G43" i="8"/>
  <c r="G57" i="8"/>
  <c r="G64" i="8"/>
  <c r="Q29" i="8"/>
  <c r="K30" i="8"/>
  <c r="H32" i="8"/>
  <c r="E33" i="8"/>
  <c r="G36" i="8"/>
  <c r="M37" i="8"/>
  <c r="H41" i="8"/>
  <c r="F45" i="8"/>
  <c r="G55" i="8"/>
  <c r="S56" i="8"/>
  <c r="O57" i="8"/>
  <c r="Y59" i="8"/>
  <c r="K63" i="8"/>
  <c r="O64" i="8"/>
  <c r="Y66" i="8"/>
  <c r="K69" i="8"/>
  <c r="O70" i="8"/>
  <c r="F79" i="8"/>
  <c r="X79" i="8"/>
  <c r="R82" i="8"/>
  <c r="P83" i="8"/>
  <c r="I84" i="8"/>
  <c r="F86" i="8"/>
  <c r="X86" i="8"/>
  <c r="R89" i="8"/>
  <c r="P90" i="8"/>
  <c r="I91" i="8"/>
  <c r="F92" i="8"/>
  <c r="X92" i="8"/>
  <c r="Y95" i="8"/>
  <c r="T96" i="8"/>
  <c r="F57" i="8"/>
  <c r="X64" i="8"/>
  <c r="H95" i="8"/>
  <c r="U30" i="8"/>
  <c r="Y57" i="8"/>
  <c r="Y64" i="8"/>
  <c r="Q95" i="8"/>
  <c r="R29" i="8"/>
  <c r="M30" i="8"/>
  <c r="K32" i="8"/>
  <c r="M33" i="8"/>
  <c r="H36" i="8"/>
  <c r="X37" i="8"/>
  <c r="S41" i="8"/>
  <c r="X55" i="8"/>
  <c r="T56" i="8"/>
  <c r="Q57" i="8"/>
  <c r="F59" i="8"/>
  <c r="S63" i="8"/>
  <c r="Q64" i="8"/>
  <c r="F66" i="8"/>
  <c r="K67" i="8"/>
  <c r="S69" i="8"/>
  <c r="Q70" i="8"/>
  <c r="K79" i="8"/>
  <c r="R80" i="8"/>
  <c r="Y82" i="8"/>
  <c r="T83" i="8"/>
  <c r="Q84" i="8"/>
  <c r="K86" i="8"/>
  <c r="H87" i="8"/>
  <c r="Y89" i="8"/>
  <c r="T90" i="8"/>
  <c r="Q91" i="8"/>
  <c r="K92" i="8"/>
  <c r="E94" i="8"/>
  <c r="E96" i="8"/>
  <c r="G29" i="8"/>
  <c r="F70" i="8"/>
  <c r="X70" i="8"/>
  <c r="G82" i="8"/>
  <c r="H29" i="8"/>
  <c r="S36" i="8"/>
  <c r="G70" i="8"/>
  <c r="E29" i="8"/>
  <c r="U29" i="8"/>
  <c r="R30" i="8"/>
  <c r="M32" i="8"/>
  <c r="U33" i="8"/>
  <c r="M36" i="8"/>
  <c r="H42" i="8"/>
  <c r="E46" i="8"/>
  <c r="H56" i="8"/>
  <c r="E57" i="8"/>
  <c r="R57" i="8"/>
  <c r="G59" i="8"/>
  <c r="G62" i="8"/>
  <c r="T63" i="8"/>
  <c r="R64" i="8"/>
  <c r="G66" i="8"/>
  <c r="F68" i="8"/>
  <c r="T69" i="8"/>
  <c r="R70" i="8"/>
  <c r="M79" i="8"/>
  <c r="E83" i="8"/>
  <c r="R84" i="8"/>
  <c r="M86" i="8"/>
  <c r="M88" i="8"/>
  <c r="E90" i="8"/>
  <c r="R91" i="8"/>
  <c r="M92" i="8"/>
  <c r="G95" i="8"/>
  <c r="F96" i="8"/>
  <c r="X96" i="8"/>
  <c r="F44" i="8"/>
  <c r="T39" i="8"/>
  <c r="K39" i="8"/>
  <c r="T45" i="8"/>
  <c r="K45" i="8"/>
  <c r="F29" i="8"/>
  <c r="N29" i="8"/>
  <c r="X29" i="8"/>
  <c r="I30" i="8"/>
  <c r="S30" i="8"/>
  <c r="F31" i="8"/>
  <c r="N31" i="8"/>
  <c r="X31" i="8"/>
  <c r="I32" i="8"/>
  <c r="S32" i="8"/>
  <c r="F33" i="8"/>
  <c r="X33" i="8"/>
  <c r="I34" i="8"/>
  <c r="S34" i="8"/>
  <c r="F36" i="8"/>
  <c r="E37" i="8"/>
  <c r="N37" i="8"/>
  <c r="Y37" i="8"/>
  <c r="M38" i="8"/>
  <c r="X38" i="8"/>
  <c r="M39" i="8"/>
  <c r="X39" i="8"/>
  <c r="K40" i="8"/>
  <c r="I41" i="8"/>
  <c r="U41" i="8"/>
  <c r="I42" i="8"/>
  <c r="T42" i="8"/>
  <c r="H43" i="8"/>
  <c r="S43" i="8"/>
  <c r="H44" i="8"/>
  <c r="G45" i="8"/>
  <c r="R45" i="8"/>
  <c r="F46" i="8"/>
  <c r="O54" i="8"/>
  <c r="R58" i="8"/>
  <c r="H58" i="8"/>
  <c r="Y58" i="8"/>
  <c r="Q58" i="8"/>
  <c r="G58" i="8"/>
  <c r="X58" i="8"/>
  <c r="O58" i="8"/>
  <c r="F58" i="8"/>
  <c r="M58" i="8"/>
  <c r="E58" i="8"/>
  <c r="R65" i="8"/>
  <c r="H65" i="8"/>
  <c r="Y65" i="8"/>
  <c r="Q65" i="8"/>
  <c r="G65" i="8"/>
  <c r="X65" i="8"/>
  <c r="O65" i="8"/>
  <c r="F65" i="8"/>
  <c r="M65" i="8"/>
  <c r="E65" i="8"/>
  <c r="R71" i="8"/>
  <c r="H71" i="8"/>
  <c r="Y71" i="8"/>
  <c r="Q71" i="8"/>
  <c r="G71" i="8"/>
  <c r="X71" i="8"/>
  <c r="O71" i="8"/>
  <c r="F71" i="8"/>
  <c r="M71" i="8"/>
  <c r="E71" i="8"/>
  <c r="S58" i="8"/>
  <c r="I65" i="8"/>
  <c r="S67" i="8"/>
  <c r="T88" i="8"/>
  <c r="K94" i="8"/>
  <c r="Y44" i="8"/>
  <c r="Q44" i="8"/>
  <c r="G44" i="8"/>
  <c r="M31" i="8"/>
  <c r="K38" i="8"/>
  <c r="Y40" i="8"/>
  <c r="Q40" i="8"/>
  <c r="G40" i="8"/>
  <c r="Y46" i="8"/>
  <c r="Q46" i="8"/>
  <c r="G46" i="8"/>
  <c r="G31" i="8"/>
  <c r="Q31" i="8"/>
  <c r="Y31" i="8"/>
  <c r="G33" i="8"/>
  <c r="Q33" i="8"/>
  <c r="Y33" i="8"/>
  <c r="K34" i="8"/>
  <c r="T34" i="8"/>
  <c r="F37" i="8"/>
  <c r="Q37" i="8"/>
  <c r="E38" i="8"/>
  <c r="N38" i="8"/>
  <c r="E39" i="8"/>
  <c r="N39" i="8"/>
  <c r="Y39" i="8"/>
  <c r="M40" i="8"/>
  <c r="X40" i="8"/>
  <c r="M41" i="8"/>
  <c r="K42" i="8"/>
  <c r="U42" i="8"/>
  <c r="I43" i="8"/>
  <c r="U43" i="8"/>
  <c r="I44" i="8"/>
  <c r="T44" i="8"/>
  <c r="H45" i="8"/>
  <c r="S45" i="8"/>
  <c r="H46" i="8"/>
  <c r="S46" i="8"/>
  <c r="E54" i="8"/>
  <c r="X80" i="8"/>
  <c r="P80" i="8"/>
  <c r="F80" i="8"/>
  <c r="M80" i="8"/>
  <c r="E80" i="8"/>
  <c r="T80" i="8"/>
  <c r="K80" i="8"/>
  <c r="S80" i="8"/>
  <c r="I80" i="8"/>
  <c r="X87" i="8"/>
  <c r="P87" i="8"/>
  <c r="F87" i="8"/>
  <c r="M87" i="8"/>
  <c r="E87" i="8"/>
  <c r="T87" i="8"/>
  <c r="K87" i="8"/>
  <c r="S87" i="8"/>
  <c r="I87" i="8"/>
  <c r="X93" i="8"/>
  <c r="P93" i="8"/>
  <c r="F93" i="8"/>
  <c r="M93" i="8"/>
  <c r="E93" i="8"/>
  <c r="T93" i="8"/>
  <c r="K93" i="8"/>
  <c r="S93" i="8"/>
  <c r="I93" i="8"/>
  <c r="R87" i="8"/>
  <c r="H93" i="8"/>
  <c r="U31" i="8"/>
  <c r="U38" i="8"/>
  <c r="T41" i="8"/>
  <c r="K41" i="8"/>
  <c r="E28" i="8"/>
  <c r="H31" i="8"/>
  <c r="R31" i="8"/>
  <c r="H33" i="8"/>
  <c r="R33" i="8"/>
  <c r="E34" i="8"/>
  <c r="M34" i="8"/>
  <c r="U34" i="8"/>
  <c r="G37" i="8"/>
  <c r="R37" i="8"/>
  <c r="F38" i="8"/>
  <c r="R38" i="8"/>
  <c r="F39" i="8"/>
  <c r="Q39" i="8"/>
  <c r="E40" i="8"/>
  <c r="N40" i="8"/>
  <c r="E41" i="8"/>
  <c r="N41" i="8"/>
  <c r="Y41" i="8"/>
  <c r="M42" i="8"/>
  <c r="M43" i="8"/>
  <c r="X43" i="8"/>
  <c r="K44" i="8"/>
  <c r="U44" i="8"/>
  <c r="I45" i="8"/>
  <c r="U45" i="8"/>
  <c r="I46" i="8"/>
  <c r="T46" i="8"/>
  <c r="Y54" i="8"/>
  <c r="T54" i="8"/>
  <c r="K54" i="8"/>
  <c r="R54" i="8"/>
  <c r="Q54" i="8"/>
  <c r="G54" i="8"/>
  <c r="R61" i="8"/>
  <c r="H61" i="8"/>
  <c r="Y61" i="8"/>
  <c r="Q61" i="8"/>
  <c r="G61" i="8"/>
  <c r="X61" i="8"/>
  <c r="O61" i="8"/>
  <c r="F61" i="8"/>
  <c r="M61" i="8"/>
  <c r="E61" i="8"/>
  <c r="R67" i="8"/>
  <c r="H67" i="8"/>
  <c r="Y67" i="8"/>
  <c r="Q67" i="8"/>
  <c r="G67" i="8"/>
  <c r="X67" i="8"/>
  <c r="O67" i="8"/>
  <c r="F67" i="8"/>
  <c r="M67" i="8"/>
  <c r="E67" i="8"/>
  <c r="I61" i="8"/>
  <c r="I71" i="8"/>
  <c r="S81" i="8"/>
  <c r="R81" i="8"/>
  <c r="H81" i="8"/>
  <c r="Y81" i="8"/>
  <c r="Q81" i="8"/>
  <c r="G81" i="8"/>
  <c r="X81" i="8"/>
  <c r="P81" i="8"/>
  <c r="F81" i="8"/>
  <c r="S88" i="8"/>
  <c r="I88" i="8"/>
  <c r="R88" i="8"/>
  <c r="H88" i="8"/>
  <c r="Y88" i="8"/>
  <c r="Q88" i="8"/>
  <c r="G88" i="8"/>
  <c r="X88" i="8"/>
  <c r="P88" i="8"/>
  <c r="F88" i="8"/>
  <c r="S94" i="8"/>
  <c r="I94" i="8"/>
  <c r="R94" i="8"/>
  <c r="H94" i="8"/>
  <c r="Y94" i="8"/>
  <c r="Q94" i="8"/>
  <c r="G94" i="8"/>
  <c r="X94" i="8"/>
  <c r="P94" i="8"/>
  <c r="F94" i="8"/>
  <c r="G80" i="8"/>
  <c r="K81" i="8"/>
  <c r="Y87" i="8"/>
  <c r="Q93" i="8"/>
  <c r="T94" i="8"/>
  <c r="E31" i="8"/>
  <c r="Y36" i="8"/>
  <c r="Q36" i="8"/>
  <c r="Y42" i="8"/>
  <c r="Q42" i="8"/>
  <c r="G42" i="8"/>
  <c r="F28" i="8"/>
  <c r="I29" i="8"/>
  <c r="S29" i="8"/>
  <c r="F30" i="8"/>
  <c r="N30" i="8"/>
  <c r="X30" i="8"/>
  <c r="S31" i="8"/>
  <c r="F32" i="8"/>
  <c r="N32" i="8"/>
  <c r="X32" i="8"/>
  <c r="I33" i="8"/>
  <c r="S33" i="8"/>
  <c r="F34" i="8"/>
  <c r="N34" i="8"/>
  <c r="X34" i="8"/>
  <c r="I36" i="8"/>
  <c r="T36" i="8"/>
  <c r="H37" i="8"/>
  <c r="H38" i="8"/>
  <c r="G39" i="8"/>
  <c r="R39" i="8"/>
  <c r="F40" i="8"/>
  <c r="R40" i="8"/>
  <c r="F41" i="8"/>
  <c r="Q41" i="8"/>
  <c r="E42" i="8"/>
  <c r="N42" i="8"/>
  <c r="E43" i="8"/>
  <c r="N43" i="8"/>
  <c r="M44" i="8"/>
  <c r="X44" i="8"/>
  <c r="M45" i="8"/>
  <c r="X45" i="8"/>
  <c r="K46" i="8"/>
  <c r="U46" i="8"/>
  <c r="H54" i="8"/>
  <c r="M55" i="8"/>
  <c r="E55" i="8"/>
  <c r="T55" i="8"/>
  <c r="K55" i="8"/>
  <c r="S55" i="8"/>
  <c r="I55" i="8"/>
  <c r="R55" i="8"/>
  <c r="H55" i="8"/>
  <c r="M62" i="8"/>
  <c r="E62" i="8"/>
  <c r="T62" i="8"/>
  <c r="K62" i="8"/>
  <c r="S62" i="8"/>
  <c r="I62" i="8"/>
  <c r="R62" i="8"/>
  <c r="H62" i="8"/>
  <c r="M68" i="8"/>
  <c r="E68" i="8"/>
  <c r="T68" i="8"/>
  <c r="K68" i="8"/>
  <c r="S68" i="8"/>
  <c r="I68" i="8"/>
  <c r="R68" i="8"/>
  <c r="H68" i="8"/>
  <c r="O55" i="8"/>
  <c r="K61" i="8"/>
  <c r="Q62" i="8"/>
  <c r="T65" i="8"/>
  <c r="G68" i="8"/>
  <c r="K71" i="8"/>
  <c r="H80" i="8"/>
  <c r="M81" i="8"/>
  <c r="E88" i="8"/>
  <c r="R93" i="8"/>
  <c r="Y38" i="8"/>
  <c r="Q38" i="8"/>
  <c r="G38" i="8"/>
  <c r="R44" i="8"/>
  <c r="T37" i="8"/>
  <c r="K37" i="8"/>
  <c r="T43" i="8"/>
  <c r="K43" i="8"/>
  <c r="K29" i="8"/>
  <c r="G30" i="8"/>
  <c r="Q30" i="8"/>
  <c r="K31" i="8"/>
  <c r="G32" i="8"/>
  <c r="Q32" i="8"/>
  <c r="K33" i="8"/>
  <c r="G34" i="8"/>
  <c r="Q34" i="8"/>
  <c r="K36" i="8"/>
  <c r="U36" i="8"/>
  <c r="I37" i="8"/>
  <c r="U37" i="8"/>
  <c r="I38" i="8"/>
  <c r="T38" i="8"/>
  <c r="H39" i="8"/>
  <c r="S39" i="8"/>
  <c r="H40" i="8"/>
  <c r="S40" i="8"/>
  <c r="G41" i="8"/>
  <c r="R41" i="8"/>
  <c r="F42" i="8"/>
  <c r="R42" i="8"/>
  <c r="F43" i="8"/>
  <c r="Q43" i="8"/>
  <c r="E44" i="8"/>
  <c r="N44" i="8"/>
  <c r="E45" i="8"/>
  <c r="N45" i="8"/>
  <c r="Y45" i="8"/>
  <c r="M46" i="8"/>
  <c r="X46" i="8"/>
  <c r="I54" i="8"/>
  <c r="Q55" i="8"/>
  <c r="I58" i="8"/>
  <c r="S61" i="8"/>
  <c r="X62" i="8"/>
  <c r="I67" i="8"/>
  <c r="O68" i="8"/>
  <c r="S71" i="8"/>
  <c r="Q80" i="8"/>
  <c r="T81" i="8"/>
  <c r="G87" i="8"/>
  <c r="K88" i="8"/>
  <c r="Y93" i="8"/>
  <c r="E56" i="8"/>
  <c r="M56" i="8"/>
  <c r="H59" i="8"/>
  <c r="R59" i="8"/>
  <c r="E63" i="8"/>
  <c r="M63" i="8"/>
  <c r="H66" i="8"/>
  <c r="R66" i="8"/>
  <c r="E69" i="8"/>
  <c r="M69" i="8"/>
  <c r="I82" i="8"/>
  <c r="S82" i="8"/>
  <c r="I89" i="8"/>
  <c r="S89" i="8"/>
  <c r="I95" i="8"/>
  <c r="S95" i="8"/>
  <c r="F56" i="8"/>
  <c r="O56" i="8"/>
  <c r="X56" i="8"/>
  <c r="I57" i="8"/>
  <c r="S57" i="8"/>
  <c r="I59" i="8"/>
  <c r="S59" i="8"/>
  <c r="F63" i="8"/>
  <c r="O63" i="8"/>
  <c r="X63" i="8"/>
  <c r="I64" i="8"/>
  <c r="S64" i="8"/>
  <c r="I66" i="8"/>
  <c r="S66" i="8"/>
  <c r="F69" i="8"/>
  <c r="O69" i="8"/>
  <c r="X69" i="8"/>
  <c r="I70" i="8"/>
  <c r="S70" i="8"/>
  <c r="G79" i="8"/>
  <c r="Q79" i="8"/>
  <c r="Y79" i="8"/>
  <c r="K82" i="8"/>
  <c r="T82" i="8"/>
  <c r="G83" i="8"/>
  <c r="Q83" i="8"/>
  <c r="Y83" i="8"/>
  <c r="K84" i="8"/>
  <c r="T84" i="8"/>
  <c r="G86" i="8"/>
  <c r="Q86" i="8"/>
  <c r="Y86" i="8"/>
  <c r="K89" i="8"/>
  <c r="T89" i="8"/>
  <c r="G90" i="8"/>
  <c r="Q90" i="8"/>
  <c r="Y90" i="8"/>
  <c r="K91" i="8"/>
  <c r="T91" i="8"/>
  <c r="G92" i="8"/>
  <c r="Q92" i="8"/>
  <c r="Y92" i="8"/>
  <c r="K95" i="8"/>
  <c r="T95" i="8"/>
  <c r="G96" i="8"/>
  <c r="Q96" i="8"/>
  <c r="Y96" i="8"/>
  <c r="G56" i="8"/>
  <c r="Q56" i="8"/>
  <c r="K57" i="8"/>
  <c r="T57" i="8"/>
  <c r="K59" i="8"/>
  <c r="T59" i="8"/>
  <c r="G63" i="8"/>
  <c r="Q63" i="8"/>
  <c r="Y63" i="8"/>
  <c r="K64" i="8"/>
  <c r="T64" i="8"/>
  <c r="K66" i="8"/>
  <c r="T66" i="8"/>
  <c r="G69" i="8"/>
  <c r="Q69" i="8"/>
  <c r="Y69" i="8"/>
  <c r="K70" i="8"/>
  <c r="T70" i="8"/>
  <c r="H79" i="8"/>
  <c r="R79" i="8"/>
  <c r="E82" i="8"/>
  <c r="M82" i="8"/>
  <c r="H83" i="8"/>
  <c r="R83" i="8"/>
  <c r="E84" i="8"/>
  <c r="M84" i="8"/>
  <c r="H86" i="8"/>
  <c r="R86" i="8"/>
  <c r="E89" i="8"/>
  <c r="M89" i="8"/>
  <c r="H90" i="8"/>
  <c r="R90" i="8"/>
  <c r="E91" i="8"/>
  <c r="M91" i="8"/>
  <c r="H92" i="8"/>
  <c r="R92" i="8"/>
  <c r="E95" i="8"/>
  <c r="M95" i="8"/>
  <c r="H96" i="8"/>
  <c r="R96" i="8"/>
  <c r="M57" i="8"/>
  <c r="E59" i="8"/>
  <c r="M59" i="8"/>
  <c r="H63" i="8"/>
  <c r="E64" i="8"/>
  <c r="M64" i="8"/>
  <c r="E66" i="8"/>
  <c r="M66" i="8"/>
  <c r="H69" i="8"/>
  <c r="E70" i="8"/>
  <c r="M70" i="8"/>
  <c r="I79" i="8"/>
  <c r="F82" i="8"/>
  <c r="P82" i="8"/>
  <c r="I83" i="8"/>
  <c r="F84" i="8"/>
  <c r="P84" i="8"/>
  <c r="I86" i="8"/>
  <c r="F89" i="8"/>
  <c r="P89" i="8"/>
  <c r="I90" i="8"/>
  <c r="F91" i="8"/>
  <c r="P91" i="8"/>
  <c r="I92" i="8"/>
  <c r="F95" i="8"/>
  <c r="P95" i="8"/>
  <c r="I96" i="8"/>
  <c r="X54" i="8"/>
  <c r="F24" i="6"/>
  <c r="E24" i="6"/>
  <c r="D24" i="6"/>
  <c r="W40" i="7"/>
  <c r="U40" i="7"/>
  <c r="P40" i="7"/>
  <c r="N40" i="7"/>
  <c r="W39" i="7"/>
  <c r="U39" i="7"/>
  <c r="P39" i="7"/>
  <c r="N39" i="7"/>
  <c r="W38" i="7"/>
  <c r="U38" i="7"/>
  <c r="P38" i="7"/>
  <c r="N38" i="7"/>
  <c r="W37" i="7"/>
  <c r="U37" i="7"/>
  <c r="P37" i="7"/>
  <c r="N37" i="7"/>
  <c r="W36" i="7"/>
  <c r="U36" i="7"/>
  <c r="P36" i="7"/>
  <c r="N36" i="7"/>
  <c r="W35" i="7"/>
  <c r="U35" i="7"/>
  <c r="P35" i="7"/>
  <c r="N35" i="7"/>
  <c r="W34" i="7"/>
  <c r="U34" i="7"/>
  <c r="P34" i="7"/>
  <c r="N34" i="7"/>
  <c r="W33" i="7"/>
  <c r="U33" i="7"/>
  <c r="P33" i="7"/>
  <c r="N33" i="7"/>
  <c r="W32" i="7"/>
  <c r="U32" i="7"/>
  <c r="P32" i="7"/>
  <c r="N32" i="7"/>
  <c r="W31" i="7"/>
  <c r="U31" i="7"/>
  <c r="P31" i="7"/>
  <c r="N31" i="7"/>
  <c r="W27" i="7"/>
  <c r="U27" i="7"/>
  <c r="P27" i="7"/>
  <c r="N27" i="7"/>
  <c r="W26" i="7"/>
  <c r="U26" i="7"/>
  <c r="P26" i="7"/>
  <c r="N26" i="7"/>
  <c r="W25" i="7"/>
  <c r="U25" i="7"/>
  <c r="P25" i="7"/>
  <c r="N25" i="7"/>
  <c r="W24" i="7"/>
  <c r="U24" i="7"/>
  <c r="P24" i="7"/>
  <c r="N24" i="7"/>
  <c r="W23" i="7"/>
  <c r="U23" i="7"/>
  <c r="P23" i="7"/>
  <c r="N23" i="7"/>
  <c r="W22" i="7"/>
  <c r="U22" i="7"/>
  <c r="P22" i="7"/>
  <c r="N22" i="7"/>
  <c r="W21" i="7"/>
  <c r="U21" i="7"/>
  <c r="P21" i="7"/>
  <c r="N21" i="7"/>
  <c r="W20" i="7"/>
  <c r="U20" i="7"/>
  <c r="P20" i="7"/>
  <c r="N20" i="7"/>
  <c r="W19" i="7"/>
  <c r="U19" i="7"/>
  <c r="P19" i="7"/>
  <c r="N19" i="7"/>
  <c r="W18" i="7"/>
  <c r="U18" i="7"/>
  <c r="P18" i="7"/>
  <c r="N18" i="7"/>
  <c r="S40" i="7"/>
  <c r="L40" i="7"/>
  <c r="J40" i="7"/>
  <c r="S39" i="7"/>
  <c r="L39" i="7"/>
  <c r="J39" i="7"/>
  <c r="S38" i="7"/>
  <c r="L38" i="7"/>
  <c r="J38" i="7"/>
  <c r="S37" i="7"/>
  <c r="L37" i="7"/>
  <c r="J37" i="7"/>
  <c r="S36" i="7"/>
  <c r="L36" i="7"/>
  <c r="J36" i="7"/>
  <c r="S35" i="7"/>
  <c r="L35" i="7"/>
  <c r="J35" i="7"/>
  <c r="S34" i="7"/>
  <c r="L34" i="7"/>
  <c r="J34" i="7"/>
  <c r="S33" i="7"/>
  <c r="T33" i="7" s="1"/>
  <c r="L33" i="7"/>
  <c r="J33" i="7"/>
  <c r="S32" i="7"/>
  <c r="L32" i="7"/>
  <c r="J32" i="7"/>
  <c r="T32" i="7" s="1"/>
  <c r="L31" i="7"/>
  <c r="J31" i="7"/>
  <c r="S27" i="7"/>
  <c r="L27" i="7"/>
  <c r="J27" i="7"/>
  <c r="S26" i="7"/>
  <c r="L26" i="7"/>
  <c r="J26" i="7"/>
  <c r="S25" i="7"/>
  <c r="L25" i="7"/>
  <c r="J25" i="7"/>
  <c r="S24" i="7"/>
  <c r="L24" i="7"/>
  <c r="J24" i="7"/>
  <c r="S23" i="7"/>
  <c r="L23" i="7"/>
  <c r="J23" i="7"/>
  <c r="S22" i="7"/>
  <c r="L22" i="7"/>
  <c r="J22" i="7"/>
  <c r="S21" i="7"/>
  <c r="L21" i="7"/>
  <c r="J21" i="7"/>
  <c r="T21" i="7" s="1"/>
  <c r="S20" i="7"/>
  <c r="L20" i="7"/>
  <c r="J20" i="7"/>
  <c r="S19" i="7"/>
  <c r="T19" i="7" s="1"/>
  <c r="L19" i="7"/>
  <c r="J19" i="7"/>
  <c r="L18" i="7"/>
  <c r="J18" i="7"/>
  <c r="J5" i="7"/>
  <c r="W14" i="7"/>
  <c r="W13" i="7"/>
  <c r="W12" i="7"/>
  <c r="W11" i="7"/>
  <c r="W10" i="7"/>
  <c r="W9" i="7"/>
  <c r="W8" i="7"/>
  <c r="W7" i="7"/>
  <c r="W6" i="7"/>
  <c r="W5" i="7"/>
  <c r="U5" i="7"/>
  <c r="U14" i="7"/>
  <c r="U13" i="7"/>
  <c r="U12" i="7"/>
  <c r="U11" i="7"/>
  <c r="U10" i="7"/>
  <c r="U9" i="7"/>
  <c r="U8" i="7"/>
  <c r="U7" i="7"/>
  <c r="U6" i="7"/>
  <c r="N7" i="7"/>
  <c r="N6" i="7"/>
  <c r="L5" i="7"/>
  <c r="J14" i="7"/>
  <c r="J13" i="7"/>
  <c r="J12" i="7"/>
  <c r="J11" i="7"/>
  <c r="J10" i="7"/>
  <c r="J9" i="7"/>
  <c r="J8" i="7"/>
  <c r="J7" i="7"/>
  <c r="J6" i="7"/>
  <c r="S14" i="7"/>
  <c r="S13" i="7"/>
  <c r="S12" i="7"/>
  <c r="S11" i="7"/>
  <c r="S10" i="7"/>
  <c r="S9" i="7"/>
  <c r="S8" i="7"/>
  <c r="S7" i="7"/>
  <c r="S6" i="7"/>
  <c r="L14" i="7"/>
  <c r="N14" i="7" s="1"/>
  <c r="L13" i="7"/>
  <c r="P13" i="7" s="1"/>
  <c r="L12" i="7"/>
  <c r="P12" i="7" s="1"/>
  <c r="L11" i="7"/>
  <c r="P11" i="7" s="1"/>
  <c r="L10" i="7"/>
  <c r="N10" i="7" s="1"/>
  <c r="L9" i="7"/>
  <c r="N9" i="7" s="1"/>
  <c r="L8" i="7"/>
  <c r="N8" i="7" s="1"/>
  <c r="L7" i="7"/>
  <c r="L6" i="7"/>
  <c r="D78" i="8"/>
  <c r="D53" i="8"/>
  <c r="S28" i="8"/>
  <c r="O86" i="6" l="1"/>
  <c r="O158" i="6"/>
  <c r="O230" i="6"/>
  <c r="O302" i="6"/>
  <c r="N79" i="6"/>
  <c r="O261" i="6"/>
  <c r="O333" i="6"/>
  <c r="N105" i="6"/>
  <c r="N321" i="6"/>
  <c r="O95" i="6"/>
  <c r="O311" i="6"/>
  <c r="O375" i="6"/>
  <c r="O447" i="6"/>
  <c r="O143" i="6"/>
  <c r="N106" i="6"/>
  <c r="O112" i="6"/>
  <c r="N183" i="6"/>
  <c r="N291" i="6"/>
  <c r="N399" i="6"/>
  <c r="N202" i="6"/>
  <c r="N310" i="6"/>
  <c r="N418" i="6"/>
  <c r="N71" i="6"/>
  <c r="N143" i="6"/>
  <c r="N179" i="6"/>
  <c r="N215" i="6"/>
  <c r="N323" i="6"/>
  <c r="N431" i="6"/>
  <c r="O113" i="6"/>
  <c r="O221" i="6"/>
  <c r="O329" i="6"/>
  <c r="O437" i="6"/>
  <c r="N169" i="6"/>
  <c r="N74" i="6"/>
  <c r="O340" i="6"/>
  <c r="O448" i="6"/>
  <c r="O78" i="6"/>
  <c r="O114" i="6"/>
  <c r="O150" i="6"/>
  <c r="O186" i="6"/>
  <c r="O222" i="6"/>
  <c r="O258" i="6"/>
  <c r="O294" i="6"/>
  <c r="O330" i="6"/>
  <c r="O366" i="6"/>
  <c r="O402" i="6"/>
  <c r="O97" i="6"/>
  <c r="O133" i="6"/>
  <c r="O169" i="6"/>
  <c r="O205" i="6"/>
  <c r="O241" i="6"/>
  <c r="O277" i="6"/>
  <c r="O313" i="6"/>
  <c r="O68" i="6"/>
  <c r="O104" i="6"/>
  <c r="O140" i="6"/>
  <c r="O176" i="6"/>
  <c r="O212" i="6"/>
  <c r="O248" i="6"/>
  <c r="O284" i="6"/>
  <c r="O320" i="6"/>
  <c r="O356" i="6"/>
  <c r="O392" i="6"/>
  <c r="O428" i="6"/>
  <c r="O93" i="6"/>
  <c r="O129" i="6"/>
  <c r="O165" i="6"/>
  <c r="O201" i="6"/>
  <c r="O237" i="6"/>
  <c r="O273" i="6"/>
  <c r="O309" i="6"/>
  <c r="O345" i="6"/>
  <c r="O381" i="6"/>
  <c r="O417" i="6"/>
  <c r="N213" i="6"/>
  <c r="O203" i="6"/>
  <c r="N357" i="6"/>
  <c r="N232" i="6"/>
  <c r="N448" i="6"/>
  <c r="N211" i="6"/>
  <c r="N247" i="6"/>
  <c r="N319" i="6"/>
  <c r="N391" i="6"/>
  <c r="N116" i="6"/>
  <c r="N188" i="6"/>
  <c r="N224" i="6"/>
  <c r="N260" i="6"/>
  <c r="N296" i="6"/>
  <c r="N332" i="6"/>
  <c r="N368" i="6"/>
  <c r="N404" i="6"/>
  <c r="N440" i="6"/>
  <c r="O372" i="6"/>
  <c r="O408" i="6"/>
  <c r="O444" i="6"/>
  <c r="N429" i="6"/>
  <c r="O411" i="6"/>
  <c r="N352" i="6"/>
  <c r="N141" i="6"/>
  <c r="N249" i="6"/>
  <c r="N340" i="6"/>
  <c r="N112" i="6"/>
  <c r="N283" i="6"/>
  <c r="N355" i="6"/>
  <c r="N427" i="6"/>
  <c r="N152" i="6"/>
  <c r="O251" i="6"/>
  <c r="N154" i="6"/>
  <c r="N262" i="6"/>
  <c r="N267" i="6"/>
  <c r="N375" i="6"/>
  <c r="N250" i="6"/>
  <c r="O220" i="6"/>
  <c r="N111" i="6"/>
  <c r="N219" i="6"/>
  <c r="N327" i="6"/>
  <c r="N435" i="6"/>
  <c r="O125" i="6"/>
  <c r="N130" i="6"/>
  <c r="O149" i="6"/>
  <c r="O257" i="6"/>
  <c r="O365" i="6"/>
  <c r="N114" i="6"/>
  <c r="N150" i="6"/>
  <c r="O136" i="6"/>
  <c r="O244" i="6"/>
  <c r="N217" i="6"/>
  <c r="N253" i="6"/>
  <c r="N289" i="6"/>
  <c r="N325" i="6"/>
  <c r="N361" i="6"/>
  <c r="N397" i="6"/>
  <c r="N433" i="6"/>
  <c r="O335" i="6"/>
  <c r="O443" i="6"/>
  <c r="N122" i="6"/>
  <c r="N158" i="6"/>
  <c r="N194" i="6"/>
  <c r="N230" i="6"/>
  <c r="N266" i="6"/>
  <c r="N302" i="6"/>
  <c r="N338" i="6"/>
  <c r="N374" i="6"/>
  <c r="N410" i="6"/>
  <c r="N446" i="6"/>
  <c r="O376" i="6"/>
  <c r="O357" i="6"/>
  <c r="O393" i="6"/>
  <c r="O429" i="6"/>
  <c r="N131" i="6"/>
  <c r="N208" i="6"/>
  <c r="N316" i="6"/>
  <c r="N424" i="6"/>
  <c r="O287" i="6"/>
  <c r="N184" i="6"/>
  <c r="N209" i="6"/>
  <c r="N245" i="6"/>
  <c r="N281" i="6"/>
  <c r="N317" i="6"/>
  <c r="N353" i="6"/>
  <c r="N389" i="6"/>
  <c r="N425" i="6"/>
  <c r="N226" i="6"/>
  <c r="N83" i="6"/>
  <c r="N191" i="6"/>
  <c r="N299" i="6"/>
  <c r="N407" i="6"/>
  <c r="N78" i="6"/>
  <c r="N73" i="6"/>
  <c r="N86" i="6"/>
  <c r="O80" i="6"/>
  <c r="O116" i="6"/>
  <c r="O152" i="6"/>
  <c r="O188" i="6"/>
  <c r="O224" i="6"/>
  <c r="O69" i="6"/>
  <c r="O105" i="6"/>
  <c r="O141" i="6"/>
  <c r="O177" i="6"/>
  <c r="O213" i="6"/>
  <c r="O249" i="6"/>
  <c r="O285" i="6"/>
  <c r="O321" i="6"/>
  <c r="O359" i="6"/>
  <c r="N171" i="6"/>
  <c r="N243" i="6"/>
  <c r="N298" i="6"/>
  <c r="O77" i="6"/>
  <c r="O185" i="6"/>
  <c r="O293" i="6"/>
  <c r="O369" i="6"/>
  <c r="O405" i="6"/>
  <c r="O441" i="6"/>
  <c r="N387" i="6"/>
  <c r="N351" i="6"/>
  <c r="O94" i="6"/>
  <c r="O107" i="6"/>
  <c r="O431" i="6"/>
  <c r="N88" i="6"/>
  <c r="N76" i="6"/>
  <c r="N101" i="6"/>
  <c r="N263" i="6"/>
  <c r="N96" i="6"/>
  <c r="O406" i="6"/>
  <c r="N91" i="6"/>
  <c r="N127" i="6"/>
  <c r="O173" i="6"/>
  <c r="N68" i="6"/>
  <c r="N104" i="6"/>
  <c r="O72" i="6"/>
  <c r="O108" i="6"/>
  <c r="O144" i="6"/>
  <c r="O180" i="6"/>
  <c r="O216" i="6"/>
  <c r="O252" i="6"/>
  <c r="O288" i="6"/>
  <c r="O324" i="6"/>
  <c r="O360" i="6"/>
  <c r="O396" i="6"/>
  <c r="O432" i="6"/>
  <c r="O91" i="6"/>
  <c r="O127" i="6"/>
  <c r="O163" i="6"/>
  <c r="O199" i="6"/>
  <c r="O235" i="6"/>
  <c r="O271" i="6"/>
  <c r="O307" i="6"/>
  <c r="O98" i="6"/>
  <c r="O134" i="6"/>
  <c r="O170" i="6"/>
  <c r="O206" i="6"/>
  <c r="O242" i="6"/>
  <c r="O278" i="6"/>
  <c r="O314" i="6"/>
  <c r="O87" i="6"/>
  <c r="O123" i="6"/>
  <c r="O159" i="6"/>
  <c r="O195" i="6"/>
  <c r="O231" i="6"/>
  <c r="O267" i="6"/>
  <c r="O303" i="6"/>
  <c r="O339" i="6"/>
  <c r="N207" i="6"/>
  <c r="N322" i="6"/>
  <c r="N430" i="6"/>
  <c r="N107" i="6"/>
  <c r="N138" i="6"/>
  <c r="N97" i="6"/>
  <c r="N205" i="6"/>
  <c r="N241" i="6"/>
  <c r="N277" i="6"/>
  <c r="N313" i="6"/>
  <c r="N349" i="6"/>
  <c r="N385" i="6"/>
  <c r="N421" i="6"/>
  <c r="N110" i="6"/>
  <c r="N146" i="6"/>
  <c r="N182" i="6"/>
  <c r="N218" i="6"/>
  <c r="N254" i="6"/>
  <c r="N290" i="6"/>
  <c r="N326" i="6"/>
  <c r="N362" i="6"/>
  <c r="N398" i="6"/>
  <c r="N434" i="6"/>
  <c r="N99" i="6"/>
  <c r="N279" i="6"/>
  <c r="N315" i="6"/>
  <c r="O202" i="6"/>
  <c r="O215" i="6"/>
  <c r="O395" i="6"/>
  <c r="N149" i="6"/>
  <c r="O118" i="6"/>
  <c r="O226" i="6"/>
  <c r="O334" i="6"/>
  <c r="O442" i="6"/>
  <c r="N423" i="6"/>
  <c r="N370" i="6"/>
  <c r="N142" i="6"/>
  <c r="N238" i="6"/>
  <c r="N346" i="6"/>
  <c r="N227" i="6"/>
  <c r="N443" i="6"/>
  <c r="O342" i="6"/>
  <c r="O368" i="6"/>
  <c r="O404" i="6"/>
  <c r="O440" i="6"/>
  <c r="J48" i="8"/>
  <c r="V53" i="8"/>
  <c r="V73" i="8" s="1"/>
  <c r="J53" i="8"/>
  <c r="J78" i="8" s="1"/>
  <c r="J98" i="8" s="1"/>
  <c r="L78" i="8"/>
  <c r="L98" i="8" s="1"/>
  <c r="W78" i="8"/>
  <c r="W98" i="8" s="1"/>
  <c r="L53" i="8"/>
  <c r="L73" i="8" s="1"/>
  <c r="L48" i="8"/>
  <c r="N118" i="6"/>
  <c r="N442" i="6"/>
  <c r="N75" i="6"/>
  <c r="N94" i="6"/>
  <c r="N102" i="6"/>
  <c r="N174" i="6"/>
  <c r="O83" i="6"/>
  <c r="O191" i="6"/>
  <c r="O299" i="6"/>
  <c r="O124" i="6"/>
  <c r="O232" i="6"/>
  <c r="O349" i="6"/>
  <c r="O377" i="6"/>
  <c r="O130" i="6"/>
  <c r="N77" i="6"/>
  <c r="N113" i="6"/>
  <c r="N221" i="6"/>
  <c r="N257" i="6"/>
  <c r="N293" i="6"/>
  <c r="N329" i="6"/>
  <c r="N365" i="6"/>
  <c r="N401" i="6"/>
  <c r="N437" i="6"/>
  <c r="N72" i="6"/>
  <c r="N108" i="6"/>
  <c r="N144" i="6"/>
  <c r="N180" i="6"/>
  <c r="N103" i="6"/>
  <c r="N139" i="6"/>
  <c r="N175" i="6"/>
  <c r="O101" i="6"/>
  <c r="O209" i="6"/>
  <c r="O317" i="6"/>
  <c r="N80" i="6"/>
  <c r="O142" i="6"/>
  <c r="O250" i="6"/>
  <c r="N324" i="6"/>
  <c r="O84" i="6"/>
  <c r="O120" i="6"/>
  <c r="O156" i="6"/>
  <c r="O192" i="6"/>
  <c r="O228" i="6"/>
  <c r="O264" i="6"/>
  <c r="O300" i="6"/>
  <c r="O336" i="6"/>
  <c r="N193" i="6"/>
  <c r="N409" i="6"/>
  <c r="O103" i="6"/>
  <c r="O139" i="6"/>
  <c r="O175" i="6"/>
  <c r="O211" i="6"/>
  <c r="O247" i="6"/>
  <c r="O283" i="6"/>
  <c r="O319" i="6"/>
  <c r="O74" i="6"/>
  <c r="O110" i="6"/>
  <c r="O146" i="6"/>
  <c r="O182" i="6"/>
  <c r="O218" i="6"/>
  <c r="O254" i="6"/>
  <c r="O290" i="6"/>
  <c r="O326" i="6"/>
  <c r="N159" i="6"/>
  <c r="O99" i="6"/>
  <c r="O135" i="6"/>
  <c r="O171" i="6"/>
  <c r="O207" i="6"/>
  <c r="O243" i="6"/>
  <c r="O279" i="6"/>
  <c r="O315" i="6"/>
  <c r="N119" i="6"/>
  <c r="N155" i="6"/>
  <c r="N371" i="6"/>
  <c r="N109" i="6"/>
  <c r="N145" i="6"/>
  <c r="N181" i="6"/>
  <c r="O119" i="6"/>
  <c r="O227" i="6"/>
  <c r="O160" i="6"/>
  <c r="O268" i="6"/>
  <c r="O90" i="6"/>
  <c r="O126" i="6"/>
  <c r="O162" i="6"/>
  <c r="O198" i="6"/>
  <c r="O234" i="6"/>
  <c r="O270" i="6"/>
  <c r="O306" i="6"/>
  <c r="O73" i="6"/>
  <c r="O109" i="6"/>
  <c r="O145" i="6"/>
  <c r="O181" i="6"/>
  <c r="O217" i="6"/>
  <c r="O253" i="6"/>
  <c r="O289" i="6"/>
  <c r="O325" i="6"/>
  <c r="O193" i="6"/>
  <c r="O260" i="6"/>
  <c r="O296" i="6"/>
  <c r="O332" i="6"/>
  <c r="O390" i="6"/>
  <c r="N172" i="6"/>
  <c r="N280" i="6"/>
  <c r="N334" i="6"/>
  <c r="N148" i="6"/>
  <c r="O238" i="6"/>
  <c r="N125" i="6"/>
  <c r="N233" i="6"/>
  <c r="N341" i="6"/>
  <c r="N449" i="6"/>
  <c r="N335" i="6"/>
  <c r="N120" i="6"/>
  <c r="N156" i="6"/>
  <c r="N192" i="6"/>
  <c r="N214" i="6"/>
  <c r="O154" i="6"/>
  <c r="O262" i="6"/>
  <c r="O137" i="6"/>
  <c r="O245" i="6"/>
  <c r="O70" i="6"/>
  <c r="O178" i="6"/>
  <c r="O286" i="6"/>
  <c r="N336" i="6"/>
  <c r="O96" i="6"/>
  <c r="O132" i="6"/>
  <c r="O168" i="6"/>
  <c r="O204" i="6"/>
  <c r="O240" i="6"/>
  <c r="O276" i="6"/>
  <c r="O312" i="6"/>
  <c r="O151" i="6"/>
  <c r="O187" i="6"/>
  <c r="O223" i="6"/>
  <c r="O259" i="6"/>
  <c r="O295" i="6"/>
  <c r="O331" i="6"/>
  <c r="O338" i="6"/>
  <c r="N82" i="6"/>
  <c r="N406" i="6"/>
  <c r="N70" i="6"/>
  <c r="N95" i="6"/>
  <c r="N167" i="6"/>
  <c r="N203" i="6"/>
  <c r="N275" i="6"/>
  <c r="N311" i="6"/>
  <c r="N347" i="6"/>
  <c r="N383" i="6"/>
  <c r="N419" i="6"/>
  <c r="N90" i="6"/>
  <c r="N126" i="6"/>
  <c r="N162" i="6"/>
  <c r="N85" i="6"/>
  <c r="N121" i="6"/>
  <c r="N157" i="6"/>
  <c r="O155" i="6"/>
  <c r="O263" i="6"/>
  <c r="N98" i="6"/>
  <c r="O88" i="6"/>
  <c r="O196" i="6"/>
  <c r="O304" i="6"/>
  <c r="O337" i="6"/>
  <c r="O344" i="6"/>
  <c r="N177" i="6"/>
  <c r="O438" i="6"/>
  <c r="N137" i="6"/>
  <c r="N173" i="6"/>
  <c r="N358" i="6"/>
  <c r="N163" i="6"/>
  <c r="O281" i="6"/>
  <c r="O106" i="6"/>
  <c r="O214" i="6"/>
  <c r="O322" i="6"/>
  <c r="N240" i="6"/>
  <c r="O343" i="6"/>
  <c r="O407" i="6"/>
  <c r="C89" i="6"/>
  <c r="C95" i="6"/>
  <c r="C92" i="6"/>
  <c r="C69" i="6"/>
  <c r="H78" i="6"/>
  <c r="M78" i="6" s="1"/>
  <c r="C70" i="6"/>
  <c r="H83" i="6"/>
  <c r="M83" i="6" s="1"/>
  <c r="H79" i="6"/>
  <c r="M79" i="6" s="1"/>
  <c r="H72" i="6"/>
  <c r="M72" i="6" s="1"/>
  <c r="H76" i="6"/>
  <c r="M76" i="6" s="1"/>
  <c r="H77" i="6"/>
  <c r="M77" i="6" s="1"/>
  <c r="H68" i="6"/>
  <c r="H82" i="6"/>
  <c r="M82" i="6" s="1"/>
  <c r="H71" i="6"/>
  <c r="M71" i="6" s="1"/>
  <c r="H73" i="6"/>
  <c r="M73" i="6" s="1"/>
  <c r="H75" i="6"/>
  <c r="M75" i="6" s="1"/>
  <c r="H69" i="6"/>
  <c r="H70" i="6"/>
  <c r="H74" i="6"/>
  <c r="M74" i="6" s="1"/>
  <c r="H81" i="6"/>
  <c r="M81" i="6" s="1"/>
  <c r="H80" i="6"/>
  <c r="M80" i="6" s="1"/>
  <c r="C68" i="6"/>
  <c r="K48" i="8"/>
  <c r="F48" i="8"/>
  <c r="S48" i="8"/>
  <c r="S78" i="8"/>
  <c r="S98" i="8" s="1"/>
  <c r="K78" i="8"/>
  <c r="K98" i="8" s="1"/>
  <c r="F78" i="8"/>
  <c r="F98" i="8" s="1"/>
  <c r="P78" i="8"/>
  <c r="P98" i="8" s="1"/>
  <c r="S53" i="8"/>
  <c r="S73" i="8" s="1"/>
  <c r="O53" i="8"/>
  <c r="O73" i="8" s="1"/>
  <c r="F53" i="8"/>
  <c r="F73" i="8" s="1"/>
  <c r="K53" i="8"/>
  <c r="K73" i="8" s="1"/>
  <c r="Q20" i="7"/>
  <c r="Q32" i="7"/>
  <c r="X18" i="7"/>
  <c r="X33" i="7"/>
  <c r="O19" i="7"/>
  <c r="V20" i="7"/>
  <c r="O31" i="7"/>
  <c r="V32" i="7"/>
  <c r="X32" i="7"/>
  <c r="X31" i="7"/>
  <c r="O34" i="7"/>
  <c r="V35" i="7"/>
  <c r="O37" i="7"/>
  <c r="V38" i="7"/>
  <c r="O40" i="7"/>
  <c r="Q34" i="7"/>
  <c r="X35" i="7"/>
  <c r="Q37" i="7"/>
  <c r="X38" i="7"/>
  <c r="Q40" i="7"/>
  <c r="O22" i="7"/>
  <c r="V23" i="7"/>
  <c r="O25" i="7"/>
  <c r="V26" i="7"/>
  <c r="X20" i="7"/>
  <c r="X23" i="7"/>
  <c r="Q25" i="7"/>
  <c r="X26" i="7"/>
  <c r="Q31" i="7"/>
  <c r="O18" i="7"/>
  <c r="V19" i="7"/>
  <c r="O21" i="7"/>
  <c r="V22" i="7"/>
  <c r="O24" i="7"/>
  <c r="V25" i="7"/>
  <c r="O27" i="7"/>
  <c r="V31" i="7"/>
  <c r="O33" i="7"/>
  <c r="V34" i="7"/>
  <c r="O36" i="7"/>
  <c r="V37" i="7"/>
  <c r="O39" i="7"/>
  <c r="V40" i="7"/>
  <c r="Q33" i="7"/>
  <c r="X34" i="7"/>
  <c r="Q36" i="7"/>
  <c r="X37" i="7"/>
  <c r="Q39" i="7"/>
  <c r="X40" i="7"/>
  <c r="Q19" i="7"/>
  <c r="Q22" i="7"/>
  <c r="Q18" i="7"/>
  <c r="X19" i="7"/>
  <c r="Q21" i="7"/>
  <c r="X22" i="7"/>
  <c r="Q24" i="7"/>
  <c r="X25" i="7"/>
  <c r="Q27" i="7"/>
  <c r="V18" i="7"/>
  <c r="O20" i="7"/>
  <c r="V21" i="7"/>
  <c r="O23" i="7"/>
  <c r="V24" i="7"/>
  <c r="O26" i="7"/>
  <c r="V27" i="7"/>
  <c r="O32" i="7"/>
  <c r="V33" i="7"/>
  <c r="O35" i="7"/>
  <c r="V36" i="7"/>
  <c r="O38" i="7"/>
  <c r="V39" i="7"/>
  <c r="X21" i="7"/>
  <c r="Q23" i="7"/>
  <c r="X24" i="7"/>
  <c r="Q26" i="7"/>
  <c r="X27" i="7"/>
  <c r="Q35" i="7"/>
  <c r="X36" i="7"/>
  <c r="Q38" i="7"/>
  <c r="X39" i="7"/>
  <c r="P8" i="7"/>
  <c r="M39" i="7"/>
  <c r="T40" i="7"/>
  <c r="T11" i="7"/>
  <c r="P14" i="7"/>
  <c r="T24" i="7"/>
  <c r="X7" i="7"/>
  <c r="X13" i="7"/>
  <c r="T23" i="7"/>
  <c r="M25" i="7"/>
  <c r="N13" i="7"/>
  <c r="X14" i="7"/>
  <c r="M21" i="7"/>
  <c r="T25" i="7"/>
  <c r="M33" i="7"/>
  <c r="N11" i="7"/>
  <c r="N12" i="7"/>
  <c r="M19" i="7"/>
  <c r="M24" i="7"/>
  <c r="M27" i="7"/>
  <c r="T34" i="7"/>
  <c r="T37" i="7"/>
  <c r="V13" i="7"/>
  <c r="V8" i="7"/>
  <c r="X5" i="7"/>
  <c r="X12" i="7"/>
  <c r="T26" i="7"/>
  <c r="T38" i="7"/>
  <c r="T36" i="7"/>
  <c r="T39" i="7"/>
  <c r="V5" i="7"/>
  <c r="T20" i="7"/>
  <c r="T22" i="7"/>
  <c r="T35" i="7"/>
  <c r="M34" i="7"/>
  <c r="M40" i="7"/>
  <c r="M35" i="7"/>
  <c r="M36" i="7"/>
  <c r="M37" i="7"/>
  <c r="M32" i="7"/>
  <c r="M38" i="7"/>
  <c r="M20" i="7"/>
  <c r="M26" i="7"/>
  <c r="T27" i="7"/>
  <c r="M22" i="7"/>
  <c r="M23" i="7"/>
  <c r="V9" i="7"/>
  <c r="V12" i="7"/>
  <c r="P9" i="7"/>
  <c r="V6" i="7"/>
  <c r="X11" i="7"/>
  <c r="N5" i="7"/>
  <c r="P10" i="7"/>
  <c r="V7" i="7"/>
  <c r="V14" i="7"/>
  <c r="X6" i="7"/>
  <c r="X8" i="7"/>
  <c r="V10" i="7"/>
  <c r="X9" i="7"/>
  <c r="X10" i="7"/>
  <c r="V11" i="7"/>
  <c r="M6" i="7"/>
  <c r="M12" i="7"/>
  <c r="M7" i="7"/>
  <c r="M13" i="7"/>
  <c r="T9" i="7"/>
  <c r="M9" i="7"/>
  <c r="M11" i="7"/>
  <c r="M8" i="7"/>
  <c r="M14" i="7"/>
  <c r="T10" i="7"/>
  <c r="M10" i="7"/>
  <c r="T6" i="7"/>
  <c r="T12" i="7"/>
  <c r="T7" i="7"/>
  <c r="T13" i="7"/>
  <c r="T8" i="7"/>
  <c r="T14" i="7"/>
  <c r="H28" i="8"/>
  <c r="H48" i="8" s="1"/>
  <c r="I28" i="8"/>
  <c r="I48" i="8" s="1"/>
  <c r="U28" i="8"/>
  <c r="U48" i="8" s="1"/>
  <c r="N28" i="8"/>
  <c r="N48" i="8" s="1"/>
  <c r="E48" i="8"/>
  <c r="Q28" i="8"/>
  <c r="Q48" i="8" s="1"/>
  <c r="M28" i="8"/>
  <c r="M48" i="8" s="1"/>
  <c r="G28" i="8"/>
  <c r="G48" i="8" s="1"/>
  <c r="T28" i="8"/>
  <c r="T48" i="8" s="1"/>
  <c r="G78" i="8"/>
  <c r="G98" i="8" s="1"/>
  <c r="T78" i="8"/>
  <c r="T98" i="8" s="1"/>
  <c r="M78" i="8"/>
  <c r="M98" i="8" s="1"/>
  <c r="X78" i="8"/>
  <c r="X98" i="8" s="1"/>
  <c r="H78" i="8"/>
  <c r="H98" i="8" s="1"/>
  <c r="I78" i="8"/>
  <c r="I98" i="8" s="1"/>
  <c r="E78" i="8"/>
  <c r="E98" i="8" s="1"/>
  <c r="Q78" i="8"/>
  <c r="Q98" i="8" s="1"/>
  <c r="Y78" i="8"/>
  <c r="Y98" i="8" s="1"/>
  <c r="R78" i="8"/>
  <c r="R98" i="8" s="1"/>
  <c r="M53" i="8"/>
  <c r="M73" i="8" s="1"/>
  <c r="T53" i="8"/>
  <c r="T73" i="8" s="1"/>
  <c r="G53" i="8"/>
  <c r="G73" i="8" s="1"/>
  <c r="I53" i="8"/>
  <c r="I73" i="8" s="1"/>
  <c r="H53" i="8"/>
  <c r="H73" i="8" s="1"/>
  <c r="X53" i="8"/>
  <c r="X73" i="8" s="1"/>
  <c r="E53" i="8"/>
  <c r="E73" i="8" s="1"/>
  <c r="Q53" i="8"/>
  <c r="Q73" i="8" s="1"/>
  <c r="Y53" i="8"/>
  <c r="Y73" i="8" s="1"/>
  <c r="R53" i="8"/>
  <c r="R73" i="8" s="1"/>
  <c r="X28" i="8"/>
  <c r="X48" i="8" s="1"/>
  <c r="Y28" i="8"/>
  <c r="Y48" i="8" s="1"/>
  <c r="R28" i="8"/>
  <c r="R48" i="8" s="1"/>
  <c r="C88" i="6" l="1"/>
  <c r="C96" i="6"/>
  <c r="C111" i="6"/>
  <c r="M68" i="6"/>
  <c r="C98" i="6"/>
  <c r="C97" i="6"/>
  <c r="C114" i="6"/>
  <c r="H86" i="6"/>
  <c r="H89" i="6"/>
  <c r="M89" i="6" s="1"/>
  <c r="C86" i="6"/>
  <c r="C84" i="6"/>
  <c r="C94" i="6"/>
  <c r="C113" i="6"/>
  <c r="H91" i="6"/>
  <c r="H87" i="6"/>
  <c r="H93" i="6"/>
  <c r="C104" i="6"/>
  <c r="C87" i="6"/>
  <c r="H88" i="6"/>
  <c r="M88" i="6" s="1"/>
  <c r="H95" i="6"/>
  <c r="M95" i="6" s="1"/>
  <c r="H99" i="6"/>
  <c r="H97" i="6"/>
  <c r="H98" i="6"/>
  <c r="C90" i="6"/>
  <c r="H94" i="6"/>
  <c r="H96" i="6"/>
  <c r="C99" i="6"/>
  <c r="H90" i="6"/>
  <c r="H85" i="6"/>
  <c r="H84" i="6"/>
  <c r="C112" i="6"/>
  <c r="M69" i="6"/>
  <c r="C93" i="6"/>
  <c r="C91" i="6"/>
  <c r="H92" i="6"/>
  <c r="M92" i="6" s="1"/>
  <c r="M70" i="6"/>
  <c r="C85" i="6"/>
  <c r="O12" i="7"/>
  <c r="O9" i="7"/>
  <c r="O13" i="7"/>
  <c r="Q9" i="7"/>
  <c r="O8" i="7"/>
  <c r="O5" i="7"/>
  <c r="O14" i="7"/>
  <c r="Q12" i="7"/>
  <c r="Q6" i="7"/>
  <c r="O7" i="7"/>
  <c r="Q7" i="7"/>
  <c r="O11" i="7"/>
  <c r="O10" i="7"/>
  <c r="Q11" i="7"/>
  <c r="Q13" i="7"/>
  <c r="Q10" i="7"/>
  <c r="Q8" i="7"/>
  <c r="O6" i="7"/>
  <c r="Q14" i="7"/>
  <c r="Q5" i="7"/>
  <c r="M96" i="6" l="1"/>
  <c r="C105" i="6"/>
  <c r="M98" i="6"/>
  <c r="M93" i="6"/>
  <c r="C108" i="6"/>
  <c r="M97" i="6"/>
  <c r="M91" i="6"/>
  <c r="M99" i="6"/>
  <c r="M87" i="6"/>
  <c r="H112" i="6"/>
  <c r="M112" i="6" s="1"/>
  <c r="H113" i="6"/>
  <c r="M113" i="6" s="1"/>
  <c r="C130" i="6"/>
  <c r="C109" i="6"/>
  <c r="H114" i="6"/>
  <c r="M114" i="6" s="1"/>
  <c r="C128" i="6"/>
  <c r="H101" i="6"/>
  <c r="M90" i="6"/>
  <c r="C103" i="6"/>
  <c r="H107" i="6"/>
  <c r="C129" i="6"/>
  <c r="C127" i="6"/>
  <c r="C107" i="6"/>
  <c r="H105" i="6"/>
  <c r="M85" i="6"/>
  <c r="C106" i="6"/>
  <c r="H115" i="6"/>
  <c r="C121" i="6"/>
  <c r="C102" i="6"/>
  <c r="C110" i="6"/>
  <c r="C101" i="6"/>
  <c r="H108" i="6"/>
  <c r="H100" i="6"/>
  <c r="H106" i="6"/>
  <c r="C120" i="6"/>
  <c r="H109" i="6"/>
  <c r="H103" i="6"/>
  <c r="C100" i="6"/>
  <c r="M86" i="6"/>
  <c r="H102" i="6"/>
  <c r="C124" i="6"/>
  <c r="C115" i="6"/>
  <c r="H110" i="6"/>
  <c r="H111" i="6"/>
  <c r="M111" i="6" s="1"/>
  <c r="H104" i="6"/>
  <c r="M104" i="6" s="1"/>
  <c r="M94" i="6"/>
  <c r="M84" i="6"/>
  <c r="M107" i="6" l="1"/>
  <c r="M100" i="6"/>
  <c r="M105" i="6"/>
  <c r="M108" i="6"/>
  <c r="M101" i="6"/>
  <c r="M115" i="6"/>
  <c r="C140" i="6"/>
  <c r="C137" i="6"/>
  <c r="C143" i="6"/>
  <c r="M109" i="6"/>
  <c r="H126" i="6"/>
  <c r="H125" i="6"/>
  <c r="H121" i="6"/>
  <c r="M121" i="6" s="1"/>
  <c r="H117" i="6"/>
  <c r="H116" i="6"/>
  <c r="H124" i="6"/>
  <c r="M124" i="6" s="1"/>
  <c r="M110" i="6"/>
  <c r="M102" i="6"/>
  <c r="C125" i="6"/>
  <c r="H118" i="6"/>
  <c r="C126" i="6"/>
  <c r="C118" i="6"/>
  <c r="H131" i="6"/>
  <c r="M106" i="6"/>
  <c r="C145" i="6"/>
  <c r="M103" i="6"/>
  <c r="H127" i="6"/>
  <c r="M127" i="6" s="1"/>
  <c r="C116" i="6"/>
  <c r="H128" i="6"/>
  <c r="M128" i="6" s="1"/>
  <c r="H120" i="6"/>
  <c r="M120" i="6" s="1"/>
  <c r="C131" i="6"/>
  <c r="H119" i="6"/>
  <c r="C136" i="6"/>
  <c r="H122" i="6"/>
  <c r="C122" i="6"/>
  <c r="C123" i="6"/>
  <c r="C119" i="6"/>
  <c r="C144" i="6"/>
  <c r="H130" i="6"/>
  <c r="M130" i="6" s="1"/>
  <c r="C146" i="6"/>
  <c r="H129" i="6"/>
  <c r="M129" i="6" s="1"/>
  <c r="C117" i="6"/>
  <c r="H123" i="6"/>
  <c r="M118" i="6" l="1"/>
  <c r="M117" i="6"/>
  <c r="M119" i="6"/>
  <c r="M126" i="6"/>
  <c r="M116" i="6"/>
  <c r="M125" i="6"/>
  <c r="M122" i="6"/>
  <c r="M131" i="6"/>
  <c r="H143" i="6"/>
  <c r="M143" i="6" s="1"/>
  <c r="C138" i="6"/>
  <c r="C152" i="6"/>
  <c r="H136" i="6"/>
  <c r="M136" i="6" s="1"/>
  <c r="C134" i="6"/>
  <c r="C135" i="6"/>
  <c r="H134" i="6"/>
  <c r="C141" i="6"/>
  <c r="H137" i="6"/>
  <c r="M137" i="6" s="1"/>
  <c r="H142" i="6"/>
  <c r="C133" i="6"/>
  <c r="H145" i="6"/>
  <c r="M145" i="6" s="1"/>
  <c r="H146" i="6"/>
  <c r="M146" i="6" s="1"/>
  <c r="M123" i="6"/>
  <c r="H135" i="6"/>
  <c r="C147" i="6"/>
  <c r="H144" i="6"/>
  <c r="M144" i="6" s="1"/>
  <c r="C161" i="6"/>
  <c r="H147" i="6"/>
  <c r="C142" i="6"/>
  <c r="H140" i="6"/>
  <c r="M140" i="6" s="1"/>
  <c r="H133" i="6"/>
  <c r="C153" i="6"/>
  <c r="H139" i="6"/>
  <c r="C162" i="6"/>
  <c r="C139" i="6"/>
  <c r="C132" i="6"/>
  <c r="H141" i="6"/>
  <c r="C159" i="6"/>
  <c r="C156" i="6"/>
  <c r="C160" i="6"/>
  <c r="H138" i="6"/>
  <c r="H132" i="6"/>
  <c r="M139" i="6" l="1"/>
  <c r="M142" i="6"/>
  <c r="M132" i="6"/>
  <c r="H154" i="6"/>
  <c r="C172" i="6"/>
  <c r="H162" i="6"/>
  <c r="M162" i="6" s="1"/>
  <c r="C148" i="6"/>
  <c r="C178" i="6"/>
  <c r="H163" i="6"/>
  <c r="C163" i="6"/>
  <c r="H161" i="6"/>
  <c r="M161" i="6" s="1"/>
  <c r="H153" i="6"/>
  <c r="M153" i="6" s="1"/>
  <c r="C168" i="6"/>
  <c r="H148" i="6"/>
  <c r="C157" i="6"/>
  <c r="C151" i="6"/>
  <c r="C158" i="6"/>
  <c r="H158" i="6"/>
  <c r="C176" i="6"/>
  <c r="C169" i="6"/>
  <c r="H156" i="6"/>
  <c r="M156" i="6" s="1"/>
  <c r="M133" i="6"/>
  <c r="M138" i="6"/>
  <c r="H159" i="6"/>
  <c r="M159" i="6" s="1"/>
  <c r="C150" i="6"/>
  <c r="H157" i="6"/>
  <c r="H160" i="6"/>
  <c r="M160" i="6" s="1"/>
  <c r="H152" i="6"/>
  <c r="M152" i="6" s="1"/>
  <c r="C155" i="6"/>
  <c r="M147" i="6"/>
  <c r="C175" i="6"/>
  <c r="H155" i="6"/>
  <c r="H149" i="6"/>
  <c r="C177" i="6"/>
  <c r="H151" i="6"/>
  <c r="C149" i="6"/>
  <c r="M141" i="6"/>
  <c r="H150" i="6"/>
  <c r="M135" i="6"/>
  <c r="M134" i="6"/>
  <c r="C154" i="6"/>
  <c r="M149" i="6" l="1"/>
  <c r="M163" i="6"/>
  <c r="M151" i="6"/>
  <c r="M148" i="6"/>
  <c r="H166" i="6"/>
  <c r="H173" i="6"/>
  <c r="C185" i="6"/>
  <c r="H171" i="6"/>
  <c r="C192" i="6"/>
  <c r="C184" i="6"/>
  <c r="H170" i="6"/>
  <c r="C165" i="6"/>
  <c r="C167" i="6"/>
  <c r="H169" i="6"/>
  <c r="M169" i="6" s="1"/>
  <c r="C194" i="6"/>
  <c r="H178" i="6"/>
  <c r="M178" i="6" s="1"/>
  <c r="H176" i="6"/>
  <c r="M176" i="6" s="1"/>
  <c r="H175" i="6"/>
  <c r="M175" i="6" s="1"/>
  <c r="H177" i="6"/>
  <c r="M177" i="6" s="1"/>
  <c r="H174" i="6"/>
  <c r="C179" i="6"/>
  <c r="C173" i="6"/>
  <c r="C188" i="6"/>
  <c r="C193" i="6"/>
  <c r="M154" i="6"/>
  <c r="C191" i="6"/>
  <c r="H168" i="6"/>
  <c r="M168" i="6" s="1"/>
  <c r="M150" i="6"/>
  <c r="C170" i="6"/>
  <c r="M155" i="6"/>
  <c r="C166" i="6"/>
  <c r="H172" i="6"/>
  <c r="M172" i="6" s="1"/>
  <c r="M158" i="6"/>
  <c r="C164" i="6"/>
  <c r="H167" i="6"/>
  <c r="H165" i="6"/>
  <c r="C171" i="6"/>
  <c r="C174" i="6"/>
  <c r="M157" i="6"/>
  <c r="H164" i="6"/>
  <c r="H179" i="6"/>
  <c r="M166" i="6" l="1"/>
  <c r="M171" i="6"/>
  <c r="M173" i="6"/>
  <c r="M165" i="6"/>
  <c r="M167" i="6"/>
  <c r="H180" i="6"/>
  <c r="H187" i="6"/>
  <c r="C182" i="6"/>
  <c r="M174" i="6"/>
  <c r="M164" i="6"/>
  <c r="H190" i="6"/>
  <c r="H194" i="6"/>
  <c r="M194" i="6" s="1"/>
  <c r="H185" i="6"/>
  <c r="M185" i="6" s="1"/>
  <c r="H181" i="6"/>
  <c r="C210" i="6"/>
  <c r="C187" i="6"/>
  <c r="C207" i="6"/>
  <c r="H192" i="6"/>
  <c r="M192" i="6" s="1"/>
  <c r="C183" i="6"/>
  <c r="C181" i="6"/>
  <c r="H186" i="6"/>
  <c r="H189" i="6"/>
  <c r="C190" i="6"/>
  <c r="M170" i="6"/>
  <c r="H184" i="6"/>
  <c r="M184" i="6" s="1"/>
  <c r="C209" i="6"/>
  <c r="H188" i="6"/>
  <c r="M188" i="6" s="1"/>
  <c r="C189" i="6"/>
  <c r="H183" i="6"/>
  <c r="C180" i="6"/>
  <c r="C186" i="6"/>
  <c r="M179" i="6"/>
  <c r="C200" i="6"/>
  <c r="H195" i="6"/>
  <c r="C208" i="6"/>
  <c r="C204" i="6"/>
  <c r="C195" i="6"/>
  <c r="H193" i="6"/>
  <c r="M193" i="6" s="1"/>
  <c r="H191" i="6"/>
  <c r="M191" i="6" s="1"/>
  <c r="C201" i="6"/>
  <c r="H182" i="6"/>
  <c r="M180" i="6" l="1"/>
  <c r="M186" i="6"/>
  <c r="M181" i="6"/>
  <c r="M189" i="6"/>
  <c r="M182" i="6"/>
  <c r="M195" i="6"/>
  <c r="C223" i="6"/>
  <c r="H206" i="6"/>
  <c r="H211" i="6"/>
  <c r="H198" i="6"/>
  <c r="C216" i="6"/>
  <c r="M190" i="6"/>
  <c r="M183" i="6"/>
  <c r="C203" i="6"/>
  <c r="H202" i="6"/>
  <c r="H199" i="6"/>
  <c r="H209" i="6"/>
  <c r="M209" i="6" s="1"/>
  <c r="C224" i="6"/>
  <c r="H208" i="6"/>
  <c r="M208" i="6" s="1"/>
  <c r="H201" i="6"/>
  <c r="M201" i="6" s="1"/>
  <c r="C226" i="6"/>
  <c r="H203" i="6"/>
  <c r="C211" i="6"/>
  <c r="C197" i="6"/>
  <c r="M187" i="6"/>
  <c r="H210" i="6"/>
  <c r="M210" i="6" s="1"/>
  <c r="C198" i="6"/>
  <c r="H207" i="6"/>
  <c r="M207" i="6" s="1"/>
  <c r="C220" i="6"/>
  <c r="C202" i="6"/>
  <c r="C205" i="6"/>
  <c r="H204" i="6"/>
  <c r="M204" i="6" s="1"/>
  <c r="C206" i="6"/>
  <c r="H205" i="6"/>
  <c r="C199" i="6"/>
  <c r="C217" i="6"/>
  <c r="C196" i="6"/>
  <c r="C225" i="6"/>
  <c r="H200" i="6"/>
  <c r="M200" i="6" s="1"/>
  <c r="H197" i="6"/>
  <c r="H196" i="6"/>
  <c r="M202" i="6" l="1"/>
  <c r="M198" i="6"/>
  <c r="M196" i="6"/>
  <c r="H220" i="6"/>
  <c r="M220" i="6" s="1"/>
  <c r="C241" i="6"/>
  <c r="C232" i="6"/>
  <c r="C233" i="6"/>
  <c r="H223" i="6"/>
  <c r="M223" i="6" s="1"/>
  <c r="C242" i="6"/>
  <c r="M203" i="6"/>
  <c r="M211" i="6"/>
  <c r="H217" i="6"/>
  <c r="M217" i="6" s="1"/>
  <c r="H213" i="6"/>
  <c r="H221" i="6"/>
  <c r="C221" i="6"/>
  <c r="H226" i="6"/>
  <c r="M226" i="6" s="1"/>
  <c r="H212" i="6"/>
  <c r="M199" i="6"/>
  <c r="C218" i="6"/>
  <c r="C236" i="6"/>
  <c r="M197" i="6"/>
  <c r="C227" i="6"/>
  <c r="H215" i="6"/>
  <c r="C239" i="6"/>
  <c r="M205" i="6"/>
  <c r="H222" i="6"/>
  <c r="C212" i="6"/>
  <c r="M206" i="6"/>
  <c r="H219" i="6"/>
  <c r="C240" i="6"/>
  <c r="C222" i="6"/>
  <c r="C219" i="6"/>
  <c r="H227" i="6"/>
  <c r="H216" i="6"/>
  <c r="M216" i="6" s="1"/>
  <c r="C215" i="6"/>
  <c r="C214" i="6"/>
  <c r="C213" i="6"/>
  <c r="H214" i="6"/>
  <c r="H224" i="6"/>
  <c r="M224" i="6" s="1"/>
  <c r="H225" i="6"/>
  <c r="M225" i="6" s="1"/>
  <c r="H218" i="6"/>
  <c r="M215" i="6" l="1"/>
  <c r="M213" i="6"/>
  <c r="M219" i="6"/>
  <c r="M212" i="6"/>
  <c r="M227" i="6"/>
  <c r="M222" i="6"/>
  <c r="M221" i="6"/>
  <c r="C243" i="6"/>
  <c r="H228" i="6"/>
  <c r="C249" i="6"/>
  <c r="C257" i="6"/>
  <c r="C238" i="6"/>
  <c r="C231" i="6"/>
  <c r="H232" i="6"/>
  <c r="M232" i="6" s="1"/>
  <c r="H235" i="6"/>
  <c r="M218" i="6"/>
  <c r="H241" i="6"/>
  <c r="M241" i="6" s="1"/>
  <c r="H240" i="6"/>
  <c r="M240" i="6" s="1"/>
  <c r="H230" i="6"/>
  <c r="C234" i="6"/>
  <c r="H242" i="6"/>
  <c r="M242" i="6" s="1"/>
  <c r="H229" i="6"/>
  <c r="C258" i="6"/>
  <c r="C230" i="6"/>
  <c r="C256" i="6"/>
  <c r="C228" i="6"/>
  <c r="H234" i="6"/>
  <c r="C229" i="6"/>
  <c r="H243" i="6"/>
  <c r="C255" i="6"/>
  <c r="H237" i="6"/>
  <c r="C248" i="6"/>
  <c r="C235" i="6"/>
  <c r="M214" i="6"/>
  <c r="H238" i="6"/>
  <c r="H231" i="6"/>
  <c r="C252" i="6"/>
  <c r="C237" i="6"/>
  <c r="H233" i="6"/>
  <c r="M233" i="6" s="1"/>
  <c r="H239" i="6"/>
  <c r="M239" i="6" s="1"/>
  <c r="H236" i="6"/>
  <c r="M236" i="6" s="1"/>
  <c r="M229" i="6" l="1"/>
  <c r="M235" i="6"/>
  <c r="M231" i="6"/>
  <c r="C251" i="6"/>
  <c r="C271" i="6"/>
  <c r="C245" i="6"/>
  <c r="C268" i="6"/>
  <c r="M228" i="6"/>
  <c r="C247" i="6"/>
  <c r="C265" i="6"/>
  <c r="H244" i="6"/>
  <c r="H255" i="6"/>
  <c r="M255" i="6" s="1"/>
  <c r="C253" i="6"/>
  <c r="H254" i="6"/>
  <c r="H259" i="6"/>
  <c r="C244" i="6"/>
  <c r="C272" i="6"/>
  <c r="M234" i="6"/>
  <c r="M238" i="6"/>
  <c r="M243" i="6"/>
  <c r="H250" i="6"/>
  <c r="M237" i="6"/>
  <c r="H246" i="6"/>
  <c r="C264" i="6"/>
  <c r="M230" i="6"/>
  <c r="C274" i="6"/>
  <c r="H245" i="6"/>
  <c r="C250" i="6"/>
  <c r="H256" i="6"/>
  <c r="M256" i="6" s="1"/>
  <c r="H257" i="6"/>
  <c r="M257" i="6" s="1"/>
  <c r="H251" i="6"/>
  <c r="C254" i="6"/>
  <c r="C259" i="6"/>
  <c r="H253" i="6"/>
  <c r="H252" i="6"/>
  <c r="M252" i="6" s="1"/>
  <c r="H249" i="6"/>
  <c r="M249" i="6" s="1"/>
  <c r="C246" i="6"/>
  <c r="H247" i="6"/>
  <c r="H258" i="6"/>
  <c r="M258" i="6" s="1"/>
  <c r="H248" i="6"/>
  <c r="M248" i="6" s="1"/>
  <c r="C273" i="6"/>
  <c r="M259" i="6" l="1"/>
  <c r="M250" i="6"/>
  <c r="M253" i="6"/>
  <c r="C280" i="6"/>
  <c r="H272" i="6"/>
  <c r="M272" i="6" s="1"/>
  <c r="C290" i="6"/>
  <c r="C288" i="6"/>
  <c r="C287" i="6"/>
  <c r="H274" i="6"/>
  <c r="M274" i="6" s="1"/>
  <c r="M254" i="6"/>
  <c r="M244" i="6"/>
  <c r="H270" i="6"/>
  <c r="H273" i="6"/>
  <c r="M273" i="6" s="1"/>
  <c r="C266" i="6"/>
  <c r="C260" i="6"/>
  <c r="C284" i="6"/>
  <c r="C267" i="6"/>
  <c r="C263" i="6"/>
  <c r="H267" i="6"/>
  <c r="H262" i="6"/>
  <c r="H260" i="6"/>
  <c r="M251" i="6"/>
  <c r="H265" i="6"/>
  <c r="M265" i="6" s="1"/>
  <c r="C270" i="6"/>
  <c r="M246" i="6"/>
  <c r="H266" i="6"/>
  <c r="C269" i="6"/>
  <c r="C281" i="6"/>
  <c r="M245" i="6"/>
  <c r="C289" i="6"/>
  <c r="H263" i="6"/>
  <c r="H271" i="6"/>
  <c r="M271" i="6" s="1"/>
  <c r="H264" i="6"/>
  <c r="M264" i="6" s="1"/>
  <c r="C262" i="6"/>
  <c r="H268" i="6"/>
  <c r="M268" i="6" s="1"/>
  <c r="H269" i="6"/>
  <c r="C275" i="6"/>
  <c r="H261" i="6"/>
  <c r="H275" i="6"/>
  <c r="M247" i="6"/>
  <c r="C261" i="6"/>
  <c r="M261" i="6" l="1"/>
  <c r="M262" i="6"/>
  <c r="M267" i="6"/>
  <c r="M266" i="6"/>
  <c r="M260" i="6"/>
  <c r="M275" i="6"/>
  <c r="H281" i="6"/>
  <c r="M281" i="6" s="1"/>
  <c r="M263" i="6"/>
  <c r="C283" i="6"/>
  <c r="H290" i="6"/>
  <c r="M290" i="6" s="1"/>
  <c r="C291" i="6"/>
  <c r="H283" i="6"/>
  <c r="C279" i="6"/>
  <c r="C276" i="6"/>
  <c r="C282" i="6"/>
  <c r="C306" i="6"/>
  <c r="C297" i="6"/>
  <c r="H291" i="6"/>
  <c r="C278" i="6"/>
  <c r="H280" i="6"/>
  <c r="M280" i="6" s="1"/>
  <c r="M269" i="6"/>
  <c r="H276" i="6"/>
  <c r="H278" i="6"/>
  <c r="H286" i="6"/>
  <c r="C303" i="6"/>
  <c r="C286" i="6"/>
  <c r="H285" i="6"/>
  <c r="C285" i="6"/>
  <c r="H289" i="6"/>
  <c r="M289" i="6" s="1"/>
  <c r="H288" i="6"/>
  <c r="M288" i="6" s="1"/>
  <c r="C296" i="6"/>
  <c r="H277" i="6"/>
  <c r="H279" i="6"/>
  <c r="H284" i="6"/>
  <c r="M284" i="6" s="1"/>
  <c r="H287" i="6"/>
  <c r="M287" i="6" s="1"/>
  <c r="C305" i="6"/>
  <c r="H282" i="6"/>
  <c r="C277" i="6"/>
  <c r="M270" i="6"/>
  <c r="C300" i="6"/>
  <c r="C304" i="6"/>
  <c r="M277" i="6" l="1"/>
  <c r="M286" i="6"/>
  <c r="M285" i="6"/>
  <c r="M278" i="6"/>
  <c r="C320" i="6"/>
  <c r="H295" i="6"/>
  <c r="H296" i="6"/>
  <c r="M296" i="6" s="1"/>
  <c r="H299" i="6"/>
  <c r="H300" i="6"/>
  <c r="M300" i="6" s="1"/>
  <c r="C312" i="6"/>
  <c r="C319" i="6"/>
  <c r="H292" i="6"/>
  <c r="C313" i="6"/>
  <c r="C292" i="6"/>
  <c r="H298" i="6"/>
  <c r="C301" i="6"/>
  <c r="C316" i="6"/>
  <c r="C293" i="6"/>
  <c r="C321" i="6"/>
  <c r="C294" i="6"/>
  <c r="H306" i="6"/>
  <c r="M306" i="6" s="1"/>
  <c r="H307" i="6"/>
  <c r="C298" i="6"/>
  <c r="H301" i="6"/>
  <c r="H305" i="6"/>
  <c r="M305" i="6" s="1"/>
  <c r="C302" i="6"/>
  <c r="H302" i="6"/>
  <c r="M279" i="6"/>
  <c r="M283" i="6"/>
  <c r="H293" i="6"/>
  <c r="H294" i="6"/>
  <c r="C307" i="6"/>
  <c r="M276" i="6"/>
  <c r="H303" i="6"/>
  <c r="M303" i="6" s="1"/>
  <c r="H304" i="6"/>
  <c r="M304" i="6" s="1"/>
  <c r="C322" i="6"/>
  <c r="M282" i="6"/>
  <c r="C295" i="6"/>
  <c r="M291" i="6"/>
  <c r="C299" i="6"/>
  <c r="H297" i="6"/>
  <c r="M297" i="6" s="1"/>
  <c r="M295" i="6" l="1"/>
  <c r="M292" i="6"/>
  <c r="C311" i="6"/>
  <c r="H313" i="6"/>
  <c r="M313" i="6" s="1"/>
  <c r="H309" i="6"/>
  <c r="H318" i="6"/>
  <c r="H323" i="6"/>
  <c r="H314" i="6"/>
  <c r="C335" i="6"/>
  <c r="H316" i="6"/>
  <c r="M316" i="6" s="1"/>
  <c r="C309" i="6"/>
  <c r="H315" i="6"/>
  <c r="H312" i="6"/>
  <c r="M312" i="6" s="1"/>
  <c r="H320" i="6"/>
  <c r="M320" i="6" s="1"/>
  <c r="M293" i="6"/>
  <c r="C315" i="6"/>
  <c r="C338" i="6"/>
  <c r="H319" i="6"/>
  <c r="M319" i="6" s="1"/>
  <c r="H322" i="6"/>
  <c r="M322" i="6" s="1"/>
  <c r="H308" i="6"/>
  <c r="M299" i="6"/>
  <c r="M307" i="6"/>
  <c r="M302" i="6"/>
  <c r="H317" i="6"/>
  <c r="M298" i="6"/>
  <c r="M301" i="6"/>
  <c r="H311" i="6"/>
  <c r="H310" i="6"/>
  <c r="H321" i="6"/>
  <c r="M321" i="6" s="1"/>
  <c r="C310" i="6"/>
  <c r="C323" i="6"/>
  <c r="C318" i="6"/>
  <c r="C314" i="6"/>
  <c r="C332" i="6"/>
  <c r="C317" i="6"/>
  <c r="C329" i="6"/>
  <c r="C328" i="6"/>
  <c r="M294" i="6"/>
  <c r="C337" i="6"/>
  <c r="C308" i="6"/>
  <c r="C336" i="6"/>
  <c r="M323" i="6" l="1"/>
  <c r="M317" i="6"/>
  <c r="M309" i="6"/>
  <c r="M318" i="6"/>
  <c r="M314" i="6"/>
  <c r="M308" i="6"/>
  <c r="M310" i="6"/>
  <c r="C334" i="6"/>
  <c r="C339" i="6"/>
  <c r="C326" i="6"/>
  <c r="H328" i="6"/>
  <c r="M328" i="6" s="1"/>
  <c r="C333" i="6"/>
  <c r="C324" i="6"/>
  <c r="C330" i="6"/>
  <c r="H327" i="6"/>
  <c r="H333" i="6"/>
  <c r="H338" i="6"/>
  <c r="M338" i="6" s="1"/>
  <c r="H330" i="6"/>
  <c r="C352" i="6"/>
  <c r="C344" i="6"/>
  <c r="C345" i="6"/>
  <c r="H326" i="6"/>
  <c r="C354" i="6"/>
  <c r="H331" i="6"/>
  <c r="H332" i="6"/>
  <c r="M332" i="6" s="1"/>
  <c r="C351" i="6"/>
  <c r="H334" i="6"/>
  <c r="H329" i="6"/>
  <c r="M329" i="6" s="1"/>
  <c r="H335" i="6"/>
  <c r="M335" i="6" s="1"/>
  <c r="C353" i="6"/>
  <c r="C348" i="6"/>
  <c r="H324" i="6"/>
  <c r="M315" i="6"/>
  <c r="C325" i="6"/>
  <c r="M311" i="6"/>
  <c r="H337" i="6"/>
  <c r="M337" i="6" s="1"/>
  <c r="C331" i="6"/>
  <c r="H336" i="6"/>
  <c r="M336" i="6" s="1"/>
  <c r="H339" i="6"/>
  <c r="H325" i="6"/>
  <c r="C327" i="6"/>
  <c r="M327" i="6" l="1"/>
  <c r="M331" i="6"/>
  <c r="M339" i="6"/>
  <c r="H352" i="6"/>
  <c r="M352" i="6" s="1"/>
  <c r="H345" i="6"/>
  <c r="M345" i="6" s="1"/>
  <c r="H348" i="6"/>
  <c r="M348" i="6" s="1"/>
  <c r="H346" i="6"/>
  <c r="M330" i="6"/>
  <c r="C355" i="6"/>
  <c r="C364" i="6"/>
  <c r="C361" i="6"/>
  <c r="C368" i="6"/>
  <c r="C346" i="6"/>
  <c r="M326" i="6"/>
  <c r="M334" i="6"/>
  <c r="C369" i="6"/>
  <c r="H353" i="6"/>
  <c r="M353" i="6" s="1"/>
  <c r="M325" i="6"/>
  <c r="H340" i="6"/>
  <c r="H351" i="6"/>
  <c r="M351" i="6" s="1"/>
  <c r="H350" i="6"/>
  <c r="H347" i="6"/>
  <c r="H349" i="6"/>
  <c r="M333" i="6"/>
  <c r="H344" i="6"/>
  <c r="M344" i="6" s="1"/>
  <c r="C342" i="6"/>
  <c r="C350" i="6"/>
  <c r="H355" i="6"/>
  <c r="C343" i="6"/>
  <c r="C347" i="6"/>
  <c r="C341" i="6"/>
  <c r="H342" i="6"/>
  <c r="C360" i="6"/>
  <c r="M324" i="6"/>
  <c r="C349" i="6"/>
  <c r="H341" i="6"/>
  <c r="C367" i="6"/>
  <c r="C370" i="6"/>
  <c r="H354" i="6"/>
  <c r="M354" i="6" s="1"/>
  <c r="H343" i="6"/>
  <c r="C340" i="6"/>
  <c r="M340" i="6" l="1"/>
  <c r="M346" i="6"/>
  <c r="M350" i="6"/>
  <c r="M341" i="6"/>
  <c r="M349" i="6"/>
  <c r="M347" i="6"/>
  <c r="H364" i="6"/>
  <c r="M364" i="6" s="1"/>
  <c r="H366" i="6"/>
  <c r="H369" i="6"/>
  <c r="M369" i="6" s="1"/>
  <c r="H361" i="6"/>
  <c r="M361" i="6" s="1"/>
  <c r="C356" i="6"/>
  <c r="H365" i="6"/>
  <c r="H367" i="6"/>
  <c r="M367" i="6" s="1"/>
  <c r="C380" i="6"/>
  <c r="C366" i="6"/>
  <c r="C385" i="6"/>
  <c r="C377" i="6"/>
  <c r="H359" i="6"/>
  <c r="M343" i="6"/>
  <c r="C383" i="6"/>
  <c r="H357" i="6"/>
  <c r="C363" i="6"/>
  <c r="C359" i="6"/>
  <c r="C358" i="6"/>
  <c r="C362" i="6"/>
  <c r="C365" i="6"/>
  <c r="H370" i="6"/>
  <c r="M370" i="6" s="1"/>
  <c r="H358" i="6"/>
  <c r="C376" i="6"/>
  <c r="M355" i="6"/>
  <c r="H362" i="6"/>
  <c r="H363" i="6"/>
  <c r="C357" i="6"/>
  <c r="M342" i="6"/>
  <c r="C386" i="6"/>
  <c r="H371" i="6"/>
  <c r="H360" i="6"/>
  <c r="M360" i="6" s="1"/>
  <c r="H356" i="6"/>
  <c r="C384" i="6"/>
  <c r="C371" i="6"/>
  <c r="H368" i="6"/>
  <c r="M368" i="6" s="1"/>
  <c r="M366" i="6" l="1"/>
  <c r="M359" i="6"/>
  <c r="M357" i="6"/>
  <c r="M365" i="6"/>
  <c r="M371" i="6"/>
  <c r="C373" i="6"/>
  <c r="C378" i="6"/>
  <c r="H373" i="6"/>
  <c r="C393" i="6"/>
  <c r="C382" i="6"/>
  <c r="C387" i="6"/>
  <c r="C402" i="6"/>
  <c r="H386" i="6"/>
  <c r="M386" i="6" s="1"/>
  <c r="C375" i="6"/>
  <c r="C396" i="6"/>
  <c r="H385" i="6"/>
  <c r="M385" i="6" s="1"/>
  <c r="H376" i="6"/>
  <c r="M376" i="6" s="1"/>
  <c r="H378" i="6"/>
  <c r="M362" i="6"/>
  <c r="C374" i="6"/>
  <c r="C399" i="6"/>
  <c r="H381" i="6"/>
  <c r="H384" i="6"/>
  <c r="M384" i="6" s="1"/>
  <c r="M363" i="6"/>
  <c r="H375" i="6"/>
  <c r="C401" i="6"/>
  <c r="H377" i="6"/>
  <c r="M377" i="6" s="1"/>
  <c r="C400" i="6"/>
  <c r="H379" i="6"/>
  <c r="C392" i="6"/>
  <c r="H372" i="6"/>
  <c r="H387" i="6"/>
  <c r="C381" i="6"/>
  <c r="C379" i="6"/>
  <c r="H383" i="6"/>
  <c r="M383" i="6" s="1"/>
  <c r="M356" i="6"/>
  <c r="H374" i="6"/>
  <c r="M358" i="6"/>
  <c r="C372" i="6"/>
  <c r="H382" i="6"/>
  <c r="H380" i="6"/>
  <c r="M380" i="6" s="1"/>
  <c r="M381" i="6" l="1"/>
  <c r="M379" i="6"/>
  <c r="M372" i="6"/>
  <c r="H393" i="6"/>
  <c r="M393" i="6" s="1"/>
  <c r="M378" i="6"/>
  <c r="H391" i="6"/>
  <c r="H397" i="6"/>
  <c r="H401" i="6"/>
  <c r="M401" i="6" s="1"/>
  <c r="H402" i="6"/>
  <c r="M402" i="6" s="1"/>
  <c r="H399" i="6"/>
  <c r="M399" i="6" s="1"/>
  <c r="M387" i="6"/>
  <c r="C409" i="6"/>
  <c r="C394" i="6"/>
  <c r="C391" i="6"/>
  <c r="H403" i="6"/>
  <c r="C408" i="6"/>
  <c r="C416" i="6"/>
  <c r="C415" i="6"/>
  <c r="C403" i="6"/>
  <c r="H394" i="6"/>
  <c r="H396" i="6"/>
  <c r="M396" i="6" s="1"/>
  <c r="H390" i="6"/>
  <c r="C395" i="6"/>
  <c r="C397" i="6"/>
  <c r="C417" i="6"/>
  <c r="H400" i="6"/>
  <c r="M400" i="6" s="1"/>
  <c r="M374" i="6"/>
  <c r="H392" i="6"/>
  <c r="M392" i="6" s="1"/>
  <c r="C412" i="6"/>
  <c r="H389" i="6"/>
  <c r="M373" i="6"/>
  <c r="C398" i="6"/>
  <c r="H398" i="6"/>
  <c r="C388" i="6"/>
  <c r="H388" i="6"/>
  <c r="H395" i="6"/>
  <c r="C390" i="6"/>
  <c r="M375" i="6"/>
  <c r="C418" i="6"/>
  <c r="M382" i="6"/>
  <c r="C389" i="6"/>
  <c r="M389" i="6" l="1"/>
  <c r="M403" i="6"/>
  <c r="M391" i="6"/>
  <c r="M390" i="6"/>
  <c r="M398" i="6"/>
  <c r="M395" i="6"/>
  <c r="C413" i="6"/>
  <c r="H404" i="6"/>
  <c r="H405" i="6"/>
  <c r="H406" i="6"/>
  <c r="C440" i="6"/>
  <c r="C424" i="6"/>
  <c r="H413" i="6"/>
  <c r="C444" i="6"/>
  <c r="C428" i="6"/>
  <c r="C405" i="6"/>
  <c r="C404" i="6"/>
  <c r="H416" i="6"/>
  <c r="M416" i="6" s="1"/>
  <c r="C450" i="6"/>
  <c r="C434" i="6"/>
  <c r="H408" i="6"/>
  <c r="M408" i="6" s="1"/>
  <c r="C411" i="6"/>
  <c r="H410" i="6"/>
  <c r="C447" i="6"/>
  <c r="C431" i="6"/>
  <c r="M394" i="6"/>
  <c r="H409" i="6"/>
  <c r="M409" i="6" s="1"/>
  <c r="C449" i="6"/>
  <c r="C433" i="6"/>
  <c r="H411" i="6"/>
  <c r="H414" i="6"/>
  <c r="C407" i="6"/>
  <c r="C410" i="6"/>
  <c r="H418" i="6"/>
  <c r="M418" i="6" s="1"/>
  <c r="H412" i="6"/>
  <c r="M412" i="6" s="1"/>
  <c r="C419" i="6"/>
  <c r="M388" i="6"/>
  <c r="C406" i="6"/>
  <c r="C414" i="6"/>
  <c r="M397" i="6"/>
  <c r="C448" i="6"/>
  <c r="C432" i="6"/>
  <c r="H419" i="6"/>
  <c r="C441" i="6"/>
  <c r="C425" i="6"/>
  <c r="H415" i="6"/>
  <c r="M415" i="6" s="1"/>
  <c r="H417" i="6"/>
  <c r="M417" i="6" s="1"/>
  <c r="H407" i="6"/>
  <c r="M414" i="6" l="1"/>
  <c r="M406" i="6"/>
  <c r="M405" i="6"/>
  <c r="M404" i="6"/>
  <c r="H450" i="6"/>
  <c r="M450" i="6" s="1"/>
  <c r="H434" i="6"/>
  <c r="M434" i="6" s="1"/>
  <c r="C442" i="6"/>
  <c r="C426" i="6"/>
  <c r="H444" i="6"/>
  <c r="M444" i="6" s="1"/>
  <c r="H428" i="6"/>
  <c r="M428" i="6" s="1"/>
  <c r="M407" i="6"/>
  <c r="H442" i="6"/>
  <c r="H426" i="6"/>
  <c r="H447" i="6"/>
  <c r="M447" i="6" s="1"/>
  <c r="H431" i="6"/>
  <c r="M431" i="6" s="1"/>
  <c r="C436" i="6"/>
  <c r="C420" i="6"/>
  <c r="H437" i="6"/>
  <c r="H421" i="6"/>
  <c r="H449" i="6"/>
  <c r="M449" i="6" s="1"/>
  <c r="H433" i="6"/>
  <c r="M433" i="6" s="1"/>
  <c r="C446" i="6"/>
  <c r="C430" i="6"/>
  <c r="M419" i="6"/>
  <c r="C439" i="6"/>
  <c r="C423" i="6"/>
  <c r="H443" i="6"/>
  <c r="H427" i="6"/>
  <c r="H440" i="6"/>
  <c r="M440" i="6" s="1"/>
  <c r="H424" i="6"/>
  <c r="M424" i="6" s="1"/>
  <c r="H436" i="6"/>
  <c r="H420" i="6"/>
  <c r="M413" i="6"/>
  <c r="C437" i="6"/>
  <c r="C421" i="6"/>
  <c r="C451" i="6"/>
  <c r="C435" i="6"/>
  <c r="H441" i="6"/>
  <c r="M441" i="6" s="1"/>
  <c r="H425" i="6"/>
  <c r="M425" i="6" s="1"/>
  <c r="M411" i="6"/>
  <c r="C445" i="6"/>
  <c r="C429" i="6"/>
  <c r="H439" i="6"/>
  <c r="H423" i="6"/>
  <c r="H451" i="6"/>
  <c r="H435" i="6"/>
  <c r="C438" i="6"/>
  <c r="C422" i="6"/>
  <c r="H446" i="6"/>
  <c r="H430" i="6"/>
  <c r="C443" i="6"/>
  <c r="C427" i="6"/>
  <c r="H448" i="6"/>
  <c r="M448" i="6" s="1"/>
  <c r="H432" i="6"/>
  <c r="M432" i="6" s="1"/>
  <c r="H438" i="6"/>
  <c r="H422" i="6"/>
  <c r="M410" i="6"/>
  <c r="H445" i="6"/>
  <c r="H429" i="6"/>
  <c r="M427" i="6" l="1"/>
  <c r="M443" i="6"/>
  <c r="M421" i="6"/>
  <c r="M442" i="6"/>
  <c r="M423" i="6"/>
  <c r="M420" i="6"/>
  <c r="M439" i="6"/>
  <c r="M436" i="6"/>
  <c r="M422" i="6"/>
  <c r="M429" i="6"/>
  <c r="M438" i="6"/>
  <c r="M445" i="6"/>
  <c r="M435" i="6"/>
  <c r="M437" i="6"/>
  <c r="M430" i="6"/>
  <c r="M451" i="6"/>
  <c r="M446" i="6"/>
  <c r="M4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Harker</author>
  </authors>
  <commentList>
    <comment ref="E3" authorId="0" shapeId="0" xr:uid="{8A21F008-FAEA-4DF7-9A81-3123D140BADE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during the whole year / at the end of each year as applicable (unless otherwise stated)</t>
        </r>
      </text>
    </comment>
    <comment ref="F3" authorId="0" shapeId="0" xr:uid="{147B58B3-22E1-43D6-AB01-D7BA9796DD7D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TBC whether we can get data for all year groups, or only for 5-year age groups</t>
        </r>
      </text>
    </comment>
    <comment ref="G3" authorId="0" shapeId="0" xr:uid="{E94C6B36-F3A1-4ADF-9959-8B2DC1D47857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TBC</t>
        </r>
      </text>
    </comment>
    <comment ref="E5" authorId="0" shapeId="0" xr:uid="{6908E298-CF8C-4077-B8FE-102C5896F60C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Year 0 (starting value) only</t>
        </r>
      </text>
    </comment>
    <comment ref="E6" authorId="0" shapeId="0" xr:uid="{EF10ED65-58B7-4BBE-BC2B-57CF31D44BB6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Including year 0</t>
        </r>
      </text>
    </comment>
    <comment ref="D9" authorId="0" shapeId="0" xr:uid="{388E2D95-C5BD-4CAF-9561-158A50D82BD3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could be just 1 value, or perhaps varies by age, but presumably not by year in the model</t>
        </r>
      </text>
    </comment>
    <comment ref="F9" authorId="0" shapeId="0" xr:uid="{FECA11B9-8D14-45DA-81EA-050264E19BB0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Modellers to confirm if this varies (and is known) by age</t>
        </r>
      </text>
    </comment>
    <comment ref="E11" authorId="0" shapeId="0" xr:uid="{09356D14-5271-41E4-8316-90B4AF50969D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Include year 0 (starting state). The useful value here is the population size at the start of the year, but for consistency / to avoid confusion we will record this at the end of the year, but use the previous year's figure when deciding how many people are e.g. eligible for screening</t>
        </r>
      </text>
    </comment>
    <comment ref="F12" authorId="0" shapeId="0" xr:uid="{11E6A0C7-E99E-4AC8-8C9C-AB2B6632E823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Will probably only be needed for age groups eligibile for vaccination, but no harm in providing all</t>
        </r>
      </text>
    </comment>
    <comment ref="D15" authorId="0" shapeId="0" xr:uid="{39D385EE-B4B2-42ED-BB01-97781CEAF742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I would have called it 'n_screen_y[n]' but already exists in model</t>
        </r>
      </text>
    </comment>
    <comment ref="F22" authorId="0" shapeId="0" xr:uid="{379F6DCF-756B-41C7-948F-1EAB9E0715B0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by age of index case
Or just 1 class for all?</t>
        </r>
      </text>
    </comment>
    <comment ref="F23" authorId="0" shapeId="0" xr:uid="{6C8F7BBB-0D79-438A-BE72-BDBF271A517D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by age of index case
Or just 1 class for all?</t>
        </r>
      </text>
    </comment>
    <comment ref="B30" authorId="0" shapeId="0" xr:uid="{A7CFBCD5-63FF-4BFA-A5AC-0DA44215F150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Currently (25/02) using all index cases of TB, regardless of BMI</t>
        </r>
      </text>
    </comment>
    <comment ref="B31" authorId="0" shapeId="0" xr:uid="{474DCD55-AF12-47E9-B5F0-49DFF2486E9D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Currently (25/02) using HHCs of all people with TB, regardless of BMI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Harker</author>
  </authors>
  <commentList>
    <comment ref="P5" authorId="0" shapeId="0" xr:uid="{593EC712-02A3-4BCC-8FE2-C3E70A44B48F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Does this include treating additional contacts identified with TB through HHCM?</t>
        </r>
      </text>
    </comment>
    <comment ref="K7" authorId="0" shapeId="0" xr:uid="{DAD0D811-D438-45AA-9EF0-B406E013E6E6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years and coverage tbc</t>
        </r>
      </text>
    </comment>
    <comment ref="L7" authorId="0" shapeId="0" xr:uid="{B71F895F-E207-4B54-931E-D5EA5B8361B4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note source output data already adjusted for scale up</t>
        </r>
      </text>
    </comment>
    <comment ref="E44" authorId="0" shapeId="0" xr:uid="{752E14A5-581A-4716-A14F-498C6AF65BCB}">
      <text>
        <r>
          <rPr>
            <b/>
            <sz val="9"/>
            <color rgb="FF000000"/>
            <rFont val="Tahoma"/>
            <family val="2"/>
          </rPr>
          <t>Martin Harker: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incorporates scale-up</t>
        </r>
      </text>
    </comment>
    <comment ref="P72" authorId="0" shapeId="0" xr:uid="{8F588563-2BBD-489C-A7DD-2883241EA9B7}">
      <text>
        <r>
          <rPr>
            <b/>
            <sz val="9"/>
            <color rgb="FF000000"/>
            <rFont val="Tahoma"/>
            <family val="2"/>
          </rPr>
          <t>Martin Harker: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next version need to check that this includes treating additional contacts identified with TB through HHCM</t>
        </r>
      </text>
    </comment>
    <comment ref="K128" authorId="0" shapeId="0" xr:uid="{EA0BE4DA-45D7-4342-A3BE-453A1BFEBC21}">
      <text>
        <r>
          <rPr>
            <b/>
            <sz val="9"/>
            <color rgb="FF000000"/>
            <rFont val="Tahoma"/>
            <family val="2"/>
          </rPr>
          <t>Martin Harker: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note source output data already adjusted for scale up</t>
        </r>
      </text>
    </comment>
    <comment ref="L128" authorId="0" shapeId="0" xr:uid="{5908C133-E07B-4A88-AFD2-0B4A7815565F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note source output data already adjusted for scale up</t>
        </r>
      </text>
    </comment>
    <comment ref="R268" authorId="0" shapeId="0" xr:uid="{D94EB766-A03E-4475-B65B-CABE1E4B3289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incorporates scale-up</t>
        </r>
      </text>
    </comment>
    <comment ref="S268" authorId="0" shapeId="0" xr:uid="{5C54D57D-CD6E-4D37-91B4-7E49A2D0C61A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incorporates scale-up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Harker</author>
  </authors>
  <commentList>
    <comment ref="E10" authorId="0" shapeId="0" xr:uid="{FAF09435-4A69-4FFB-9836-0B266EEB2DED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ZAR 38,500</t>
        </r>
      </text>
    </comment>
    <comment ref="E11" authorId="0" shapeId="0" xr:uid="{1784F1C4-DA33-4F0A-83F8-B9A900F4C2AF}">
      <text>
        <r>
          <rPr>
            <b/>
            <sz val="9"/>
            <color indexed="81"/>
            <rFont val="Tahoma"/>
            <family val="2"/>
          </rPr>
          <t>Martin Harker:</t>
        </r>
        <r>
          <rPr>
            <sz val="9"/>
            <color indexed="81"/>
            <rFont val="Tahoma"/>
            <family val="2"/>
          </rPr>
          <t xml:space="preserve">
ZAR 38,500</t>
        </r>
      </text>
    </comment>
  </commentList>
</comments>
</file>

<file path=xl/sharedStrings.xml><?xml version="1.0" encoding="utf-8"?>
<sst xmlns="http://schemas.openxmlformats.org/spreadsheetml/2006/main" count="19939" uniqueCount="9365">
  <si>
    <t>Post-TB</t>
  </si>
  <si>
    <t>Model outputs</t>
  </si>
  <si>
    <t>Mean duration of clinical TB per person</t>
  </si>
  <si>
    <t>Whole population</t>
  </si>
  <si>
    <t>Community screening</t>
  </si>
  <si>
    <t>Vaccination</t>
  </si>
  <si>
    <t>DST</t>
  </si>
  <si>
    <t>Prison screening</t>
  </si>
  <si>
    <t>PACE TBMod Cost Effectiveness Analyses</t>
  </si>
  <si>
    <t>Calculations outline</t>
  </si>
  <si>
    <t>Sheets:</t>
  </si>
  <si>
    <t>Contents</t>
  </si>
  <si>
    <t>Output expected from TBMod</t>
  </si>
  <si>
    <t>Costs and resource use main table</t>
  </si>
  <si>
    <t>Cost components with resource use</t>
  </si>
  <si>
    <t>Unit costs</t>
  </si>
  <si>
    <t>Cost-effectiveness thresholds</t>
  </si>
  <si>
    <t>Life tables</t>
  </si>
  <si>
    <t>DALYs main table</t>
  </si>
  <si>
    <t>QALYs main table</t>
  </si>
  <si>
    <t>CEA results calculations</t>
  </si>
  <si>
    <t>Number of people with (new) clinical TB</t>
  </si>
  <si>
    <t>Number of people who have previously had clinical TB</t>
  </si>
  <si>
    <t>Number of TB-related deaths</t>
  </si>
  <si>
    <t>2b</t>
  </si>
  <si>
    <t>Number of people newly starting post-TB</t>
  </si>
  <si>
    <t>6a</t>
  </si>
  <si>
    <t>n_all_y[n]</t>
  </si>
  <si>
    <t>6b</t>
  </si>
  <si>
    <t>Number in each age group</t>
  </si>
  <si>
    <t>8a</t>
  </si>
  <si>
    <t>8b</t>
  </si>
  <si>
    <t>9a</t>
  </si>
  <si>
    <t>Number initiating treatment for DS-TB</t>
  </si>
  <si>
    <t>9b</t>
  </si>
  <si>
    <t>Number initiating treatment for DR-TB</t>
  </si>
  <si>
    <t>10a</t>
  </si>
  <si>
    <t>Number of households with an index case of DS-TB</t>
  </si>
  <si>
    <t>10b</t>
  </si>
  <si>
    <t>Number of households with an index case of DR-TB</t>
  </si>
  <si>
    <t>11a</t>
  </si>
  <si>
    <t>Number of household contacts receiving TPT for DS-TB</t>
  </si>
  <si>
    <t>11b</t>
  </si>
  <si>
    <t>Number of household contacts receiving TPT for DR-TB</t>
  </si>
  <si>
    <t>11c</t>
  </si>
  <si>
    <t>Number of household contacts treated for DS-TB</t>
  </si>
  <si>
    <t>11d</t>
  </si>
  <si>
    <t>Number of household contacts treated for DR-TB</t>
  </si>
  <si>
    <t>12a</t>
  </si>
  <si>
    <t>12b</t>
  </si>
  <si>
    <t>Number of people in prison</t>
  </si>
  <si>
    <t>Parameter name</t>
  </si>
  <si>
    <t>Parameter description</t>
  </si>
  <si>
    <t>Value</t>
  </si>
  <si>
    <t>Number of variants of each parameter</t>
  </si>
  <si>
    <t>By year in the model</t>
  </si>
  <si>
    <t>By age</t>
  </si>
  <si>
    <t>= n_Dc_y[n]_a[n] - n_TBdeath_y[n]_a[n]</t>
  </si>
  <si>
    <t>By HIV status</t>
  </si>
  <si>
    <t>Intervention</t>
  </si>
  <si>
    <t>TB vaccination</t>
  </si>
  <si>
    <t>TB preventive therapy</t>
  </si>
  <si>
    <t>Nutrition for households with low BMI</t>
  </si>
  <si>
    <t>Improved diagnosis in clinics</t>
  </si>
  <si>
    <t>DST for all with diagnosed TB</t>
  </si>
  <si>
    <t>Screening in prisons</t>
  </si>
  <si>
    <t>Shorter DS-TB treatment</t>
  </si>
  <si>
    <t>Shorter DR-TB treatment</t>
  </si>
  <si>
    <t>BRAZIL</t>
  </si>
  <si>
    <t>n/a</t>
  </si>
  <si>
    <t>TPT for DS-TB</t>
  </si>
  <si>
    <t>TPT for DR-TB</t>
  </si>
  <si>
    <t>INDIA</t>
  </si>
  <si>
    <t>SOUTH AFRICA</t>
  </si>
  <si>
    <t>Resource item</t>
  </si>
  <si>
    <t>Component</t>
  </si>
  <si>
    <t>Item 1</t>
  </si>
  <si>
    <t>…</t>
  </si>
  <si>
    <t>RESOURCE USE</t>
  </si>
  <si>
    <t>COMPONENT COSTS</t>
  </si>
  <si>
    <t>Unit cost</t>
  </si>
  <si>
    <t>c_u_item1</t>
  </si>
  <si>
    <t>UNIT COSTS</t>
  </si>
  <si>
    <t>$</t>
  </si>
  <si>
    <t>Source</t>
  </si>
  <si>
    <t>Jones 2024</t>
  </si>
  <si>
    <t>Currency</t>
  </si>
  <si>
    <t>Year</t>
  </si>
  <si>
    <t>Value (2024)</t>
  </si>
  <si>
    <t>Currency conversion factor</t>
  </si>
  <si>
    <t>Year conversion factor</t>
  </si>
  <si>
    <t>TOTALS</t>
  </si>
  <si>
    <t>Clinic diagnosis - standard</t>
  </si>
  <si>
    <t>Clinic diagnosis - improved</t>
  </si>
  <si>
    <t>DS-TB treatment - standard</t>
  </si>
  <si>
    <t>DS-TB treatment - shortened</t>
  </si>
  <si>
    <t>DR-TB treatment - standard</t>
  </si>
  <si>
    <t>DR-TB treatment - shortened</t>
  </si>
  <si>
    <t>Ochalek lowest</t>
  </si>
  <si>
    <t>% GDP</t>
  </si>
  <si>
    <t xml:space="preserve"> $ 2015</t>
  </si>
  <si>
    <t>Low CET</t>
  </si>
  <si>
    <t>ZA_cet_low</t>
  </si>
  <si>
    <t>High CET</t>
  </si>
  <si>
    <t>ZA_cet_high</t>
  </si>
  <si>
    <t>Ochalek highest</t>
  </si>
  <si>
    <t>BR_cet_low</t>
  </si>
  <si>
    <t>BR_cet_high</t>
  </si>
  <si>
    <t>IN_cet_low</t>
  </si>
  <si>
    <t>IN_cet_high</t>
  </si>
  <si>
    <t>Edoka 2020 HPP, inflated</t>
  </si>
  <si>
    <t>Current care (business as usual)</t>
  </si>
  <si>
    <t>Total Costs</t>
  </si>
  <si>
    <t>Total DALYs</t>
  </si>
  <si>
    <t>Total QALYs</t>
  </si>
  <si>
    <t>DALYs averted cf BAU</t>
  </si>
  <si>
    <t>QALYs gained cf BAU</t>
  </si>
  <si>
    <t>ICER cf BAU</t>
  </si>
  <si>
    <t>Incremental cost cf BAU</t>
  </si>
  <si>
    <t>at low CET</t>
  </si>
  <si>
    <t>at high CET</t>
  </si>
  <si>
    <t>Net health benefit</t>
  </si>
  <si>
    <t>rank</t>
  </si>
  <si>
    <t>Table column names:</t>
  </si>
  <si>
    <t>Costs_Total</t>
  </si>
  <si>
    <t>DALYs_Total</t>
  </si>
  <si>
    <t>QALYs_Total</t>
  </si>
  <si>
    <t>Costs_Incr_BAU</t>
  </si>
  <si>
    <t>DALYs_averted</t>
  </si>
  <si>
    <t>ICER_DALY_BAU</t>
  </si>
  <si>
    <t>NHB_DALY_cet_low</t>
  </si>
  <si>
    <t>NHB_DALY_cet_low_rank</t>
  </si>
  <si>
    <t>NHB_DALY_cet_high</t>
  </si>
  <si>
    <t>NHB_DALY_cet_high_rank</t>
  </si>
  <si>
    <t>QALYs_Incr_BAU</t>
  </si>
  <si>
    <t>ICER_QALY_BAU</t>
  </si>
  <si>
    <t>NHB_QALY_cet_low</t>
  </si>
  <si>
    <t>NHB_QALY_cet_low_rank</t>
  </si>
  <si>
    <t>NHB_QALY_cet_high</t>
  </si>
  <si>
    <t>NHB_QALY_cet_high_rank</t>
  </si>
  <si>
    <t>RESULTS</t>
  </si>
  <si>
    <t>YLL</t>
  </si>
  <si>
    <t>YLD</t>
  </si>
  <si>
    <t>OUTPUT EXPECTED FROM TBMOD</t>
  </si>
  <si>
    <t>TB death DALYs</t>
  </si>
  <si>
    <t xml:space="preserve">TB disability DALYs = </t>
  </si>
  <si>
    <t xml:space="preserve">Post-TB disability DALYs = </t>
  </si>
  <si>
    <t>Model output</t>
  </si>
  <si>
    <t>DATA REQUIRED</t>
  </si>
  <si>
    <t>I need to calculate from life tables: normal death rates, increased death rates, incremental death rates, discount and sum (for each age group in each year)</t>
  </si>
  <si>
    <t>I need to calculate from life tables (will end up as a single value for each age group each year)</t>
  </si>
  <si>
    <t>expected discounted life years lost for each death (from TB or post-TB)</t>
  </si>
  <si>
    <t>duration of clinical TB</t>
  </si>
  <si>
    <t>Model output (TBC whether this changes over time)</t>
  </si>
  <si>
    <t>disability weight TB</t>
  </si>
  <si>
    <t>Look up</t>
  </si>
  <si>
    <t>Look up (Nick)</t>
  </si>
  <si>
    <t>disability weight post-TB</t>
  </si>
  <si>
    <t>duration of post-TB</t>
  </si>
  <si>
    <t>I need to calculate from life tables (presumably the counterpart of working out the increased death rates?)</t>
  </si>
  <si>
    <t>Varies by</t>
  </si>
  <si>
    <t>year, age</t>
  </si>
  <si>
    <t>number of post-TB deaths</t>
  </si>
  <si>
    <t>number of TB deaths</t>
  </si>
  <si>
    <t>age?</t>
  </si>
  <si>
    <t>none</t>
  </si>
  <si>
    <t>Discount rates</t>
  </si>
  <si>
    <t>number of people with post-TB</t>
  </si>
  <si>
    <t>Disability weights</t>
  </si>
  <si>
    <t>Utility weights</t>
  </si>
  <si>
    <t>ECONOMIC PARAMETERS for all analyses</t>
  </si>
  <si>
    <t>BRA_c_Int_BAU</t>
  </si>
  <si>
    <t>BRA_DALY_BAU</t>
  </si>
  <si>
    <t>BRA_QALY_BAU</t>
  </si>
  <si>
    <t>BRA_c_Int_TPT</t>
  </si>
  <si>
    <t>BRA_DALY_TPT</t>
  </si>
  <si>
    <t>BRA_QALY_TPT</t>
  </si>
  <si>
    <t>BRA_c_Int_DST</t>
  </si>
  <si>
    <t>BRA_DALY_DST</t>
  </si>
  <si>
    <t>BRA_QALY_DST</t>
  </si>
  <si>
    <t>IND_c_Int_BAU</t>
  </si>
  <si>
    <t>IND_DALY_BAU</t>
  </si>
  <si>
    <t>IND_QALY_BAU</t>
  </si>
  <si>
    <t>IND_c_Int_TPT</t>
  </si>
  <si>
    <t>IND_DALY_TPT</t>
  </si>
  <si>
    <t>IND_QALY_TPT</t>
  </si>
  <si>
    <t>IND_c_Int_DST</t>
  </si>
  <si>
    <t>IND_DALY_DST</t>
  </si>
  <si>
    <t>IND_QALY_DST</t>
  </si>
  <si>
    <t>ZAF_c_Int_BAU</t>
  </si>
  <si>
    <t>ZAF_DALY_BAU</t>
  </si>
  <si>
    <t>ZAF_QALY_BAU</t>
  </si>
  <si>
    <t>ZAF_c_Int_TPT</t>
  </si>
  <si>
    <t>ZAF_DALY_TPT</t>
  </si>
  <si>
    <t>ZAF_QALY_TPT</t>
  </si>
  <si>
    <t>ZAF_c_Int_DST</t>
  </si>
  <si>
    <t>ZAF_DALY_DST</t>
  </si>
  <si>
    <t>ZAF_QALY_DST</t>
  </si>
  <si>
    <t>ZAF_c_Int_VAX</t>
  </si>
  <si>
    <t>ZAF_c_Int_NTN</t>
  </si>
  <si>
    <t>ZAF_c_Int_SCR</t>
  </si>
  <si>
    <t>ZAF_c_Int_DGN</t>
  </si>
  <si>
    <t>ZAF_c_Int_PRI</t>
  </si>
  <si>
    <t>ZAF_c_Int_SDS</t>
  </si>
  <si>
    <t>ZAF_c_Int_SDR</t>
  </si>
  <si>
    <t>IND_c_Int_VAX</t>
  </si>
  <si>
    <t>IND_c_Int_NTN</t>
  </si>
  <si>
    <t>IND_c_Int_SCR</t>
  </si>
  <si>
    <t>IND_c_Int_DGN</t>
  </si>
  <si>
    <t>IND_c_Int_PRI</t>
  </si>
  <si>
    <t>IND_c_Int_SDS</t>
  </si>
  <si>
    <t>IND_c_Int_SDR</t>
  </si>
  <si>
    <t>BRA_c_Int_VAX</t>
  </si>
  <si>
    <t>BRA_c_Int_NTN</t>
  </si>
  <si>
    <t>BRA_c_Int_SCR</t>
  </si>
  <si>
    <t>BRA_c_Int_DGN</t>
  </si>
  <si>
    <t>BRA_c_Int_PRI</t>
  </si>
  <si>
    <t>BRA_c_Int_SDS</t>
  </si>
  <si>
    <t>BRA_c_Int_SDR</t>
  </si>
  <si>
    <t>BRA_DALY_VAX</t>
  </si>
  <si>
    <t>BRA_QALY_VAX</t>
  </si>
  <si>
    <t>IND_DALY_VAX</t>
  </si>
  <si>
    <t>IND_QALY_VAX</t>
  </si>
  <si>
    <t>ZAF_DALY_VAX</t>
  </si>
  <si>
    <t>ZAF_QALY_VAX</t>
  </si>
  <si>
    <t>ZAF_DALY_NTN</t>
  </si>
  <si>
    <t>ZAF_QALY_NTN</t>
  </si>
  <si>
    <t>BRA_DALY_NTN</t>
  </si>
  <si>
    <t>BRA_QALY_NTN</t>
  </si>
  <si>
    <t>IND_DALY_NTN</t>
  </si>
  <si>
    <t>IND_QALY_NTN</t>
  </si>
  <si>
    <t>IND_DALY_SCR</t>
  </si>
  <si>
    <t>IND_QALY_SCR</t>
  </si>
  <si>
    <t>ZAF_DALY_SCR</t>
  </si>
  <si>
    <t>ZAF_QALY_SCR</t>
  </si>
  <si>
    <t>BRA_DALY_SCR</t>
  </si>
  <si>
    <t>BRA_QALY_SCR</t>
  </si>
  <si>
    <t>BRA_DALY_DGN</t>
  </si>
  <si>
    <t>BRA_QALY_DGN</t>
  </si>
  <si>
    <t>IND_DALY_DGN</t>
  </si>
  <si>
    <t>IND_QALY_DGN</t>
  </si>
  <si>
    <t>ZAF_DALY_DGN</t>
  </si>
  <si>
    <t>ZAF_QALY_DGN</t>
  </si>
  <si>
    <t>ZAF_QALY_PRI</t>
  </si>
  <si>
    <t>BRA_DALY_PRI</t>
  </si>
  <si>
    <t>BRA_QALY_PRI</t>
  </si>
  <si>
    <t>IND_DALY_PRI</t>
  </si>
  <si>
    <t>IND_QALY_PRI</t>
  </si>
  <si>
    <t>ZAF_DALY_PRI</t>
  </si>
  <si>
    <t>ZAF_DALY_SDS</t>
  </si>
  <si>
    <t>ZAF_QALY_SDS</t>
  </si>
  <si>
    <t>ZAF_DALY_SDR</t>
  </si>
  <si>
    <t>ZAF_QALY_SDR</t>
  </si>
  <si>
    <t>BRA_DALY_SDS</t>
  </si>
  <si>
    <t>BRA_QALY_SDS</t>
  </si>
  <si>
    <t>BRA_DALY_SDR</t>
  </si>
  <si>
    <t>BRA_QALY_SDR</t>
  </si>
  <si>
    <t>IND_DALY_SDS</t>
  </si>
  <si>
    <t>IND_QALY_SDS</t>
  </si>
  <si>
    <t>IND_DALY_SDR</t>
  </si>
  <si>
    <t>IND_QALY_SDR</t>
  </si>
  <si>
    <t>Clinical TB</t>
  </si>
  <si>
    <t>dw_TB</t>
  </si>
  <si>
    <t>dw_postTB</t>
  </si>
  <si>
    <t>BRA</t>
  </si>
  <si>
    <t>IND</t>
  </si>
  <si>
    <t>ZAF</t>
  </si>
  <si>
    <t>disc</t>
  </si>
  <si>
    <t>Discount rate (for costs and benefits)</t>
  </si>
  <si>
    <t>disc_factor</t>
  </si>
  <si>
    <t>Discount formula</t>
  </si>
  <si>
    <t>No TB/TB infection</t>
  </si>
  <si>
    <t>u_healthy</t>
  </si>
  <si>
    <t>u_TB</t>
  </si>
  <si>
    <t>u_postTB</t>
  </si>
  <si>
    <t>Hight CET</t>
  </si>
  <si>
    <t>cet_low</t>
  </si>
  <si>
    <t>cet_high</t>
  </si>
  <si>
    <t>Parameter</t>
  </si>
  <si>
    <t>CETs</t>
  </si>
  <si>
    <t>Sources to add (and data to check!) for discount rates, utilities, disability weights, …</t>
  </si>
  <si>
    <t>compiled from unit costs and resource use</t>
  </si>
  <si>
    <t>Drug sensitivity testing</t>
  </si>
  <si>
    <t>c_a_ vax</t>
  </si>
  <si>
    <t>c_a_diag_standard</t>
  </si>
  <si>
    <t>c_a_diag_improved</t>
  </si>
  <si>
    <t>c_a_DST</t>
  </si>
  <si>
    <t>c_a_treat_DS_standard</t>
  </si>
  <si>
    <t>c_a_treat_DS_improved</t>
  </si>
  <si>
    <t>c_a_treat_DR_standard</t>
  </si>
  <si>
    <t>c_a_treat_DR_improved</t>
  </si>
  <si>
    <t>c_a_prison</t>
  </si>
  <si>
    <t>c_a_HHCM</t>
  </si>
  <si>
    <t>c_a_TPT_DS</t>
  </si>
  <si>
    <t>c_a_TPT_DR</t>
  </si>
  <si>
    <t>LIFE YEAR calculations</t>
  </si>
  <si>
    <t>LY_healthy_y1_ag1</t>
  </si>
  <si>
    <t>LY_healthy_y1_ag2</t>
  </si>
  <si>
    <t>LY_healthy_y1_ag3</t>
  </si>
  <si>
    <t>LY_healthy_y1_ag4</t>
  </si>
  <si>
    <t>LY_healthy_y1_ag5</t>
  </si>
  <si>
    <t>LY_healthy_y1_ag6</t>
  </si>
  <si>
    <t>LY_healthy_y1_ag7</t>
  </si>
  <si>
    <t>LY_healthy_y1_ag8</t>
  </si>
  <si>
    <t>LY_healthy_y1_ag9</t>
  </si>
  <si>
    <t>LY_healthy_y1_ag10</t>
  </si>
  <si>
    <t>LY_healthy_y1_ag11</t>
  </si>
  <si>
    <t>LY_healthy_y1_ag12</t>
  </si>
  <si>
    <t>LY_healthy_y1_ag13</t>
  </si>
  <si>
    <t>LY_healthy_y1_ag14</t>
  </si>
  <si>
    <t>LY_healthy_y1_ag15</t>
  </si>
  <si>
    <t>LY_healthy_y1_ag16</t>
  </si>
  <si>
    <t>LY_healthy_y2_ag1</t>
  </si>
  <si>
    <t>LY_healthy_y2_ag2</t>
  </si>
  <si>
    <t>LY_healthy_y2_ag3</t>
  </si>
  <si>
    <t>LY_healthy_y2_ag4</t>
  </si>
  <si>
    <t>LY_healthy_y2_ag5</t>
  </si>
  <si>
    <t>LY_healthy_y2_ag6</t>
  </si>
  <si>
    <t>LY_healthy_y2_ag7</t>
  </si>
  <si>
    <t>LY_healthy_y2_ag8</t>
  </si>
  <si>
    <t>LY_healthy_y2_ag9</t>
  </si>
  <si>
    <t>LY_healthy_y2_ag10</t>
  </si>
  <si>
    <t>LY_healthy_y2_ag11</t>
  </si>
  <si>
    <t>LY_healthy_y2_ag12</t>
  </si>
  <si>
    <t>LY_healthy_y2_ag13</t>
  </si>
  <si>
    <t>LY_healthy_y2_ag14</t>
  </si>
  <si>
    <t>LY_healthy_y2_ag15</t>
  </si>
  <si>
    <t>LY_healthy_y2_ag16</t>
  </si>
  <si>
    <t>LY_healthy_y3_ag1</t>
  </si>
  <si>
    <t>LY_healthy_y3_ag2</t>
  </si>
  <si>
    <t>LY_healthy_y3_ag3</t>
  </si>
  <si>
    <t>LY_healthy_y3_ag4</t>
  </si>
  <si>
    <t>LY_healthy_y3_ag5</t>
  </si>
  <si>
    <t>LY_healthy_y3_ag6</t>
  </si>
  <si>
    <t>LY_healthy_y3_ag7</t>
  </si>
  <si>
    <t>LY_healthy_y3_ag8</t>
  </si>
  <si>
    <t>LY_healthy_y3_ag9</t>
  </si>
  <si>
    <t>LY_healthy_y3_ag10</t>
  </si>
  <si>
    <t>LY_healthy_y3_ag11</t>
  </si>
  <si>
    <t>LY_healthy_y3_ag12</t>
  </si>
  <si>
    <t>LY_healthy_y3_ag13</t>
  </si>
  <si>
    <t>LY_healthy_y3_ag14</t>
  </si>
  <si>
    <t>LY_healthy_y3_ag15</t>
  </si>
  <si>
    <t>LY_healthy_y3_ag16</t>
  </si>
  <si>
    <t>LY_healthy_y4_ag1</t>
  </si>
  <si>
    <t>LY_healthy_y4_ag2</t>
  </si>
  <si>
    <t>LY_healthy_y4_ag3</t>
  </si>
  <si>
    <t>LY_healthy_y4_ag4</t>
  </si>
  <si>
    <t>LY_healthy_y4_ag5</t>
  </si>
  <si>
    <t>LY_healthy_y4_ag6</t>
  </si>
  <si>
    <t>LY_healthy_y4_ag7</t>
  </si>
  <si>
    <t>LY_healthy_y4_ag8</t>
  </si>
  <si>
    <t>LY_healthy_y4_ag9</t>
  </si>
  <si>
    <t>LY_healthy_y4_ag10</t>
  </si>
  <si>
    <t>LY_healthy_y4_ag11</t>
  </si>
  <si>
    <t>LY_healthy_y4_ag12</t>
  </si>
  <si>
    <t>LY_healthy_y4_ag13</t>
  </si>
  <si>
    <t>LY_healthy_y4_ag14</t>
  </si>
  <si>
    <t>LY_healthy_y4_ag15</t>
  </si>
  <si>
    <t>LY_healthy_y4_ag16</t>
  </si>
  <si>
    <t>LY_healthy_y5_ag1</t>
  </si>
  <si>
    <t>LY_healthy_y5_ag2</t>
  </si>
  <si>
    <t>LY_healthy_y5_ag3</t>
  </si>
  <si>
    <t>LY_healthy_y5_ag4</t>
  </si>
  <si>
    <t>LY_healthy_y5_ag5</t>
  </si>
  <si>
    <t>LY_healthy_y5_ag6</t>
  </si>
  <si>
    <t>LY_healthy_y5_ag7</t>
  </si>
  <si>
    <t>LY_healthy_y5_ag8</t>
  </si>
  <si>
    <t>LY_healthy_y5_ag9</t>
  </si>
  <si>
    <t>LY_healthy_y5_ag10</t>
  </si>
  <si>
    <t>LY_healthy_y5_ag11</t>
  </si>
  <si>
    <t>LY_healthy_y5_ag12</t>
  </si>
  <si>
    <t>LY_healthy_y5_ag13</t>
  </si>
  <si>
    <t>LY_healthy_y5_ag14</t>
  </si>
  <si>
    <t>LY_healthy_y5_ag15</t>
  </si>
  <si>
    <t>LY_healthy_y5_ag16</t>
  </si>
  <si>
    <t>LY_healthy_y6_ag1</t>
  </si>
  <si>
    <t>LY_healthy_y6_ag2</t>
  </si>
  <si>
    <t>LY_healthy_y6_ag3</t>
  </si>
  <si>
    <t>LY_healthy_y6_ag4</t>
  </si>
  <si>
    <t>LY_healthy_y6_ag5</t>
  </si>
  <si>
    <t>LY_healthy_y6_ag6</t>
  </si>
  <si>
    <t>LY_healthy_y6_ag7</t>
  </si>
  <si>
    <t>LY_healthy_y6_ag8</t>
  </si>
  <si>
    <t>LY_healthy_y6_ag9</t>
  </si>
  <si>
    <t>LY_healthy_y6_ag10</t>
  </si>
  <si>
    <t>LY_healthy_y6_ag11</t>
  </si>
  <si>
    <t>LY_healthy_y6_ag12</t>
  </si>
  <si>
    <t>LY_healthy_y6_ag13</t>
  </si>
  <si>
    <t>LY_healthy_y6_ag14</t>
  </si>
  <si>
    <t>LY_healthy_y6_ag15</t>
  </si>
  <si>
    <t>LY_healthy_y6_ag16</t>
  </si>
  <si>
    <t>LY_healthy_y7_ag1</t>
  </si>
  <si>
    <t>LY_healthy_y7_ag2</t>
  </si>
  <si>
    <t>LY_healthy_y7_ag3</t>
  </si>
  <si>
    <t>LY_healthy_y7_ag4</t>
  </si>
  <si>
    <t>LY_healthy_y7_ag5</t>
  </si>
  <si>
    <t>LY_healthy_y7_ag6</t>
  </si>
  <si>
    <t>LY_healthy_y7_ag7</t>
  </si>
  <si>
    <t>LY_healthy_y7_ag8</t>
  </si>
  <si>
    <t>LY_healthy_y7_ag9</t>
  </si>
  <si>
    <t>LY_healthy_y7_ag10</t>
  </si>
  <si>
    <t>LY_healthy_y7_ag11</t>
  </si>
  <si>
    <t>LY_healthy_y7_ag12</t>
  </si>
  <si>
    <t>LY_healthy_y7_ag13</t>
  </si>
  <si>
    <t>LY_healthy_y7_ag14</t>
  </si>
  <si>
    <t>LY_healthy_y7_ag15</t>
  </si>
  <si>
    <t>LY_healthy_y7_ag16</t>
  </si>
  <si>
    <t>LY_healthy_y8_ag1</t>
  </si>
  <si>
    <t>LY_healthy_y8_ag2</t>
  </si>
  <si>
    <t>LY_healthy_y8_ag3</t>
  </si>
  <si>
    <t>LY_healthy_y8_ag4</t>
  </si>
  <si>
    <t>LY_healthy_y8_ag5</t>
  </si>
  <si>
    <t>LY_healthy_y8_ag6</t>
  </si>
  <si>
    <t>LY_healthy_y8_ag7</t>
  </si>
  <si>
    <t>LY_healthy_y8_ag8</t>
  </si>
  <si>
    <t>LY_healthy_y8_ag9</t>
  </si>
  <si>
    <t>LY_healthy_y8_ag10</t>
  </si>
  <si>
    <t>LY_healthy_y8_ag11</t>
  </si>
  <si>
    <t>LY_healthy_y8_ag12</t>
  </si>
  <si>
    <t>LY_healthy_y8_ag13</t>
  </si>
  <si>
    <t>LY_healthy_y8_ag14</t>
  </si>
  <si>
    <t>LY_healthy_y8_ag15</t>
  </si>
  <si>
    <t>LY_healthy_y8_ag16</t>
  </si>
  <si>
    <t>LY_healthy_y9_ag1</t>
  </si>
  <si>
    <t>LY_healthy_y9_ag2</t>
  </si>
  <si>
    <t>LY_healthy_y9_ag3</t>
  </si>
  <si>
    <t>LY_healthy_y9_ag4</t>
  </si>
  <si>
    <t>LY_healthy_y9_ag5</t>
  </si>
  <si>
    <t>LY_healthy_y9_ag6</t>
  </si>
  <si>
    <t>LY_healthy_y9_ag7</t>
  </si>
  <si>
    <t>LY_healthy_y9_ag8</t>
  </si>
  <si>
    <t>LY_healthy_y9_ag9</t>
  </si>
  <si>
    <t>LY_healthy_y9_ag10</t>
  </si>
  <si>
    <t>LY_healthy_y9_ag11</t>
  </si>
  <si>
    <t>LY_healthy_y9_ag12</t>
  </si>
  <si>
    <t>LY_healthy_y9_ag13</t>
  </si>
  <si>
    <t>LY_healthy_y9_ag14</t>
  </si>
  <si>
    <t>LY_healthy_y9_ag15</t>
  </si>
  <si>
    <t>LY_healthy_y9_ag16</t>
  </si>
  <si>
    <t>LY_healthy_y10_ag1</t>
  </si>
  <si>
    <t>LY_healthy_y10_ag2</t>
  </si>
  <si>
    <t>LY_healthy_y10_ag3</t>
  </si>
  <si>
    <t>LY_healthy_y10_ag4</t>
  </si>
  <si>
    <t>LY_healthy_y10_ag5</t>
  </si>
  <si>
    <t>LY_healthy_y10_ag6</t>
  </si>
  <si>
    <t>LY_healthy_y10_ag7</t>
  </si>
  <si>
    <t>LY_healthy_y10_ag8</t>
  </si>
  <si>
    <t>LY_healthy_y10_ag9</t>
  </si>
  <si>
    <t>LY_healthy_y10_ag10</t>
  </si>
  <si>
    <t>LY_healthy_y10_ag11</t>
  </si>
  <si>
    <t>LY_healthy_y10_ag12</t>
  </si>
  <si>
    <t>LY_healthy_y10_ag13</t>
  </si>
  <si>
    <t>LY_healthy_y10_ag14</t>
  </si>
  <si>
    <t>LY_healthy_y10_ag15</t>
  </si>
  <si>
    <t>LY_healthy_y10_ag16</t>
  </si>
  <si>
    <t>LY_healthy_y11_ag1</t>
  </si>
  <si>
    <t>LY_healthy_y11_ag2</t>
  </si>
  <si>
    <t>LY_healthy_y11_ag3</t>
  </si>
  <si>
    <t>LY_healthy_y11_ag4</t>
  </si>
  <si>
    <t>LY_healthy_y11_ag5</t>
  </si>
  <si>
    <t>LY_healthy_y11_ag6</t>
  </si>
  <si>
    <t>LY_healthy_y11_ag7</t>
  </si>
  <si>
    <t>LY_healthy_y11_ag8</t>
  </si>
  <si>
    <t>LY_healthy_y11_ag9</t>
  </si>
  <si>
    <t>LY_healthy_y11_ag10</t>
  </si>
  <si>
    <t>LY_healthy_y11_ag11</t>
  </si>
  <si>
    <t>LY_healthy_y11_ag12</t>
  </si>
  <si>
    <t>LY_healthy_y11_ag13</t>
  </si>
  <si>
    <t>LY_healthy_y11_ag14</t>
  </si>
  <si>
    <t>LY_healthy_y11_ag15</t>
  </si>
  <si>
    <t>LY_healthy_y11_ag16</t>
  </si>
  <si>
    <t>LY_healthy_y12_ag1</t>
  </si>
  <si>
    <t>LY_healthy_y12_ag2</t>
  </si>
  <si>
    <t>LY_healthy_y12_ag3</t>
  </si>
  <si>
    <t>LY_healthy_y12_ag4</t>
  </si>
  <si>
    <t>LY_healthy_y12_ag5</t>
  </si>
  <si>
    <t>LY_healthy_y12_ag6</t>
  </si>
  <si>
    <t>LY_healthy_y12_ag7</t>
  </si>
  <si>
    <t>LY_healthy_y12_ag8</t>
  </si>
  <si>
    <t>LY_healthy_y12_ag9</t>
  </si>
  <si>
    <t>LY_healthy_y12_ag10</t>
  </si>
  <si>
    <t>LY_healthy_y12_ag11</t>
  </si>
  <si>
    <t>LY_healthy_y12_ag12</t>
  </si>
  <si>
    <t>LY_healthy_y12_ag13</t>
  </si>
  <si>
    <t>LY_healthy_y12_ag14</t>
  </si>
  <si>
    <t>LY_healthy_y12_ag15</t>
  </si>
  <si>
    <t>LY_healthy_y12_ag16</t>
  </si>
  <si>
    <t>LY_healthy_y13_ag1</t>
  </si>
  <si>
    <t>LY_healthy_y13_ag2</t>
  </si>
  <si>
    <t>LY_healthy_y13_ag3</t>
  </si>
  <si>
    <t>LY_healthy_y13_ag4</t>
  </si>
  <si>
    <t>LY_healthy_y13_ag5</t>
  </si>
  <si>
    <t>LY_healthy_y13_ag6</t>
  </si>
  <si>
    <t>LY_healthy_y13_ag7</t>
  </si>
  <si>
    <t>LY_healthy_y13_ag8</t>
  </si>
  <si>
    <t>LY_healthy_y13_ag9</t>
  </si>
  <si>
    <t>LY_healthy_y13_ag10</t>
  </si>
  <si>
    <t>LY_healthy_y13_ag11</t>
  </si>
  <si>
    <t>LY_healthy_y13_ag12</t>
  </si>
  <si>
    <t>LY_healthy_y13_ag13</t>
  </si>
  <si>
    <t>LY_healthy_y13_ag14</t>
  </si>
  <si>
    <t>LY_healthy_y13_ag15</t>
  </si>
  <si>
    <t>LY_healthy_y13_ag16</t>
  </si>
  <si>
    <t>LY_healthy_y14_ag1</t>
  </si>
  <si>
    <t>LY_healthy_y14_ag2</t>
  </si>
  <si>
    <t>LY_healthy_y14_ag3</t>
  </si>
  <si>
    <t>LY_healthy_y14_ag4</t>
  </si>
  <si>
    <t>LY_healthy_y14_ag5</t>
  </si>
  <si>
    <t>LY_healthy_y14_ag6</t>
  </si>
  <si>
    <t>LY_healthy_y14_ag7</t>
  </si>
  <si>
    <t>LY_healthy_y14_ag8</t>
  </si>
  <si>
    <t>LY_healthy_y14_ag9</t>
  </si>
  <si>
    <t>LY_healthy_y14_ag10</t>
  </si>
  <si>
    <t>LY_healthy_y14_ag11</t>
  </si>
  <si>
    <t>LY_healthy_y14_ag12</t>
  </si>
  <si>
    <t>LY_healthy_y14_ag13</t>
  </si>
  <si>
    <t>LY_healthy_y14_ag14</t>
  </si>
  <si>
    <t>LY_healthy_y14_ag15</t>
  </si>
  <si>
    <t>LY_healthy_y14_ag16</t>
  </si>
  <si>
    <t>LY_healthy_y15_ag1</t>
  </si>
  <si>
    <t>LY_healthy_y15_ag2</t>
  </si>
  <si>
    <t>LY_healthy_y15_ag3</t>
  </si>
  <si>
    <t>LY_healthy_y15_ag4</t>
  </si>
  <si>
    <t>LY_healthy_y15_ag5</t>
  </si>
  <si>
    <t>LY_healthy_y15_ag6</t>
  </si>
  <si>
    <t>LY_healthy_y15_ag7</t>
  </si>
  <si>
    <t>LY_healthy_y15_ag8</t>
  </si>
  <si>
    <t>LY_healthy_y15_ag9</t>
  </si>
  <si>
    <t>LY_healthy_y15_ag10</t>
  </si>
  <si>
    <t>LY_healthy_y15_ag11</t>
  </si>
  <si>
    <t>LY_healthy_y15_ag12</t>
  </si>
  <si>
    <t>LY_healthy_y15_ag13</t>
  </si>
  <si>
    <t>LY_healthy_y15_ag14</t>
  </si>
  <si>
    <t>LY_healthy_y15_ag15</t>
  </si>
  <si>
    <t>LY_healthy_y15_ag16</t>
  </si>
  <si>
    <t>LY_healthy_y16_ag1</t>
  </si>
  <si>
    <t>LY_healthy_y16_ag2</t>
  </si>
  <si>
    <t>LY_healthy_y16_ag3</t>
  </si>
  <si>
    <t>LY_healthy_y16_ag4</t>
  </si>
  <si>
    <t>LY_healthy_y16_ag5</t>
  </si>
  <si>
    <t>LY_healthy_y16_ag6</t>
  </si>
  <si>
    <t>LY_healthy_y16_ag7</t>
  </si>
  <si>
    <t>LY_healthy_y16_ag8</t>
  </si>
  <si>
    <t>LY_healthy_y16_ag9</t>
  </si>
  <si>
    <t>LY_healthy_y16_ag10</t>
  </si>
  <si>
    <t>LY_healthy_y16_ag11</t>
  </si>
  <si>
    <t>LY_healthy_y16_ag12</t>
  </si>
  <si>
    <t>LY_healthy_y16_ag13</t>
  </si>
  <si>
    <t>LY_healthy_y16_ag14</t>
  </si>
  <si>
    <t>LY_healthy_y16_ag15</t>
  </si>
  <si>
    <t>LY_healthy_y16_ag16</t>
  </si>
  <si>
    <t>LY_healthy_y17_ag1</t>
  </si>
  <si>
    <t>LY_healthy_y17_ag2</t>
  </si>
  <si>
    <t>LY_healthy_y17_ag3</t>
  </si>
  <si>
    <t>LY_healthy_y17_ag4</t>
  </si>
  <si>
    <t>LY_healthy_y17_ag5</t>
  </si>
  <si>
    <t>LY_healthy_y17_ag6</t>
  </si>
  <si>
    <t>LY_healthy_y17_ag7</t>
  </si>
  <si>
    <t>LY_healthy_y17_ag8</t>
  </si>
  <si>
    <t>LY_healthy_y17_ag9</t>
  </si>
  <si>
    <t>LY_healthy_y17_ag10</t>
  </si>
  <si>
    <t>LY_healthy_y17_ag11</t>
  </si>
  <si>
    <t>LY_healthy_y17_ag12</t>
  </si>
  <si>
    <t>LY_healthy_y17_ag13</t>
  </si>
  <si>
    <t>LY_healthy_y17_ag14</t>
  </si>
  <si>
    <t>LY_healthy_y17_ag15</t>
  </si>
  <si>
    <t>LY_healthy_y17_ag16</t>
  </si>
  <si>
    <t>LY_healthy_y18_ag1</t>
  </si>
  <si>
    <t>LY_healthy_y18_ag2</t>
  </si>
  <si>
    <t>LY_healthy_y18_ag3</t>
  </si>
  <si>
    <t>LY_healthy_y18_ag4</t>
  </si>
  <si>
    <t>LY_healthy_y18_ag5</t>
  </si>
  <si>
    <t>LY_healthy_y18_ag6</t>
  </si>
  <si>
    <t>LY_healthy_y18_ag7</t>
  </si>
  <si>
    <t>LY_healthy_y18_ag8</t>
  </si>
  <si>
    <t>LY_healthy_y18_ag9</t>
  </si>
  <si>
    <t>LY_healthy_y18_ag10</t>
  </si>
  <si>
    <t>LY_healthy_y18_ag11</t>
  </si>
  <si>
    <t>LY_healthy_y18_ag12</t>
  </si>
  <si>
    <t>LY_healthy_y18_ag13</t>
  </si>
  <si>
    <t>LY_healthy_y18_ag14</t>
  </si>
  <si>
    <t>LY_healthy_y18_ag15</t>
  </si>
  <si>
    <t>LY_healthy_y18_ag16</t>
  </si>
  <si>
    <t>LY_healthy_y19_ag1</t>
  </si>
  <si>
    <t>LY_healthy_y19_ag2</t>
  </si>
  <si>
    <t>LY_healthy_y19_ag3</t>
  </si>
  <si>
    <t>LY_healthy_y19_ag4</t>
  </si>
  <si>
    <t>LY_healthy_y19_ag5</t>
  </si>
  <si>
    <t>LY_healthy_y19_ag6</t>
  </si>
  <si>
    <t>LY_healthy_y19_ag7</t>
  </si>
  <si>
    <t>LY_healthy_y19_ag8</t>
  </si>
  <si>
    <t>LY_healthy_y19_ag9</t>
  </si>
  <si>
    <t>LY_healthy_y19_ag10</t>
  </si>
  <si>
    <t>LY_healthy_y19_ag11</t>
  </si>
  <si>
    <t>LY_healthy_y19_ag12</t>
  </si>
  <si>
    <t>LY_healthy_y19_ag13</t>
  </si>
  <si>
    <t>LY_healthy_y19_ag14</t>
  </si>
  <si>
    <t>LY_healthy_y19_ag15</t>
  </si>
  <si>
    <t>LY_healthy_y19_ag16</t>
  </si>
  <si>
    <t>LY_healthy_y20_ag1</t>
  </si>
  <si>
    <t>LY_healthy_y20_ag2</t>
  </si>
  <si>
    <t>LY_healthy_y20_ag3</t>
  </si>
  <si>
    <t>LY_healthy_y20_ag4</t>
  </si>
  <si>
    <t>LY_healthy_y20_ag5</t>
  </si>
  <si>
    <t>LY_healthy_y20_ag6</t>
  </si>
  <si>
    <t>LY_healthy_y20_ag7</t>
  </si>
  <si>
    <t>LY_healthy_y20_ag8</t>
  </si>
  <si>
    <t>LY_healthy_y20_ag9</t>
  </si>
  <si>
    <t>LY_healthy_y20_ag10</t>
  </si>
  <si>
    <t>LY_healthy_y20_ag11</t>
  </si>
  <si>
    <t>LY_healthy_y20_ag12</t>
  </si>
  <si>
    <t>LY_healthy_y20_ag13</t>
  </si>
  <si>
    <t>LY_healthy_y20_ag14</t>
  </si>
  <si>
    <t>LY_healthy_y20_ag15</t>
  </si>
  <si>
    <t>LY_healthy_y20_ag16</t>
  </si>
  <si>
    <t>LY_healthy_y21_ag1</t>
  </si>
  <si>
    <t>LY_healthy_y21_ag2</t>
  </si>
  <si>
    <t>LY_healthy_y21_ag3</t>
  </si>
  <si>
    <t>LY_healthy_y21_ag4</t>
  </si>
  <si>
    <t>LY_healthy_y21_ag5</t>
  </si>
  <si>
    <t>LY_healthy_y21_ag6</t>
  </si>
  <si>
    <t>LY_healthy_y21_ag7</t>
  </si>
  <si>
    <t>LY_healthy_y21_ag8</t>
  </si>
  <si>
    <t>LY_healthy_y21_ag9</t>
  </si>
  <si>
    <t>LY_healthy_y21_ag10</t>
  </si>
  <si>
    <t>LY_healthy_y21_ag11</t>
  </si>
  <si>
    <t>LY_healthy_y21_ag12</t>
  </si>
  <si>
    <t>LY_healthy_y21_ag13</t>
  </si>
  <si>
    <t>LY_healthy_y21_ag14</t>
  </si>
  <si>
    <t>LY_healthy_y21_ag15</t>
  </si>
  <si>
    <t>LY_healthy_y21_ag16</t>
  </si>
  <si>
    <t>LY_healthy_y22_ag1</t>
  </si>
  <si>
    <t>LY_healthy_y22_ag2</t>
  </si>
  <si>
    <t>LY_healthy_y22_ag3</t>
  </si>
  <si>
    <t>LY_healthy_y22_ag4</t>
  </si>
  <si>
    <t>LY_healthy_y22_ag5</t>
  </si>
  <si>
    <t>LY_healthy_y22_ag6</t>
  </si>
  <si>
    <t>LY_healthy_y22_ag7</t>
  </si>
  <si>
    <t>LY_healthy_y22_ag8</t>
  </si>
  <si>
    <t>LY_healthy_y22_ag9</t>
  </si>
  <si>
    <t>LY_healthy_y22_ag10</t>
  </si>
  <si>
    <t>LY_healthy_y22_ag11</t>
  </si>
  <si>
    <t>LY_healthy_y22_ag12</t>
  </si>
  <si>
    <t>LY_healthy_y22_ag13</t>
  </si>
  <si>
    <t>LY_healthy_y22_ag14</t>
  </si>
  <si>
    <t>LY_healthy_y22_ag15</t>
  </si>
  <si>
    <t>LY_healthy_y22_ag16</t>
  </si>
  <si>
    <t>LY_healthy_y23_ag1</t>
  </si>
  <si>
    <t>LY_healthy_y23_ag2</t>
  </si>
  <si>
    <t>LY_healthy_y23_ag3</t>
  </si>
  <si>
    <t>LY_healthy_y23_ag4</t>
  </si>
  <si>
    <t>LY_healthy_y23_ag5</t>
  </si>
  <si>
    <t>LY_healthy_y23_ag6</t>
  </si>
  <si>
    <t>LY_healthy_y23_ag7</t>
  </si>
  <si>
    <t>LY_healthy_y23_ag8</t>
  </si>
  <si>
    <t>LY_healthy_y23_ag9</t>
  </si>
  <si>
    <t>LY_healthy_y23_ag10</t>
  </si>
  <si>
    <t>LY_healthy_y23_ag11</t>
  </si>
  <si>
    <t>LY_healthy_y23_ag12</t>
  </si>
  <si>
    <t>LY_healthy_y23_ag13</t>
  </si>
  <si>
    <t>LY_healthy_y23_ag14</t>
  </si>
  <si>
    <t>LY_healthy_y23_ag15</t>
  </si>
  <si>
    <t>LY_healthy_y23_ag16</t>
  </si>
  <si>
    <t>LY_healthy_y24_ag1</t>
  </si>
  <si>
    <t>LY_healthy_y24_ag2</t>
  </si>
  <si>
    <t>LY_healthy_y24_ag3</t>
  </si>
  <si>
    <t>LY_healthy_y24_ag4</t>
  </si>
  <si>
    <t>LY_healthy_y24_ag5</t>
  </si>
  <si>
    <t>LY_healthy_y24_ag6</t>
  </si>
  <si>
    <t>LY_healthy_y24_ag7</t>
  </si>
  <si>
    <t>LY_healthy_y24_ag8</t>
  </si>
  <si>
    <t>LY_healthy_y24_ag9</t>
  </si>
  <si>
    <t>LY_healthy_y24_ag10</t>
  </si>
  <si>
    <t>LY_healthy_y24_ag11</t>
  </si>
  <si>
    <t>LY_healthy_y24_ag12</t>
  </si>
  <si>
    <t>LY_healthy_y24_ag13</t>
  </si>
  <si>
    <t>LY_healthy_y24_ag14</t>
  </si>
  <si>
    <t>LY_healthy_y24_ag15</t>
  </si>
  <si>
    <t>LY_healthy_y24_ag16</t>
  </si>
  <si>
    <t>LY_healthy_y25_ag1</t>
  </si>
  <si>
    <t>LY_healthy_y25_ag2</t>
  </si>
  <si>
    <t>LY_healthy_y25_ag3</t>
  </si>
  <si>
    <t>LY_healthy_y25_ag4</t>
  </si>
  <si>
    <t>LY_healthy_y25_ag5</t>
  </si>
  <si>
    <t>LY_healthy_y25_ag6</t>
  </si>
  <si>
    <t>LY_healthy_y25_ag7</t>
  </si>
  <si>
    <t>LY_healthy_y25_ag8</t>
  </si>
  <si>
    <t>LY_healthy_y25_ag9</t>
  </si>
  <si>
    <t>LY_healthy_y25_ag10</t>
  </si>
  <si>
    <t>LY_healthy_y25_ag11</t>
  </si>
  <si>
    <t>LY_healthy_y25_ag12</t>
  </si>
  <si>
    <t>LY_healthy_y25_ag13</t>
  </si>
  <si>
    <t>LY_healthy_y25_ag14</t>
  </si>
  <si>
    <t>LY_healthy_y25_ag15</t>
  </si>
  <si>
    <t>LY_healthy_y25_ag16</t>
  </si>
  <si>
    <t>LY_healthy_y25_ag17</t>
  </si>
  <si>
    <t>LY_postTB_y1_ag1</t>
  </si>
  <si>
    <t>LY_postTB_y1_ag2</t>
  </si>
  <si>
    <t>LY_postTB_y1_ag3</t>
  </si>
  <si>
    <t>LY_postTB_y1_ag4</t>
  </si>
  <si>
    <t>LY_postTB_y1_ag5</t>
  </si>
  <si>
    <t>LY_postTB_y1_ag6</t>
  </si>
  <si>
    <t>LY_postTB_y1_ag7</t>
  </si>
  <si>
    <t>LY_postTB_y1_ag8</t>
  </si>
  <si>
    <t>LY_postTB_y1_ag9</t>
  </si>
  <si>
    <t>LY_postTB_y1_ag10</t>
  </si>
  <si>
    <t>LY_postTB_y1_ag11</t>
  </si>
  <si>
    <t>LY_postTB_y1_ag12</t>
  </si>
  <si>
    <t>LY_postTB_y1_ag13</t>
  </si>
  <si>
    <t>LY_postTB_y1_ag14</t>
  </si>
  <si>
    <t>LY_postTB_y1_ag15</t>
  </si>
  <si>
    <t>LY_postTB_y1_ag16</t>
  </si>
  <si>
    <t>LY_postTB_y1_ag17</t>
  </si>
  <si>
    <t>LY_postTB_y2_ag1</t>
  </si>
  <si>
    <t>LY_postTB_y2_ag2</t>
  </si>
  <si>
    <t>LY_postTB_y2_ag3</t>
  </si>
  <si>
    <t>LY_postTB_y2_ag4</t>
  </si>
  <si>
    <t>LY_postTB_y2_ag5</t>
  </si>
  <si>
    <t>LY_postTB_y2_ag6</t>
  </si>
  <si>
    <t>LY_postTB_y2_ag7</t>
  </si>
  <si>
    <t>LY_postTB_y2_ag8</t>
  </si>
  <si>
    <t>LY_postTB_y2_ag9</t>
  </si>
  <si>
    <t>LY_postTB_y2_ag10</t>
  </si>
  <si>
    <t>LY_postTB_y2_ag11</t>
  </si>
  <si>
    <t>LY_postTB_y2_ag12</t>
  </si>
  <si>
    <t>LY_postTB_y2_ag13</t>
  </si>
  <si>
    <t>LY_postTB_y2_ag14</t>
  </si>
  <si>
    <t>LY_postTB_y2_ag15</t>
  </si>
  <si>
    <t>LY_postTB_y2_ag16</t>
  </si>
  <si>
    <t>LY_postTB_y2_ag17</t>
  </si>
  <si>
    <t>LY_postTB_y3_ag1</t>
  </si>
  <si>
    <t>LY_postTB_y3_ag2</t>
  </si>
  <si>
    <t>LY_postTB_y3_ag3</t>
  </si>
  <si>
    <t>LY_postTB_y3_ag4</t>
  </si>
  <si>
    <t>LY_postTB_y3_ag5</t>
  </si>
  <si>
    <t>LY_postTB_y3_ag6</t>
  </si>
  <si>
    <t>LY_postTB_y3_ag7</t>
  </si>
  <si>
    <t>LY_postTB_y3_ag8</t>
  </si>
  <si>
    <t>LY_postTB_y3_ag9</t>
  </si>
  <si>
    <t>LY_postTB_y3_ag10</t>
  </si>
  <si>
    <t>LY_postTB_y3_ag11</t>
  </si>
  <si>
    <t>LY_postTB_y3_ag12</t>
  </si>
  <si>
    <t>LY_postTB_y3_ag13</t>
  </si>
  <si>
    <t>LY_postTB_y3_ag14</t>
  </si>
  <si>
    <t>LY_postTB_y3_ag15</t>
  </si>
  <si>
    <t>LY_postTB_y3_ag16</t>
  </si>
  <si>
    <t>LY_postTB_y3_ag17</t>
  </si>
  <si>
    <t>LY_postTB_y4_ag1</t>
  </si>
  <si>
    <t>LY_postTB_y4_ag2</t>
  </si>
  <si>
    <t>LY_postTB_y4_ag3</t>
  </si>
  <si>
    <t>LY_postTB_y4_ag4</t>
  </si>
  <si>
    <t>LY_postTB_y4_ag5</t>
  </si>
  <si>
    <t>LY_postTB_y4_ag6</t>
  </si>
  <si>
    <t>LY_postTB_y4_ag7</t>
  </si>
  <si>
    <t>LY_postTB_y4_ag8</t>
  </si>
  <si>
    <t>LY_postTB_y4_ag9</t>
  </si>
  <si>
    <t>LY_postTB_y4_ag10</t>
  </si>
  <si>
    <t>LY_postTB_y4_ag11</t>
  </si>
  <si>
    <t>LY_postTB_y4_ag12</t>
  </si>
  <si>
    <t>LY_postTB_y4_ag13</t>
  </si>
  <si>
    <t>LY_postTB_y4_ag14</t>
  </si>
  <si>
    <t>LY_postTB_y4_ag15</t>
  </si>
  <si>
    <t>LY_postTB_y4_ag16</t>
  </si>
  <si>
    <t>LY_postTB_y4_ag17</t>
  </si>
  <si>
    <t>LY_postTB_y5_ag1</t>
  </si>
  <si>
    <t>LY_postTB_y5_ag2</t>
  </si>
  <si>
    <t>LY_postTB_y5_ag3</t>
  </si>
  <si>
    <t>LY_postTB_y5_ag4</t>
  </si>
  <si>
    <t>LY_postTB_y5_ag5</t>
  </si>
  <si>
    <t>LY_postTB_y5_ag6</t>
  </si>
  <si>
    <t>LY_postTB_y5_ag7</t>
  </si>
  <si>
    <t>LY_postTB_y5_ag8</t>
  </si>
  <si>
    <t>LY_postTB_y5_ag9</t>
  </si>
  <si>
    <t>LY_postTB_y5_ag10</t>
  </si>
  <si>
    <t>LY_postTB_y5_ag11</t>
  </si>
  <si>
    <t>LY_postTB_y5_ag12</t>
  </si>
  <si>
    <t>LY_postTB_y5_ag13</t>
  </si>
  <si>
    <t>LY_postTB_y5_ag14</t>
  </si>
  <si>
    <t>LY_postTB_y5_ag15</t>
  </si>
  <si>
    <t>LY_postTB_y5_ag16</t>
  </si>
  <si>
    <t>LY_postTB_y5_ag17</t>
  </si>
  <si>
    <t>LY_postTB_y6_ag1</t>
  </si>
  <si>
    <t>LY_postTB_y6_ag2</t>
  </si>
  <si>
    <t>LY_postTB_y6_ag3</t>
  </si>
  <si>
    <t>LY_postTB_y6_ag4</t>
  </si>
  <si>
    <t>LY_postTB_y6_ag5</t>
  </si>
  <si>
    <t>LY_postTB_y6_ag6</t>
  </si>
  <si>
    <t>LY_postTB_y6_ag7</t>
  </si>
  <si>
    <t>LY_postTB_y6_ag8</t>
  </si>
  <si>
    <t>LY_postTB_y6_ag9</t>
  </si>
  <si>
    <t>LY_postTB_y6_ag10</t>
  </si>
  <si>
    <t>LY_postTB_y6_ag11</t>
  </si>
  <si>
    <t>LY_postTB_y6_ag12</t>
  </si>
  <si>
    <t>LY_postTB_y6_ag13</t>
  </si>
  <si>
    <t>LY_postTB_y6_ag14</t>
  </si>
  <si>
    <t>LY_postTB_y6_ag15</t>
  </si>
  <si>
    <t>LY_postTB_y6_ag16</t>
  </si>
  <si>
    <t>LY_postTB_y6_ag17</t>
  </si>
  <si>
    <t>LY_postTB_y7_ag1</t>
  </si>
  <si>
    <t>LY_postTB_y7_ag2</t>
  </si>
  <si>
    <t>LY_postTB_y7_ag3</t>
  </si>
  <si>
    <t>LY_postTB_y7_ag4</t>
  </si>
  <si>
    <t>LY_postTB_y7_ag5</t>
  </si>
  <si>
    <t>LY_postTB_y7_ag6</t>
  </si>
  <si>
    <t>LY_postTB_y7_ag7</t>
  </si>
  <si>
    <t>LY_postTB_y7_ag8</t>
  </si>
  <si>
    <t>LY_postTB_y7_ag9</t>
  </si>
  <si>
    <t>LY_postTB_y7_ag10</t>
  </si>
  <si>
    <t>LY_postTB_y7_ag11</t>
  </si>
  <si>
    <t>LY_postTB_y7_ag12</t>
  </si>
  <si>
    <t>LY_postTB_y7_ag13</t>
  </si>
  <si>
    <t>LY_postTB_y7_ag14</t>
  </si>
  <si>
    <t>LY_postTB_y7_ag15</t>
  </si>
  <si>
    <t>LY_postTB_y7_ag16</t>
  </si>
  <si>
    <t>LY_postTB_y7_ag17</t>
  </si>
  <si>
    <t>LY_postTB_y8_ag1</t>
  </si>
  <si>
    <t>LY_postTB_y8_ag2</t>
  </si>
  <si>
    <t>LY_postTB_y8_ag3</t>
  </si>
  <si>
    <t>LY_postTB_y8_ag4</t>
  </si>
  <si>
    <t>LY_postTB_y8_ag5</t>
  </si>
  <si>
    <t>LY_postTB_y8_ag6</t>
  </si>
  <si>
    <t>LY_postTB_y8_ag7</t>
  </si>
  <si>
    <t>LY_postTB_y8_ag8</t>
  </si>
  <si>
    <t>LY_postTB_y8_ag9</t>
  </si>
  <si>
    <t>LY_postTB_y8_ag10</t>
  </si>
  <si>
    <t>LY_postTB_y8_ag11</t>
  </si>
  <si>
    <t>LY_postTB_y8_ag12</t>
  </si>
  <si>
    <t>LY_postTB_y8_ag13</t>
  </si>
  <si>
    <t>LY_postTB_y8_ag14</t>
  </si>
  <si>
    <t>LY_postTB_y8_ag15</t>
  </si>
  <si>
    <t>LY_postTB_y8_ag16</t>
  </si>
  <si>
    <t>LY_postTB_y8_ag17</t>
  </si>
  <si>
    <t>LY_postTB_y9_ag1</t>
  </si>
  <si>
    <t>LY_postTB_y9_ag2</t>
  </si>
  <si>
    <t>LY_postTB_y9_ag3</t>
  </si>
  <si>
    <t>LY_postTB_y9_ag4</t>
  </si>
  <si>
    <t>LY_postTB_y9_ag5</t>
  </si>
  <si>
    <t>LY_postTB_y9_ag6</t>
  </si>
  <si>
    <t>LY_postTB_y9_ag7</t>
  </si>
  <si>
    <t>LY_postTB_y9_ag8</t>
  </si>
  <si>
    <t>LY_postTB_y9_ag9</t>
  </si>
  <si>
    <t>LY_postTB_y9_ag10</t>
  </si>
  <si>
    <t>LY_postTB_y9_ag11</t>
  </si>
  <si>
    <t>LY_postTB_y9_ag12</t>
  </si>
  <si>
    <t>LY_postTB_y9_ag13</t>
  </si>
  <si>
    <t>LY_postTB_y9_ag14</t>
  </si>
  <si>
    <t>LY_postTB_y9_ag15</t>
  </si>
  <si>
    <t>LY_postTB_y9_ag16</t>
  </si>
  <si>
    <t>LY_postTB_y9_ag17</t>
  </si>
  <si>
    <t>LY_postTB_y10_ag1</t>
  </si>
  <si>
    <t>LY_postTB_y10_ag2</t>
  </si>
  <si>
    <t>LY_postTB_y10_ag3</t>
  </si>
  <si>
    <t>LY_postTB_y10_ag4</t>
  </si>
  <si>
    <t>LY_postTB_y10_ag5</t>
  </si>
  <si>
    <t>LY_postTB_y10_ag6</t>
  </si>
  <si>
    <t>LY_postTB_y10_ag7</t>
  </si>
  <si>
    <t>LY_postTB_y10_ag8</t>
  </si>
  <si>
    <t>LY_postTB_y10_ag9</t>
  </si>
  <si>
    <t>LY_postTB_y10_ag10</t>
  </si>
  <si>
    <t>LY_postTB_y10_ag11</t>
  </si>
  <si>
    <t>LY_postTB_y10_ag12</t>
  </si>
  <si>
    <t>LY_postTB_y10_ag13</t>
  </si>
  <si>
    <t>LY_postTB_y10_ag14</t>
  </si>
  <si>
    <t>LY_postTB_y10_ag15</t>
  </si>
  <si>
    <t>LY_postTB_y10_ag16</t>
  </si>
  <si>
    <t>LY_postTB_y10_ag17</t>
  </si>
  <si>
    <t>LY_postTB_y11_ag1</t>
  </si>
  <si>
    <t>LY_postTB_y11_ag2</t>
  </si>
  <si>
    <t>LY_postTB_y11_ag3</t>
  </si>
  <si>
    <t>LY_postTB_y11_ag4</t>
  </si>
  <si>
    <t>LY_postTB_y11_ag5</t>
  </si>
  <si>
    <t>LY_postTB_y11_ag6</t>
  </si>
  <si>
    <t>LY_postTB_y11_ag7</t>
  </si>
  <si>
    <t>LY_postTB_y11_ag8</t>
  </si>
  <si>
    <t>LY_postTB_y11_ag9</t>
  </si>
  <si>
    <t>LY_postTB_y11_ag10</t>
  </si>
  <si>
    <t>LY_postTB_y11_ag11</t>
  </si>
  <si>
    <t>LY_postTB_y11_ag12</t>
  </si>
  <si>
    <t>LY_postTB_y11_ag13</t>
  </si>
  <si>
    <t>LY_postTB_y11_ag14</t>
  </si>
  <si>
    <t>LY_postTB_y11_ag15</t>
  </si>
  <si>
    <t>LY_postTB_y11_ag16</t>
  </si>
  <si>
    <t>LY_postTB_y11_ag17</t>
  </si>
  <si>
    <t>LY_postTB_y12_ag1</t>
  </si>
  <si>
    <t>LY_postTB_y12_ag2</t>
  </si>
  <si>
    <t>LY_postTB_y12_ag3</t>
  </si>
  <si>
    <t>LY_postTB_y12_ag4</t>
  </si>
  <si>
    <t>LY_postTB_y12_ag5</t>
  </si>
  <si>
    <t>LY_postTB_y12_ag6</t>
  </si>
  <si>
    <t>LY_postTB_y12_ag7</t>
  </si>
  <si>
    <t>LY_postTB_y12_ag8</t>
  </si>
  <si>
    <t>LY_postTB_y12_ag9</t>
  </si>
  <si>
    <t>LY_postTB_y12_ag10</t>
  </si>
  <si>
    <t>LY_postTB_y12_ag11</t>
  </si>
  <si>
    <t>LY_postTB_y12_ag12</t>
  </si>
  <si>
    <t>LY_postTB_y12_ag13</t>
  </si>
  <si>
    <t>LY_postTB_y12_ag14</t>
  </si>
  <si>
    <t>LY_postTB_y12_ag15</t>
  </si>
  <si>
    <t>LY_postTB_y12_ag16</t>
  </si>
  <si>
    <t>LY_postTB_y12_ag17</t>
  </si>
  <si>
    <t>LY_postTB_y13_ag1</t>
  </si>
  <si>
    <t>LY_postTB_y13_ag2</t>
  </si>
  <si>
    <t>LY_postTB_y13_ag3</t>
  </si>
  <si>
    <t>LY_postTB_y13_ag4</t>
  </si>
  <si>
    <t>LY_postTB_y13_ag5</t>
  </si>
  <si>
    <t>LY_postTB_y13_ag6</t>
  </si>
  <si>
    <t>LY_postTB_y13_ag7</t>
  </si>
  <si>
    <t>LY_postTB_y13_ag8</t>
  </si>
  <si>
    <t>LY_postTB_y13_ag9</t>
  </si>
  <si>
    <t>LY_postTB_y13_ag10</t>
  </si>
  <si>
    <t>LY_postTB_y13_ag11</t>
  </si>
  <si>
    <t>LY_postTB_y13_ag12</t>
  </si>
  <si>
    <t>LY_postTB_y13_ag13</t>
  </si>
  <si>
    <t>LY_postTB_y13_ag14</t>
  </si>
  <si>
    <t>LY_postTB_y13_ag15</t>
  </si>
  <si>
    <t>LY_postTB_y13_ag16</t>
  </si>
  <si>
    <t>LY_postTB_y13_ag17</t>
  </si>
  <si>
    <t>LY_postTB_y14_ag1</t>
  </si>
  <si>
    <t>LY_postTB_y14_ag2</t>
  </si>
  <si>
    <t>LY_postTB_y14_ag3</t>
  </si>
  <si>
    <t>LY_postTB_y14_ag4</t>
  </si>
  <si>
    <t>LY_postTB_y14_ag5</t>
  </si>
  <si>
    <t>LY_postTB_y14_ag6</t>
  </si>
  <si>
    <t>LY_postTB_y14_ag7</t>
  </si>
  <si>
    <t>LY_postTB_y14_ag8</t>
  </si>
  <si>
    <t>LY_postTB_y14_ag9</t>
  </si>
  <si>
    <t>LY_postTB_y14_ag10</t>
  </si>
  <si>
    <t>LY_postTB_y14_ag11</t>
  </si>
  <si>
    <t>LY_postTB_y14_ag12</t>
  </si>
  <si>
    <t>LY_postTB_y14_ag13</t>
  </si>
  <si>
    <t>LY_postTB_y14_ag14</t>
  </si>
  <si>
    <t>LY_postTB_y14_ag15</t>
  </si>
  <si>
    <t>LY_postTB_y14_ag16</t>
  </si>
  <si>
    <t>LY_postTB_y14_ag17</t>
  </si>
  <si>
    <t>LY_postTB_y15_ag1</t>
  </si>
  <si>
    <t>LY_postTB_y15_ag2</t>
  </si>
  <si>
    <t>LY_postTB_y15_ag3</t>
  </si>
  <si>
    <t>LY_postTB_y15_ag4</t>
  </si>
  <si>
    <t>LY_postTB_y15_ag5</t>
  </si>
  <si>
    <t>LY_postTB_y15_ag6</t>
  </si>
  <si>
    <t>LY_postTB_y15_ag7</t>
  </si>
  <si>
    <t>LY_postTB_y15_ag8</t>
  </si>
  <si>
    <t>LY_postTB_y15_ag9</t>
  </si>
  <si>
    <t>LY_postTB_y15_ag10</t>
  </si>
  <si>
    <t>LY_postTB_y15_ag11</t>
  </si>
  <si>
    <t>LY_postTB_y15_ag12</t>
  </si>
  <si>
    <t>LY_postTB_y15_ag13</t>
  </si>
  <si>
    <t>LY_postTB_y15_ag14</t>
  </si>
  <si>
    <t>LY_postTB_y15_ag15</t>
  </si>
  <si>
    <t>LY_postTB_y15_ag16</t>
  </si>
  <si>
    <t>LY_postTB_y15_ag17</t>
  </si>
  <si>
    <t>LY_postTB_y16_ag1</t>
  </si>
  <si>
    <t>LY_postTB_y16_ag2</t>
  </si>
  <si>
    <t>LY_postTB_y16_ag3</t>
  </si>
  <si>
    <t>LY_postTB_y16_ag4</t>
  </si>
  <si>
    <t>LY_postTB_y16_ag5</t>
  </si>
  <si>
    <t>LY_postTB_y16_ag6</t>
  </si>
  <si>
    <t>LY_postTB_y16_ag7</t>
  </si>
  <si>
    <t>LY_postTB_y16_ag8</t>
  </si>
  <si>
    <t>LY_postTB_y16_ag9</t>
  </si>
  <si>
    <t>LY_postTB_y16_ag10</t>
  </si>
  <si>
    <t>LY_postTB_y16_ag11</t>
  </si>
  <si>
    <t>LY_postTB_y16_ag12</t>
  </si>
  <si>
    <t>LY_postTB_y16_ag13</t>
  </si>
  <si>
    <t>LY_postTB_y16_ag14</t>
  </si>
  <si>
    <t>LY_postTB_y16_ag15</t>
  </si>
  <si>
    <t>LY_postTB_y16_ag16</t>
  </si>
  <si>
    <t>LY_postTB_y16_ag17</t>
  </si>
  <si>
    <t>LY_postTB_y17_ag1</t>
  </si>
  <si>
    <t>LY_postTB_y17_ag2</t>
  </si>
  <si>
    <t>LY_postTB_y17_ag3</t>
  </si>
  <si>
    <t>LY_postTB_y17_ag4</t>
  </si>
  <si>
    <t>LY_postTB_y17_ag5</t>
  </si>
  <si>
    <t>LY_postTB_y17_ag6</t>
  </si>
  <si>
    <t>LY_postTB_y17_ag7</t>
  </si>
  <si>
    <t>LY_postTB_y17_ag8</t>
  </si>
  <si>
    <t>LY_postTB_y17_ag9</t>
  </si>
  <si>
    <t>LY_postTB_y17_ag10</t>
  </si>
  <si>
    <t>LY_postTB_y17_ag11</t>
  </si>
  <si>
    <t>LY_postTB_y17_ag12</t>
  </si>
  <si>
    <t>LY_postTB_y17_ag13</t>
  </si>
  <si>
    <t>LY_postTB_y17_ag14</t>
  </si>
  <si>
    <t>LY_postTB_y17_ag15</t>
  </si>
  <si>
    <t>LY_postTB_y17_ag16</t>
  </si>
  <si>
    <t>LY_postTB_y17_ag17</t>
  </si>
  <si>
    <t>LY_postTB_y18_ag1</t>
  </si>
  <si>
    <t>LY_postTB_y18_ag2</t>
  </si>
  <si>
    <t>LY_postTB_y18_ag3</t>
  </si>
  <si>
    <t>LY_postTB_y18_ag4</t>
  </si>
  <si>
    <t>LY_postTB_y18_ag5</t>
  </si>
  <si>
    <t>LY_postTB_y18_ag6</t>
  </si>
  <si>
    <t>LY_postTB_y18_ag7</t>
  </si>
  <si>
    <t>LY_postTB_y18_ag8</t>
  </si>
  <si>
    <t>LY_postTB_y18_ag9</t>
  </si>
  <si>
    <t>LY_postTB_y18_ag10</t>
  </si>
  <si>
    <t>LY_postTB_y18_ag11</t>
  </si>
  <si>
    <t>LY_postTB_y18_ag12</t>
  </si>
  <si>
    <t>LY_postTB_y18_ag13</t>
  </si>
  <si>
    <t>LY_postTB_y18_ag14</t>
  </si>
  <si>
    <t>LY_postTB_y18_ag15</t>
  </si>
  <si>
    <t>LY_postTB_y18_ag16</t>
  </si>
  <si>
    <t>LY_postTB_y18_ag17</t>
  </si>
  <si>
    <t>LY_postTB_y19_ag1</t>
  </si>
  <si>
    <t>LY_postTB_y19_ag2</t>
  </si>
  <si>
    <t>LY_postTB_y19_ag3</t>
  </si>
  <si>
    <t>LY_postTB_y19_ag4</t>
  </si>
  <si>
    <t>LY_postTB_y19_ag5</t>
  </si>
  <si>
    <t>LY_postTB_y19_ag6</t>
  </si>
  <si>
    <t>LY_postTB_y19_ag7</t>
  </si>
  <si>
    <t>LY_postTB_y19_ag8</t>
  </si>
  <si>
    <t>LY_postTB_y19_ag9</t>
  </si>
  <si>
    <t>LY_postTB_y19_ag10</t>
  </si>
  <si>
    <t>LY_postTB_y19_ag11</t>
  </si>
  <si>
    <t>LY_postTB_y19_ag12</t>
  </si>
  <si>
    <t>LY_postTB_y19_ag13</t>
  </si>
  <si>
    <t>LY_postTB_y19_ag14</t>
  </si>
  <si>
    <t>LY_postTB_y19_ag15</t>
  </si>
  <si>
    <t>LY_postTB_y19_ag16</t>
  </si>
  <si>
    <t>LY_postTB_y19_ag17</t>
  </si>
  <si>
    <t>LY_postTB_y20_ag1</t>
  </si>
  <si>
    <t>LY_postTB_y20_ag2</t>
  </si>
  <si>
    <t>LY_postTB_y20_ag3</t>
  </si>
  <si>
    <t>LY_postTB_y20_ag4</t>
  </si>
  <si>
    <t>LY_postTB_y20_ag5</t>
  </si>
  <si>
    <t>LY_postTB_y20_ag6</t>
  </si>
  <si>
    <t>LY_postTB_y20_ag7</t>
  </si>
  <si>
    <t>LY_postTB_y20_ag8</t>
  </si>
  <si>
    <t>LY_postTB_y20_ag9</t>
  </si>
  <si>
    <t>LY_postTB_y20_ag10</t>
  </si>
  <si>
    <t>LY_postTB_y20_ag11</t>
  </si>
  <si>
    <t>LY_postTB_y20_ag12</t>
  </si>
  <si>
    <t>LY_postTB_y20_ag13</t>
  </si>
  <si>
    <t>LY_postTB_y20_ag14</t>
  </si>
  <si>
    <t>LY_postTB_y20_ag15</t>
  </si>
  <si>
    <t>LY_postTB_y20_ag16</t>
  </si>
  <si>
    <t>LY_postTB_y20_ag17</t>
  </si>
  <si>
    <t>LY_postTB_y21_ag1</t>
  </si>
  <si>
    <t>LY_postTB_y21_ag2</t>
  </si>
  <si>
    <t>LY_postTB_y21_ag3</t>
  </si>
  <si>
    <t>LY_postTB_y21_ag4</t>
  </si>
  <si>
    <t>LY_postTB_y21_ag5</t>
  </si>
  <si>
    <t>LY_postTB_y21_ag6</t>
  </si>
  <si>
    <t>LY_postTB_y21_ag7</t>
  </si>
  <si>
    <t>LY_postTB_y21_ag8</t>
  </si>
  <si>
    <t>LY_postTB_y21_ag9</t>
  </si>
  <si>
    <t>LY_postTB_y21_ag10</t>
  </si>
  <si>
    <t>LY_postTB_y21_ag11</t>
  </si>
  <si>
    <t>LY_postTB_y21_ag12</t>
  </si>
  <si>
    <t>LY_postTB_y21_ag13</t>
  </si>
  <si>
    <t>LY_postTB_y21_ag14</t>
  </si>
  <si>
    <t>LY_postTB_y21_ag15</t>
  </si>
  <si>
    <t>LY_postTB_y21_ag16</t>
  </si>
  <si>
    <t>LY_postTB_y21_ag17</t>
  </si>
  <si>
    <t>LY_postTB_y22_ag1</t>
  </si>
  <si>
    <t>LY_postTB_y22_ag2</t>
  </si>
  <si>
    <t>LY_postTB_y22_ag3</t>
  </si>
  <si>
    <t>LY_postTB_y22_ag4</t>
  </si>
  <si>
    <t>LY_postTB_y22_ag5</t>
  </si>
  <si>
    <t>LY_postTB_y22_ag6</t>
  </si>
  <si>
    <t>LY_postTB_y22_ag7</t>
  </si>
  <si>
    <t>LY_postTB_y22_ag8</t>
  </si>
  <si>
    <t>LY_postTB_y22_ag9</t>
  </si>
  <si>
    <t>LY_postTB_y22_ag10</t>
  </si>
  <si>
    <t>LY_postTB_y22_ag11</t>
  </si>
  <si>
    <t>LY_postTB_y22_ag12</t>
  </si>
  <si>
    <t>LY_postTB_y22_ag13</t>
  </si>
  <si>
    <t>LY_postTB_y22_ag14</t>
  </si>
  <si>
    <t>LY_postTB_y22_ag15</t>
  </si>
  <si>
    <t>LY_postTB_y22_ag16</t>
  </si>
  <si>
    <t>LY_postTB_y22_ag17</t>
  </si>
  <si>
    <t>LY_postTB_y23_ag1</t>
  </si>
  <si>
    <t>LY_postTB_y23_ag2</t>
  </si>
  <si>
    <t>LY_postTB_y23_ag3</t>
  </si>
  <si>
    <t>LY_postTB_y23_ag4</t>
  </si>
  <si>
    <t>LY_postTB_y23_ag5</t>
  </si>
  <si>
    <t>LY_postTB_y23_ag6</t>
  </si>
  <si>
    <t>LY_postTB_y23_ag7</t>
  </si>
  <si>
    <t>LY_postTB_y23_ag8</t>
  </si>
  <si>
    <t>LY_postTB_y23_ag9</t>
  </si>
  <si>
    <t>LY_postTB_y23_ag10</t>
  </si>
  <si>
    <t>LY_postTB_y23_ag11</t>
  </si>
  <si>
    <t>LY_postTB_y23_ag12</t>
  </si>
  <si>
    <t>LY_postTB_y23_ag13</t>
  </si>
  <si>
    <t>LY_postTB_y23_ag14</t>
  </si>
  <si>
    <t>LY_postTB_y23_ag15</t>
  </si>
  <si>
    <t>LY_postTB_y23_ag16</t>
  </si>
  <si>
    <t>LY_postTB_y23_ag17</t>
  </si>
  <si>
    <t>LY_postTB_y24_ag1</t>
  </si>
  <si>
    <t>LY_postTB_y24_ag2</t>
  </si>
  <si>
    <t>LY_postTB_y24_ag3</t>
  </si>
  <si>
    <t>LY_postTB_y24_ag4</t>
  </si>
  <si>
    <t>LY_postTB_y24_ag5</t>
  </si>
  <si>
    <t>LY_postTB_y24_ag6</t>
  </si>
  <si>
    <t>LY_postTB_y24_ag7</t>
  </si>
  <si>
    <t>LY_postTB_y24_ag8</t>
  </si>
  <si>
    <t>LY_postTB_y24_ag9</t>
  </si>
  <si>
    <t>LY_postTB_y24_ag10</t>
  </si>
  <si>
    <t>LY_postTB_y24_ag11</t>
  </si>
  <si>
    <t>LY_postTB_y24_ag12</t>
  </si>
  <si>
    <t>LY_postTB_y24_ag13</t>
  </si>
  <si>
    <t>LY_postTB_y24_ag14</t>
  </si>
  <si>
    <t>LY_postTB_y24_ag15</t>
  </si>
  <si>
    <t>LY_postTB_y24_ag16</t>
  </si>
  <si>
    <t>LY_postTB_y24_ag17</t>
  </si>
  <si>
    <t>LY_postTB_y25_ag1</t>
  </si>
  <si>
    <t>LY_postTB_y25_ag2</t>
  </si>
  <si>
    <t>LY_postTB_y25_ag3</t>
  </si>
  <si>
    <t>LY_postTB_y25_ag4</t>
  </si>
  <si>
    <t>LY_postTB_y25_ag5</t>
  </si>
  <si>
    <t>LY_postTB_y25_ag6</t>
  </si>
  <si>
    <t>LY_postTB_y25_ag7</t>
  </si>
  <si>
    <t>LY_postTB_y25_ag8</t>
  </si>
  <si>
    <t>LY_postTB_y25_ag9</t>
  </si>
  <si>
    <t>LY_postTB_y25_ag10</t>
  </si>
  <si>
    <t>LY_postTB_y25_ag11</t>
  </si>
  <si>
    <t>LY_postTB_y25_ag12</t>
  </si>
  <si>
    <t>LY_postTB_y25_ag13</t>
  </si>
  <si>
    <t>LY_postTB_y25_ag14</t>
  </si>
  <si>
    <t>LY_postTB_y25_ag15</t>
  </si>
  <si>
    <t>LY_postTB_y25_ag16</t>
  </si>
  <si>
    <t>LY_postTB_y25_ag17</t>
  </si>
  <si>
    <t>LY_lost_postTB_y1_ag1</t>
  </si>
  <si>
    <t>LY_lost_postTB_y1_ag2</t>
  </si>
  <si>
    <t>LY_lost_postTB_y1_ag3</t>
  </si>
  <si>
    <t>LY_lost_postTB_y1_ag4</t>
  </si>
  <si>
    <t>LY_lost_postTB_y1_ag5</t>
  </si>
  <si>
    <t>LY_lost_postTB_y1_ag6</t>
  </si>
  <si>
    <t>LY_lost_postTB_y1_ag7</t>
  </si>
  <si>
    <t>LY_lost_postTB_y1_ag8</t>
  </si>
  <si>
    <t>LY_lost_postTB_y1_ag9</t>
  </si>
  <si>
    <t>LY_lost_postTB_y1_ag10</t>
  </si>
  <si>
    <t>LY_lost_postTB_y1_ag11</t>
  </si>
  <si>
    <t>LY_lost_postTB_y1_ag12</t>
  </si>
  <si>
    <t>LY_lost_postTB_y1_ag13</t>
  </si>
  <si>
    <t>LY_lost_postTB_y1_ag14</t>
  </si>
  <si>
    <t>LY_lost_postTB_y1_ag15</t>
  </si>
  <si>
    <t>LY_lost_postTB_y1_ag16</t>
  </si>
  <si>
    <t>LY_lost_postTB_y2_ag1</t>
  </si>
  <si>
    <t>LY_lost_postTB_y2_ag2</t>
  </si>
  <si>
    <t>LY_lost_postTB_y2_ag3</t>
  </si>
  <si>
    <t>LY_lost_postTB_y2_ag4</t>
  </si>
  <si>
    <t>LY_lost_postTB_y2_ag5</t>
  </si>
  <si>
    <t>LY_lost_postTB_y2_ag6</t>
  </si>
  <si>
    <t>LY_lost_postTB_y2_ag7</t>
  </si>
  <si>
    <t>LY_lost_postTB_y2_ag8</t>
  </si>
  <si>
    <t>LY_lost_postTB_y2_ag9</t>
  </si>
  <si>
    <t>LY_lost_postTB_y2_ag10</t>
  </si>
  <si>
    <t>LY_lost_postTB_y2_ag11</t>
  </si>
  <si>
    <t>LY_lost_postTB_y2_ag12</t>
  </si>
  <si>
    <t>LY_lost_postTB_y2_ag13</t>
  </si>
  <si>
    <t>LY_lost_postTB_y2_ag14</t>
  </si>
  <si>
    <t>LY_lost_postTB_y2_ag15</t>
  </si>
  <si>
    <t>LY_lost_postTB_y2_ag16</t>
  </si>
  <si>
    <t>LY_lost_postTB_y3_ag1</t>
  </si>
  <si>
    <t>LY_lost_postTB_y3_ag2</t>
  </si>
  <si>
    <t>LY_lost_postTB_y3_ag3</t>
  </si>
  <si>
    <t>LY_lost_postTB_y3_ag4</t>
  </si>
  <si>
    <t>LY_lost_postTB_y3_ag5</t>
  </si>
  <si>
    <t>LY_lost_postTB_y3_ag6</t>
  </si>
  <si>
    <t>LY_lost_postTB_y3_ag7</t>
  </si>
  <si>
    <t>LY_lost_postTB_y3_ag8</t>
  </si>
  <si>
    <t>LY_lost_postTB_y3_ag9</t>
  </si>
  <si>
    <t>LY_lost_postTB_y3_ag10</t>
  </si>
  <si>
    <t>LY_lost_postTB_y3_ag11</t>
  </si>
  <si>
    <t>LY_lost_postTB_y3_ag12</t>
  </si>
  <si>
    <t>LY_lost_postTB_y3_ag13</t>
  </si>
  <si>
    <t>LY_lost_postTB_y3_ag14</t>
  </si>
  <si>
    <t>LY_lost_postTB_y3_ag15</t>
  </si>
  <si>
    <t>LY_lost_postTB_y3_ag16</t>
  </si>
  <si>
    <t>LY_lost_postTB_y4_ag1</t>
  </si>
  <si>
    <t>LY_lost_postTB_y4_ag2</t>
  </si>
  <si>
    <t>LY_lost_postTB_y4_ag3</t>
  </si>
  <si>
    <t>LY_lost_postTB_y4_ag4</t>
  </si>
  <si>
    <t>LY_lost_postTB_y4_ag5</t>
  </si>
  <si>
    <t>LY_lost_postTB_y4_ag6</t>
  </si>
  <si>
    <t>LY_lost_postTB_y4_ag7</t>
  </si>
  <si>
    <t>LY_lost_postTB_y4_ag8</t>
  </si>
  <si>
    <t>LY_lost_postTB_y4_ag9</t>
  </si>
  <si>
    <t>LY_lost_postTB_y4_ag10</t>
  </si>
  <si>
    <t>LY_lost_postTB_y4_ag11</t>
  </si>
  <si>
    <t>LY_lost_postTB_y4_ag12</t>
  </si>
  <si>
    <t>LY_lost_postTB_y4_ag13</t>
  </si>
  <si>
    <t>LY_lost_postTB_y4_ag14</t>
  </si>
  <si>
    <t>LY_lost_postTB_y4_ag15</t>
  </si>
  <si>
    <t>LY_lost_postTB_y4_ag16</t>
  </si>
  <si>
    <t>LY_lost_postTB_y5_ag1</t>
  </si>
  <si>
    <t>LY_lost_postTB_y5_ag2</t>
  </si>
  <si>
    <t>LY_lost_postTB_y5_ag3</t>
  </si>
  <si>
    <t>LY_lost_postTB_y5_ag4</t>
  </si>
  <si>
    <t>LY_lost_postTB_y5_ag5</t>
  </si>
  <si>
    <t>LY_lost_postTB_y5_ag6</t>
  </si>
  <si>
    <t>LY_lost_postTB_y5_ag7</t>
  </si>
  <si>
    <t>LY_lost_postTB_y5_ag8</t>
  </si>
  <si>
    <t>LY_lost_postTB_y5_ag9</t>
  </si>
  <si>
    <t>LY_lost_postTB_y5_ag10</t>
  </si>
  <si>
    <t>LY_lost_postTB_y5_ag11</t>
  </si>
  <si>
    <t>LY_lost_postTB_y5_ag12</t>
  </si>
  <si>
    <t>LY_lost_postTB_y5_ag13</t>
  </si>
  <si>
    <t>LY_lost_postTB_y5_ag14</t>
  </si>
  <si>
    <t>LY_lost_postTB_y5_ag15</t>
  </si>
  <si>
    <t>LY_lost_postTB_y5_ag16</t>
  </si>
  <si>
    <t>LY_lost_postTB_y6_ag1</t>
  </si>
  <si>
    <t>LY_lost_postTB_y6_ag2</t>
  </si>
  <si>
    <t>LY_lost_postTB_y6_ag3</t>
  </si>
  <si>
    <t>LY_lost_postTB_y6_ag4</t>
  </si>
  <si>
    <t>LY_lost_postTB_y6_ag5</t>
  </si>
  <si>
    <t>LY_lost_postTB_y6_ag6</t>
  </si>
  <si>
    <t>LY_lost_postTB_y6_ag7</t>
  </si>
  <si>
    <t>LY_lost_postTB_y6_ag8</t>
  </si>
  <si>
    <t>LY_lost_postTB_y6_ag9</t>
  </si>
  <si>
    <t>LY_lost_postTB_y6_ag10</t>
  </si>
  <si>
    <t>LY_lost_postTB_y6_ag11</t>
  </si>
  <si>
    <t>LY_lost_postTB_y6_ag12</t>
  </si>
  <si>
    <t>LY_lost_postTB_y6_ag13</t>
  </si>
  <si>
    <t>LY_lost_postTB_y6_ag14</t>
  </si>
  <si>
    <t>LY_lost_postTB_y6_ag15</t>
  </si>
  <si>
    <t>LY_lost_postTB_y6_ag16</t>
  </si>
  <si>
    <t>LY_lost_postTB_y7_ag1</t>
  </si>
  <si>
    <t>LY_lost_postTB_y7_ag2</t>
  </si>
  <si>
    <t>LY_lost_postTB_y7_ag3</t>
  </si>
  <si>
    <t>LY_lost_postTB_y7_ag4</t>
  </si>
  <si>
    <t>LY_lost_postTB_y7_ag5</t>
  </si>
  <si>
    <t>LY_lost_postTB_y7_ag6</t>
  </si>
  <si>
    <t>LY_lost_postTB_y7_ag7</t>
  </si>
  <si>
    <t>LY_lost_postTB_y7_ag8</t>
  </si>
  <si>
    <t>LY_lost_postTB_y7_ag9</t>
  </si>
  <si>
    <t>LY_lost_postTB_y7_ag10</t>
  </si>
  <si>
    <t>LY_lost_postTB_y7_ag11</t>
  </si>
  <si>
    <t>LY_lost_postTB_y7_ag12</t>
  </si>
  <si>
    <t>LY_lost_postTB_y7_ag13</t>
  </si>
  <si>
    <t>LY_lost_postTB_y7_ag14</t>
  </si>
  <si>
    <t>LY_lost_postTB_y7_ag15</t>
  </si>
  <si>
    <t>LY_lost_postTB_y7_ag16</t>
  </si>
  <si>
    <t>LY_lost_postTB_y8_ag1</t>
  </si>
  <si>
    <t>LY_lost_postTB_y8_ag2</t>
  </si>
  <si>
    <t>LY_lost_postTB_y8_ag3</t>
  </si>
  <si>
    <t>LY_lost_postTB_y8_ag4</t>
  </si>
  <si>
    <t>LY_lost_postTB_y8_ag5</t>
  </si>
  <si>
    <t>LY_lost_postTB_y8_ag6</t>
  </si>
  <si>
    <t>LY_lost_postTB_y8_ag7</t>
  </si>
  <si>
    <t>LY_lost_postTB_y8_ag8</t>
  </si>
  <si>
    <t>LY_lost_postTB_y8_ag9</t>
  </si>
  <si>
    <t>LY_lost_postTB_y8_ag10</t>
  </si>
  <si>
    <t>LY_lost_postTB_y8_ag11</t>
  </si>
  <si>
    <t>LY_lost_postTB_y8_ag12</t>
  </si>
  <si>
    <t>LY_lost_postTB_y8_ag13</t>
  </si>
  <si>
    <t>LY_lost_postTB_y8_ag14</t>
  </si>
  <si>
    <t>LY_lost_postTB_y8_ag15</t>
  </si>
  <si>
    <t>LY_lost_postTB_y8_ag16</t>
  </si>
  <si>
    <t>LY_lost_postTB_y9_ag1</t>
  </si>
  <si>
    <t>LY_lost_postTB_y9_ag2</t>
  </si>
  <si>
    <t>LY_lost_postTB_y9_ag3</t>
  </si>
  <si>
    <t>LY_lost_postTB_y9_ag4</t>
  </si>
  <si>
    <t>LY_lost_postTB_y9_ag5</t>
  </si>
  <si>
    <t>LY_lost_postTB_y9_ag6</t>
  </si>
  <si>
    <t>LY_lost_postTB_y9_ag7</t>
  </si>
  <si>
    <t>LY_lost_postTB_y9_ag8</t>
  </si>
  <si>
    <t>LY_lost_postTB_y9_ag9</t>
  </si>
  <si>
    <t>LY_lost_postTB_y9_ag10</t>
  </si>
  <si>
    <t>LY_lost_postTB_y9_ag11</t>
  </si>
  <si>
    <t>LY_lost_postTB_y9_ag12</t>
  </si>
  <si>
    <t>LY_lost_postTB_y9_ag13</t>
  </si>
  <si>
    <t>LY_lost_postTB_y9_ag14</t>
  </si>
  <si>
    <t>LY_lost_postTB_y9_ag15</t>
  </si>
  <si>
    <t>LY_lost_postTB_y9_ag16</t>
  </si>
  <si>
    <t>LY_lost_postTB_y10_ag1</t>
  </si>
  <si>
    <t>LY_lost_postTB_y10_ag2</t>
  </si>
  <si>
    <t>LY_lost_postTB_y10_ag3</t>
  </si>
  <si>
    <t>LY_lost_postTB_y10_ag4</t>
  </si>
  <si>
    <t>LY_lost_postTB_y10_ag5</t>
  </si>
  <si>
    <t>LY_lost_postTB_y10_ag6</t>
  </si>
  <si>
    <t>LY_lost_postTB_y10_ag7</t>
  </si>
  <si>
    <t>LY_lost_postTB_y10_ag8</t>
  </si>
  <si>
    <t>LY_lost_postTB_y10_ag9</t>
  </si>
  <si>
    <t>LY_lost_postTB_y10_ag10</t>
  </si>
  <si>
    <t>LY_lost_postTB_y10_ag11</t>
  </si>
  <si>
    <t>LY_lost_postTB_y10_ag12</t>
  </si>
  <si>
    <t>LY_lost_postTB_y10_ag13</t>
  </si>
  <si>
    <t>LY_lost_postTB_y10_ag14</t>
  </si>
  <si>
    <t>LY_lost_postTB_y10_ag15</t>
  </si>
  <si>
    <t>LY_lost_postTB_y10_ag16</t>
  </si>
  <si>
    <t>LY_lost_postTB_y11_ag1</t>
  </si>
  <si>
    <t>LY_lost_postTB_y11_ag2</t>
  </si>
  <si>
    <t>LY_lost_postTB_y11_ag3</t>
  </si>
  <si>
    <t>LY_lost_postTB_y11_ag4</t>
  </si>
  <si>
    <t>LY_lost_postTB_y11_ag5</t>
  </si>
  <si>
    <t>LY_lost_postTB_y11_ag6</t>
  </si>
  <si>
    <t>LY_lost_postTB_y11_ag7</t>
  </si>
  <si>
    <t>LY_lost_postTB_y11_ag8</t>
  </si>
  <si>
    <t>LY_lost_postTB_y11_ag9</t>
  </si>
  <si>
    <t>LY_lost_postTB_y11_ag10</t>
  </si>
  <si>
    <t>LY_lost_postTB_y11_ag11</t>
  </si>
  <si>
    <t>LY_lost_postTB_y11_ag12</t>
  </si>
  <si>
    <t>LY_lost_postTB_y11_ag13</t>
  </si>
  <si>
    <t>LY_lost_postTB_y11_ag14</t>
  </si>
  <si>
    <t>LY_lost_postTB_y11_ag15</t>
  </si>
  <si>
    <t>LY_lost_postTB_y11_ag16</t>
  </si>
  <si>
    <t>LY_lost_postTB_y12_ag1</t>
  </si>
  <si>
    <t>LY_lost_postTB_y12_ag2</t>
  </si>
  <si>
    <t>LY_lost_postTB_y12_ag3</t>
  </si>
  <si>
    <t>LY_lost_postTB_y12_ag4</t>
  </si>
  <si>
    <t>LY_lost_postTB_y12_ag5</t>
  </si>
  <si>
    <t>LY_lost_postTB_y12_ag6</t>
  </si>
  <si>
    <t>LY_lost_postTB_y12_ag7</t>
  </si>
  <si>
    <t>LY_lost_postTB_y12_ag8</t>
  </si>
  <si>
    <t>LY_lost_postTB_y12_ag9</t>
  </si>
  <si>
    <t>LY_lost_postTB_y12_ag10</t>
  </si>
  <si>
    <t>LY_lost_postTB_y12_ag11</t>
  </si>
  <si>
    <t>LY_lost_postTB_y12_ag12</t>
  </si>
  <si>
    <t>LY_lost_postTB_y12_ag13</t>
  </si>
  <si>
    <t>LY_lost_postTB_y12_ag14</t>
  </si>
  <si>
    <t>LY_lost_postTB_y12_ag15</t>
  </si>
  <si>
    <t>LY_lost_postTB_y12_ag16</t>
  </si>
  <si>
    <t>LY_lost_postTB_y13_ag1</t>
  </si>
  <si>
    <t>LY_lost_postTB_y13_ag2</t>
  </si>
  <si>
    <t>LY_lost_postTB_y13_ag3</t>
  </si>
  <si>
    <t>LY_lost_postTB_y13_ag4</t>
  </si>
  <si>
    <t>LY_lost_postTB_y13_ag5</t>
  </si>
  <si>
    <t>LY_lost_postTB_y13_ag6</t>
  </si>
  <si>
    <t>LY_lost_postTB_y13_ag7</t>
  </si>
  <si>
    <t>LY_lost_postTB_y13_ag8</t>
  </si>
  <si>
    <t>LY_lost_postTB_y13_ag9</t>
  </si>
  <si>
    <t>LY_lost_postTB_y13_ag10</t>
  </si>
  <si>
    <t>LY_lost_postTB_y13_ag11</t>
  </si>
  <si>
    <t>LY_lost_postTB_y13_ag12</t>
  </si>
  <si>
    <t>LY_lost_postTB_y13_ag13</t>
  </si>
  <si>
    <t>LY_lost_postTB_y13_ag14</t>
  </si>
  <si>
    <t>LY_lost_postTB_y13_ag15</t>
  </si>
  <si>
    <t>LY_lost_postTB_y13_ag16</t>
  </si>
  <si>
    <t>LY_lost_postTB_y14_ag1</t>
  </si>
  <si>
    <t>LY_lost_postTB_y14_ag2</t>
  </si>
  <si>
    <t>LY_lost_postTB_y14_ag3</t>
  </si>
  <si>
    <t>LY_lost_postTB_y14_ag4</t>
  </si>
  <si>
    <t>LY_lost_postTB_y14_ag5</t>
  </si>
  <si>
    <t>LY_lost_postTB_y14_ag6</t>
  </si>
  <si>
    <t>LY_lost_postTB_y14_ag7</t>
  </si>
  <si>
    <t>LY_lost_postTB_y14_ag8</t>
  </si>
  <si>
    <t>LY_lost_postTB_y14_ag9</t>
  </si>
  <si>
    <t>LY_lost_postTB_y14_ag10</t>
  </si>
  <si>
    <t>LY_lost_postTB_y14_ag11</t>
  </si>
  <si>
    <t>LY_lost_postTB_y14_ag12</t>
  </si>
  <si>
    <t>LY_lost_postTB_y14_ag13</t>
  </si>
  <si>
    <t>LY_lost_postTB_y14_ag14</t>
  </si>
  <si>
    <t>LY_lost_postTB_y14_ag15</t>
  </si>
  <si>
    <t>LY_lost_postTB_y14_ag16</t>
  </si>
  <si>
    <t>LY_lost_postTB_y15_ag1</t>
  </si>
  <si>
    <t>LY_lost_postTB_y15_ag2</t>
  </si>
  <si>
    <t>LY_lost_postTB_y15_ag3</t>
  </si>
  <si>
    <t>LY_lost_postTB_y15_ag4</t>
  </si>
  <si>
    <t>LY_lost_postTB_y15_ag5</t>
  </si>
  <si>
    <t>LY_lost_postTB_y15_ag6</t>
  </si>
  <si>
    <t>LY_lost_postTB_y15_ag7</t>
  </si>
  <si>
    <t>LY_lost_postTB_y15_ag8</t>
  </si>
  <si>
    <t>LY_lost_postTB_y15_ag9</t>
  </si>
  <si>
    <t>LY_lost_postTB_y15_ag10</t>
  </si>
  <si>
    <t>LY_lost_postTB_y15_ag11</t>
  </si>
  <si>
    <t>LY_lost_postTB_y15_ag12</t>
  </si>
  <si>
    <t>LY_lost_postTB_y15_ag13</t>
  </si>
  <si>
    <t>LY_lost_postTB_y15_ag14</t>
  </si>
  <si>
    <t>LY_lost_postTB_y15_ag15</t>
  </si>
  <si>
    <t>LY_lost_postTB_y15_ag16</t>
  </si>
  <si>
    <t>LY_lost_postTB_y16_ag1</t>
  </si>
  <si>
    <t>LY_lost_postTB_y16_ag2</t>
  </si>
  <si>
    <t>LY_lost_postTB_y16_ag3</t>
  </si>
  <si>
    <t>LY_lost_postTB_y16_ag4</t>
  </si>
  <si>
    <t>LY_lost_postTB_y16_ag5</t>
  </si>
  <si>
    <t>LY_lost_postTB_y16_ag6</t>
  </si>
  <si>
    <t>LY_lost_postTB_y16_ag7</t>
  </si>
  <si>
    <t>LY_lost_postTB_y16_ag8</t>
  </si>
  <si>
    <t>LY_lost_postTB_y16_ag9</t>
  </si>
  <si>
    <t>LY_lost_postTB_y16_ag10</t>
  </si>
  <si>
    <t>LY_lost_postTB_y16_ag11</t>
  </si>
  <si>
    <t>LY_lost_postTB_y16_ag12</t>
  </si>
  <si>
    <t>LY_lost_postTB_y16_ag13</t>
  </si>
  <si>
    <t>LY_lost_postTB_y16_ag14</t>
  </si>
  <si>
    <t>LY_lost_postTB_y16_ag15</t>
  </si>
  <si>
    <t>LY_lost_postTB_y16_ag16</t>
  </si>
  <si>
    <t>LY_lost_postTB_y17_ag1</t>
  </si>
  <si>
    <t>LY_lost_postTB_y17_ag2</t>
  </si>
  <si>
    <t>LY_lost_postTB_y17_ag3</t>
  </si>
  <si>
    <t>LY_lost_postTB_y17_ag4</t>
  </si>
  <si>
    <t>LY_lost_postTB_y17_ag5</t>
  </si>
  <si>
    <t>LY_lost_postTB_y17_ag6</t>
  </si>
  <si>
    <t>LY_lost_postTB_y17_ag7</t>
  </si>
  <si>
    <t>LY_lost_postTB_y17_ag8</t>
  </si>
  <si>
    <t>LY_lost_postTB_y17_ag9</t>
  </si>
  <si>
    <t>LY_lost_postTB_y17_ag10</t>
  </si>
  <si>
    <t>LY_lost_postTB_y17_ag11</t>
  </si>
  <si>
    <t>LY_lost_postTB_y17_ag12</t>
  </si>
  <si>
    <t>LY_lost_postTB_y17_ag13</t>
  </si>
  <si>
    <t>LY_lost_postTB_y17_ag14</t>
  </si>
  <si>
    <t>LY_lost_postTB_y17_ag15</t>
  </si>
  <si>
    <t>LY_lost_postTB_y17_ag16</t>
  </si>
  <si>
    <t>LY_lost_postTB_y18_ag1</t>
  </si>
  <si>
    <t>LY_lost_postTB_y18_ag2</t>
  </si>
  <si>
    <t>LY_lost_postTB_y18_ag3</t>
  </si>
  <si>
    <t>LY_lost_postTB_y18_ag4</t>
  </si>
  <si>
    <t>LY_lost_postTB_y18_ag5</t>
  </si>
  <si>
    <t>LY_lost_postTB_y18_ag6</t>
  </si>
  <si>
    <t>LY_lost_postTB_y18_ag7</t>
  </si>
  <si>
    <t>LY_lost_postTB_y18_ag8</t>
  </si>
  <si>
    <t>LY_lost_postTB_y18_ag9</t>
  </si>
  <si>
    <t>LY_lost_postTB_y18_ag10</t>
  </si>
  <si>
    <t>LY_lost_postTB_y18_ag11</t>
  </si>
  <si>
    <t>LY_lost_postTB_y18_ag12</t>
  </si>
  <si>
    <t>LY_lost_postTB_y18_ag13</t>
  </si>
  <si>
    <t>LY_lost_postTB_y18_ag14</t>
  </si>
  <si>
    <t>LY_lost_postTB_y18_ag15</t>
  </si>
  <si>
    <t>LY_lost_postTB_y18_ag16</t>
  </si>
  <si>
    <t>LY_lost_postTB_y19_ag1</t>
  </si>
  <si>
    <t>LY_lost_postTB_y19_ag2</t>
  </si>
  <si>
    <t>LY_lost_postTB_y19_ag3</t>
  </si>
  <si>
    <t>LY_lost_postTB_y19_ag4</t>
  </si>
  <si>
    <t>LY_lost_postTB_y19_ag5</t>
  </si>
  <si>
    <t>LY_lost_postTB_y19_ag6</t>
  </si>
  <si>
    <t>LY_lost_postTB_y19_ag7</t>
  </si>
  <si>
    <t>LY_lost_postTB_y19_ag8</t>
  </si>
  <si>
    <t>LY_lost_postTB_y19_ag9</t>
  </si>
  <si>
    <t>LY_lost_postTB_y19_ag10</t>
  </si>
  <si>
    <t>LY_lost_postTB_y19_ag11</t>
  </si>
  <si>
    <t>LY_lost_postTB_y19_ag12</t>
  </si>
  <si>
    <t>LY_lost_postTB_y19_ag13</t>
  </si>
  <si>
    <t>LY_lost_postTB_y19_ag14</t>
  </si>
  <si>
    <t>LY_lost_postTB_y19_ag15</t>
  </si>
  <si>
    <t>LY_lost_postTB_y19_ag16</t>
  </si>
  <si>
    <t>LY_lost_postTB_y20_ag1</t>
  </si>
  <si>
    <t>LY_lost_postTB_y20_ag2</t>
  </si>
  <si>
    <t>LY_lost_postTB_y20_ag3</t>
  </si>
  <si>
    <t>LY_lost_postTB_y20_ag4</t>
  </si>
  <si>
    <t>LY_lost_postTB_y20_ag5</t>
  </si>
  <si>
    <t>LY_lost_postTB_y20_ag6</t>
  </si>
  <si>
    <t>LY_lost_postTB_y20_ag7</t>
  </si>
  <si>
    <t>LY_lost_postTB_y20_ag8</t>
  </si>
  <si>
    <t>LY_lost_postTB_y20_ag9</t>
  </si>
  <si>
    <t>LY_lost_postTB_y20_ag10</t>
  </si>
  <si>
    <t>LY_lost_postTB_y20_ag11</t>
  </si>
  <si>
    <t>LY_lost_postTB_y20_ag12</t>
  </si>
  <si>
    <t>LY_lost_postTB_y20_ag13</t>
  </si>
  <si>
    <t>LY_lost_postTB_y20_ag14</t>
  </si>
  <si>
    <t>LY_lost_postTB_y20_ag15</t>
  </si>
  <si>
    <t>LY_lost_postTB_y20_ag16</t>
  </si>
  <si>
    <t>LY_lost_postTB_y21_ag1</t>
  </si>
  <si>
    <t>LY_lost_postTB_y21_ag2</t>
  </si>
  <si>
    <t>LY_lost_postTB_y21_ag3</t>
  </si>
  <si>
    <t>LY_lost_postTB_y21_ag4</t>
  </si>
  <si>
    <t>LY_lost_postTB_y21_ag5</t>
  </si>
  <si>
    <t>LY_lost_postTB_y21_ag6</t>
  </si>
  <si>
    <t>LY_lost_postTB_y21_ag7</t>
  </si>
  <si>
    <t>LY_lost_postTB_y21_ag8</t>
  </si>
  <si>
    <t>LY_lost_postTB_y21_ag9</t>
  </si>
  <si>
    <t>LY_lost_postTB_y21_ag10</t>
  </si>
  <si>
    <t>LY_lost_postTB_y21_ag11</t>
  </si>
  <si>
    <t>LY_lost_postTB_y21_ag12</t>
  </si>
  <si>
    <t>LY_lost_postTB_y21_ag13</t>
  </si>
  <si>
    <t>LY_lost_postTB_y21_ag14</t>
  </si>
  <si>
    <t>LY_lost_postTB_y21_ag15</t>
  </si>
  <si>
    <t>LY_lost_postTB_y21_ag16</t>
  </si>
  <si>
    <t>LY_lost_postTB_y22_ag1</t>
  </si>
  <si>
    <t>LY_lost_postTB_y22_ag2</t>
  </si>
  <si>
    <t>LY_lost_postTB_y22_ag3</t>
  </si>
  <si>
    <t>LY_lost_postTB_y22_ag4</t>
  </si>
  <si>
    <t>LY_lost_postTB_y22_ag5</t>
  </si>
  <si>
    <t>LY_lost_postTB_y22_ag6</t>
  </si>
  <si>
    <t>LY_lost_postTB_y22_ag7</t>
  </si>
  <si>
    <t>LY_lost_postTB_y22_ag8</t>
  </si>
  <si>
    <t>LY_lost_postTB_y22_ag9</t>
  </si>
  <si>
    <t>LY_lost_postTB_y22_ag10</t>
  </si>
  <si>
    <t>LY_lost_postTB_y22_ag11</t>
  </si>
  <si>
    <t>LY_lost_postTB_y22_ag12</t>
  </si>
  <si>
    <t>LY_lost_postTB_y22_ag13</t>
  </si>
  <si>
    <t>LY_lost_postTB_y22_ag14</t>
  </si>
  <si>
    <t>LY_lost_postTB_y22_ag15</t>
  </si>
  <si>
    <t>LY_lost_postTB_y22_ag16</t>
  </si>
  <si>
    <t>LY_lost_postTB_y23_ag1</t>
  </si>
  <si>
    <t>LY_lost_postTB_y23_ag2</t>
  </si>
  <si>
    <t>LY_lost_postTB_y23_ag3</t>
  </si>
  <si>
    <t>LY_lost_postTB_y23_ag4</t>
  </si>
  <si>
    <t>LY_lost_postTB_y23_ag5</t>
  </si>
  <si>
    <t>LY_lost_postTB_y23_ag6</t>
  </si>
  <si>
    <t>LY_lost_postTB_y23_ag7</t>
  </si>
  <si>
    <t>LY_lost_postTB_y23_ag8</t>
  </si>
  <si>
    <t>LY_lost_postTB_y23_ag9</t>
  </si>
  <si>
    <t>LY_lost_postTB_y23_ag10</t>
  </si>
  <si>
    <t>LY_lost_postTB_y23_ag11</t>
  </si>
  <si>
    <t>LY_lost_postTB_y23_ag12</t>
  </si>
  <si>
    <t>LY_lost_postTB_y23_ag13</t>
  </si>
  <si>
    <t>LY_lost_postTB_y23_ag14</t>
  </si>
  <si>
    <t>LY_lost_postTB_y23_ag15</t>
  </si>
  <si>
    <t>LY_lost_postTB_y23_ag16</t>
  </si>
  <si>
    <t>LY_lost_postTB_y24_ag1</t>
  </si>
  <si>
    <t>LY_lost_postTB_y24_ag2</t>
  </si>
  <si>
    <t>LY_lost_postTB_y24_ag3</t>
  </si>
  <si>
    <t>LY_lost_postTB_y24_ag4</t>
  </si>
  <si>
    <t>LY_lost_postTB_y24_ag5</t>
  </si>
  <si>
    <t>LY_lost_postTB_y24_ag6</t>
  </si>
  <si>
    <t>LY_lost_postTB_y24_ag7</t>
  </si>
  <si>
    <t>LY_lost_postTB_y24_ag8</t>
  </si>
  <si>
    <t>LY_lost_postTB_y24_ag9</t>
  </si>
  <si>
    <t>LY_lost_postTB_y24_ag10</t>
  </si>
  <si>
    <t>LY_lost_postTB_y24_ag11</t>
  </si>
  <si>
    <t>LY_lost_postTB_y24_ag12</t>
  </si>
  <si>
    <t>LY_lost_postTB_y24_ag13</t>
  </si>
  <si>
    <t>LY_lost_postTB_y24_ag14</t>
  </si>
  <si>
    <t>LY_lost_postTB_y24_ag15</t>
  </si>
  <si>
    <t>LY_lost_postTB_y24_ag16</t>
  </si>
  <si>
    <t>LY_lost_postTB_y25_ag1</t>
  </si>
  <si>
    <t>LY_lost_postTB_y25_ag2</t>
  </si>
  <si>
    <t>LY_lost_postTB_y25_ag3</t>
  </si>
  <si>
    <t>LY_lost_postTB_y25_ag4</t>
  </si>
  <si>
    <t>LY_lost_postTB_y25_ag5</t>
  </si>
  <si>
    <t>LY_lost_postTB_y25_ag6</t>
  </si>
  <si>
    <t>LY_lost_postTB_y25_ag7</t>
  </si>
  <si>
    <t>LY_lost_postTB_y25_ag8</t>
  </si>
  <si>
    <t>LY_lost_postTB_y25_ag9</t>
  </si>
  <si>
    <t>LY_lost_postTB_y25_ag10</t>
  </si>
  <si>
    <t>LY_lost_postTB_y25_ag11</t>
  </si>
  <si>
    <t>LY_lost_postTB_y25_ag12</t>
  </si>
  <si>
    <t>LY_lost_postTB_y25_ag13</t>
  </si>
  <si>
    <t>LY_lost_postTB_y25_ag14</t>
  </si>
  <si>
    <t>LY_lost_postTB_y25_ag15</t>
  </si>
  <si>
    <t>LY_lost_postTB_y25_ag16</t>
  </si>
  <si>
    <t>LY lost through post-TB (discounted)</t>
  </si>
  <si>
    <t>Post-TB life expectancy (discounted)</t>
  </si>
  <si>
    <t>Healthy life expectancy (discounted)</t>
  </si>
  <si>
    <t>COSTS per activity</t>
  </si>
  <si>
    <t>INTERVENTION 1: BAU</t>
  </si>
  <si>
    <t>n_HHC_BMI_y[n]</t>
  </si>
  <si>
    <t>n_HHC_DSTPT_y[n]</t>
  </si>
  <si>
    <t>Shouldn't differ by year, permit possibility of varying by age</t>
  </si>
  <si>
    <t>n_HHC_DRTPT_y[n]</t>
  </si>
  <si>
    <t>n_assess_y[n]</t>
  </si>
  <si>
    <t>n_diag_noXpert_y[n]</t>
  </si>
  <si>
    <t>YES</t>
  </si>
  <si>
    <t>NO</t>
  </si>
  <si>
    <t>only required to calculate 8b</t>
  </si>
  <si>
    <t>Number of people who have never had clinical TB (healthy)</t>
  </si>
  <si>
    <t>only required to calculate 3</t>
  </si>
  <si>
    <t>n_treat_DS_y[n]</t>
  </si>
  <si>
    <t>n_treat_DR_y[n]</t>
  </si>
  <si>
    <t>n_prison_y[n]</t>
  </si>
  <si>
    <t>n_assess_y[n] * c_a_diag_improved + n_treat_DS_y[n] * c_a_treat_DS_standard + n_treat_DR_y[n] * c_a_treat_DR_standard</t>
  </si>
  <si>
    <t>n_assess_y[n] * c_a_diag_standard + n_treat_DS_y[n] * c_a_treat_DS_standard + n_treat_DR_y[n] * c_a_treat_DR_standard + n_prison_y[n] * c_a_prison</t>
  </si>
  <si>
    <t>n_assess_y[n] * c_a_diag_standard + n_treat_DS_y[n] * c_a_treat_DS_improved + n_treat_DR_y[n] * c_a_treat_DR_standard</t>
  </si>
  <si>
    <t>n_assess_y[n] * c_a_diag_standard + n_treat_DS_y[n] * c_a_treat_DS_standard + n_treat_DR_y[n] * c_a_treat_DR_improved</t>
  </si>
  <si>
    <t>n_assess_y[n] * c_a_diag_standard + n_treat_DS_y[n] * c_a_treat_DS_standard + n_treat_DR_y[n] * c_a_treat_DR_standard + n_diag_noXpert_y[n] * c_a_DST</t>
  </si>
  <si>
    <t>n_assess_y[n] * c_a_diag_standard + n_treat_DS_y[n] * c_a_treat_DS_standard + n_treat_DR_y[n] * c_a_treat_DR_standard + n_all_y[n] * c_a_screen</t>
  </si>
  <si>
    <t>n_assess_y[n] * c_a_diag_standard + n_treat_DS_y[n] * c_a_treat_DS_standard + n_treat_DR_y[n] * c_a_treat_DR_standard + n_HH_BMI_y[n] * c_a_HHCM + n_HHC_BMI_y[n] * c_a_nutrition</t>
  </si>
  <si>
    <t>n_assess_y[n] * c_a_diag_standard + n_treat_DS_y[n] * c_a_treat_DS_standard + n_treat_DR_y[n] * c_a_treat_DR_standard + (n_HH_DS_y[n] + n_HH_DR_y[n]) * c_a_HHCM + n_HHC_DSTPT_y[n] * c_a_TPT_DS + n_HHC_DRTPT_y[n] * c_a_TPT_DR</t>
  </si>
  <si>
    <t>n_assess_y1 * c_a_diag_standard + n_treat_DS_y1 * c_a_treat_DS_standard + n_treat_DR_y1 * c_a_treat_DR_standard</t>
  </si>
  <si>
    <t>c_Int_BAU_y1</t>
  </si>
  <si>
    <t>c_Int_BAU_y2</t>
  </si>
  <si>
    <t>c_Int_BAU_y3</t>
  </si>
  <si>
    <t>c_Int_BAU_y4</t>
  </si>
  <si>
    <t>c_Int_BAU_y5</t>
  </si>
  <si>
    <t>c_Int_BAU_y6</t>
  </si>
  <si>
    <t>c_Int_BAU_y7</t>
  </si>
  <si>
    <t>c_Int_BAU_y8</t>
  </si>
  <si>
    <t>c_Int_BAU_y9</t>
  </si>
  <si>
    <t>c_Int_BAU_y10</t>
  </si>
  <si>
    <t>c_Int_BAU_y11</t>
  </si>
  <si>
    <t>c_Int_BAU_y12</t>
  </si>
  <si>
    <t>c_Int_BAU_y13</t>
  </si>
  <si>
    <t>c_Int_BAU_y14</t>
  </si>
  <si>
    <t>c_Int_BAU_y15</t>
  </si>
  <si>
    <t>c_Int_BAU_y16</t>
  </si>
  <si>
    <t>c_Int_BAU_y17</t>
  </si>
  <si>
    <t>c_Int_BAU_y18</t>
  </si>
  <si>
    <t>c_Int_BAU_y19</t>
  </si>
  <si>
    <t>c_Int_BAU_y20</t>
  </si>
  <si>
    <t>c_Int_BAU_y21</t>
  </si>
  <si>
    <t>c_Int_BAU_y22</t>
  </si>
  <si>
    <t>c_Int_BAU_y23</t>
  </si>
  <si>
    <t>c_Int_BAU_y24</t>
  </si>
  <si>
    <t>c_Int_BAU_y25</t>
  </si>
  <si>
    <t>c_Int_BAU</t>
  </si>
  <si>
    <t>c_Int_VAX</t>
  </si>
  <si>
    <t>c_Int_TPT</t>
  </si>
  <si>
    <t>c_Int_NTN</t>
  </si>
  <si>
    <t>c_Int_SCR</t>
  </si>
  <si>
    <t>c_Int_DGN</t>
  </si>
  <si>
    <t>c_Int_DST</t>
  </si>
  <si>
    <t>c_Int_PRI</t>
  </si>
  <si>
    <t>c_Int_SDS</t>
  </si>
  <si>
    <t>c_Int_SDR</t>
  </si>
  <si>
    <t>c_Int_BAU_y1 + c_Int_BAU_y2 + c_Int_BAU_y3 + c_Int_BAU_y4 + c_Int_BAU_y5 + c_Int_BAU_y6 + c_Int_BAU_y7 + c_Int_BAU_y8 + c_Int_BAU_y9 + c_Int_BAU_y10 + c_Int_BAU_y11 + c_Int_BAU_y12 + c_Int_BAU_y13 + c_Int_BAU_y14 + c_Int_BAU_y15 + c_Int_BAU_y16 + c_Int_BAU_y17 + c_Int_BAU_y18 + c_Int_BAU_y19 + c_Int_BAU_y20 + c_Int_BAU_y21 + c_Int_BAU_y22 + c_Int_BAU_y23 + c_Int_BAU_y24 + c_Int_BAU_y25</t>
  </si>
  <si>
    <t>(n_assess_y3 * c_a_diag_standard + n_treat_DS_y3 * c_a_treat_DS_standard + n_treat_DR_y3 * c_a_treat_DR_standard) * (1+disc)^-2</t>
  </si>
  <si>
    <t>(n_assess_y2 * c_a_diag_standard + n_treat_DS_y2 * c_a_treat_DS_standard + n_treat_DR_y2 * c_a_treat_DR_standard) * (1+disc)^-1</t>
  </si>
  <si>
    <t>(n_assess_y4 * c_a_diag_standard + n_treat_DS_y4 * c_a_treat_DS_standard + n_treat_DR_y4 * c_a_treat_DR_standard) * (1+disc)^-3</t>
  </si>
  <si>
    <t>(n_assess_y5 * c_a_diag_standard + n_treat_DS_y5 * c_a_treat_DS_standard + n_treat_DR_y5 * c_a_treat_DR_standard) * (1+disc)^-4</t>
  </si>
  <si>
    <t>(n_assess_y6 * c_a_diag_standard + n_treat_DS_y6 * c_a_treat_DS_standard + n_treat_DR_y6 * c_a_treat_DR_standard) * (1+disc)^-5</t>
  </si>
  <si>
    <t>(n_assess_y7 * c_a_diag_standard + n_treat_DS_y7 * c_a_treat_DS_standard + n_treat_DR_y7 * c_a_treat_DR_standard) * (1+disc)^-6</t>
  </si>
  <si>
    <t>(n_assess_y8 * c_a_diag_standard + n_treat_DS_y8 * c_a_treat_DS_standard + n_treat_DR_y8 * c_a_treat_DR_standard) * (1+disc)^-7</t>
  </si>
  <si>
    <t>(n_assess_y13 * c_a_diag_standard + n_treat_DS_y13 * c_a_treat_DS_standard + n_treat_DR_y13 * c_a_treat_DR_standard) * (1+disc)^-12</t>
  </si>
  <si>
    <t>(n_assess_y14 * c_a_diag_standard + n_treat_DS_y14 * c_a_treat_DS_standard + n_treat_DR_y14 * c_a_treat_DR_standard) * (1+disc)^-13</t>
  </si>
  <si>
    <t>(n_assess_y15 * c_a_diag_standard + n_treat_DS_y15 * c_a_treat_DS_standard + n_treat_DR_y15 * c_a_treat_DR_standard) * (1+disc)^-14</t>
  </si>
  <si>
    <t>(n_assess_y16 * c_a_diag_standard + n_treat_DS_y16 * c_a_treat_DS_standard + n_treat_DR_y16 * c_a_treat_DR_standard) * (1+disc)^-15</t>
  </si>
  <si>
    <t>(n_assess_y17 * c_a_diag_standard + n_treat_DS_y17 * c_a_treat_DS_standard + n_treat_DR_y17 * c_a_treat_DR_standard) * (1+disc)^-16</t>
  </si>
  <si>
    <t>(n_assess_y18 * c_a_diag_standard + n_treat_DS_y18 * c_a_treat_DS_standard + n_treat_DR_y18 * c_a_treat_DR_standard) * (1+disc)^-17</t>
  </si>
  <si>
    <t>(n_assess_y19 * c_a_diag_standard + n_treat_DS_y19 * c_a_treat_DS_standard + n_treat_DR_y19 * c_a_treat_DR_standard) * (1+disc)^-18</t>
  </si>
  <si>
    <t>(n_assess_y20 * c_a_diag_standard + n_treat_DS_y20 * c_a_treat_DS_standard + n_treat_DR_y20 * c_a_treat_DR_standard) * (1+disc)^-19</t>
  </si>
  <si>
    <t>(n_assess_y21 * c_a_diag_standard + n_treat_DS_y21 * c_a_treat_DS_standard + n_treat_DR_y21 * c_a_treat_DR_standard) * (1+disc)^-20</t>
  </si>
  <si>
    <t>(n_assess_y22 * c_a_diag_standard + n_treat_DS_y22 * c_a_treat_DS_standard + n_treat_DR_y22 * c_a_treat_DR_standard) * (1+disc)^-21</t>
  </si>
  <si>
    <t>(n_assess_y23 * c_a_diag_standard + n_treat_DS_y23 * c_a_treat_DS_standard + n_treat_DR_y23 * c_a_treat_DR_standard) * (1+disc)^-22</t>
  </si>
  <si>
    <t>(n_assess_y24 * c_a_diag_standard + n_treat_DS_y24 * c_a_treat_DS_standard + n_treat_DR_y24 * c_a_treat_DR_standard) * (1+disc)^-23</t>
  </si>
  <si>
    <t>(n_assess_y25 * c_a_diag_standard + n_treat_DS_y25 * c_a_treat_DS_standard + n_treat_DR_y25 * c_a_treat_DR_standard) * (1+disc)^-24</t>
  </si>
  <si>
    <t>(n_assess_y9 * c_a_diag_standard + n_treat_DS_y9 * c_a_treat_DS_standard + n_treat_DR_y9 * c_a_treat_DR_standard) * (1+disc)^-8</t>
  </si>
  <si>
    <t>(n_assess_y10 * c_a_diag_standard + n_treat_DS_y10 * c_a_treat_DS_standard + n_treat_DR_y10 * c_a_treat_DR_standard) * (1+disc)^-9</t>
  </si>
  <si>
    <t>(n_assess_y11 * c_a_diag_standard + n_treat_DS_y11 * c_a_treat_DS_standard + n_treat_DR_y11 * c_a_treat_DR_standard) * (1+disc)^-10</t>
  </si>
  <si>
    <t>(n_assess_y12 * c_a_diag_standard + n_treat_DS_y12 * c_a_treat_DS_standard + n_treat_DR_y12 * c_a_treat_DR_standard) * (1+disc)^-11</t>
  </si>
  <si>
    <t>INTERVENTION 2: VAX</t>
  </si>
  <si>
    <t>c_Int_VAX_y1</t>
  </si>
  <si>
    <t>c_Int_VAX_y2</t>
  </si>
  <si>
    <t>c_Int_VAX_y3</t>
  </si>
  <si>
    <t>c_Int_VAX_y4</t>
  </si>
  <si>
    <t>c_Int_VAX_y5</t>
  </si>
  <si>
    <t>c_Int_VAX_y6</t>
  </si>
  <si>
    <t>c_Int_VAX_y7</t>
  </si>
  <si>
    <t>c_Int_VAX_y8</t>
  </si>
  <si>
    <t>c_Int_VAX_y9</t>
  </si>
  <si>
    <t>c_Int_VAX_y10</t>
  </si>
  <si>
    <t>c_Int_VAX_y11</t>
  </si>
  <si>
    <t>c_Int_VAX_y12</t>
  </si>
  <si>
    <t>c_Int_VAX_y13</t>
  </si>
  <si>
    <t>c_Int_VAX_y14</t>
  </si>
  <si>
    <t>c_Int_VAX_y15</t>
  </si>
  <si>
    <t>c_Int_VAX_y16</t>
  </si>
  <si>
    <t>c_Int_VAX_y17</t>
  </si>
  <si>
    <t>c_Int_VAX_y18</t>
  </si>
  <si>
    <t>c_Int_VAX_y19</t>
  </si>
  <si>
    <t>c_Int_VAX_y20</t>
  </si>
  <si>
    <t>c_Int_VAX_y21</t>
  </si>
  <si>
    <t>c_Int_VAX_y22</t>
  </si>
  <si>
    <t>c_Int_VAX_y23</t>
  </si>
  <si>
    <t>c_Int_VAX_y24</t>
  </si>
  <si>
    <t>c_Int_VAX_y25</t>
  </si>
  <si>
    <t>c_Int_VAX_y1 + c_Int_VAX_y2 + c_Int_VAX_y3 + c_Int_VAX_y4 + c_Int_VAX_y5 + c_Int_VAX_y6 + c_Int_VAX_y7 + c_Int_VAX_y8 + c_Int_VAX_y9 + c_Int_VAX_y10 + c_Int_VAX_y11 + c_Int_VAX_y12 + c_Int_VAX_y13 + c_Int_VAX_y14 + c_Int_VAX_y15 + c_Int_VAX_y16 + c_Int_VAX_y17 + c_Int_VAX_y18 + c_Int_VAX_y19 + c_Int_VAX_y20 + c_Int_VAX_y21 + c_Int_VAX_y22 + c_Int_VAX_y23 + c_Int_VAX_y24 + c_Int_VAX_y25</t>
  </si>
  <si>
    <r>
      <t>n_assess_y[n] * c_a_diag_standard + n_treat_DS_y[n] * c_a_treat_DS_standard + n_treat_DR_y[n] * c_a_treat_DR_standard + n_all_y[n]_</t>
    </r>
    <r>
      <rPr>
        <b/>
        <sz val="11"/>
        <color theme="0" tint="-0.499984740745262"/>
        <rFont val="Aptos Narrow"/>
        <family val="2"/>
        <scheme val="minor"/>
      </rPr>
      <t>a[n]</t>
    </r>
    <r>
      <rPr>
        <sz val="11"/>
        <color theme="0" tint="-0.499984740745262"/>
        <rFont val="Aptos Narrow"/>
        <family val="2"/>
        <scheme val="minor"/>
      </rPr>
      <t xml:space="preserve"> * c_a_ vax</t>
    </r>
  </si>
  <si>
    <t>INTERVENTION 3: TPT</t>
  </si>
  <si>
    <t>c_Int_TPT_y1</t>
  </si>
  <si>
    <t>c_Int_TPT_y2</t>
  </si>
  <si>
    <t>c_Int_TPT_y3</t>
  </si>
  <si>
    <t>c_Int_TPT_y4</t>
  </si>
  <si>
    <t>c_Int_TPT_y5</t>
  </si>
  <si>
    <t>c_Int_TPT_y6</t>
  </si>
  <si>
    <t>c_Int_TPT_y7</t>
  </si>
  <si>
    <t>c_Int_TPT_y8</t>
  </si>
  <si>
    <t>c_Int_TPT_y9</t>
  </si>
  <si>
    <t>c_Int_TPT_y11</t>
  </si>
  <si>
    <t>c_Int_TPT_y12</t>
  </si>
  <si>
    <t>c_Int_TPT_y13</t>
  </si>
  <si>
    <t>c_Int_TPT_y14</t>
  </si>
  <si>
    <t>c_Int_TPT_y15</t>
  </si>
  <si>
    <t>c_Int_TPT_y16</t>
  </si>
  <si>
    <t>c_Int_TPT_y17</t>
  </si>
  <si>
    <t>c_Int_TPT_y18</t>
  </si>
  <si>
    <t>c_Int_TPT_y19</t>
  </si>
  <si>
    <t>c_Int_TPT_y20</t>
  </si>
  <si>
    <t>c_Int_TPT_y21</t>
  </si>
  <si>
    <t>c_Int_TPT_y22</t>
  </si>
  <si>
    <t>c_Int_TPT_y23</t>
  </si>
  <si>
    <t>c_Int_TPT_y24</t>
  </si>
  <si>
    <t>c_Int_TPT_y25</t>
  </si>
  <si>
    <t>c_Int_TPT_y1 + c_Int_TPT_y2 + c_Int_TPT_y3 + c_Int_TPT_y4 + c_Int_TPT_y5 + c_Int_TPT_y6 + c_Int_TPT_y7 + c_Int_TPT_y8 + c_Int_TPT_y9 + c_Int_TPT_y10 + c_Int_TPT_y11 + c_Int_TPT_y12 + c_Int_TPT_y13 + c_Int_TPT_y14 + c_Int_TPT_y15 + c_Int_TPT_y16 + c_Int_TPT_y17 + c_Int_TPT_y18 + c_Int_TPT_y19 + c_Int_TPT_y20 + c_Int_TPT_y21 + c_Int_TPT_y22 + c_Int_TPT_y23 + c_Int_TPT_y24 + c_Int_TPT_y25</t>
  </si>
  <si>
    <t>c_Int_NTN_y1</t>
  </si>
  <si>
    <t>c_Int_NTN_y2</t>
  </si>
  <si>
    <t>c_Int_NTN_y3</t>
  </si>
  <si>
    <t>c_Int_NTN_y4</t>
  </si>
  <si>
    <t>c_Int_NTN_y5</t>
  </si>
  <si>
    <t>c_Int_NTN_y6</t>
  </si>
  <si>
    <t>c_Int_NTN_y7</t>
  </si>
  <si>
    <t>c_Int_NTN_y8</t>
  </si>
  <si>
    <t>c_Int_NTN_y9</t>
  </si>
  <si>
    <t>c_Int_NTN_y10</t>
  </si>
  <si>
    <t>c_Int_NTN_y11</t>
  </si>
  <si>
    <t>c_Int_NTN_y12</t>
  </si>
  <si>
    <t>c_Int_NTN_y13</t>
  </si>
  <si>
    <t>c_Int_NTN_y14</t>
  </si>
  <si>
    <t>c_Int_NTN_y15</t>
  </si>
  <si>
    <t>c_Int_NTN_y16</t>
  </si>
  <si>
    <t>c_Int_NTN_y17</t>
  </si>
  <si>
    <t>c_Int_NTN_y18</t>
  </si>
  <si>
    <t>c_Int_NTN_y19</t>
  </si>
  <si>
    <t>c_Int_NTN_y20</t>
  </si>
  <si>
    <t>c_Int_NTN_y21</t>
  </si>
  <si>
    <t>c_Int_NTN_y22</t>
  </si>
  <si>
    <t>c_Int_NTN_y23</t>
  </si>
  <si>
    <t>c_Int_NTN_y24</t>
  </si>
  <si>
    <t>c_Int_NTN_y25</t>
  </si>
  <si>
    <t>c_Int_NTN_y1 + c_Int_NTN_y2 + c_Int_NTN_y3 + c_Int_NTN_y4 + c_Int_NTN_y5 + c_Int_NTN_y6 + c_Int_NTN_y7 + c_Int_NTN_y8 + c_Int_NTN_y9 + c_Int_NTN_y10 + c_Int_NTN_y11 + c_Int_NTN_y12 + c_Int_NTN_y13 + c_Int_NTN_y14 + c_Int_NTN_y15 + c_Int_NTN_y16 + c_Int_NTN_y17 + c_Int_NTN_y18 + c_Int_NTN_y19 + c_Int_NTN_y20 + c_Int_NTN_y21 + c_Int_NTN_y22 + c_Int_NTN_y23 + c_Int_NTN_y24 + c_Int_NTN_y25</t>
  </si>
  <si>
    <t>c_Int_SCR_y1</t>
  </si>
  <si>
    <t>c_Int_SCR_y2</t>
  </si>
  <si>
    <t>c_Int_SCR_y3</t>
  </si>
  <si>
    <t>c_Int_SCR_y4</t>
  </si>
  <si>
    <t>c_Int_SCR_y5</t>
  </si>
  <si>
    <t>c_Int_SCR_y6</t>
  </si>
  <si>
    <t>c_Int_SCR_y7</t>
  </si>
  <si>
    <t>c_Int_SCR_y8</t>
  </si>
  <si>
    <t>c_Int_SCR_y9</t>
  </si>
  <si>
    <t>c_Int_SCR_y10</t>
  </si>
  <si>
    <t>c_Int_SCR_y11</t>
  </si>
  <si>
    <t>c_Int_SCR_y12</t>
  </si>
  <si>
    <t>c_Int_SCR_y13</t>
  </si>
  <si>
    <t>c_Int_SCR_y14</t>
  </si>
  <si>
    <t>c_Int_SCR_y15</t>
  </si>
  <si>
    <t>c_Int_SCR_y16</t>
  </si>
  <si>
    <t>c_Int_SCR_y17</t>
  </si>
  <si>
    <t>c_Int_SCR_y18</t>
  </si>
  <si>
    <t>c_Int_SCR_y19</t>
  </si>
  <si>
    <t>c_Int_SCR_y20</t>
  </si>
  <si>
    <t>c_Int_SCR_y21</t>
  </si>
  <si>
    <t>c_Int_SCR_y22</t>
  </si>
  <si>
    <t>c_Int_SCR_y23</t>
  </si>
  <si>
    <t>c_Int_SCR_y24</t>
  </si>
  <si>
    <t>c_Int_SCR_y25</t>
  </si>
  <si>
    <t>c_Int_SCR_y1 + c_Int_SCR_y2 + c_Int_SCR_y3 + c_Int_SCR_y4 + c_Int_SCR_y5 + c_Int_SCR_y6 + c_Int_SCR_y7 + c_Int_SCR_y8 + c_Int_SCR_y9 + c_Int_SCR_y10 + c_Int_SCR_y11 + c_Int_SCR_y12 + c_Int_SCR_y13 + c_Int_SCR_y14 + c_Int_SCR_y15 + c_Int_SCR_y16 + c_Int_SCR_y17 + c_Int_SCR_y18 + c_Int_SCR_y19 + c_Int_SCR_y20 + c_Int_SCR_y21 + c_Int_SCR_y22 + c_Int_SCR_y23 + c_Int_SCR_y24 + c_Int_SCR_y25</t>
  </si>
  <si>
    <t>c_Int_DGN_y1</t>
  </si>
  <si>
    <t>c_Int_DGN_y2</t>
  </si>
  <si>
    <t>c_Int_DGN_y3</t>
  </si>
  <si>
    <t>c_Int_DGN_y4</t>
  </si>
  <si>
    <t>c_Int_DGN_y5</t>
  </si>
  <si>
    <t>c_Int_DGN_y6</t>
  </si>
  <si>
    <t>c_Int_DGN_y7</t>
  </si>
  <si>
    <t>c_Int_DGN_y8</t>
  </si>
  <si>
    <t>c_Int_DGN_y9</t>
  </si>
  <si>
    <t>c_Int_DGN_y10</t>
  </si>
  <si>
    <t>c_Int_DGN_y11</t>
  </si>
  <si>
    <t>c_Int_DGN_y12</t>
  </si>
  <si>
    <t>c_Int_DGN_y13</t>
  </si>
  <si>
    <t>c_Int_DGN_y14</t>
  </si>
  <si>
    <t>c_Int_DGN_y15</t>
  </si>
  <si>
    <t>c_Int_DGN_y16</t>
  </si>
  <si>
    <t>c_Int_DGN_y17</t>
  </si>
  <si>
    <t>c_Int_DGN_y18</t>
  </si>
  <si>
    <t>c_Int_DGN_y19</t>
  </si>
  <si>
    <t>c_Int_DGN_y20</t>
  </si>
  <si>
    <t>c_Int_DGN_y21</t>
  </si>
  <si>
    <t>c_Int_DGN_y22</t>
  </si>
  <si>
    <t>c_Int_DGN_y23</t>
  </si>
  <si>
    <t>c_Int_DGN_y24</t>
  </si>
  <si>
    <t>c_Int_DGN_y25</t>
  </si>
  <si>
    <t>c_Int_DGN_y1 + c_Int_DGN_y2 + c_Int_DGN_y3 + c_Int_DGN_y4 + c_Int_DGN_y5 + c_Int_DGN_y6 + c_Int_DGN_y7 + c_Int_DGN_y8 + c_Int_DGN_y9 + c_Int_DGN_y10 + c_Int_DGN_y11 + c_Int_DGN_y12 + c_Int_DGN_y13 + c_Int_DGN_y14 + c_Int_DGN_y15 + c_Int_DGN_y16 + c_Int_DGN_y17 + c_Int_DGN_y18 + c_Int_DGN_y19 + c_Int_DGN_y20 + c_Int_DGN_y21 + c_Int_DGN_y22 + c_Int_DGN_y23 + c_Int_DGN_y24 + c_Int_DGN_y25</t>
  </si>
  <si>
    <t>c_Int_DST_y1</t>
  </si>
  <si>
    <t>c_Int_DST_y2</t>
  </si>
  <si>
    <t>c_Int_DST_y3</t>
  </si>
  <si>
    <t>c_Int_DST_y4</t>
  </si>
  <si>
    <t>c_Int_DST_y5</t>
  </si>
  <si>
    <t>c_Int_DST_y6</t>
  </si>
  <si>
    <t>c_Int_DST_y7</t>
  </si>
  <si>
    <t>c_Int_DST_y8</t>
  </si>
  <si>
    <t>c_Int_DST_y9</t>
  </si>
  <si>
    <t>c_Int_DST_y10</t>
  </si>
  <si>
    <t>c_Int_DST_y11</t>
  </si>
  <si>
    <t>c_Int_DST_y12</t>
  </si>
  <si>
    <t>c_Int_DST_y13</t>
  </si>
  <si>
    <t>c_Int_DST_y14</t>
  </si>
  <si>
    <t>c_Int_DST_y15</t>
  </si>
  <si>
    <t>c_Int_DST_y16</t>
  </si>
  <si>
    <t>c_Int_DST_y17</t>
  </si>
  <si>
    <t>c_Int_DST_y18</t>
  </si>
  <si>
    <t>c_Int_DST_y19</t>
  </si>
  <si>
    <t>c_Int_DST_y20</t>
  </si>
  <si>
    <t>c_Int_DST_y21</t>
  </si>
  <si>
    <t>c_Int_DST_y22</t>
  </si>
  <si>
    <t>c_Int_DST_y23</t>
  </si>
  <si>
    <t>c_Int_DST_y24</t>
  </si>
  <si>
    <t>c_Int_DST_y25</t>
  </si>
  <si>
    <t>c_Int_DST_y1 + c_Int_DST_y2 + c_Int_DST_y3 + c_Int_DST_y4 + c_Int_DST_y5 + c_Int_DST_y6 + c_Int_DST_y7 + c_Int_DST_y8 + c_Int_DST_y9 + c_Int_DST_y10 + c_Int_DST_y11 + c_Int_DST_y12 + c_Int_DST_y13 + c_Int_DST_y14 + c_Int_DST_y15 + c_Int_DST_y16 + c_Int_DST_y17 + c_Int_DST_y18 + c_Int_DST_y19 + c_Int_DST_y20 + c_Int_DST_y21 + c_Int_DST_y22 + c_Int_DST_y23 + c_Int_DST_y24 + c_Int_DST_y25</t>
  </si>
  <si>
    <t>c_Int_PRI_y1</t>
  </si>
  <si>
    <t>c_Int_PRI_y2</t>
  </si>
  <si>
    <t>c_Int_PRI_y3</t>
  </si>
  <si>
    <t>c_Int_PRI_y4</t>
  </si>
  <si>
    <t>c_Int_PRI_y5</t>
  </si>
  <si>
    <t>c_Int_PRI_y6</t>
  </si>
  <si>
    <t>c_Int_PRI_y7</t>
  </si>
  <si>
    <t>c_Int_PRI_y8</t>
  </si>
  <si>
    <t>c_Int_PRI_y9</t>
  </si>
  <si>
    <t>c_Int_PRI_y10</t>
  </si>
  <si>
    <t>c_Int_PRI_y11</t>
  </si>
  <si>
    <t>c_Int_PRI_y12</t>
  </si>
  <si>
    <t>c_Int_PRI_y13</t>
  </si>
  <si>
    <t>c_Int_PRI_y14</t>
  </si>
  <si>
    <t>c_Int_PRI_y15</t>
  </si>
  <si>
    <t>c_Int_PRI_y16</t>
  </si>
  <si>
    <t>c_Int_PRI_y17</t>
  </si>
  <si>
    <t>c_Int_PRI_y18</t>
  </si>
  <si>
    <t>c_Int_PRI_y19</t>
  </si>
  <si>
    <t>c_Int_PRI_y20</t>
  </si>
  <si>
    <t>c_Int_PRI_y21</t>
  </si>
  <si>
    <t>c_Int_PRI_y22</t>
  </si>
  <si>
    <t>c_Int_PRI_y23</t>
  </si>
  <si>
    <t>c_Int_PRI_y24</t>
  </si>
  <si>
    <t>c_Int_PRI_y25</t>
  </si>
  <si>
    <t>c_Int_PRI_y1 + c_Int_PRI_y2 + c_Int_PRI_y3 + c_Int_PRI_y4 + c_Int_PRI_y5 + c_Int_PRI_y6 + c_Int_PRI_y7 + c_Int_PRI_y8 + c_Int_PRI_y9 + c_Int_PRI_y10 + c_Int_PRI_y11 + c_Int_PRI_y12 + c_Int_PRI_y13 + c_Int_PRI_y14 + c_Int_PRI_y15 + c_Int_PRI_y16 + c_Int_PRI_y17 + c_Int_PRI_y18 + c_Int_PRI_y19 + c_Int_PRI_y20 + c_Int_PRI_y21 + c_Int_PRI_y22 + c_Int_PRI_y23 + c_Int_PRI_y24 + c_Int_PRI_y25</t>
  </si>
  <si>
    <t>c_Int_SDS_y1</t>
  </si>
  <si>
    <t>c_Int_SDS_y2</t>
  </si>
  <si>
    <t>c_Int_SDS_y3</t>
  </si>
  <si>
    <t>c_Int_SDS_y4</t>
  </si>
  <si>
    <t>c_Int_SDS_y5</t>
  </si>
  <si>
    <t>c_Int_SDS_y6</t>
  </si>
  <si>
    <t>c_Int_SDS_y7</t>
  </si>
  <si>
    <t>c_Int_SDS_y8</t>
  </si>
  <si>
    <t>c_Int_SDS_y9</t>
  </si>
  <si>
    <t>c_Int_SDS_y10</t>
  </si>
  <si>
    <t>c_Int_SDS_y11</t>
  </si>
  <si>
    <t>c_Int_SDS_y12</t>
  </si>
  <si>
    <t>c_Int_SDS_y13</t>
  </si>
  <si>
    <t>c_Int_SDS_y14</t>
  </si>
  <si>
    <t>c_Int_SDS_y15</t>
  </si>
  <si>
    <t>c_Int_SDS_y16</t>
  </si>
  <si>
    <t>c_Int_SDS_y17</t>
  </si>
  <si>
    <t>c_Int_SDS_y18</t>
  </si>
  <si>
    <t>c_Int_SDS_y19</t>
  </si>
  <si>
    <t>c_Int_SDS_y20</t>
  </si>
  <si>
    <t>c_Int_SDS_y21</t>
  </si>
  <si>
    <t>c_Int_SDS_y22</t>
  </si>
  <si>
    <t>c_Int_SDS_y23</t>
  </si>
  <si>
    <t>c_Int_SDS_y24</t>
  </si>
  <si>
    <t>c_Int_SDS_y25</t>
  </si>
  <si>
    <t>c_Int_SDS_y1 + c_Int_SDS_y2 + c_Int_SDS_y3 + c_Int_SDS_y4 + c_Int_SDS_y5 + c_Int_SDS_y6 + c_Int_SDS_y7 + c_Int_SDS_y8 + c_Int_SDS_y9 + c_Int_SDS_y10 + c_Int_SDS_y11 + c_Int_SDS_y12 + c_Int_SDS_y13 + c_Int_SDS_y14 + c_Int_SDS_y15 + c_Int_SDS_y16 + c_Int_SDS_y17 + c_Int_SDS_y18 + c_Int_SDS_y19 + c_Int_SDS_y20 + c_Int_SDS_y21 + c_Int_SDS_y22 + c_Int_SDS_y23 + c_Int_SDS_y24 + c_Int_SDS_y25</t>
  </si>
  <si>
    <t>c_Int_SDR_y1</t>
  </si>
  <si>
    <t>c_Int_SDR_y2</t>
  </si>
  <si>
    <t>c_Int_SDR_y3</t>
  </si>
  <si>
    <t>c_Int_SDR_y4</t>
  </si>
  <si>
    <t>c_Int_SDR_y5</t>
  </si>
  <si>
    <t>c_Int_SDR_y6</t>
  </si>
  <si>
    <t>c_Int_SDR_y7</t>
  </si>
  <si>
    <t>c_Int_SDR_y8</t>
  </si>
  <si>
    <t>c_Int_SDR_y9</t>
  </si>
  <si>
    <t>c_Int_SDR_y10</t>
  </si>
  <si>
    <t>c_Int_SDR_y11</t>
  </si>
  <si>
    <t>c_Int_SDR_y12</t>
  </si>
  <si>
    <t>c_Int_SDR_y13</t>
  </si>
  <si>
    <t>c_Int_SDR_y14</t>
  </si>
  <si>
    <t>c_Int_SDR_y15</t>
  </si>
  <si>
    <t>c_Int_SDR_y16</t>
  </si>
  <si>
    <t>c_Int_SDR_y17</t>
  </si>
  <si>
    <t>c_Int_SDR_y18</t>
  </si>
  <si>
    <t>c_Int_SDR_y19</t>
  </si>
  <si>
    <t>c_Int_SDR_y20</t>
  </si>
  <si>
    <t>c_Int_SDR_y21</t>
  </si>
  <si>
    <t>c_Int_SDR_y22</t>
  </si>
  <si>
    <t>c_Int_SDR_y23</t>
  </si>
  <si>
    <t>c_Int_SDR_y24</t>
  </si>
  <si>
    <t>c_Int_SDR_y25</t>
  </si>
  <si>
    <t>c_Int_SDR_y1 + c_Int_SDR_y2 + c_Int_SDR_y3 + c_Int_SDR_y4 + c_Int_SDR_y5 + c_Int_SDR_y6 + c_Int_SDR_y7 + c_Int_SDR_y8 + c_Int_SDR_y9 + c_Int_SDR_y10 + c_Int_SDR_y11 + c_Int_SDR_y12 + c_Int_SDR_y13 + c_Int_SDR_y14 + c_Int_SDR_y15 + c_Int_SDR_y16 + c_Int_SDR_y17 + c_Int_SDR_y18 + c_Int_SDR_y19 + c_Int_SDR_y20 + c_Int_SDR_y21 + c_Int_SDR_y22 + c_Int_SDR_y23 + c_Int_SDR_y24 + c_Int_SDR_y25</t>
  </si>
  <si>
    <t>INTERVENTION 4: NTN</t>
  </si>
  <si>
    <t>c_Int_TPT_y10</t>
  </si>
  <si>
    <t>INTERVENTION 5: SCR</t>
  </si>
  <si>
    <t>INTERVENTION 6: DGN</t>
  </si>
  <si>
    <t>INTERVENTION 7: DST</t>
  </si>
  <si>
    <t>INTERVENTION 8: PRI</t>
  </si>
  <si>
    <t>INTERVENTION 9: SDS</t>
  </si>
  <si>
    <t>INTERVENTION 10: SDR</t>
  </si>
  <si>
    <t>No difference in formulae between countries (use relevant model output and costs for the intended country)</t>
  </si>
  <si>
    <t>No separation required by age - combine all age groups if these have been separated (other than in Vaccination)</t>
  </si>
  <si>
    <t>1 table below for each intervention</t>
  </si>
  <si>
    <t>No difference in formulae between countries or interventions (use relevant model output and LY values for the intended country and intervention)</t>
  </si>
  <si>
    <t>n_TBdeath_y1_ag1 * LY_healthy_y1_ag1</t>
  </si>
  <si>
    <t>n_TBdeath_y1_ag2 * LY_healthy_y1_ag2</t>
  </si>
  <si>
    <t>n_TBdeath_y1_ag3 * LY_healthy_y1_ag3</t>
  </si>
  <si>
    <t>n_TBdeath_y1_ag4 * LY_healthy_y1_ag4</t>
  </si>
  <si>
    <t>n_TBdeath_y1_ag5 * LY_healthy_y1_ag5</t>
  </si>
  <si>
    <t>n_TBdeath_y1_ag6 * LY_healthy_y1_ag6</t>
  </si>
  <si>
    <t>n_TBdeath_y1_ag7 * LY_healthy_y1_ag7</t>
  </si>
  <si>
    <t>n_TBdeath_y1_ag8 * LY_healthy_y1_ag8</t>
  </si>
  <si>
    <t>n_TBdeath_y1_ag9 * LY_healthy_y1_ag9</t>
  </si>
  <si>
    <t>n_TBdeath_y1_ag10 * LY_healthy_y1_ag10</t>
  </si>
  <si>
    <t>n_TBdeath_y1_ag11 * LY_healthy_y1_ag11</t>
  </si>
  <si>
    <t>n_TBdeath_y1_ag12 * LY_healthy_y1_ag12</t>
  </si>
  <si>
    <t>n_TBdeath_y1_ag13 * LY_healthy_y1_ag13</t>
  </si>
  <si>
    <t>n_TBdeath_y1_ag14 * LY_healthy_y1_ag14</t>
  </si>
  <si>
    <t>n_TBdeath_y1_ag15 * LY_healthy_y1_ag15</t>
  </si>
  <si>
    <t>n_TBdeath_y1_ag16 * LY_healthy_y1_ag16</t>
  </si>
  <si>
    <t>n_TBdeath_y1_ag17 * LY_healthy_y1_ag17</t>
  </si>
  <si>
    <t>n_TBdeath_y2_ag1 * LY_healthy_y2_ag1</t>
  </si>
  <si>
    <t>n_TBdeath_y2_ag2 * LY_healthy_y2_ag2</t>
  </si>
  <si>
    <t>n_TBdeath_y2_ag3 * LY_healthy_y2_ag3</t>
  </si>
  <si>
    <t>n_TBdeath_y2_ag4 * LY_healthy_y2_ag4</t>
  </si>
  <si>
    <t>n_TBdeath_y2_ag5 * LY_healthy_y2_ag5</t>
  </si>
  <si>
    <t>n_TBdeath_y2_ag6 * LY_healthy_y2_ag6</t>
  </si>
  <si>
    <t>n_TBdeath_y2_ag7 * LY_healthy_y2_ag7</t>
  </si>
  <si>
    <t>n_TBdeath_y2_ag8 * LY_healthy_y2_ag8</t>
  </si>
  <si>
    <t>n_TBdeath_y2_ag9 * LY_healthy_y2_ag9</t>
  </si>
  <si>
    <t>n_TBdeath_y2_ag10 * LY_healthy_y2_ag10</t>
  </si>
  <si>
    <t>n_TBdeath_y2_ag11 * LY_healthy_y2_ag11</t>
  </si>
  <si>
    <t>n_TBdeath_y2_ag12 * LY_healthy_y2_ag12</t>
  </si>
  <si>
    <t>n_TBdeath_y2_ag13 * LY_healthy_y2_ag13</t>
  </si>
  <si>
    <t>n_TBdeath_y2_ag14 * LY_healthy_y2_ag14</t>
  </si>
  <si>
    <t>n_TBdeath_y2_ag15 * LY_healthy_y2_ag15</t>
  </si>
  <si>
    <t>n_TBdeath_y2_ag16 * LY_healthy_y2_ag16</t>
  </si>
  <si>
    <t>n_TBdeath_y2_ag17 * LY_healthy_y2_ag17</t>
  </si>
  <si>
    <t>n_TBdeath_y3_ag1 * LY_healthy_y3_ag1</t>
  </si>
  <si>
    <t>n_TBdeath_y3_ag2 * LY_healthy_y3_ag2</t>
  </si>
  <si>
    <t>n_TBdeath_y3_ag3 * LY_healthy_y3_ag3</t>
  </si>
  <si>
    <t>n_TBdeath_y3_ag4 * LY_healthy_y3_ag4</t>
  </si>
  <si>
    <t>n_TBdeath_y3_ag5 * LY_healthy_y3_ag5</t>
  </si>
  <si>
    <t>n_TBdeath_y3_ag6 * LY_healthy_y3_ag6</t>
  </si>
  <si>
    <t>n_TBdeath_y3_ag7 * LY_healthy_y3_ag7</t>
  </si>
  <si>
    <t>n_TBdeath_y3_ag8 * LY_healthy_y3_ag8</t>
  </si>
  <si>
    <t>n_TBdeath_y3_ag9 * LY_healthy_y3_ag9</t>
  </si>
  <si>
    <t>n_TBdeath_y3_ag10 * LY_healthy_y3_ag10</t>
  </si>
  <si>
    <t>n_TBdeath_y3_ag11 * LY_healthy_y3_ag11</t>
  </si>
  <si>
    <t>n_TBdeath_y3_ag12 * LY_healthy_y3_ag12</t>
  </si>
  <si>
    <t>n_TBdeath_y3_ag13 * LY_healthy_y3_ag13</t>
  </si>
  <si>
    <t>n_TBdeath_y3_ag14 * LY_healthy_y3_ag14</t>
  </si>
  <si>
    <t>n_TBdeath_y3_ag15 * LY_healthy_y3_ag15</t>
  </si>
  <si>
    <t>n_TBdeath_y3_ag16 * LY_healthy_y3_ag16</t>
  </si>
  <si>
    <t>n_TBdeath_y3_ag17 * LY_healthy_y3_ag17</t>
  </si>
  <si>
    <t>n_TBdeath_y4_ag1 * LY_healthy_y4_ag1</t>
  </si>
  <si>
    <t>n_TBdeath_y4_ag2 * LY_healthy_y4_ag2</t>
  </si>
  <si>
    <t>n_TBdeath_y4_ag3 * LY_healthy_y4_ag3</t>
  </si>
  <si>
    <t>n_TBdeath_y4_ag4 * LY_healthy_y4_ag4</t>
  </si>
  <si>
    <t>n_TBdeath_y4_ag5 * LY_healthy_y4_ag5</t>
  </si>
  <si>
    <t>n_TBdeath_y4_ag6 * LY_healthy_y4_ag6</t>
  </si>
  <si>
    <t>n_TBdeath_y4_ag7 * LY_healthy_y4_ag7</t>
  </si>
  <si>
    <t>n_TBdeath_y4_ag8 * LY_healthy_y4_ag8</t>
  </si>
  <si>
    <t>n_TBdeath_y4_ag9 * LY_healthy_y4_ag9</t>
  </si>
  <si>
    <t>n_TBdeath_y4_ag10 * LY_healthy_y4_ag10</t>
  </si>
  <si>
    <t>n_TBdeath_y4_ag11 * LY_healthy_y4_ag11</t>
  </si>
  <si>
    <t>n_TBdeath_y4_ag12 * LY_healthy_y4_ag12</t>
  </si>
  <si>
    <t>n_TBdeath_y4_ag13 * LY_healthy_y4_ag13</t>
  </si>
  <si>
    <t>n_TBdeath_y4_ag14 * LY_healthy_y4_ag14</t>
  </si>
  <si>
    <t>n_TBdeath_y4_ag15 * LY_healthy_y4_ag15</t>
  </si>
  <si>
    <t>n_TBdeath_y4_ag16 * LY_healthy_y4_ag16</t>
  </si>
  <si>
    <t>n_TBdeath_y4_ag17 * LY_healthy_y4_ag17</t>
  </si>
  <si>
    <t>n_TBdeath_y5_ag1 * LY_healthy_y5_ag1</t>
  </si>
  <si>
    <t>n_TBdeath_y5_ag2 * LY_healthy_y5_ag2</t>
  </si>
  <si>
    <t>n_TBdeath_y5_ag3 * LY_healthy_y5_ag3</t>
  </si>
  <si>
    <t>n_TBdeath_y5_ag4 * LY_healthy_y5_ag4</t>
  </si>
  <si>
    <t>n_TBdeath_y5_ag5 * LY_healthy_y5_ag5</t>
  </si>
  <si>
    <t>n_TBdeath_y5_ag6 * LY_healthy_y5_ag6</t>
  </si>
  <si>
    <t>n_TBdeath_y5_ag7 * LY_healthy_y5_ag7</t>
  </si>
  <si>
    <t>n_TBdeath_y5_ag8 * LY_healthy_y5_ag8</t>
  </si>
  <si>
    <t>n_TBdeath_y5_ag9 * LY_healthy_y5_ag9</t>
  </si>
  <si>
    <t>n_TBdeath_y5_ag10 * LY_healthy_y5_ag10</t>
  </si>
  <si>
    <t>n_TBdeath_y5_ag11 * LY_healthy_y5_ag11</t>
  </si>
  <si>
    <t>n_TBdeath_y5_ag12 * LY_healthy_y5_ag12</t>
  </si>
  <si>
    <t>n_TBdeath_y5_ag13 * LY_healthy_y5_ag13</t>
  </si>
  <si>
    <t>n_TBdeath_y5_ag14 * LY_healthy_y5_ag14</t>
  </si>
  <si>
    <t>n_TBdeath_y5_ag15 * LY_healthy_y5_ag15</t>
  </si>
  <si>
    <t>n_TBdeath_y5_ag16 * LY_healthy_y5_ag16</t>
  </si>
  <si>
    <t>n_TBdeath_y5_ag17 * LY_healthy_y5_ag17</t>
  </si>
  <si>
    <t>n_TBdeath_y6_ag1 * LY_healthy_y6_ag1</t>
  </si>
  <si>
    <t>n_TBdeath_y6_ag2 * LY_healthy_y6_ag2</t>
  </si>
  <si>
    <t>n_TBdeath_y6_ag3 * LY_healthy_y6_ag3</t>
  </si>
  <si>
    <t>n_TBdeath_y6_ag4 * LY_healthy_y6_ag4</t>
  </si>
  <si>
    <t>n_TBdeath_y6_ag5 * LY_healthy_y6_ag5</t>
  </si>
  <si>
    <t>n_TBdeath_y6_ag6 * LY_healthy_y6_ag6</t>
  </si>
  <si>
    <t>n_TBdeath_y6_ag7 * LY_healthy_y6_ag7</t>
  </si>
  <si>
    <t>n_TBdeath_y6_ag8 * LY_healthy_y6_ag8</t>
  </si>
  <si>
    <t>n_TBdeath_y6_ag9 * LY_healthy_y6_ag9</t>
  </si>
  <si>
    <t>n_TBdeath_y6_ag10 * LY_healthy_y6_ag10</t>
  </si>
  <si>
    <t>n_TBdeath_y6_ag11 * LY_healthy_y6_ag11</t>
  </si>
  <si>
    <t>n_TBdeath_y6_ag12 * LY_healthy_y6_ag12</t>
  </si>
  <si>
    <t>n_TBdeath_y6_ag13 * LY_healthy_y6_ag13</t>
  </si>
  <si>
    <t>n_TBdeath_y6_ag14 * LY_healthy_y6_ag14</t>
  </si>
  <si>
    <t>n_TBdeath_y6_ag15 * LY_healthy_y6_ag15</t>
  </si>
  <si>
    <t>n_TBdeath_y6_ag16 * LY_healthy_y6_ag16</t>
  </si>
  <si>
    <t>n_TBdeath_y6_ag17 * LY_healthy_y6_ag17</t>
  </si>
  <si>
    <t>n_TBdeath_y7_ag1 * LY_healthy_y7_ag1</t>
  </si>
  <si>
    <t>n_TBdeath_y7_ag2 * LY_healthy_y7_ag2</t>
  </si>
  <si>
    <t>n_TBdeath_y7_ag3 * LY_healthy_y7_ag3</t>
  </si>
  <si>
    <t>n_TBdeath_y7_ag4 * LY_healthy_y7_ag4</t>
  </si>
  <si>
    <t>n_TBdeath_y7_ag5 * LY_healthy_y7_ag5</t>
  </si>
  <si>
    <t>n_TBdeath_y7_ag6 * LY_healthy_y7_ag6</t>
  </si>
  <si>
    <t>n_TBdeath_y7_ag7 * LY_healthy_y7_ag7</t>
  </si>
  <si>
    <t>n_TBdeath_y7_ag8 * LY_healthy_y7_ag8</t>
  </si>
  <si>
    <t>n_TBdeath_y7_ag9 * LY_healthy_y7_ag9</t>
  </si>
  <si>
    <t>n_TBdeath_y7_ag10 * LY_healthy_y7_ag10</t>
  </si>
  <si>
    <t>n_TBdeath_y7_ag11 * LY_healthy_y7_ag11</t>
  </si>
  <si>
    <t>n_TBdeath_y7_ag12 * LY_healthy_y7_ag12</t>
  </si>
  <si>
    <t>n_TBdeath_y7_ag13 * LY_healthy_y7_ag13</t>
  </si>
  <si>
    <t>n_TBdeath_y7_ag14 * LY_healthy_y7_ag14</t>
  </si>
  <si>
    <t>n_TBdeath_y7_ag15 * LY_healthy_y7_ag15</t>
  </si>
  <si>
    <t>n_TBdeath_y7_ag16 * LY_healthy_y7_ag16</t>
  </si>
  <si>
    <t>n_TBdeath_y7_ag17 * LY_healthy_y7_ag17</t>
  </si>
  <si>
    <t>n_TBdeath_y8_ag1 * LY_healthy_y8_ag1</t>
  </si>
  <si>
    <t>n_TBdeath_y8_ag2 * LY_healthy_y8_ag2</t>
  </si>
  <si>
    <t>n_TBdeath_y8_ag3 * LY_healthy_y8_ag3</t>
  </si>
  <si>
    <t>n_TBdeath_y8_ag4 * LY_healthy_y8_ag4</t>
  </si>
  <si>
    <t>n_TBdeath_y8_ag5 * LY_healthy_y8_ag5</t>
  </si>
  <si>
    <t>n_TBdeath_y8_ag6 * LY_healthy_y8_ag6</t>
  </si>
  <si>
    <t>n_TBdeath_y8_ag7 * LY_healthy_y8_ag7</t>
  </si>
  <si>
    <t>n_TBdeath_y8_ag8 * LY_healthy_y8_ag8</t>
  </si>
  <si>
    <t>n_TBdeath_y8_ag9 * LY_healthy_y8_ag9</t>
  </si>
  <si>
    <t>n_TBdeath_y8_ag10 * LY_healthy_y8_ag10</t>
  </si>
  <si>
    <t>n_TBdeath_y8_ag11 * LY_healthy_y8_ag11</t>
  </si>
  <si>
    <t>n_TBdeath_y8_ag12 * LY_healthy_y8_ag12</t>
  </si>
  <si>
    <t>n_TBdeath_y8_ag13 * LY_healthy_y8_ag13</t>
  </si>
  <si>
    <t>n_TBdeath_y8_ag14 * LY_healthy_y8_ag14</t>
  </si>
  <si>
    <t>n_TBdeath_y8_ag15 * LY_healthy_y8_ag15</t>
  </si>
  <si>
    <t>n_TBdeath_y8_ag16 * LY_healthy_y8_ag16</t>
  </si>
  <si>
    <t>n_TBdeath_y8_ag17 * LY_healthy_y8_ag17</t>
  </si>
  <si>
    <t>n_TBdeath_y9_ag1 * LY_healthy_y9_ag1</t>
  </si>
  <si>
    <t>n_TBdeath_y9_ag2 * LY_healthy_y9_ag2</t>
  </si>
  <si>
    <t>n_TBdeath_y9_ag3 * LY_healthy_y9_ag3</t>
  </si>
  <si>
    <t>n_TBdeath_y9_ag4 * LY_healthy_y9_ag4</t>
  </si>
  <si>
    <t>n_TBdeath_y9_ag5 * LY_healthy_y9_ag5</t>
  </si>
  <si>
    <t>n_TBdeath_y9_ag6 * LY_healthy_y9_ag6</t>
  </si>
  <si>
    <t>n_TBdeath_y9_ag7 * LY_healthy_y9_ag7</t>
  </si>
  <si>
    <t>n_TBdeath_y9_ag8 * LY_healthy_y9_ag8</t>
  </si>
  <si>
    <t>n_TBdeath_y9_ag9 * LY_healthy_y9_ag9</t>
  </si>
  <si>
    <t>n_TBdeath_y9_ag10 * LY_healthy_y9_ag10</t>
  </si>
  <si>
    <t>n_TBdeath_y9_ag11 * LY_healthy_y9_ag11</t>
  </si>
  <si>
    <t>n_TBdeath_y9_ag12 * LY_healthy_y9_ag12</t>
  </si>
  <si>
    <t>n_TBdeath_y9_ag13 * LY_healthy_y9_ag13</t>
  </si>
  <si>
    <t>n_TBdeath_y9_ag14 * LY_healthy_y9_ag14</t>
  </si>
  <si>
    <t>n_TBdeath_y9_ag15 * LY_healthy_y9_ag15</t>
  </si>
  <si>
    <t>n_TBdeath_y9_ag16 * LY_healthy_y9_ag16</t>
  </si>
  <si>
    <t>n_TBdeath_y9_ag17 * LY_healthy_y9_ag17</t>
  </si>
  <si>
    <t>n_TBdeath_y10_ag1 * LY_healthy_y10_ag1</t>
  </si>
  <si>
    <t>n_TBdeath_y10_ag2 * LY_healthy_y10_ag2</t>
  </si>
  <si>
    <t>n_TBdeath_y10_ag3 * LY_healthy_y10_ag3</t>
  </si>
  <si>
    <t>n_TBdeath_y10_ag4 * LY_healthy_y10_ag4</t>
  </si>
  <si>
    <t>n_TBdeath_y10_ag5 * LY_healthy_y10_ag5</t>
  </si>
  <si>
    <t>n_TBdeath_y10_ag6 * LY_healthy_y10_ag6</t>
  </si>
  <si>
    <t>n_TBdeath_y10_ag7 * LY_healthy_y10_ag7</t>
  </si>
  <si>
    <t>n_TBdeath_y10_ag8 * LY_healthy_y10_ag8</t>
  </si>
  <si>
    <t>n_TBdeath_y10_ag9 * LY_healthy_y10_ag9</t>
  </si>
  <si>
    <t>n_TBdeath_y10_ag10 * LY_healthy_y10_ag10</t>
  </si>
  <si>
    <t>n_TBdeath_y10_ag11 * LY_healthy_y10_ag11</t>
  </si>
  <si>
    <t>n_TBdeath_y10_ag12 * LY_healthy_y10_ag12</t>
  </si>
  <si>
    <t>n_TBdeath_y10_ag13 * LY_healthy_y10_ag13</t>
  </si>
  <si>
    <t>n_TBdeath_y10_ag14 * LY_healthy_y10_ag14</t>
  </si>
  <si>
    <t>n_TBdeath_y10_ag15 * LY_healthy_y10_ag15</t>
  </si>
  <si>
    <t>n_TBdeath_y10_ag16 * LY_healthy_y10_ag16</t>
  </si>
  <si>
    <t>n_TBdeath_y10_ag17 * LY_healthy_y10_ag17</t>
  </si>
  <si>
    <t>n_TBdeath_y11_ag1 * LY_healthy_y11_ag1</t>
  </si>
  <si>
    <t>n_TBdeath_y11_ag2 * LY_healthy_y11_ag2</t>
  </si>
  <si>
    <t>n_TBdeath_y11_ag3 * LY_healthy_y11_ag3</t>
  </si>
  <si>
    <t>n_TBdeath_y11_ag4 * LY_healthy_y11_ag4</t>
  </si>
  <si>
    <t>n_TBdeath_y11_ag5 * LY_healthy_y11_ag5</t>
  </si>
  <si>
    <t>n_TBdeath_y11_ag6 * LY_healthy_y11_ag6</t>
  </si>
  <si>
    <t>n_TBdeath_y11_ag7 * LY_healthy_y11_ag7</t>
  </si>
  <si>
    <t>n_TBdeath_y11_ag8 * LY_healthy_y11_ag8</t>
  </si>
  <si>
    <t>n_TBdeath_y11_ag9 * LY_healthy_y11_ag9</t>
  </si>
  <si>
    <t>n_TBdeath_y11_ag10 * LY_healthy_y11_ag10</t>
  </si>
  <si>
    <t>n_TBdeath_y11_ag11 * LY_healthy_y11_ag11</t>
  </si>
  <si>
    <t>n_TBdeath_y11_ag12 * LY_healthy_y11_ag12</t>
  </si>
  <si>
    <t>n_TBdeath_y11_ag13 * LY_healthy_y11_ag13</t>
  </si>
  <si>
    <t>n_TBdeath_y11_ag14 * LY_healthy_y11_ag14</t>
  </si>
  <si>
    <t>n_TBdeath_y11_ag15 * LY_healthy_y11_ag15</t>
  </si>
  <si>
    <t>n_TBdeath_y11_ag16 * LY_healthy_y11_ag16</t>
  </si>
  <si>
    <t>n_TBdeath_y11_ag17 * LY_healthy_y11_ag17</t>
  </si>
  <si>
    <t>n_TBdeath_y12_ag1 * LY_healthy_y12_ag1</t>
  </si>
  <si>
    <t>n_TBdeath_y12_ag2 * LY_healthy_y12_ag2</t>
  </si>
  <si>
    <t>n_TBdeath_y12_ag3 * LY_healthy_y12_ag3</t>
  </si>
  <si>
    <t>n_TBdeath_y12_ag4 * LY_healthy_y12_ag4</t>
  </si>
  <si>
    <t>n_TBdeath_y12_ag5 * LY_healthy_y12_ag5</t>
  </si>
  <si>
    <t>n_TBdeath_y12_ag6 * LY_healthy_y12_ag6</t>
  </si>
  <si>
    <t>n_TBdeath_y12_ag7 * LY_healthy_y12_ag7</t>
  </si>
  <si>
    <t>n_TBdeath_y12_ag8 * LY_healthy_y12_ag8</t>
  </si>
  <si>
    <t>n_TBdeath_y12_ag9 * LY_healthy_y12_ag9</t>
  </si>
  <si>
    <t>n_TBdeath_y12_ag10 * LY_healthy_y12_ag10</t>
  </si>
  <si>
    <t>n_TBdeath_y12_ag11 * LY_healthy_y12_ag11</t>
  </si>
  <si>
    <t>n_TBdeath_y12_ag12 * LY_healthy_y12_ag12</t>
  </si>
  <si>
    <t>n_TBdeath_y12_ag13 * LY_healthy_y12_ag13</t>
  </si>
  <si>
    <t>n_TBdeath_y12_ag14 * LY_healthy_y12_ag14</t>
  </si>
  <si>
    <t>n_TBdeath_y12_ag15 * LY_healthy_y12_ag15</t>
  </si>
  <si>
    <t>n_TBdeath_y12_ag16 * LY_healthy_y12_ag16</t>
  </si>
  <si>
    <t>n_TBdeath_y12_ag17 * LY_healthy_y12_ag17</t>
  </si>
  <si>
    <t>n_TBdeath_y13_ag1 * LY_healthy_y13_ag1</t>
  </si>
  <si>
    <t>n_TBdeath_y13_ag2 * LY_healthy_y13_ag2</t>
  </si>
  <si>
    <t>n_TBdeath_y13_ag3 * LY_healthy_y13_ag3</t>
  </si>
  <si>
    <t>n_TBdeath_y13_ag4 * LY_healthy_y13_ag4</t>
  </si>
  <si>
    <t>n_TBdeath_y13_ag5 * LY_healthy_y13_ag5</t>
  </si>
  <si>
    <t>n_TBdeath_y13_ag6 * LY_healthy_y13_ag6</t>
  </si>
  <si>
    <t>n_TBdeath_y13_ag7 * LY_healthy_y13_ag7</t>
  </si>
  <si>
    <t>n_TBdeath_y13_ag8 * LY_healthy_y13_ag8</t>
  </si>
  <si>
    <t>n_TBdeath_y13_ag9 * LY_healthy_y13_ag9</t>
  </si>
  <si>
    <t>n_TBdeath_y13_ag10 * LY_healthy_y13_ag10</t>
  </si>
  <si>
    <t>n_TBdeath_y13_ag11 * LY_healthy_y13_ag11</t>
  </si>
  <si>
    <t>n_TBdeath_y13_ag12 * LY_healthy_y13_ag12</t>
  </si>
  <si>
    <t>n_TBdeath_y13_ag13 * LY_healthy_y13_ag13</t>
  </si>
  <si>
    <t>n_TBdeath_y13_ag14 * LY_healthy_y13_ag14</t>
  </si>
  <si>
    <t>n_TBdeath_y13_ag15 * LY_healthy_y13_ag15</t>
  </si>
  <si>
    <t>n_TBdeath_y13_ag16 * LY_healthy_y13_ag16</t>
  </si>
  <si>
    <t>n_TBdeath_y13_ag17 * LY_healthy_y13_ag17</t>
  </si>
  <si>
    <t>n_TBdeath_y14_ag1 * LY_healthy_y14_ag1</t>
  </si>
  <si>
    <t>n_TBdeath_y14_ag2 * LY_healthy_y14_ag2</t>
  </si>
  <si>
    <t>n_TBdeath_y14_ag3 * LY_healthy_y14_ag3</t>
  </si>
  <si>
    <t>n_TBdeath_y14_ag4 * LY_healthy_y14_ag4</t>
  </si>
  <si>
    <t>n_TBdeath_y14_ag5 * LY_healthy_y14_ag5</t>
  </si>
  <si>
    <t>n_TBdeath_y14_ag6 * LY_healthy_y14_ag6</t>
  </si>
  <si>
    <t>n_TBdeath_y14_ag7 * LY_healthy_y14_ag7</t>
  </si>
  <si>
    <t>n_TBdeath_y14_ag8 * LY_healthy_y14_ag8</t>
  </si>
  <si>
    <t>n_TBdeath_y14_ag9 * LY_healthy_y14_ag9</t>
  </si>
  <si>
    <t>n_TBdeath_y14_ag10 * LY_healthy_y14_ag10</t>
  </si>
  <si>
    <t>n_TBdeath_y14_ag11 * LY_healthy_y14_ag11</t>
  </si>
  <si>
    <t>n_TBdeath_y14_ag12 * LY_healthy_y14_ag12</t>
  </si>
  <si>
    <t>n_TBdeath_y14_ag13 * LY_healthy_y14_ag13</t>
  </si>
  <si>
    <t>n_TBdeath_y14_ag14 * LY_healthy_y14_ag14</t>
  </si>
  <si>
    <t>n_TBdeath_y14_ag15 * LY_healthy_y14_ag15</t>
  </si>
  <si>
    <t>n_TBdeath_y14_ag16 * LY_healthy_y14_ag16</t>
  </si>
  <si>
    <t>n_TBdeath_y14_ag17 * LY_healthy_y14_ag17</t>
  </si>
  <si>
    <t>n_TBdeath_y15_ag1 * LY_healthy_y15_ag1</t>
  </si>
  <si>
    <t>n_TBdeath_y15_ag2 * LY_healthy_y15_ag2</t>
  </si>
  <si>
    <t>n_TBdeath_y15_ag3 * LY_healthy_y15_ag3</t>
  </si>
  <si>
    <t>n_TBdeath_y15_ag4 * LY_healthy_y15_ag4</t>
  </si>
  <si>
    <t>n_TBdeath_y15_ag5 * LY_healthy_y15_ag5</t>
  </si>
  <si>
    <t>n_TBdeath_y15_ag6 * LY_healthy_y15_ag6</t>
  </si>
  <si>
    <t>n_TBdeath_y15_ag7 * LY_healthy_y15_ag7</t>
  </si>
  <si>
    <t>n_TBdeath_y15_ag8 * LY_healthy_y15_ag8</t>
  </si>
  <si>
    <t>n_TBdeath_y15_ag9 * LY_healthy_y15_ag9</t>
  </si>
  <si>
    <t>n_TBdeath_y15_ag10 * LY_healthy_y15_ag10</t>
  </si>
  <si>
    <t>n_TBdeath_y15_ag11 * LY_healthy_y15_ag11</t>
  </si>
  <si>
    <t>n_TBdeath_y15_ag12 * LY_healthy_y15_ag12</t>
  </si>
  <si>
    <t>n_TBdeath_y15_ag13 * LY_healthy_y15_ag13</t>
  </si>
  <si>
    <t>n_TBdeath_y15_ag14 * LY_healthy_y15_ag14</t>
  </si>
  <si>
    <t>n_TBdeath_y15_ag15 * LY_healthy_y15_ag15</t>
  </si>
  <si>
    <t>n_TBdeath_y15_ag16 * LY_healthy_y15_ag16</t>
  </si>
  <si>
    <t>n_TBdeath_y15_ag17 * LY_healthy_y15_ag17</t>
  </si>
  <si>
    <t>n_TBdeath_y16_ag1 * LY_healthy_y16_ag1</t>
  </si>
  <si>
    <t>n_TBdeath_y16_ag2 * LY_healthy_y16_ag2</t>
  </si>
  <si>
    <t>n_TBdeath_y16_ag3 * LY_healthy_y16_ag3</t>
  </si>
  <si>
    <t>n_TBdeath_y16_ag4 * LY_healthy_y16_ag4</t>
  </si>
  <si>
    <t>n_TBdeath_y16_ag5 * LY_healthy_y16_ag5</t>
  </si>
  <si>
    <t>n_TBdeath_y16_ag6 * LY_healthy_y16_ag6</t>
  </si>
  <si>
    <t>n_TBdeath_y16_ag7 * LY_healthy_y16_ag7</t>
  </si>
  <si>
    <t>n_TBdeath_y16_ag8 * LY_healthy_y16_ag8</t>
  </si>
  <si>
    <t>n_TBdeath_y16_ag9 * LY_healthy_y16_ag9</t>
  </si>
  <si>
    <t>n_TBdeath_y16_ag10 * LY_healthy_y16_ag10</t>
  </si>
  <si>
    <t>n_TBdeath_y16_ag11 * LY_healthy_y16_ag11</t>
  </si>
  <si>
    <t>n_TBdeath_y16_ag12 * LY_healthy_y16_ag12</t>
  </si>
  <si>
    <t>n_TBdeath_y16_ag13 * LY_healthy_y16_ag13</t>
  </si>
  <si>
    <t>n_TBdeath_y16_ag14 * LY_healthy_y16_ag14</t>
  </si>
  <si>
    <t>n_TBdeath_y16_ag15 * LY_healthy_y16_ag15</t>
  </si>
  <si>
    <t>n_TBdeath_y16_ag16 * LY_healthy_y16_ag16</t>
  </si>
  <si>
    <t>n_TBdeath_y16_ag17 * LY_healthy_y16_ag17</t>
  </si>
  <si>
    <t>n_TBdeath_y17_ag1 * LY_healthy_y17_ag1</t>
  </si>
  <si>
    <t>n_TBdeath_y17_ag2 * LY_healthy_y17_ag2</t>
  </si>
  <si>
    <t>n_TBdeath_y17_ag3 * LY_healthy_y17_ag3</t>
  </si>
  <si>
    <t>n_TBdeath_y17_ag4 * LY_healthy_y17_ag4</t>
  </si>
  <si>
    <t>n_TBdeath_y17_ag5 * LY_healthy_y17_ag5</t>
  </si>
  <si>
    <t>n_TBdeath_y17_ag6 * LY_healthy_y17_ag6</t>
  </si>
  <si>
    <t>n_TBdeath_y17_ag7 * LY_healthy_y17_ag7</t>
  </si>
  <si>
    <t>n_TBdeath_y17_ag8 * LY_healthy_y17_ag8</t>
  </si>
  <si>
    <t>n_TBdeath_y17_ag9 * LY_healthy_y17_ag9</t>
  </si>
  <si>
    <t>n_TBdeath_y17_ag10 * LY_healthy_y17_ag10</t>
  </si>
  <si>
    <t>n_TBdeath_y17_ag11 * LY_healthy_y17_ag11</t>
  </si>
  <si>
    <t>n_TBdeath_y17_ag12 * LY_healthy_y17_ag12</t>
  </si>
  <si>
    <t>n_TBdeath_y17_ag13 * LY_healthy_y17_ag13</t>
  </si>
  <si>
    <t>n_TBdeath_y17_ag14 * LY_healthy_y17_ag14</t>
  </si>
  <si>
    <t>n_TBdeath_y17_ag15 * LY_healthy_y17_ag15</t>
  </si>
  <si>
    <t>n_TBdeath_y17_ag16 * LY_healthy_y17_ag16</t>
  </si>
  <si>
    <t>n_TBdeath_y17_ag17 * LY_healthy_y17_ag17</t>
  </si>
  <si>
    <t>n_TBdeath_y18_ag1 * LY_healthy_y18_ag1</t>
  </si>
  <si>
    <t>n_TBdeath_y18_ag2 * LY_healthy_y18_ag2</t>
  </si>
  <si>
    <t>n_TBdeath_y18_ag3 * LY_healthy_y18_ag3</t>
  </si>
  <si>
    <t>n_TBdeath_y18_ag4 * LY_healthy_y18_ag4</t>
  </si>
  <si>
    <t>n_TBdeath_y18_ag5 * LY_healthy_y18_ag5</t>
  </si>
  <si>
    <t>n_TBdeath_y18_ag6 * LY_healthy_y18_ag6</t>
  </si>
  <si>
    <t>n_TBdeath_y18_ag7 * LY_healthy_y18_ag7</t>
  </si>
  <si>
    <t>n_TBdeath_y18_ag8 * LY_healthy_y18_ag8</t>
  </si>
  <si>
    <t>n_TBdeath_y18_ag9 * LY_healthy_y18_ag9</t>
  </si>
  <si>
    <t>n_TBdeath_y18_ag10 * LY_healthy_y18_ag10</t>
  </si>
  <si>
    <t>n_TBdeath_y18_ag11 * LY_healthy_y18_ag11</t>
  </si>
  <si>
    <t>n_TBdeath_y18_ag12 * LY_healthy_y18_ag12</t>
  </si>
  <si>
    <t>n_TBdeath_y18_ag13 * LY_healthy_y18_ag13</t>
  </si>
  <si>
    <t>n_TBdeath_y18_ag14 * LY_healthy_y18_ag14</t>
  </si>
  <si>
    <t>n_TBdeath_y18_ag15 * LY_healthy_y18_ag15</t>
  </si>
  <si>
    <t>n_TBdeath_y18_ag16 * LY_healthy_y18_ag16</t>
  </si>
  <si>
    <t>n_TBdeath_y18_ag17 * LY_healthy_y18_ag17</t>
  </si>
  <si>
    <t>n_TBdeath_y19_ag1 * LY_healthy_y19_ag1</t>
  </si>
  <si>
    <t>n_TBdeath_y19_ag2 * LY_healthy_y19_ag2</t>
  </si>
  <si>
    <t>n_TBdeath_y19_ag3 * LY_healthy_y19_ag3</t>
  </si>
  <si>
    <t>n_TBdeath_y19_ag4 * LY_healthy_y19_ag4</t>
  </si>
  <si>
    <t>n_TBdeath_y19_ag5 * LY_healthy_y19_ag5</t>
  </si>
  <si>
    <t>n_TBdeath_y19_ag6 * LY_healthy_y19_ag6</t>
  </si>
  <si>
    <t>n_TBdeath_y19_ag7 * LY_healthy_y19_ag7</t>
  </si>
  <si>
    <t>n_TBdeath_y19_ag8 * LY_healthy_y19_ag8</t>
  </si>
  <si>
    <t>n_TBdeath_y19_ag9 * LY_healthy_y19_ag9</t>
  </si>
  <si>
    <t>n_TBdeath_y19_ag10 * LY_healthy_y19_ag10</t>
  </si>
  <si>
    <t>n_TBdeath_y19_ag11 * LY_healthy_y19_ag11</t>
  </si>
  <si>
    <t>n_TBdeath_y19_ag12 * LY_healthy_y19_ag12</t>
  </si>
  <si>
    <t>n_TBdeath_y19_ag13 * LY_healthy_y19_ag13</t>
  </si>
  <si>
    <t>n_TBdeath_y19_ag14 * LY_healthy_y19_ag14</t>
  </si>
  <si>
    <t>n_TBdeath_y19_ag15 * LY_healthy_y19_ag15</t>
  </si>
  <si>
    <t>n_TBdeath_y19_ag16 * LY_healthy_y19_ag16</t>
  </si>
  <si>
    <t>n_TBdeath_y19_ag17 * LY_healthy_y19_ag17</t>
  </si>
  <si>
    <t>n_TBdeath_y20_ag1 * LY_healthy_y20_ag1</t>
  </si>
  <si>
    <t>n_TBdeath_y20_ag2 * LY_healthy_y20_ag2</t>
  </si>
  <si>
    <t>n_TBdeath_y20_ag3 * LY_healthy_y20_ag3</t>
  </si>
  <si>
    <t>n_TBdeath_y20_ag4 * LY_healthy_y20_ag4</t>
  </si>
  <si>
    <t>n_TBdeath_y20_ag5 * LY_healthy_y20_ag5</t>
  </si>
  <si>
    <t>n_TBdeath_y20_ag6 * LY_healthy_y20_ag6</t>
  </si>
  <si>
    <t>n_TBdeath_y20_ag7 * LY_healthy_y20_ag7</t>
  </si>
  <si>
    <t>n_TBdeath_y20_ag8 * LY_healthy_y20_ag8</t>
  </si>
  <si>
    <t>n_TBdeath_y20_ag9 * LY_healthy_y20_ag9</t>
  </si>
  <si>
    <t>n_TBdeath_y20_ag10 * LY_healthy_y20_ag10</t>
  </si>
  <si>
    <t>n_TBdeath_y20_ag11 * LY_healthy_y20_ag11</t>
  </si>
  <si>
    <t>n_TBdeath_y20_ag12 * LY_healthy_y20_ag12</t>
  </si>
  <si>
    <t>n_TBdeath_y20_ag13 * LY_healthy_y20_ag13</t>
  </si>
  <si>
    <t>n_TBdeath_y20_ag14 * LY_healthy_y20_ag14</t>
  </si>
  <si>
    <t>n_TBdeath_y20_ag15 * LY_healthy_y20_ag15</t>
  </si>
  <si>
    <t>n_TBdeath_y20_ag16 * LY_healthy_y20_ag16</t>
  </si>
  <si>
    <t>n_TBdeath_y20_ag17 * LY_healthy_y20_ag17</t>
  </si>
  <si>
    <t>n_TBdeath_y21_ag1 * LY_healthy_y21_ag1</t>
  </si>
  <si>
    <t>n_TBdeath_y21_ag2 * LY_healthy_y21_ag2</t>
  </si>
  <si>
    <t>n_TBdeath_y21_ag3 * LY_healthy_y21_ag3</t>
  </si>
  <si>
    <t>n_TBdeath_y21_ag4 * LY_healthy_y21_ag4</t>
  </si>
  <si>
    <t>n_TBdeath_y21_ag5 * LY_healthy_y21_ag5</t>
  </si>
  <si>
    <t>n_TBdeath_y21_ag6 * LY_healthy_y21_ag6</t>
  </si>
  <si>
    <t>n_TBdeath_y21_ag7 * LY_healthy_y21_ag7</t>
  </si>
  <si>
    <t>n_TBdeath_y21_ag8 * LY_healthy_y21_ag8</t>
  </si>
  <si>
    <t>n_TBdeath_y21_ag9 * LY_healthy_y21_ag9</t>
  </si>
  <si>
    <t>n_TBdeath_y21_ag10 * LY_healthy_y21_ag10</t>
  </si>
  <si>
    <t>n_TBdeath_y21_ag11 * LY_healthy_y21_ag11</t>
  </si>
  <si>
    <t>n_TBdeath_y21_ag12 * LY_healthy_y21_ag12</t>
  </si>
  <si>
    <t>n_TBdeath_y21_ag13 * LY_healthy_y21_ag13</t>
  </si>
  <si>
    <t>n_TBdeath_y21_ag14 * LY_healthy_y21_ag14</t>
  </si>
  <si>
    <t>n_TBdeath_y21_ag15 * LY_healthy_y21_ag15</t>
  </si>
  <si>
    <t>n_TBdeath_y21_ag16 * LY_healthy_y21_ag16</t>
  </si>
  <si>
    <t>n_TBdeath_y21_ag17 * LY_healthy_y21_ag17</t>
  </si>
  <si>
    <t>n_TBdeath_y22_ag1 * LY_healthy_y22_ag1</t>
  </si>
  <si>
    <t>n_TBdeath_y22_ag2 * LY_healthy_y22_ag2</t>
  </si>
  <si>
    <t>n_TBdeath_y22_ag3 * LY_healthy_y22_ag3</t>
  </si>
  <si>
    <t>n_TBdeath_y22_ag4 * LY_healthy_y22_ag4</t>
  </si>
  <si>
    <t>n_TBdeath_y22_ag5 * LY_healthy_y22_ag5</t>
  </si>
  <si>
    <t>n_TBdeath_y22_ag6 * LY_healthy_y22_ag6</t>
  </si>
  <si>
    <t>n_TBdeath_y22_ag7 * LY_healthy_y22_ag7</t>
  </si>
  <si>
    <t>n_TBdeath_y22_ag8 * LY_healthy_y22_ag8</t>
  </si>
  <si>
    <t>n_TBdeath_y22_ag9 * LY_healthy_y22_ag9</t>
  </si>
  <si>
    <t>n_TBdeath_y22_ag10 * LY_healthy_y22_ag10</t>
  </si>
  <si>
    <t>n_TBdeath_y22_ag11 * LY_healthy_y22_ag11</t>
  </si>
  <si>
    <t>n_TBdeath_y22_ag12 * LY_healthy_y22_ag12</t>
  </si>
  <si>
    <t>n_TBdeath_y22_ag13 * LY_healthy_y22_ag13</t>
  </si>
  <si>
    <t>n_TBdeath_y22_ag14 * LY_healthy_y22_ag14</t>
  </si>
  <si>
    <t>n_TBdeath_y22_ag15 * LY_healthy_y22_ag15</t>
  </si>
  <si>
    <t>n_TBdeath_y22_ag16 * LY_healthy_y22_ag16</t>
  </si>
  <si>
    <t>n_TBdeath_y22_ag17 * LY_healthy_y22_ag17</t>
  </si>
  <si>
    <t>n_TBdeath_y23_ag1 * LY_healthy_y23_ag1</t>
  </si>
  <si>
    <t>n_TBdeath_y23_ag2 * LY_healthy_y23_ag2</t>
  </si>
  <si>
    <t>n_TBdeath_y23_ag3 * LY_healthy_y23_ag3</t>
  </si>
  <si>
    <t>n_TBdeath_y23_ag4 * LY_healthy_y23_ag4</t>
  </si>
  <si>
    <t>n_TBdeath_y23_ag5 * LY_healthy_y23_ag5</t>
  </si>
  <si>
    <t>n_TBdeath_y23_ag6 * LY_healthy_y23_ag6</t>
  </si>
  <si>
    <t>n_TBdeath_y23_ag7 * LY_healthy_y23_ag7</t>
  </si>
  <si>
    <t>n_TBdeath_y23_ag8 * LY_healthy_y23_ag8</t>
  </si>
  <si>
    <t>n_TBdeath_y23_ag9 * LY_healthy_y23_ag9</t>
  </si>
  <si>
    <t>n_TBdeath_y23_ag10 * LY_healthy_y23_ag10</t>
  </si>
  <si>
    <t>n_TBdeath_y23_ag11 * LY_healthy_y23_ag11</t>
  </si>
  <si>
    <t>n_TBdeath_y23_ag12 * LY_healthy_y23_ag12</t>
  </si>
  <si>
    <t>n_TBdeath_y23_ag13 * LY_healthy_y23_ag13</t>
  </si>
  <si>
    <t>n_TBdeath_y23_ag14 * LY_healthy_y23_ag14</t>
  </si>
  <si>
    <t>n_TBdeath_y23_ag15 * LY_healthy_y23_ag15</t>
  </si>
  <si>
    <t>n_TBdeath_y23_ag16 * LY_healthy_y23_ag16</t>
  </si>
  <si>
    <t>n_TBdeath_y23_ag17 * LY_healthy_y23_ag17</t>
  </si>
  <si>
    <t>n_TBdeath_y24_ag1 * LY_healthy_y24_ag1</t>
  </si>
  <si>
    <t>n_TBdeath_y24_ag2 * LY_healthy_y24_ag2</t>
  </si>
  <si>
    <t>n_TBdeath_y24_ag3 * LY_healthy_y24_ag3</t>
  </si>
  <si>
    <t>n_TBdeath_y24_ag4 * LY_healthy_y24_ag4</t>
  </si>
  <si>
    <t>n_TBdeath_y24_ag5 * LY_healthy_y24_ag5</t>
  </si>
  <si>
    <t>n_TBdeath_y24_ag6 * LY_healthy_y24_ag6</t>
  </si>
  <si>
    <t>n_TBdeath_y24_ag7 * LY_healthy_y24_ag7</t>
  </si>
  <si>
    <t>n_TBdeath_y24_ag8 * LY_healthy_y24_ag8</t>
  </si>
  <si>
    <t>n_TBdeath_y24_ag9 * LY_healthy_y24_ag9</t>
  </si>
  <si>
    <t>n_TBdeath_y24_ag10 * LY_healthy_y24_ag10</t>
  </si>
  <si>
    <t>n_TBdeath_y24_ag11 * LY_healthy_y24_ag11</t>
  </si>
  <si>
    <t>n_TBdeath_y24_ag12 * LY_healthy_y24_ag12</t>
  </si>
  <si>
    <t>n_TBdeath_y24_ag13 * LY_healthy_y24_ag13</t>
  </si>
  <si>
    <t>n_TBdeath_y24_ag14 * LY_healthy_y24_ag14</t>
  </si>
  <si>
    <t>n_TBdeath_y24_ag15 * LY_healthy_y24_ag15</t>
  </si>
  <si>
    <t>n_TBdeath_y24_ag16 * LY_healthy_y24_ag16</t>
  </si>
  <si>
    <t>n_TBdeath_y24_ag17 * LY_healthy_y24_ag17</t>
  </si>
  <si>
    <t>n_TBdeath_y25_ag1 * LY_healthy_y25_ag1</t>
  </si>
  <si>
    <t>n_TBdeath_y25_ag2 * LY_healthy_y25_ag2</t>
  </si>
  <si>
    <t>n_TBdeath_y25_ag3 * LY_healthy_y25_ag3</t>
  </si>
  <si>
    <t>n_TBdeath_y25_ag4 * LY_healthy_y25_ag4</t>
  </si>
  <si>
    <t>n_TBdeath_y25_ag5 * LY_healthy_y25_ag5</t>
  </si>
  <si>
    <t>n_TBdeath_y25_ag6 * LY_healthy_y25_ag6</t>
  </si>
  <si>
    <t>n_TBdeath_y25_ag7 * LY_healthy_y25_ag7</t>
  </si>
  <si>
    <t>n_TBdeath_y25_ag8 * LY_healthy_y25_ag8</t>
  </si>
  <si>
    <t>n_TBdeath_y25_ag9 * LY_healthy_y25_ag9</t>
  </si>
  <si>
    <t>n_TBdeath_y25_ag10 * LY_healthy_y25_ag10</t>
  </si>
  <si>
    <t>n_TBdeath_y25_ag11 * LY_healthy_y25_ag11</t>
  </si>
  <si>
    <t>n_TBdeath_y25_ag12 * LY_healthy_y25_ag12</t>
  </si>
  <si>
    <t>n_TBdeath_y25_ag13 * LY_healthy_y25_ag13</t>
  </si>
  <si>
    <t>n_TBdeath_y25_ag14 * LY_healthy_y25_ag14</t>
  </si>
  <si>
    <t>n_TBdeath_y25_ag15 * LY_healthy_y25_ag15</t>
  </si>
  <si>
    <t>n_TBdeath_y25_ag16 * LY_healthy_y25_ag16</t>
  </si>
  <si>
    <t>n_TBdeath_y25_ag17 * LY_healthy_y25_ag17</t>
  </si>
  <si>
    <t>DALY_mort_TB_y1_ag1</t>
  </si>
  <si>
    <t>DALY_mort_TB_y1_ag2</t>
  </si>
  <si>
    <t>DALY_mort_TB_y1_ag3</t>
  </si>
  <si>
    <t>DALY_mort_TB_y1_ag4</t>
  </si>
  <si>
    <t>DALY_mort_TB_y1_ag5</t>
  </si>
  <si>
    <t>DALY_mort_TB_y1_ag6</t>
  </si>
  <si>
    <t>DALY_mort_TB_y1_ag7</t>
  </si>
  <si>
    <t>DALY_mort_TB_y1_ag8</t>
  </si>
  <si>
    <t>DALY_mort_TB_y1_ag9</t>
  </si>
  <si>
    <t>DALY_mort_TB_y1_ag10</t>
  </si>
  <si>
    <t>DALY_mort_TB_y1_ag11</t>
  </si>
  <si>
    <t>DALY_mort_TB_y1_ag12</t>
  </si>
  <si>
    <t>DALY_mort_TB_y1_ag13</t>
  </si>
  <si>
    <t>DALY_mort_TB_y1_ag14</t>
  </si>
  <si>
    <t>DALY_mort_TB_y1_ag15</t>
  </si>
  <si>
    <t>DALY_mort_TB_y1_ag16</t>
  </si>
  <si>
    <t>DALY_mort_TB_y1_ag17</t>
  </si>
  <si>
    <t>DALY_mort_TB_y2_ag1</t>
  </si>
  <si>
    <t>DALY_mort_TB_y2_ag2</t>
  </si>
  <si>
    <t>DALY_mort_TB_y2_ag3</t>
  </si>
  <si>
    <t>DALY_mort_TB_y2_ag4</t>
  </si>
  <si>
    <t>DALY_mort_TB_y2_ag5</t>
  </si>
  <si>
    <t>DALY_mort_TB_y2_ag6</t>
  </si>
  <si>
    <t>DALY_mort_TB_y2_ag7</t>
  </si>
  <si>
    <t>DALY_mort_TB_y2_ag8</t>
  </si>
  <si>
    <t>DALY_mort_TB_y2_ag9</t>
  </si>
  <si>
    <t>DALY_mort_TB_y2_ag10</t>
  </si>
  <si>
    <t>DALY_mort_TB_y2_ag11</t>
  </si>
  <si>
    <t>DALY_mort_TB_y2_ag12</t>
  </si>
  <si>
    <t>DALY_mort_TB_y2_ag13</t>
  </si>
  <si>
    <t>DALY_mort_TB_y2_ag14</t>
  </si>
  <si>
    <t>DALY_mort_TB_y2_ag15</t>
  </si>
  <si>
    <t>DALY_mort_TB_y2_ag16</t>
  </si>
  <si>
    <t>DALY_mort_TB_y2_ag17</t>
  </si>
  <si>
    <t>DALY_mort_TB_y3_ag1</t>
  </si>
  <si>
    <t>DALY_mort_TB_y3_ag2</t>
  </si>
  <si>
    <t>DALY_mort_TB_y3_ag3</t>
  </si>
  <si>
    <t>DALY_mort_TB_y3_ag4</t>
  </si>
  <si>
    <t>DALY_mort_TB_y3_ag5</t>
  </si>
  <si>
    <t>DALY_mort_TB_y3_ag6</t>
  </si>
  <si>
    <t>DALY_mort_TB_y3_ag7</t>
  </si>
  <si>
    <t>DALY_mort_TB_y3_ag8</t>
  </si>
  <si>
    <t>DALY_mort_TB_y3_ag9</t>
  </si>
  <si>
    <t>DALY_mort_TB_y3_ag10</t>
  </si>
  <si>
    <t>DALY_mort_TB_y3_ag11</t>
  </si>
  <si>
    <t>DALY_mort_TB_y3_ag12</t>
  </si>
  <si>
    <t>DALY_mort_TB_y3_ag13</t>
  </si>
  <si>
    <t>DALY_mort_TB_y3_ag14</t>
  </si>
  <si>
    <t>DALY_mort_TB_y3_ag15</t>
  </si>
  <si>
    <t>DALY_mort_TB_y3_ag16</t>
  </si>
  <si>
    <t>DALY_mort_TB_y3_ag17</t>
  </si>
  <si>
    <t>DALY_mort_TB_y4_ag1</t>
  </si>
  <si>
    <t>DALY_mort_TB_y4_ag2</t>
  </si>
  <si>
    <t>DALY_mort_TB_y4_ag3</t>
  </si>
  <si>
    <t>DALY_mort_TB_y4_ag4</t>
  </si>
  <si>
    <t>DALY_mort_TB_y4_ag5</t>
  </si>
  <si>
    <t>DALY_mort_TB_y4_ag6</t>
  </si>
  <si>
    <t>DALY_mort_TB_y4_ag7</t>
  </si>
  <si>
    <t>DALY_mort_TB_y4_ag8</t>
  </si>
  <si>
    <t>DALY_mort_TB_y4_ag9</t>
  </si>
  <si>
    <t>DALY_mort_TB_y4_ag10</t>
  </si>
  <si>
    <t>DALY_mort_TB_y4_ag11</t>
  </si>
  <si>
    <t>DALY_mort_TB_y4_ag12</t>
  </si>
  <si>
    <t>DALY_mort_TB_y4_ag13</t>
  </si>
  <si>
    <t>DALY_mort_TB_y4_ag14</t>
  </si>
  <si>
    <t>DALY_mort_TB_y4_ag15</t>
  </si>
  <si>
    <t>DALY_mort_TB_y4_ag16</t>
  </si>
  <si>
    <t>DALY_mort_TB_y4_ag17</t>
  </si>
  <si>
    <t>DALY_mort_TB_y5_ag1</t>
  </si>
  <si>
    <t>DALY_mort_TB_y5_ag2</t>
  </si>
  <si>
    <t>DALY_mort_TB_y5_ag3</t>
  </si>
  <si>
    <t>DALY_mort_TB_y5_ag4</t>
  </si>
  <si>
    <t>DALY_mort_TB_y5_ag5</t>
  </si>
  <si>
    <t>DALY_mort_TB_y5_ag6</t>
  </si>
  <si>
    <t>DALY_mort_TB_y5_ag7</t>
  </si>
  <si>
    <t>DALY_mort_TB_y5_ag8</t>
  </si>
  <si>
    <t>DALY_mort_TB_y5_ag9</t>
  </si>
  <si>
    <t>DALY_mort_TB_y5_ag10</t>
  </si>
  <si>
    <t>DALY_mort_TB_y5_ag11</t>
  </si>
  <si>
    <t>DALY_mort_TB_y5_ag12</t>
  </si>
  <si>
    <t>DALY_mort_TB_y5_ag13</t>
  </si>
  <si>
    <t>DALY_mort_TB_y5_ag14</t>
  </si>
  <si>
    <t>DALY_mort_TB_y5_ag15</t>
  </si>
  <si>
    <t>DALY_mort_TB_y5_ag16</t>
  </si>
  <si>
    <t>DALY_mort_TB_y5_ag17</t>
  </si>
  <si>
    <t>DALY_mort_TB_y6_ag1</t>
  </si>
  <si>
    <t>DALY_mort_TB_y6_ag2</t>
  </si>
  <si>
    <t>DALY_mort_TB_y6_ag3</t>
  </si>
  <si>
    <t>DALY_mort_TB_y6_ag4</t>
  </si>
  <si>
    <t>DALY_mort_TB_y6_ag5</t>
  </si>
  <si>
    <t>DALY_mort_TB_y6_ag6</t>
  </si>
  <si>
    <t>DALY_mort_TB_y6_ag7</t>
  </si>
  <si>
    <t>DALY_mort_TB_y6_ag8</t>
  </si>
  <si>
    <t>DALY_mort_TB_y6_ag9</t>
  </si>
  <si>
    <t>DALY_mort_TB_y6_ag10</t>
  </si>
  <si>
    <t>DALY_mort_TB_y6_ag11</t>
  </si>
  <si>
    <t>DALY_mort_TB_y6_ag12</t>
  </si>
  <si>
    <t>DALY_mort_TB_y6_ag13</t>
  </si>
  <si>
    <t>DALY_mort_TB_y6_ag14</t>
  </si>
  <si>
    <t>DALY_mort_TB_y6_ag15</t>
  </si>
  <si>
    <t>DALY_mort_TB_y6_ag16</t>
  </si>
  <si>
    <t>DALY_mort_TB_y6_ag17</t>
  </si>
  <si>
    <t>DALY_mort_TB_y7_ag1</t>
  </si>
  <si>
    <t>DALY_mort_TB_y7_ag2</t>
  </si>
  <si>
    <t>DALY_mort_TB_y7_ag3</t>
  </si>
  <si>
    <t>DALY_mort_TB_y7_ag4</t>
  </si>
  <si>
    <t>DALY_mort_TB_y7_ag5</t>
  </si>
  <si>
    <t>DALY_mort_TB_y7_ag6</t>
  </si>
  <si>
    <t>DALY_mort_TB_y7_ag7</t>
  </si>
  <si>
    <t>DALY_mort_TB_y7_ag8</t>
  </si>
  <si>
    <t>DALY_mort_TB_y7_ag9</t>
  </si>
  <si>
    <t>DALY_mort_TB_y7_ag10</t>
  </si>
  <si>
    <t>DALY_mort_TB_y7_ag11</t>
  </si>
  <si>
    <t>DALY_mort_TB_y7_ag12</t>
  </si>
  <si>
    <t>DALY_mort_TB_y7_ag13</t>
  </si>
  <si>
    <t>DALY_mort_TB_y7_ag14</t>
  </si>
  <si>
    <t>DALY_mort_TB_y7_ag15</t>
  </si>
  <si>
    <t>DALY_mort_TB_y7_ag16</t>
  </si>
  <si>
    <t>DALY_mort_TB_y7_ag17</t>
  </si>
  <si>
    <t>DALY_mort_TB_y8_ag1</t>
  </si>
  <si>
    <t>DALY_mort_TB_y8_ag2</t>
  </si>
  <si>
    <t>DALY_mort_TB_y8_ag3</t>
  </si>
  <si>
    <t>DALY_mort_TB_y8_ag4</t>
  </si>
  <si>
    <t>DALY_mort_TB_y8_ag5</t>
  </si>
  <si>
    <t>DALY_mort_TB_y8_ag6</t>
  </si>
  <si>
    <t>DALY_mort_TB_y8_ag7</t>
  </si>
  <si>
    <t>DALY_mort_TB_y8_ag8</t>
  </si>
  <si>
    <t>DALY_mort_TB_y8_ag9</t>
  </si>
  <si>
    <t>DALY_mort_TB_y8_ag10</t>
  </si>
  <si>
    <t>DALY_mort_TB_y8_ag11</t>
  </si>
  <si>
    <t>DALY_mort_TB_y8_ag12</t>
  </si>
  <si>
    <t>DALY_mort_TB_y8_ag13</t>
  </si>
  <si>
    <t>DALY_mort_TB_y8_ag14</t>
  </si>
  <si>
    <t>DALY_mort_TB_y8_ag15</t>
  </si>
  <si>
    <t>DALY_mort_TB_y8_ag16</t>
  </si>
  <si>
    <t>DALY_mort_TB_y8_ag17</t>
  </si>
  <si>
    <t>DALY_mort_TB_y9_ag1</t>
  </si>
  <si>
    <t>DALY_mort_TB_y9_ag2</t>
  </si>
  <si>
    <t>DALY_mort_TB_y9_ag3</t>
  </si>
  <si>
    <t>DALY_mort_TB_y9_ag4</t>
  </si>
  <si>
    <t>DALY_mort_TB_y9_ag5</t>
  </si>
  <si>
    <t>DALY_mort_TB_y9_ag6</t>
  </si>
  <si>
    <t>DALY_mort_TB_y9_ag7</t>
  </si>
  <si>
    <t>DALY_mort_TB_y9_ag8</t>
  </si>
  <si>
    <t>DALY_mort_TB_y9_ag9</t>
  </si>
  <si>
    <t>DALY_mort_TB_y9_ag10</t>
  </si>
  <si>
    <t>DALY_mort_TB_y9_ag11</t>
  </si>
  <si>
    <t>DALY_mort_TB_y9_ag12</t>
  </si>
  <si>
    <t>DALY_mort_TB_y9_ag13</t>
  </si>
  <si>
    <t>DALY_mort_TB_y9_ag14</t>
  </si>
  <si>
    <t>DALY_mort_TB_y9_ag15</t>
  </si>
  <si>
    <t>DALY_mort_TB_y9_ag16</t>
  </si>
  <si>
    <t>DALY_mort_TB_y9_ag17</t>
  </si>
  <si>
    <t>DALY_mort_TB_y10_ag1</t>
  </si>
  <si>
    <t>DALY_mort_TB_y10_ag2</t>
  </si>
  <si>
    <t>DALY_mort_TB_y10_ag3</t>
  </si>
  <si>
    <t>DALY_mort_TB_y10_ag4</t>
  </si>
  <si>
    <t>DALY_mort_TB_y10_ag5</t>
  </si>
  <si>
    <t>DALY_mort_TB_y10_ag6</t>
  </si>
  <si>
    <t>DALY_mort_TB_y10_ag7</t>
  </si>
  <si>
    <t>DALY_mort_TB_y10_ag8</t>
  </si>
  <si>
    <t>DALY_mort_TB_y10_ag9</t>
  </si>
  <si>
    <t>DALY_mort_TB_y10_ag10</t>
  </si>
  <si>
    <t>DALY_mort_TB_y10_ag11</t>
  </si>
  <si>
    <t>DALY_mort_TB_y10_ag12</t>
  </si>
  <si>
    <t>DALY_mort_TB_y10_ag13</t>
  </si>
  <si>
    <t>DALY_mort_TB_y10_ag14</t>
  </si>
  <si>
    <t>DALY_mort_TB_y10_ag15</t>
  </si>
  <si>
    <t>DALY_mort_TB_y10_ag16</t>
  </si>
  <si>
    <t>DALY_mort_TB_y10_ag17</t>
  </si>
  <si>
    <t>DALY_mort_TB_y11_ag1</t>
  </si>
  <si>
    <t>DALY_mort_TB_y11_ag2</t>
  </si>
  <si>
    <t>DALY_mort_TB_y11_ag3</t>
  </si>
  <si>
    <t>DALY_mort_TB_y11_ag4</t>
  </si>
  <si>
    <t>DALY_mort_TB_y11_ag5</t>
  </si>
  <si>
    <t>DALY_mort_TB_y11_ag6</t>
  </si>
  <si>
    <t>DALY_mort_TB_y11_ag7</t>
  </si>
  <si>
    <t>DALY_mort_TB_y11_ag8</t>
  </si>
  <si>
    <t>DALY_mort_TB_y11_ag9</t>
  </si>
  <si>
    <t>DALY_mort_TB_y11_ag10</t>
  </si>
  <si>
    <t>DALY_mort_TB_y11_ag11</t>
  </si>
  <si>
    <t>DALY_mort_TB_y11_ag12</t>
  </si>
  <si>
    <t>DALY_mort_TB_y11_ag13</t>
  </si>
  <si>
    <t>DALY_mort_TB_y11_ag14</t>
  </si>
  <si>
    <t>DALY_mort_TB_y11_ag15</t>
  </si>
  <si>
    <t>DALY_mort_TB_y11_ag16</t>
  </si>
  <si>
    <t>DALY_mort_TB_y11_ag17</t>
  </si>
  <si>
    <t>DALY_mort_TB_y12_ag1</t>
  </si>
  <si>
    <t>DALY_mort_TB_y12_ag2</t>
  </si>
  <si>
    <t>DALY_mort_TB_y12_ag3</t>
  </si>
  <si>
    <t>DALY_mort_TB_y12_ag4</t>
  </si>
  <si>
    <t>DALY_mort_TB_y12_ag5</t>
  </si>
  <si>
    <t>DALY_mort_TB_y12_ag6</t>
  </si>
  <si>
    <t>DALY_mort_TB_y12_ag7</t>
  </si>
  <si>
    <t>DALY_mort_TB_y12_ag8</t>
  </si>
  <si>
    <t>DALY_mort_TB_y12_ag9</t>
  </si>
  <si>
    <t>DALY_mort_TB_y12_ag10</t>
  </si>
  <si>
    <t>DALY_mort_TB_y12_ag11</t>
  </si>
  <si>
    <t>DALY_mort_TB_y12_ag12</t>
  </si>
  <si>
    <t>DALY_mort_TB_y12_ag13</t>
  </si>
  <si>
    <t>DALY_mort_TB_y12_ag14</t>
  </si>
  <si>
    <t>DALY_mort_TB_y12_ag15</t>
  </si>
  <si>
    <t>DALY_mort_TB_y12_ag16</t>
  </si>
  <si>
    <t>DALY_mort_TB_y12_ag17</t>
  </si>
  <si>
    <t>DALY_mort_TB_y13_ag1</t>
  </si>
  <si>
    <t>DALY_mort_TB_y13_ag2</t>
  </si>
  <si>
    <t>DALY_mort_TB_y13_ag3</t>
  </si>
  <si>
    <t>DALY_mort_TB_y13_ag4</t>
  </si>
  <si>
    <t>DALY_mort_TB_y13_ag5</t>
  </si>
  <si>
    <t>DALY_mort_TB_y13_ag6</t>
  </si>
  <si>
    <t>DALY_mort_TB_y13_ag7</t>
  </si>
  <si>
    <t>DALY_mort_TB_y13_ag8</t>
  </si>
  <si>
    <t>DALY_mort_TB_y13_ag9</t>
  </si>
  <si>
    <t>DALY_mort_TB_y13_ag10</t>
  </si>
  <si>
    <t>DALY_mort_TB_y13_ag11</t>
  </si>
  <si>
    <t>DALY_mort_TB_y13_ag12</t>
  </si>
  <si>
    <t>DALY_mort_TB_y13_ag13</t>
  </si>
  <si>
    <t>DALY_mort_TB_y13_ag14</t>
  </si>
  <si>
    <t>DALY_mort_TB_y13_ag15</t>
  </si>
  <si>
    <t>DALY_mort_TB_y13_ag16</t>
  </si>
  <si>
    <t>DALY_mort_TB_y13_ag17</t>
  </si>
  <si>
    <t>DALY_mort_TB_y14_ag1</t>
  </si>
  <si>
    <t>DALY_mort_TB_y14_ag2</t>
  </si>
  <si>
    <t>DALY_mort_TB_y14_ag3</t>
  </si>
  <si>
    <t>DALY_mort_TB_y14_ag4</t>
  </si>
  <si>
    <t>DALY_mort_TB_y14_ag5</t>
  </si>
  <si>
    <t>DALY_mort_TB_y14_ag6</t>
  </si>
  <si>
    <t>DALY_mort_TB_y14_ag7</t>
  </si>
  <si>
    <t>DALY_mort_TB_y14_ag8</t>
  </si>
  <si>
    <t>DALY_mort_TB_y14_ag9</t>
  </si>
  <si>
    <t>DALY_mort_TB_y14_ag10</t>
  </si>
  <si>
    <t>DALY_mort_TB_y14_ag11</t>
  </si>
  <si>
    <t>DALY_mort_TB_y14_ag12</t>
  </si>
  <si>
    <t>DALY_mort_TB_y14_ag13</t>
  </si>
  <si>
    <t>DALY_mort_TB_y14_ag14</t>
  </si>
  <si>
    <t>DALY_mort_TB_y14_ag15</t>
  </si>
  <si>
    <t>DALY_mort_TB_y14_ag16</t>
  </si>
  <si>
    <t>DALY_mort_TB_y14_ag17</t>
  </si>
  <si>
    <t>DALY_mort_TB_y15_ag1</t>
  </si>
  <si>
    <t>DALY_mort_TB_y15_ag2</t>
  </si>
  <si>
    <t>DALY_mort_TB_y15_ag3</t>
  </si>
  <si>
    <t>DALY_mort_TB_y15_ag4</t>
  </si>
  <si>
    <t>DALY_mort_TB_y15_ag5</t>
  </si>
  <si>
    <t>DALY_mort_TB_y15_ag6</t>
  </si>
  <si>
    <t>DALY_mort_TB_y15_ag7</t>
  </si>
  <si>
    <t>DALY_mort_TB_y15_ag8</t>
  </si>
  <si>
    <t>DALY_mort_TB_y15_ag9</t>
  </si>
  <si>
    <t>DALY_mort_TB_y15_ag10</t>
  </si>
  <si>
    <t>DALY_mort_TB_y15_ag11</t>
  </si>
  <si>
    <t>DALY_mort_TB_y15_ag12</t>
  </si>
  <si>
    <t>DALY_mort_TB_y15_ag13</t>
  </si>
  <si>
    <t>DALY_mort_TB_y15_ag14</t>
  </si>
  <si>
    <t>DALY_mort_TB_y15_ag15</t>
  </si>
  <si>
    <t>DALY_mort_TB_y15_ag16</t>
  </si>
  <si>
    <t>DALY_mort_TB_y15_ag17</t>
  </si>
  <si>
    <t>DALY_mort_TB_y16_ag1</t>
  </si>
  <si>
    <t>DALY_mort_TB_y16_ag2</t>
  </si>
  <si>
    <t>DALY_mort_TB_y16_ag3</t>
  </si>
  <si>
    <t>DALY_mort_TB_y16_ag4</t>
  </si>
  <si>
    <t>DALY_mort_TB_y16_ag5</t>
  </si>
  <si>
    <t>DALY_mort_TB_y16_ag6</t>
  </si>
  <si>
    <t>DALY_mort_TB_y16_ag7</t>
  </si>
  <si>
    <t>DALY_mort_TB_y16_ag8</t>
  </si>
  <si>
    <t>DALY_mort_TB_y16_ag9</t>
  </si>
  <si>
    <t>DALY_mort_TB_y16_ag10</t>
  </si>
  <si>
    <t>DALY_mort_TB_y16_ag11</t>
  </si>
  <si>
    <t>DALY_mort_TB_y16_ag12</t>
  </si>
  <si>
    <t>DALY_mort_TB_y16_ag13</t>
  </si>
  <si>
    <t>DALY_mort_TB_y16_ag14</t>
  </si>
  <si>
    <t>DALY_mort_TB_y16_ag15</t>
  </si>
  <si>
    <t>DALY_mort_TB_y16_ag16</t>
  </si>
  <si>
    <t>DALY_mort_TB_y16_ag17</t>
  </si>
  <si>
    <t>DALY_mort_TB_y17_ag1</t>
  </si>
  <si>
    <t>DALY_mort_TB_y17_ag2</t>
  </si>
  <si>
    <t>DALY_mort_TB_y17_ag3</t>
  </si>
  <si>
    <t>DALY_mort_TB_y17_ag4</t>
  </si>
  <si>
    <t>DALY_mort_TB_y17_ag5</t>
  </si>
  <si>
    <t>DALY_mort_TB_y17_ag6</t>
  </si>
  <si>
    <t>DALY_mort_TB_y17_ag7</t>
  </si>
  <si>
    <t>DALY_mort_TB_y17_ag8</t>
  </si>
  <si>
    <t>DALY_mort_TB_y17_ag9</t>
  </si>
  <si>
    <t>DALY_mort_TB_y17_ag10</t>
  </si>
  <si>
    <t>DALY_mort_TB_y17_ag11</t>
  </si>
  <si>
    <t>DALY_mort_TB_y17_ag12</t>
  </si>
  <si>
    <t>DALY_mort_TB_y17_ag13</t>
  </si>
  <si>
    <t>DALY_mort_TB_y17_ag14</t>
  </si>
  <si>
    <t>DALY_mort_TB_y17_ag15</t>
  </si>
  <si>
    <t>DALY_mort_TB_y17_ag16</t>
  </si>
  <si>
    <t>DALY_mort_TB_y17_ag17</t>
  </si>
  <si>
    <t>DALY_mort_TB_y18_ag1</t>
  </si>
  <si>
    <t>DALY_mort_TB_y18_ag2</t>
  </si>
  <si>
    <t>DALY_mort_TB_y18_ag3</t>
  </si>
  <si>
    <t>DALY_mort_TB_y18_ag4</t>
  </si>
  <si>
    <t>DALY_mort_TB_y18_ag5</t>
  </si>
  <si>
    <t>DALY_mort_TB_y18_ag6</t>
  </si>
  <si>
    <t>DALY_mort_TB_y18_ag7</t>
  </si>
  <si>
    <t>DALY_mort_TB_y18_ag8</t>
  </si>
  <si>
    <t>DALY_mort_TB_y18_ag9</t>
  </si>
  <si>
    <t>DALY_mort_TB_y18_ag10</t>
  </si>
  <si>
    <t>DALY_mort_TB_y18_ag11</t>
  </si>
  <si>
    <t>DALY_mort_TB_y18_ag12</t>
  </si>
  <si>
    <t>DALY_mort_TB_y18_ag13</t>
  </si>
  <si>
    <t>DALY_mort_TB_y18_ag14</t>
  </si>
  <si>
    <t>DALY_mort_TB_y18_ag15</t>
  </si>
  <si>
    <t>DALY_mort_TB_y18_ag16</t>
  </si>
  <si>
    <t>DALY_mort_TB_y18_ag17</t>
  </si>
  <si>
    <t>DALY_mort_TB_y19_ag1</t>
  </si>
  <si>
    <t>DALY_mort_TB_y19_ag2</t>
  </si>
  <si>
    <t>DALY_mort_TB_y19_ag3</t>
  </si>
  <si>
    <t>DALY_mort_TB_y19_ag4</t>
  </si>
  <si>
    <t>DALY_mort_TB_y19_ag5</t>
  </si>
  <si>
    <t>DALY_mort_TB_y19_ag6</t>
  </si>
  <si>
    <t>DALY_mort_TB_y19_ag7</t>
  </si>
  <si>
    <t>DALY_mort_TB_y19_ag8</t>
  </si>
  <si>
    <t>DALY_mort_TB_y19_ag9</t>
  </si>
  <si>
    <t>DALY_mort_TB_y19_ag10</t>
  </si>
  <si>
    <t>DALY_mort_TB_y19_ag11</t>
  </si>
  <si>
    <t>DALY_mort_TB_y19_ag12</t>
  </si>
  <si>
    <t>DALY_mort_TB_y19_ag13</t>
  </si>
  <si>
    <t>DALY_mort_TB_y19_ag14</t>
  </si>
  <si>
    <t>DALY_mort_TB_y19_ag15</t>
  </si>
  <si>
    <t>DALY_mort_TB_y19_ag16</t>
  </si>
  <si>
    <t>DALY_mort_TB_y19_ag17</t>
  </si>
  <si>
    <t>DALY_mort_TB_y20_ag1</t>
  </si>
  <si>
    <t>DALY_mort_TB_y20_ag2</t>
  </si>
  <si>
    <t>DALY_mort_TB_y20_ag3</t>
  </si>
  <si>
    <t>DALY_mort_TB_y20_ag4</t>
  </si>
  <si>
    <t>DALY_mort_TB_y20_ag5</t>
  </si>
  <si>
    <t>DALY_mort_TB_y20_ag6</t>
  </si>
  <si>
    <t>DALY_mort_TB_y20_ag7</t>
  </si>
  <si>
    <t>DALY_mort_TB_y20_ag8</t>
  </si>
  <si>
    <t>DALY_mort_TB_y20_ag9</t>
  </si>
  <si>
    <t>DALY_mort_TB_y20_ag10</t>
  </si>
  <si>
    <t>DALY_mort_TB_y20_ag11</t>
  </si>
  <si>
    <t>DALY_mort_TB_y20_ag12</t>
  </si>
  <si>
    <t>DALY_mort_TB_y20_ag13</t>
  </si>
  <si>
    <t>DALY_mort_TB_y20_ag14</t>
  </si>
  <si>
    <t>DALY_mort_TB_y20_ag15</t>
  </si>
  <si>
    <t>DALY_mort_TB_y20_ag16</t>
  </si>
  <si>
    <t>DALY_mort_TB_y20_ag17</t>
  </si>
  <si>
    <t>DALY_mort_TB_y21_ag1</t>
  </si>
  <si>
    <t>DALY_mort_TB_y21_ag2</t>
  </si>
  <si>
    <t>DALY_mort_TB_y21_ag3</t>
  </si>
  <si>
    <t>DALY_mort_TB_y21_ag4</t>
  </si>
  <si>
    <t>DALY_mort_TB_y21_ag5</t>
  </si>
  <si>
    <t>DALY_mort_TB_y21_ag6</t>
  </si>
  <si>
    <t>DALY_mort_TB_y21_ag7</t>
  </si>
  <si>
    <t>DALY_mort_TB_y21_ag8</t>
  </si>
  <si>
    <t>DALY_mort_TB_y21_ag9</t>
  </si>
  <si>
    <t>DALY_mort_TB_y21_ag10</t>
  </si>
  <si>
    <t>DALY_mort_TB_y21_ag11</t>
  </si>
  <si>
    <t>DALY_mort_TB_y21_ag12</t>
  </si>
  <si>
    <t>DALY_mort_TB_y21_ag13</t>
  </si>
  <si>
    <t>DALY_mort_TB_y21_ag14</t>
  </si>
  <si>
    <t>DALY_mort_TB_y21_ag15</t>
  </si>
  <si>
    <t>DALY_mort_TB_y21_ag16</t>
  </si>
  <si>
    <t>DALY_mort_TB_y21_ag17</t>
  </si>
  <si>
    <t>DALY_mort_TB_y22_ag1</t>
  </si>
  <si>
    <t>DALY_mort_TB_y22_ag2</t>
  </si>
  <si>
    <t>DALY_mort_TB_y22_ag3</t>
  </si>
  <si>
    <t>DALY_mort_TB_y22_ag4</t>
  </si>
  <si>
    <t>DALY_mort_TB_y22_ag5</t>
  </si>
  <si>
    <t>DALY_mort_TB_y22_ag6</t>
  </si>
  <si>
    <t>DALY_mort_TB_y22_ag7</t>
  </si>
  <si>
    <t>DALY_mort_TB_y22_ag8</t>
  </si>
  <si>
    <t>DALY_mort_TB_y22_ag9</t>
  </si>
  <si>
    <t>DALY_mort_TB_y22_ag10</t>
  </si>
  <si>
    <t>DALY_mort_TB_y22_ag11</t>
  </si>
  <si>
    <t>DALY_mort_TB_y22_ag12</t>
  </si>
  <si>
    <t>DALY_mort_TB_y22_ag13</t>
  </si>
  <si>
    <t>DALY_mort_TB_y22_ag14</t>
  </si>
  <si>
    <t>DALY_mort_TB_y22_ag15</t>
  </si>
  <si>
    <t>DALY_mort_TB_y22_ag16</t>
  </si>
  <si>
    <t>DALY_mort_TB_y22_ag17</t>
  </si>
  <si>
    <t>DALY_mort_TB_y23_ag1</t>
  </si>
  <si>
    <t>DALY_mort_TB_y23_ag2</t>
  </si>
  <si>
    <t>DALY_mort_TB_y23_ag3</t>
  </si>
  <si>
    <t>DALY_mort_TB_y23_ag4</t>
  </si>
  <si>
    <t>DALY_mort_TB_y23_ag5</t>
  </si>
  <si>
    <t>DALY_mort_TB_y23_ag6</t>
  </si>
  <si>
    <t>DALY_mort_TB_y23_ag7</t>
  </si>
  <si>
    <t>DALY_mort_TB_y23_ag8</t>
  </si>
  <si>
    <t>DALY_mort_TB_y23_ag9</t>
  </si>
  <si>
    <t>DALY_mort_TB_y23_ag10</t>
  </si>
  <si>
    <t>DALY_mort_TB_y23_ag11</t>
  </si>
  <si>
    <t>DALY_mort_TB_y23_ag12</t>
  </si>
  <si>
    <t>DALY_mort_TB_y23_ag13</t>
  </si>
  <si>
    <t>DALY_mort_TB_y23_ag14</t>
  </si>
  <si>
    <t>DALY_mort_TB_y23_ag15</t>
  </si>
  <si>
    <t>DALY_mort_TB_y23_ag16</t>
  </si>
  <si>
    <t>DALY_mort_TB_y23_ag17</t>
  </si>
  <si>
    <t>DALY_mort_TB_y24_ag1</t>
  </si>
  <si>
    <t>DALY_mort_TB_y24_ag2</t>
  </si>
  <si>
    <t>DALY_mort_TB_y24_ag3</t>
  </si>
  <si>
    <t>DALY_mort_TB_y24_ag4</t>
  </si>
  <si>
    <t>DALY_mort_TB_y24_ag5</t>
  </si>
  <si>
    <t>DALY_mort_TB_y24_ag6</t>
  </si>
  <si>
    <t>DALY_mort_TB_y24_ag7</t>
  </si>
  <si>
    <t>DALY_mort_TB_y24_ag8</t>
  </si>
  <si>
    <t>DALY_mort_TB_y24_ag9</t>
  </si>
  <si>
    <t>DALY_mort_TB_y24_ag10</t>
  </si>
  <si>
    <t>DALY_mort_TB_y24_ag11</t>
  </si>
  <si>
    <t>DALY_mort_TB_y24_ag12</t>
  </si>
  <si>
    <t>DALY_mort_TB_y24_ag13</t>
  </si>
  <si>
    <t>DALY_mort_TB_y24_ag14</t>
  </si>
  <si>
    <t>DALY_mort_TB_y24_ag15</t>
  </si>
  <si>
    <t>DALY_mort_TB_y24_ag16</t>
  </si>
  <si>
    <t>DALY_mort_TB_y24_ag17</t>
  </si>
  <si>
    <t>DALY_mort_TB_y25_ag1</t>
  </si>
  <si>
    <t>DALY_mort_TB_y25_ag2</t>
  </si>
  <si>
    <t>DALY_mort_TB_y25_ag3</t>
  </si>
  <si>
    <t>DALY_mort_TB_y25_ag4</t>
  </si>
  <si>
    <t>DALY_mort_TB_y25_ag5</t>
  </si>
  <si>
    <t>DALY_mort_TB_y25_ag6</t>
  </si>
  <si>
    <t>DALY_mort_TB_y25_ag7</t>
  </si>
  <si>
    <t>DALY_mort_TB_y25_ag8</t>
  </si>
  <si>
    <t>DALY_mort_TB_y25_ag9</t>
  </si>
  <si>
    <t>DALY_mort_TB_y25_ag10</t>
  </si>
  <si>
    <t>DALY_mort_TB_y25_ag11</t>
  </si>
  <si>
    <t>DALY_mort_TB_y25_ag12</t>
  </si>
  <si>
    <t>DALY_mort_TB_y25_ag13</t>
  </si>
  <si>
    <t>DALY_mort_TB_y25_ag14</t>
  </si>
  <si>
    <t>DALY_mort_TB_y25_ag15</t>
  </si>
  <si>
    <t>DALY_mort_TB_y25_ag16</t>
  </si>
  <si>
    <t>DALY_mort_TB_y25_ag17</t>
  </si>
  <si>
    <t>DALY_mort_postTB_y1_ag1</t>
  </si>
  <si>
    <t>DALY_mort_postTB_y1_ag2</t>
  </si>
  <si>
    <t>DALY_mort_postTB_y1_ag3</t>
  </si>
  <si>
    <t>DALY_mort_postTB_y1_ag4</t>
  </si>
  <si>
    <t>DALY_mort_postTB_y1_ag5</t>
  </si>
  <si>
    <t>DALY_mort_postTB_y1_ag6</t>
  </si>
  <si>
    <t>DALY_mort_postTB_y1_ag7</t>
  </si>
  <si>
    <t>DALY_mort_postTB_y1_ag8</t>
  </si>
  <si>
    <t>DALY_mort_postTB_y1_ag9</t>
  </si>
  <si>
    <t>DALY_mort_postTB_y1_ag10</t>
  </si>
  <si>
    <t>DALY_mort_postTB_y1_ag11</t>
  </si>
  <si>
    <t>DALY_mort_postTB_y1_ag12</t>
  </si>
  <si>
    <t>DALY_mort_postTB_y1_ag13</t>
  </si>
  <si>
    <t>DALY_mort_postTB_y1_ag14</t>
  </si>
  <si>
    <t>DALY_mort_postTB_y1_ag15</t>
  </si>
  <si>
    <t>DALY_mort_postTB_y1_ag16</t>
  </si>
  <si>
    <t>DALY_mort_postTB_y1_ag17</t>
  </si>
  <si>
    <t>DALY_mort_postTB_y2_ag1</t>
  </si>
  <si>
    <t>DALY_mort_postTB_y2_ag2</t>
  </si>
  <si>
    <t>DALY_mort_postTB_y2_ag3</t>
  </si>
  <si>
    <t>DALY_mort_postTB_y2_ag4</t>
  </si>
  <si>
    <t>DALY_mort_postTB_y2_ag5</t>
  </si>
  <si>
    <t>DALY_mort_postTB_y2_ag6</t>
  </si>
  <si>
    <t>DALY_mort_postTB_y2_ag7</t>
  </si>
  <si>
    <t>DALY_mort_postTB_y2_ag8</t>
  </si>
  <si>
    <t>DALY_mort_postTB_y2_ag9</t>
  </si>
  <si>
    <t>DALY_mort_postTB_y2_ag10</t>
  </si>
  <si>
    <t>DALY_mort_postTB_y2_ag11</t>
  </si>
  <si>
    <t>DALY_mort_postTB_y2_ag12</t>
  </si>
  <si>
    <t>DALY_mort_postTB_y2_ag13</t>
  </si>
  <si>
    <t>DALY_mort_postTB_y2_ag14</t>
  </si>
  <si>
    <t>DALY_mort_postTB_y2_ag15</t>
  </si>
  <si>
    <t>DALY_mort_postTB_y2_ag16</t>
  </si>
  <si>
    <t>DALY_mort_postTB_y2_ag17</t>
  </si>
  <si>
    <t>DALY_mort_postTB_y3_ag1</t>
  </si>
  <si>
    <t>DALY_mort_postTB_y3_ag2</t>
  </si>
  <si>
    <t>DALY_mort_postTB_y3_ag3</t>
  </si>
  <si>
    <t>DALY_mort_postTB_y3_ag4</t>
  </si>
  <si>
    <t>DALY_mort_postTB_y3_ag5</t>
  </si>
  <si>
    <t>DALY_mort_postTB_y3_ag6</t>
  </si>
  <si>
    <t>DALY_mort_postTB_y3_ag7</t>
  </si>
  <si>
    <t>DALY_mort_postTB_y3_ag8</t>
  </si>
  <si>
    <t>DALY_mort_postTB_y3_ag9</t>
  </si>
  <si>
    <t>DALY_mort_postTB_y3_ag10</t>
  </si>
  <si>
    <t>DALY_mort_postTB_y3_ag11</t>
  </si>
  <si>
    <t>DALY_mort_postTB_y3_ag12</t>
  </si>
  <si>
    <t>DALY_mort_postTB_y3_ag13</t>
  </si>
  <si>
    <t>DALY_mort_postTB_y3_ag14</t>
  </si>
  <si>
    <t>DALY_mort_postTB_y3_ag15</t>
  </si>
  <si>
    <t>DALY_mort_postTB_y3_ag16</t>
  </si>
  <si>
    <t>DALY_mort_postTB_y3_ag17</t>
  </si>
  <si>
    <t>DALY_mort_postTB_y4_ag1</t>
  </si>
  <si>
    <t>DALY_mort_postTB_y4_ag2</t>
  </si>
  <si>
    <t>DALY_mort_postTB_y4_ag3</t>
  </si>
  <si>
    <t>DALY_mort_postTB_y4_ag4</t>
  </si>
  <si>
    <t>DALY_mort_postTB_y4_ag5</t>
  </si>
  <si>
    <t>DALY_mort_postTB_y4_ag6</t>
  </si>
  <si>
    <t>DALY_mort_postTB_y4_ag7</t>
  </si>
  <si>
    <t>DALY_mort_postTB_y4_ag8</t>
  </si>
  <si>
    <t>DALY_mort_postTB_y4_ag9</t>
  </si>
  <si>
    <t>DALY_mort_postTB_y4_ag10</t>
  </si>
  <si>
    <t>DALY_mort_postTB_y4_ag11</t>
  </si>
  <si>
    <t>DALY_mort_postTB_y4_ag12</t>
  </si>
  <si>
    <t>DALY_mort_postTB_y4_ag13</t>
  </si>
  <si>
    <t>DALY_mort_postTB_y4_ag14</t>
  </si>
  <si>
    <t>DALY_mort_postTB_y4_ag15</t>
  </si>
  <si>
    <t>DALY_mort_postTB_y4_ag16</t>
  </si>
  <si>
    <t>DALY_mort_postTB_y4_ag17</t>
  </si>
  <si>
    <t>DALY_mort_postTB_y5_ag1</t>
  </si>
  <si>
    <t>DALY_mort_postTB_y5_ag2</t>
  </si>
  <si>
    <t>DALY_mort_postTB_y5_ag3</t>
  </si>
  <si>
    <t>DALY_mort_postTB_y5_ag4</t>
  </si>
  <si>
    <t>DALY_mort_postTB_y5_ag5</t>
  </si>
  <si>
    <t>DALY_mort_postTB_y5_ag6</t>
  </si>
  <si>
    <t>DALY_mort_postTB_y5_ag7</t>
  </si>
  <si>
    <t>DALY_mort_postTB_y5_ag8</t>
  </si>
  <si>
    <t>DALY_mort_postTB_y5_ag9</t>
  </si>
  <si>
    <t>DALY_mort_postTB_y5_ag10</t>
  </si>
  <si>
    <t>DALY_mort_postTB_y5_ag11</t>
  </si>
  <si>
    <t>DALY_mort_postTB_y5_ag12</t>
  </si>
  <si>
    <t>DALY_mort_postTB_y5_ag13</t>
  </si>
  <si>
    <t>DALY_mort_postTB_y5_ag14</t>
  </si>
  <si>
    <t>DALY_mort_postTB_y5_ag15</t>
  </si>
  <si>
    <t>DALY_mort_postTB_y5_ag16</t>
  </si>
  <si>
    <t>DALY_mort_postTB_y5_ag17</t>
  </si>
  <si>
    <t>DALY_mort_postTB_y6_ag1</t>
  </si>
  <si>
    <t>DALY_mort_postTB_y6_ag2</t>
  </si>
  <si>
    <t>DALY_mort_postTB_y6_ag3</t>
  </si>
  <si>
    <t>DALY_mort_postTB_y6_ag4</t>
  </si>
  <si>
    <t>DALY_mort_postTB_y6_ag5</t>
  </si>
  <si>
    <t>DALY_mort_postTB_y6_ag6</t>
  </si>
  <si>
    <t>DALY_mort_postTB_y6_ag7</t>
  </si>
  <si>
    <t>DALY_mort_postTB_y6_ag8</t>
  </si>
  <si>
    <t>DALY_mort_postTB_y6_ag9</t>
  </si>
  <si>
    <t>DALY_mort_postTB_y6_ag10</t>
  </si>
  <si>
    <t>DALY_mort_postTB_y6_ag11</t>
  </si>
  <si>
    <t>DALY_mort_postTB_y6_ag12</t>
  </si>
  <si>
    <t>DALY_mort_postTB_y6_ag13</t>
  </si>
  <si>
    <t>DALY_mort_postTB_y6_ag14</t>
  </si>
  <si>
    <t>DALY_mort_postTB_y6_ag15</t>
  </si>
  <si>
    <t>DALY_mort_postTB_y6_ag16</t>
  </si>
  <si>
    <t>DALY_mort_postTB_y6_ag17</t>
  </si>
  <si>
    <t>DALY_mort_postTB_y7_ag1</t>
  </si>
  <si>
    <t>DALY_mort_postTB_y7_ag2</t>
  </si>
  <si>
    <t>DALY_mort_postTB_y7_ag3</t>
  </si>
  <si>
    <t>DALY_mort_postTB_y7_ag4</t>
  </si>
  <si>
    <t>DALY_mort_postTB_y7_ag5</t>
  </si>
  <si>
    <t>DALY_mort_postTB_y7_ag6</t>
  </si>
  <si>
    <t>DALY_mort_postTB_y7_ag7</t>
  </si>
  <si>
    <t>DALY_mort_postTB_y7_ag8</t>
  </si>
  <si>
    <t>DALY_mort_postTB_y7_ag9</t>
  </si>
  <si>
    <t>DALY_mort_postTB_y7_ag10</t>
  </si>
  <si>
    <t>DALY_mort_postTB_y7_ag11</t>
  </si>
  <si>
    <t>DALY_mort_postTB_y7_ag12</t>
  </si>
  <si>
    <t>DALY_mort_postTB_y7_ag13</t>
  </si>
  <si>
    <t>DALY_mort_postTB_y7_ag14</t>
  </si>
  <si>
    <t>DALY_mort_postTB_y7_ag15</t>
  </si>
  <si>
    <t>DALY_mort_postTB_y7_ag16</t>
  </si>
  <si>
    <t>DALY_mort_postTB_y7_ag17</t>
  </si>
  <si>
    <t>DALY_mort_postTB_y8_ag1</t>
  </si>
  <si>
    <t>DALY_mort_postTB_y8_ag2</t>
  </si>
  <si>
    <t>DALY_mort_postTB_y8_ag3</t>
  </si>
  <si>
    <t>DALY_mort_postTB_y8_ag4</t>
  </si>
  <si>
    <t>DALY_mort_postTB_y8_ag5</t>
  </si>
  <si>
    <t>DALY_mort_postTB_y8_ag6</t>
  </si>
  <si>
    <t>DALY_mort_postTB_y8_ag7</t>
  </si>
  <si>
    <t>DALY_mort_postTB_y8_ag8</t>
  </si>
  <si>
    <t>DALY_mort_postTB_y8_ag9</t>
  </si>
  <si>
    <t>DALY_mort_postTB_y8_ag10</t>
  </si>
  <si>
    <t>DALY_mort_postTB_y8_ag11</t>
  </si>
  <si>
    <t>DALY_mort_postTB_y8_ag12</t>
  </si>
  <si>
    <t>DALY_mort_postTB_y8_ag13</t>
  </si>
  <si>
    <t>DALY_mort_postTB_y8_ag14</t>
  </si>
  <si>
    <t>DALY_mort_postTB_y8_ag15</t>
  </si>
  <si>
    <t>DALY_mort_postTB_y8_ag16</t>
  </si>
  <si>
    <t>DALY_mort_postTB_y8_ag17</t>
  </si>
  <si>
    <t>DALY_mort_postTB_y9_ag1</t>
  </si>
  <si>
    <t>DALY_mort_postTB_y9_ag2</t>
  </si>
  <si>
    <t>DALY_mort_postTB_y9_ag3</t>
  </si>
  <si>
    <t>DALY_mort_postTB_y9_ag4</t>
  </si>
  <si>
    <t>DALY_mort_postTB_y9_ag5</t>
  </si>
  <si>
    <t>DALY_mort_postTB_y9_ag6</t>
  </si>
  <si>
    <t>DALY_mort_postTB_y9_ag7</t>
  </si>
  <si>
    <t>DALY_mort_postTB_y9_ag8</t>
  </si>
  <si>
    <t>DALY_mort_postTB_y9_ag9</t>
  </si>
  <si>
    <t>DALY_mort_postTB_y9_ag10</t>
  </si>
  <si>
    <t>DALY_mort_postTB_y9_ag11</t>
  </si>
  <si>
    <t>DALY_mort_postTB_y9_ag12</t>
  </si>
  <si>
    <t>DALY_mort_postTB_y9_ag13</t>
  </si>
  <si>
    <t>DALY_mort_postTB_y9_ag14</t>
  </si>
  <si>
    <t>DALY_mort_postTB_y9_ag15</t>
  </si>
  <si>
    <t>DALY_mort_postTB_y9_ag16</t>
  </si>
  <si>
    <t>DALY_mort_postTB_y9_ag17</t>
  </si>
  <si>
    <t>DALY_mort_postTB_y10_ag1</t>
  </si>
  <si>
    <t>DALY_mort_postTB_y10_ag2</t>
  </si>
  <si>
    <t>DALY_mort_postTB_y10_ag3</t>
  </si>
  <si>
    <t>DALY_mort_postTB_y10_ag4</t>
  </si>
  <si>
    <t>DALY_mort_postTB_y10_ag5</t>
  </si>
  <si>
    <t>DALY_mort_postTB_y10_ag6</t>
  </si>
  <si>
    <t>DALY_mort_postTB_y10_ag7</t>
  </si>
  <si>
    <t>DALY_mort_postTB_y10_ag8</t>
  </si>
  <si>
    <t>DALY_mort_postTB_y10_ag9</t>
  </si>
  <si>
    <t>DALY_mort_postTB_y10_ag10</t>
  </si>
  <si>
    <t>DALY_mort_postTB_y10_ag11</t>
  </si>
  <si>
    <t>DALY_mort_postTB_y10_ag12</t>
  </si>
  <si>
    <t>DALY_mort_postTB_y10_ag13</t>
  </si>
  <si>
    <t>DALY_mort_postTB_y10_ag14</t>
  </si>
  <si>
    <t>DALY_mort_postTB_y10_ag15</t>
  </si>
  <si>
    <t>DALY_mort_postTB_y10_ag16</t>
  </si>
  <si>
    <t>DALY_mort_postTB_y10_ag17</t>
  </si>
  <si>
    <t>DALY_mort_postTB_y11_ag1</t>
  </si>
  <si>
    <t>DALY_mort_postTB_y11_ag2</t>
  </si>
  <si>
    <t>DALY_mort_postTB_y11_ag3</t>
  </si>
  <si>
    <t>DALY_mort_postTB_y11_ag4</t>
  </si>
  <si>
    <t>DALY_mort_postTB_y11_ag5</t>
  </si>
  <si>
    <t>DALY_mort_postTB_y11_ag6</t>
  </si>
  <si>
    <t>DALY_mort_postTB_y11_ag7</t>
  </si>
  <si>
    <t>DALY_mort_postTB_y11_ag8</t>
  </si>
  <si>
    <t>DALY_mort_postTB_y11_ag9</t>
  </si>
  <si>
    <t>DALY_mort_postTB_y11_ag10</t>
  </si>
  <si>
    <t>DALY_mort_postTB_y11_ag11</t>
  </si>
  <si>
    <t>DALY_mort_postTB_y11_ag12</t>
  </si>
  <si>
    <t>DALY_mort_postTB_y11_ag13</t>
  </si>
  <si>
    <t>DALY_mort_postTB_y11_ag14</t>
  </si>
  <si>
    <t>DALY_mort_postTB_y11_ag15</t>
  </si>
  <si>
    <t>DALY_mort_postTB_y11_ag16</t>
  </si>
  <si>
    <t>DALY_mort_postTB_y11_ag17</t>
  </si>
  <si>
    <t>DALY_mort_postTB_y12_ag1</t>
  </si>
  <si>
    <t>DALY_mort_postTB_y12_ag2</t>
  </si>
  <si>
    <t>DALY_mort_postTB_y12_ag3</t>
  </si>
  <si>
    <t>DALY_mort_postTB_y12_ag4</t>
  </si>
  <si>
    <t>DALY_mort_postTB_y12_ag5</t>
  </si>
  <si>
    <t>DALY_mort_postTB_y12_ag6</t>
  </si>
  <si>
    <t>DALY_mort_postTB_y12_ag7</t>
  </si>
  <si>
    <t>DALY_mort_postTB_y12_ag8</t>
  </si>
  <si>
    <t>DALY_mort_postTB_y12_ag9</t>
  </si>
  <si>
    <t>DALY_mort_postTB_y12_ag10</t>
  </si>
  <si>
    <t>DALY_mort_postTB_y12_ag11</t>
  </si>
  <si>
    <t>DALY_mort_postTB_y12_ag12</t>
  </si>
  <si>
    <t>DALY_mort_postTB_y12_ag13</t>
  </si>
  <si>
    <t>DALY_mort_postTB_y12_ag14</t>
  </si>
  <si>
    <t>DALY_mort_postTB_y12_ag15</t>
  </si>
  <si>
    <t>DALY_mort_postTB_y12_ag16</t>
  </si>
  <si>
    <t>DALY_mort_postTB_y12_ag17</t>
  </si>
  <si>
    <t>DALY_mort_postTB_y13_ag1</t>
  </si>
  <si>
    <t>DALY_mort_postTB_y13_ag2</t>
  </si>
  <si>
    <t>DALY_mort_postTB_y13_ag3</t>
  </si>
  <si>
    <t>DALY_mort_postTB_y13_ag4</t>
  </si>
  <si>
    <t>DALY_mort_postTB_y13_ag5</t>
  </si>
  <si>
    <t>DALY_mort_postTB_y13_ag6</t>
  </si>
  <si>
    <t>DALY_mort_postTB_y13_ag7</t>
  </si>
  <si>
    <t>DALY_mort_postTB_y13_ag8</t>
  </si>
  <si>
    <t>DALY_mort_postTB_y13_ag9</t>
  </si>
  <si>
    <t>DALY_mort_postTB_y13_ag10</t>
  </si>
  <si>
    <t>DALY_mort_postTB_y13_ag11</t>
  </si>
  <si>
    <t>DALY_mort_postTB_y13_ag12</t>
  </si>
  <si>
    <t>DALY_mort_postTB_y13_ag13</t>
  </si>
  <si>
    <t>DALY_mort_postTB_y13_ag14</t>
  </si>
  <si>
    <t>DALY_mort_postTB_y13_ag15</t>
  </si>
  <si>
    <t>DALY_mort_postTB_y13_ag16</t>
  </si>
  <si>
    <t>DALY_mort_postTB_y13_ag17</t>
  </si>
  <si>
    <t>DALY_mort_postTB_y14_ag1</t>
  </si>
  <si>
    <t>DALY_mort_postTB_y14_ag2</t>
  </si>
  <si>
    <t>DALY_mort_postTB_y14_ag3</t>
  </si>
  <si>
    <t>DALY_mort_postTB_y14_ag4</t>
  </si>
  <si>
    <t>DALY_mort_postTB_y14_ag5</t>
  </si>
  <si>
    <t>DALY_mort_postTB_y14_ag6</t>
  </si>
  <si>
    <t>DALY_mort_postTB_y14_ag7</t>
  </si>
  <si>
    <t>DALY_mort_postTB_y14_ag8</t>
  </si>
  <si>
    <t>DALY_mort_postTB_y14_ag9</t>
  </si>
  <si>
    <t>DALY_mort_postTB_y14_ag10</t>
  </si>
  <si>
    <t>DALY_mort_postTB_y14_ag11</t>
  </si>
  <si>
    <t>DALY_mort_postTB_y14_ag12</t>
  </si>
  <si>
    <t>DALY_mort_postTB_y14_ag13</t>
  </si>
  <si>
    <t>DALY_mort_postTB_y14_ag14</t>
  </si>
  <si>
    <t>DALY_mort_postTB_y14_ag15</t>
  </si>
  <si>
    <t>DALY_mort_postTB_y14_ag16</t>
  </si>
  <si>
    <t>DALY_mort_postTB_y14_ag17</t>
  </si>
  <si>
    <t>DALY_mort_postTB_y15_ag1</t>
  </si>
  <si>
    <t>DALY_mort_postTB_y15_ag2</t>
  </si>
  <si>
    <t>DALY_mort_postTB_y15_ag3</t>
  </si>
  <si>
    <t>DALY_mort_postTB_y15_ag4</t>
  </si>
  <si>
    <t>DALY_mort_postTB_y15_ag5</t>
  </si>
  <si>
    <t>DALY_mort_postTB_y15_ag6</t>
  </si>
  <si>
    <t>DALY_mort_postTB_y15_ag7</t>
  </si>
  <si>
    <t>DALY_mort_postTB_y15_ag8</t>
  </si>
  <si>
    <t>DALY_mort_postTB_y15_ag9</t>
  </si>
  <si>
    <t>DALY_mort_postTB_y15_ag10</t>
  </si>
  <si>
    <t>DALY_mort_postTB_y15_ag11</t>
  </si>
  <si>
    <t>DALY_mort_postTB_y15_ag12</t>
  </si>
  <si>
    <t>DALY_mort_postTB_y15_ag13</t>
  </si>
  <si>
    <t>DALY_mort_postTB_y15_ag14</t>
  </si>
  <si>
    <t>DALY_mort_postTB_y15_ag15</t>
  </si>
  <si>
    <t>DALY_mort_postTB_y15_ag16</t>
  </si>
  <si>
    <t>DALY_mort_postTB_y15_ag17</t>
  </si>
  <si>
    <t>DALY_mort_postTB_y16_ag1</t>
  </si>
  <si>
    <t>DALY_mort_postTB_y16_ag2</t>
  </si>
  <si>
    <t>DALY_mort_postTB_y16_ag3</t>
  </si>
  <si>
    <t>DALY_mort_postTB_y16_ag4</t>
  </si>
  <si>
    <t>DALY_mort_postTB_y16_ag5</t>
  </si>
  <si>
    <t>DALY_mort_postTB_y16_ag6</t>
  </si>
  <si>
    <t>DALY_mort_postTB_y16_ag7</t>
  </si>
  <si>
    <t>DALY_mort_postTB_y16_ag8</t>
  </si>
  <si>
    <t>DALY_mort_postTB_y16_ag9</t>
  </si>
  <si>
    <t>DALY_mort_postTB_y16_ag10</t>
  </si>
  <si>
    <t>DALY_mort_postTB_y16_ag11</t>
  </si>
  <si>
    <t>DALY_mort_postTB_y16_ag12</t>
  </si>
  <si>
    <t>DALY_mort_postTB_y16_ag13</t>
  </si>
  <si>
    <t>DALY_mort_postTB_y16_ag14</t>
  </si>
  <si>
    <t>DALY_mort_postTB_y16_ag15</t>
  </si>
  <si>
    <t>DALY_mort_postTB_y16_ag16</t>
  </si>
  <si>
    <t>DALY_mort_postTB_y16_ag17</t>
  </si>
  <si>
    <t>DALY_mort_postTB_y17_ag1</t>
  </si>
  <si>
    <t>DALY_mort_postTB_y17_ag2</t>
  </si>
  <si>
    <t>DALY_mort_postTB_y17_ag3</t>
  </si>
  <si>
    <t>DALY_mort_postTB_y17_ag4</t>
  </si>
  <si>
    <t>DALY_mort_postTB_y17_ag5</t>
  </si>
  <si>
    <t>DALY_mort_postTB_y17_ag6</t>
  </si>
  <si>
    <t>DALY_mort_postTB_y17_ag7</t>
  </si>
  <si>
    <t>DALY_mort_postTB_y17_ag8</t>
  </si>
  <si>
    <t>DALY_mort_postTB_y17_ag9</t>
  </si>
  <si>
    <t>DALY_mort_postTB_y17_ag10</t>
  </si>
  <si>
    <t>DALY_mort_postTB_y17_ag11</t>
  </si>
  <si>
    <t>DALY_mort_postTB_y17_ag12</t>
  </si>
  <si>
    <t>DALY_mort_postTB_y17_ag13</t>
  </si>
  <si>
    <t>DALY_mort_postTB_y17_ag14</t>
  </si>
  <si>
    <t>DALY_mort_postTB_y17_ag15</t>
  </si>
  <si>
    <t>DALY_mort_postTB_y17_ag16</t>
  </si>
  <si>
    <t>DALY_mort_postTB_y17_ag17</t>
  </si>
  <si>
    <t>DALY_mort_postTB_y18_ag1</t>
  </si>
  <si>
    <t>DALY_mort_postTB_y18_ag2</t>
  </si>
  <si>
    <t>DALY_mort_postTB_y18_ag3</t>
  </si>
  <si>
    <t>DALY_mort_postTB_y18_ag4</t>
  </si>
  <si>
    <t>DALY_mort_postTB_y18_ag5</t>
  </si>
  <si>
    <t>DALY_mort_postTB_y18_ag6</t>
  </si>
  <si>
    <t>DALY_mort_postTB_y18_ag7</t>
  </si>
  <si>
    <t>DALY_mort_postTB_y18_ag8</t>
  </si>
  <si>
    <t>DALY_mort_postTB_y18_ag9</t>
  </si>
  <si>
    <t>DALY_mort_postTB_y18_ag10</t>
  </si>
  <si>
    <t>DALY_mort_postTB_y18_ag11</t>
  </si>
  <si>
    <t>DALY_mort_postTB_y18_ag12</t>
  </si>
  <si>
    <t>DALY_mort_postTB_y18_ag13</t>
  </si>
  <si>
    <t>DALY_mort_postTB_y18_ag14</t>
  </si>
  <si>
    <t>DALY_mort_postTB_y18_ag15</t>
  </si>
  <si>
    <t>DALY_mort_postTB_y18_ag16</t>
  </si>
  <si>
    <t>DALY_mort_postTB_y18_ag17</t>
  </si>
  <si>
    <t>DALY_mort_postTB_y19_ag1</t>
  </si>
  <si>
    <t>DALY_mort_postTB_y19_ag2</t>
  </si>
  <si>
    <t>DALY_mort_postTB_y19_ag3</t>
  </si>
  <si>
    <t>DALY_mort_postTB_y19_ag4</t>
  </si>
  <si>
    <t>DALY_mort_postTB_y19_ag5</t>
  </si>
  <si>
    <t>DALY_mort_postTB_y19_ag6</t>
  </si>
  <si>
    <t>DALY_mort_postTB_y19_ag7</t>
  </si>
  <si>
    <t>DALY_mort_postTB_y19_ag8</t>
  </si>
  <si>
    <t>DALY_mort_postTB_y19_ag9</t>
  </si>
  <si>
    <t>DALY_mort_postTB_y19_ag10</t>
  </si>
  <si>
    <t>DALY_mort_postTB_y19_ag11</t>
  </si>
  <si>
    <t>DALY_mort_postTB_y19_ag12</t>
  </si>
  <si>
    <t>DALY_mort_postTB_y19_ag13</t>
  </si>
  <si>
    <t>DALY_mort_postTB_y19_ag14</t>
  </si>
  <si>
    <t>DALY_mort_postTB_y19_ag15</t>
  </si>
  <si>
    <t>DALY_mort_postTB_y19_ag16</t>
  </si>
  <si>
    <t>DALY_mort_postTB_y19_ag17</t>
  </si>
  <si>
    <t>DALY_mort_postTB_y20_ag1</t>
  </si>
  <si>
    <t>DALY_mort_postTB_y20_ag2</t>
  </si>
  <si>
    <t>DALY_mort_postTB_y20_ag3</t>
  </si>
  <si>
    <t>DALY_mort_postTB_y20_ag4</t>
  </si>
  <si>
    <t>DALY_mort_postTB_y20_ag5</t>
  </si>
  <si>
    <t>DALY_mort_postTB_y20_ag6</t>
  </si>
  <si>
    <t>DALY_mort_postTB_y20_ag7</t>
  </si>
  <si>
    <t>DALY_mort_postTB_y20_ag8</t>
  </si>
  <si>
    <t>DALY_mort_postTB_y20_ag9</t>
  </si>
  <si>
    <t>DALY_mort_postTB_y20_ag10</t>
  </si>
  <si>
    <t>DALY_mort_postTB_y20_ag11</t>
  </si>
  <si>
    <t>DALY_mort_postTB_y20_ag12</t>
  </si>
  <si>
    <t>DALY_mort_postTB_y20_ag13</t>
  </si>
  <si>
    <t>DALY_mort_postTB_y20_ag14</t>
  </si>
  <si>
    <t>DALY_mort_postTB_y20_ag15</t>
  </si>
  <si>
    <t>DALY_mort_postTB_y20_ag16</t>
  </si>
  <si>
    <t>DALY_mort_postTB_y20_ag17</t>
  </si>
  <si>
    <t>DALY_mort_postTB_y21_ag1</t>
  </si>
  <si>
    <t>DALY_mort_postTB_y21_ag2</t>
  </si>
  <si>
    <t>DALY_mort_postTB_y21_ag3</t>
  </si>
  <si>
    <t>DALY_mort_postTB_y21_ag4</t>
  </si>
  <si>
    <t>DALY_mort_postTB_y21_ag5</t>
  </si>
  <si>
    <t>DALY_mort_postTB_y21_ag6</t>
  </si>
  <si>
    <t>DALY_mort_postTB_y21_ag7</t>
  </si>
  <si>
    <t>DALY_mort_postTB_y21_ag8</t>
  </si>
  <si>
    <t>DALY_mort_postTB_y21_ag9</t>
  </si>
  <si>
    <t>DALY_mort_postTB_y21_ag10</t>
  </si>
  <si>
    <t>DALY_mort_postTB_y21_ag11</t>
  </si>
  <si>
    <t>DALY_mort_postTB_y21_ag12</t>
  </si>
  <si>
    <t>DALY_mort_postTB_y21_ag13</t>
  </si>
  <si>
    <t>DALY_mort_postTB_y21_ag14</t>
  </si>
  <si>
    <t>DALY_mort_postTB_y21_ag15</t>
  </si>
  <si>
    <t>DALY_mort_postTB_y21_ag16</t>
  </si>
  <si>
    <t>DALY_mort_postTB_y21_ag17</t>
  </si>
  <si>
    <t>DALY_mort_postTB_y22_ag1</t>
  </si>
  <si>
    <t>DALY_mort_postTB_y22_ag2</t>
  </si>
  <si>
    <t>DALY_mort_postTB_y22_ag3</t>
  </si>
  <si>
    <t>DALY_mort_postTB_y22_ag4</t>
  </si>
  <si>
    <t>DALY_mort_postTB_y22_ag5</t>
  </si>
  <si>
    <t>DALY_mort_postTB_y22_ag6</t>
  </si>
  <si>
    <t>DALY_mort_postTB_y22_ag7</t>
  </si>
  <si>
    <t>DALY_mort_postTB_y22_ag8</t>
  </si>
  <si>
    <t>DALY_mort_postTB_y22_ag9</t>
  </si>
  <si>
    <t>DALY_mort_postTB_y22_ag10</t>
  </si>
  <si>
    <t>DALY_mort_postTB_y22_ag11</t>
  </si>
  <si>
    <t>DALY_mort_postTB_y22_ag12</t>
  </si>
  <si>
    <t>DALY_mort_postTB_y22_ag13</t>
  </si>
  <si>
    <t>DALY_mort_postTB_y22_ag14</t>
  </si>
  <si>
    <t>DALY_mort_postTB_y22_ag15</t>
  </si>
  <si>
    <t>DALY_mort_postTB_y22_ag16</t>
  </si>
  <si>
    <t>DALY_mort_postTB_y22_ag17</t>
  </si>
  <si>
    <t>DALY_mort_postTB_y23_ag1</t>
  </si>
  <si>
    <t>DALY_mort_postTB_y23_ag2</t>
  </si>
  <si>
    <t>DALY_mort_postTB_y23_ag3</t>
  </si>
  <si>
    <t>DALY_mort_postTB_y23_ag4</t>
  </si>
  <si>
    <t>DALY_mort_postTB_y23_ag5</t>
  </si>
  <si>
    <t>DALY_mort_postTB_y23_ag6</t>
  </si>
  <si>
    <t>DALY_mort_postTB_y23_ag7</t>
  </si>
  <si>
    <t>DALY_mort_postTB_y23_ag8</t>
  </si>
  <si>
    <t>DALY_mort_postTB_y23_ag9</t>
  </si>
  <si>
    <t>DALY_mort_postTB_y23_ag10</t>
  </si>
  <si>
    <t>DALY_mort_postTB_y23_ag11</t>
  </si>
  <si>
    <t>DALY_mort_postTB_y23_ag12</t>
  </si>
  <si>
    <t>DALY_mort_postTB_y23_ag13</t>
  </si>
  <si>
    <t>DALY_mort_postTB_y23_ag14</t>
  </si>
  <si>
    <t>DALY_mort_postTB_y23_ag15</t>
  </si>
  <si>
    <t>DALY_mort_postTB_y23_ag16</t>
  </si>
  <si>
    <t>DALY_mort_postTB_y23_ag17</t>
  </si>
  <si>
    <t>DALY_mort_postTB_y24_ag1</t>
  </si>
  <si>
    <t>DALY_mort_postTB_y24_ag2</t>
  </si>
  <si>
    <t>DALY_mort_postTB_y24_ag3</t>
  </si>
  <si>
    <t>DALY_mort_postTB_y24_ag4</t>
  </si>
  <si>
    <t>DALY_mort_postTB_y24_ag5</t>
  </si>
  <si>
    <t>DALY_mort_postTB_y24_ag6</t>
  </si>
  <si>
    <t>DALY_mort_postTB_y24_ag7</t>
  </si>
  <si>
    <t>DALY_mort_postTB_y24_ag8</t>
  </si>
  <si>
    <t>DALY_mort_postTB_y24_ag9</t>
  </si>
  <si>
    <t>DALY_mort_postTB_y24_ag10</t>
  </si>
  <si>
    <t>DALY_mort_postTB_y24_ag11</t>
  </si>
  <si>
    <t>DALY_mort_postTB_y24_ag12</t>
  </si>
  <si>
    <t>DALY_mort_postTB_y24_ag13</t>
  </si>
  <si>
    <t>DALY_mort_postTB_y24_ag14</t>
  </si>
  <si>
    <t>DALY_mort_postTB_y24_ag15</t>
  </si>
  <si>
    <t>DALY_mort_postTB_y24_ag16</t>
  </si>
  <si>
    <t>DALY_mort_postTB_y24_ag17</t>
  </si>
  <si>
    <t>DALY_mort_postTB_y25_ag1</t>
  </si>
  <si>
    <t>DALY_mort_postTB_y25_ag2</t>
  </si>
  <si>
    <t>DALY_mort_postTB_y25_ag3</t>
  </si>
  <si>
    <t>DALY_mort_postTB_y25_ag4</t>
  </si>
  <si>
    <t>DALY_mort_postTB_y25_ag5</t>
  </si>
  <si>
    <t>DALY_mort_postTB_y25_ag6</t>
  </si>
  <si>
    <t>DALY_mort_postTB_y25_ag7</t>
  </si>
  <si>
    <t>DALY_mort_postTB_y25_ag8</t>
  </si>
  <si>
    <t>DALY_mort_postTB_y25_ag9</t>
  </si>
  <si>
    <t>DALY_mort_postTB_y25_ag10</t>
  </si>
  <si>
    <t>DALY_mort_postTB_y25_ag11</t>
  </si>
  <si>
    <t>DALY_mort_postTB_y25_ag12</t>
  </si>
  <si>
    <t>DALY_mort_postTB_y25_ag13</t>
  </si>
  <si>
    <t>DALY_mort_postTB_y25_ag14</t>
  </si>
  <si>
    <t>DALY_mort_postTB_y25_ag15</t>
  </si>
  <si>
    <t>DALY_mort_postTB_y25_ag16</t>
  </si>
  <si>
    <t>DALY_mort_postTB_y25_ag17</t>
  </si>
  <si>
    <t>n_TBdeath_y[n]_ag[n]</t>
  </si>
  <si>
    <t>* LY_healthy_y[n]_ag[n]</t>
  </si>
  <si>
    <t>DALY_mort_TB_y[n]_ag[n]</t>
  </si>
  <si>
    <t>DALY_mort_postTB_y[n]_ag[n]</t>
  </si>
  <si>
    <t xml:space="preserve">= number of lives lost from TB </t>
  </si>
  <si>
    <t>= n_TBdeath_y[n]_ag[n]</t>
  </si>
  <si>
    <t xml:space="preserve">= number of people with post-TB </t>
  </si>
  <si>
    <t>= n_postTB_y[n]_a[n]</t>
  </si>
  <si>
    <t>Post-TB death DALYs</t>
  </si>
  <si>
    <t>* LY_lost_postTB_y[n]_ag[n]</t>
  </si>
  <si>
    <t>n_postTB_y1_ag1 * LY_lost_postTB_y1_ag1</t>
  </si>
  <si>
    <t>n_postTB_y1_ag2 * LY_lost_postTB_y1_ag2</t>
  </si>
  <si>
    <t>n_postTB_y1_ag3 * LY_lost_postTB_y1_ag3</t>
  </si>
  <si>
    <t>n_postTB_y1_ag4 * LY_lost_postTB_y1_ag4</t>
  </si>
  <si>
    <t>n_postTB_y1_ag5 * LY_lost_postTB_y1_ag5</t>
  </si>
  <si>
    <t>n_postTB_y1_ag6 * LY_lost_postTB_y1_ag6</t>
  </si>
  <si>
    <t>n_postTB_y1_ag7 * LY_lost_postTB_y1_ag7</t>
  </si>
  <si>
    <t>n_postTB_y1_ag8 * LY_lost_postTB_y1_ag8</t>
  </si>
  <si>
    <t>n_postTB_y1_ag9 * LY_lost_postTB_y1_ag9</t>
  </si>
  <si>
    <t>n_postTB_y1_ag10 * LY_lost_postTB_y1_ag10</t>
  </si>
  <si>
    <t>n_postTB_y1_ag11 * LY_lost_postTB_y1_ag11</t>
  </si>
  <si>
    <t>n_postTB_y1_ag12 * LY_lost_postTB_y1_ag12</t>
  </si>
  <si>
    <t>n_postTB_y1_ag13 * LY_lost_postTB_y1_ag13</t>
  </si>
  <si>
    <t>n_postTB_y1_ag14 * LY_lost_postTB_y1_ag14</t>
  </si>
  <si>
    <t>n_postTB_y1_ag15 * LY_lost_postTB_y1_ag15</t>
  </si>
  <si>
    <t>n_postTB_y1_ag16 * LY_lost_postTB_y1_ag16</t>
  </si>
  <si>
    <t>n_postTB_y1_ag17 * LY_lost_postTB_y1_ag17</t>
  </si>
  <si>
    <t>n_postTB_y2_ag1 * LY_lost_postTB_y2_ag1</t>
  </si>
  <si>
    <t>n_postTB_y2_ag2 * LY_lost_postTB_y2_ag2</t>
  </si>
  <si>
    <t>n_postTB_y2_ag3 * LY_lost_postTB_y2_ag3</t>
  </si>
  <si>
    <t>n_postTB_y2_ag4 * LY_lost_postTB_y2_ag4</t>
  </si>
  <si>
    <t>n_postTB_y2_ag5 * LY_lost_postTB_y2_ag5</t>
  </si>
  <si>
    <t>n_postTB_y2_ag6 * LY_lost_postTB_y2_ag6</t>
  </si>
  <si>
    <t>n_postTB_y2_ag7 * LY_lost_postTB_y2_ag7</t>
  </si>
  <si>
    <t>n_postTB_y2_ag8 * LY_lost_postTB_y2_ag8</t>
  </si>
  <si>
    <t>n_postTB_y2_ag9 * LY_lost_postTB_y2_ag9</t>
  </si>
  <si>
    <t>n_postTB_y2_ag10 * LY_lost_postTB_y2_ag10</t>
  </si>
  <si>
    <t>n_postTB_y2_ag11 * LY_lost_postTB_y2_ag11</t>
  </si>
  <si>
    <t>n_postTB_y2_ag12 * LY_lost_postTB_y2_ag12</t>
  </si>
  <si>
    <t>n_postTB_y2_ag13 * LY_lost_postTB_y2_ag13</t>
  </si>
  <si>
    <t>n_postTB_y2_ag14 * LY_lost_postTB_y2_ag14</t>
  </si>
  <si>
    <t>n_postTB_y2_ag15 * LY_lost_postTB_y2_ag15</t>
  </si>
  <si>
    <t>n_postTB_y2_ag16 * LY_lost_postTB_y2_ag16</t>
  </si>
  <si>
    <t>n_postTB_y2_ag17 * LY_lost_postTB_y2_ag17</t>
  </si>
  <si>
    <t>n_postTB_y3_ag1 * LY_lost_postTB_y3_ag1</t>
  </si>
  <si>
    <t>n_postTB_y3_ag2 * LY_lost_postTB_y3_ag2</t>
  </si>
  <si>
    <t>n_postTB_y3_ag3 * LY_lost_postTB_y3_ag3</t>
  </si>
  <si>
    <t>n_postTB_y3_ag4 * LY_lost_postTB_y3_ag4</t>
  </si>
  <si>
    <t>n_postTB_y3_ag5 * LY_lost_postTB_y3_ag5</t>
  </si>
  <si>
    <t>n_postTB_y3_ag6 * LY_lost_postTB_y3_ag6</t>
  </si>
  <si>
    <t>n_postTB_y3_ag7 * LY_lost_postTB_y3_ag7</t>
  </si>
  <si>
    <t>n_postTB_y3_ag8 * LY_lost_postTB_y3_ag8</t>
  </si>
  <si>
    <t>n_postTB_y3_ag9 * LY_lost_postTB_y3_ag9</t>
  </si>
  <si>
    <t>n_postTB_y3_ag10 * LY_lost_postTB_y3_ag10</t>
  </si>
  <si>
    <t>n_postTB_y3_ag11 * LY_lost_postTB_y3_ag11</t>
  </si>
  <si>
    <t>n_postTB_y3_ag12 * LY_lost_postTB_y3_ag12</t>
  </si>
  <si>
    <t>n_postTB_y3_ag13 * LY_lost_postTB_y3_ag13</t>
  </si>
  <si>
    <t>n_postTB_y3_ag14 * LY_lost_postTB_y3_ag14</t>
  </si>
  <si>
    <t>n_postTB_y3_ag15 * LY_lost_postTB_y3_ag15</t>
  </si>
  <si>
    <t>n_postTB_y3_ag16 * LY_lost_postTB_y3_ag16</t>
  </si>
  <si>
    <t>n_postTB_y3_ag17 * LY_lost_postTB_y3_ag17</t>
  </si>
  <si>
    <t>n_postTB_y4_ag1 * LY_lost_postTB_y4_ag1</t>
  </si>
  <si>
    <t>n_postTB_y4_ag2 * LY_lost_postTB_y4_ag2</t>
  </si>
  <si>
    <t>n_postTB_y4_ag3 * LY_lost_postTB_y4_ag3</t>
  </si>
  <si>
    <t>n_postTB_y4_ag4 * LY_lost_postTB_y4_ag4</t>
  </si>
  <si>
    <t>n_postTB_y4_ag5 * LY_lost_postTB_y4_ag5</t>
  </si>
  <si>
    <t>n_postTB_y4_ag6 * LY_lost_postTB_y4_ag6</t>
  </si>
  <si>
    <t>n_postTB_y4_ag7 * LY_lost_postTB_y4_ag7</t>
  </si>
  <si>
    <t>n_postTB_y4_ag8 * LY_lost_postTB_y4_ag8</t>
  </si>
  <si>
    <t>n_postTB_y4_ag9 * LY_lost_postTB_y4_ag9</t>
  </si>
  <si>
    <t>n_postTB_y4_ag10 * LY_lost_postTB_y4_ag10</t>
  </si>
  <si>
    <t>n_postTB_y4_ag11 * LY_lost_postTB_y4_ag11</t>
  </si>
  <si>
    <t>n_postTB_y4_ag12 * LY_lost_postTB_y4_ag12</t>
  </si>
  <si>
    <t>n_postTB_y4_ag13 * LY_lost_postTB_y4_ag13</t>
  </si>
  <si>
    <t>n_postTB_y4_ag14 * LY_lost_postTB_y4_ag14</t>
  </si>
  <si>
    <t>n_postTB_y4_ag15 * LY_lost_postTB_y4_ag15</t>
  </si>
  <si>
    <t>n_postTB_y4_ag16 * LY_lost_postTB_y4_ag16</t>
  </si>
  <si>
    <t>n_postTB_y4_ag17 * LY_lost_postTB_y4_ag17</t>
  </si>
  <si>
    <t>n_postTB_y5_ag1 * LY_lost_postTB_y5_ag1</t>
  </si>
  <si>
    <t>n_postTB_y5_ag2 * LY_lost_postTB_y5_ag2</t>
  </si>
  <si>
    <t>n_postTB_y5_ag3 * LY_lost_postTB_y5_ag3</t>
  </si>
  <si>
    <t>n_postTB_y5_ag4 * LY_lost_postTB_y5_ag4</t>
  </si>
  <si>
    <t>n_postTB_y5_ag5 * LY_lost_postTB_y5_ag5</t>
  </si>
  <si>
    <t>n_postTB_y5_ag6 * LY_lost_postTB_y5_ag6</t>
  </si>
  <si>
    <t>n_postTB_y5_ag7 * LY_lost_postTB_y5_ag7</t>
  </si>
  <si>
    <t>n_postTB_y5_ag8 * LY_lost_postTB_y5_ag8</t>
  </si>
  <si>
    <t>n_postTB_y5_ag9 * LY_lost_postTB_y5_ag9</t>
  </si>
  <si>
    <t>n_postTB_y5_ag10 * LY_lost_postTB_y5_ag10</t>
  </si>
  <si>
    <t>n_postTB_y5_ag11 * LY_lost_postTB_y5_ag11</t>
  </si>
  <si>
    <t>n_postTB_y5_ag12 * LY_lost_postTB_y5_ag12</t>
  </si>
  <si>
    <t>n_postTB_y5_ag13 * LY_lost_postTB_y5_ag13</t>
  </si>
  <si>
    <t>n_postTB_y5_ag14 * LY_lost_postTB_y5_ag14</t>
  </si>
  <si>
    <t>n_postTB_y5_ag15 * LY_lost_postTB_y5_ag15</t>
  </si>
  <si>
    <t>n_postTB_y5_ag16 * LY_lost_postTB_y5_ag16</t>
  </si>
  <si>
    <t>n_postTB_y5_ag17 * LY_lost_postTB_y5_ag17</t>
  </si>
  <si>
    <t>n_postTB_y6_ag1 * LY_lost_postTB_y6_ag1</t>
  </si>
  <si>
    <t>n_postTB_y6_ag2 * LY_lost_postTB_y6_ag2</t>
  </si>
  <si>
    <t>n_postTB_y6_ag3 * LY_lost_postTB_y6_ag3</t>
  </si>
  <si>
    <t>n_postTB_y6_ag4 * LY_lost_postTB_y6_ag4</t>
  </si>
  <si>
    <t>n_postTB_y6_ag5 * LY_lost_postTB_y6_ag5</t>
  </si>
  <si>
    <t>n_postTB_y6_ag6 * LY_lost_postTB_y6_ag6</t>
  </si>
  <si>
    <t>n_postTB_y6_ag7 * LY_lost_postTB_y6_ag7</t>
  </si>
  <si>
    <t>n_postTB_y6_ag8 * LY_lost_postTB_y6_ag8</t>
  </si>
  <si>
    <t>n_postTB_y6_ag9 * LY_lost_postTB_y6_ag9</t>
  </si>
  <si>
    <t>n_postTB_y6_ag10 * LY_lost_postTB_y6_ag10</t>
  </si>
  <si>
    <t>n_postTB_y6_ag11 * LY_lost_postTB_y6_ag11</t>
  </si>
  <si>
    <t>n_postTB_y6_ag12 * LY_lost_postTB_y6_ag12</t>
  </si>
  <si>
    <t>n_postTB_y6_ag13 * LY_lost_postTB_y6_ag13</t>
  </si>
  <si>
    <t>n_postTB_y6_ag14 * LY_lost_postTB_y6_ag14</t>
  </si>
  <si>
    <t>n_postTB_y6_ag15 * LY_lost_postTB_y6_ag15</t>
  </si>
  <si>
    <t>n_postTB_y6_ag16 * LY_lost_postTB_y6_ag16</t>
  </si>
  <si>
    <t>n_postTB_y6_ag17 * LY_lost_postTB_y6_ag17</t>
  </si>
  <si>
    <t>n_postTB_y7_ag1 * LY_lost_postTB_y7_ag1</t>
  </si>
  <si>
    <t>n_postTB_y7_ag2 * LY_lost_postTB_y7_ag2</t>
  </si>
  <si>
    <t>n_postTB_y7_ag3 * LY_lost_postTB_y7_ag3</t>
  </si>
  <si>
    <t>n_postTB_y7_ag4 * LY_lost_postTB_y7_ag4</t>
  </si>
  <si>
    <t>n_postTB_y7_ag5 * LY_lost_postTB_y7_ag5</t>
  </si>
  <si>
    <t>n_postTB_y7_ag6 * LY_lost_postTB_y7_ag6</t>
  </si>
  <si>
    <t>n_postTB_y7_ag7 * LY_lost_postTB_y7_ag7</t>
  </si>
  <si>
    <t>n_postTB_y7_ag8 * LY_lost_postTB_y7_ag8</t>
  </si>
  <si>
    <t>n_postTB_y7_ag9 * LY_lost_postTB_y7_ag9</t>
  </si>
  <si>
    <t>n_postTB_y7_ag10 * LY_lost_postTB_y7_ag10</t>
  </si>
  <si>
    <t>n_postTB_y7_ag11 * LY_lost_postTB_y7_ag11</t>
  </si>
  <si>
    <t>n_postTB_y7_ag12 * LY_lost_postTB_y7_ag12</t>
  </si>
  <si>
    <t>n_postTB_y7_ag13 * LY_lost_postTB_y7_ag13</t>
  </si>
  <si>
    <t>n_postTB_y7_ag14 * LY_lost_postTB_y7_ag14</t>
  </si>
  <si>
    <t>n_postTB_y7_ag15 * LY_lost_postTB_y7_ag15</t>
  </si>
  <si>
    <t>n_postTB_y7_ag16 * LY_lost_postTB_y7_ag16</t>
  </si>
  <si>
    <t>n_postTB_y7_ag17 * LY_lost_postTB_y7_ag17</t>
  </si>
  <si>
    <t>n_postTB_y8_ag1 * LY_lost_postTB_y8_ag1</t>
  </si>
  <si>
    <t>n_postTB_y8_ag2 * LY_lost_postTB_y8_ag2</t>
  </si>
  <si>
    <t>n_postTB_y8_ag3 * LY_lost_postTB_y8_ag3</t>
  </si>
  <si>
    <t>n_postTB_y8_ag4 * LY_lost_postTB_y8_ag4</t>
  </si>
  <si>
    <t>n_postTB_y8_ag5 * LY_lost_postTB_y8_ag5</t>
  </si>
  <si>
    <t>n_postTB_y8_ag6 * LY_lost_postTB_y8_ag6</t>
  </si>
  <si>
    <t>n_postTB_y8_ag7 * LY_lost_postTB_y8_ag7</t>
  </si>
  <si>
    <t>n_postTB_y8_ag8 * LY_lost_postTB_y8_ag8</t>
  </si>
  <si>
    <t>n_postTB_y8_ag9 * LY_lost_postTB_y8_ag9</t>
  </si>
  <si>
    <t>n_postTB_y8_ag10 * LY_lost_postTB_y8_ag10</t>
  </si>
  <si>
    <t>n_postTB_y8_ag11 * LY_lost_postTB_y8_ag11</t>
  </si>
  <si>
    <t>n_postTB_y8_ag12 * LY_lost_postTB_y8_ag12</t>
  </si>
  <si>
    <t>n_postTB_y8_ag13 * LY_lost_postTB_y8_ag13</t>
  </si>
  <si>
    <t>n_postTB_y8_ag14 * LY_lost_postTB_y8_ag14</t>
  </si>
  <si>
    <t>n_postTB_y8_ag15 * LY_lost_postTB_y8_ag15</t>
  </si>
  <si>
    <t>n_postTB_y8_ag16 * LY_lost_postTB_y8_ag16</t>
  </si>
  <si>
    <t>n_postTB_y8_ag17 * LY_lost_postTB_y8_ag17</t>
  </si>
  <si>
    <t>n_postTB_y9_ag1 * LY_lost_postTB_y9_ag1</t>
  </si>
  <si>
    <t>n_postTB_y9_ag2 * LY_lost_postTB_y9_ag2</t>
  </si>
  <si>
    <t>n_postTB_y9_ag3 * LY_lost_postTB_y9_ag3</t>
  </si>
  <si>
    <t>n_postTB_y9_ag4 * LY_lost_postTB_y9_ag4</t>
  </si>
  <si>
    <t>n_postTB_y9_ag5 * LY_lost_postTB_y9_ag5</t>
  </si>
  <si>
    <t>n_postTB_y9_ag6 * LY_lost_postTB_y9_ag6</t>
  </si>
  <si>
    <t>n_postTB_y9_ag7 * LY_lost_postTB_y9_ag7</t>
  </si>
  <si>
    <t>n_postTB_y9_ag8 * LY_lost_postTB_y9_ag8</t>
  </si>
  <si>
    <t>n_postTB_y9_ag9 * LY_lost_postTB_y9_ag9</t>
  </si>
  <si>
    <t>n_postTB_y9_ag10 * LY_lost_postTB_y9_ag10</t>
  </si>
  <si>
    <t>n_postTB_y9_ag11 * LY_lost_postTB_y9_ag11</t>
  </si>
  <si>
    <t>n_postTB_y9_ag12 * LY_lost_postTB_y9_ag12</t>
  </si>
  <si>
    <t>n_postTB_y9_ag13 * LY_lost_postTB_y9_ag13</t>
  </si>
  <si>
    <t>n_postTB_y9_ag14 * LY_lost_postTB_y9_ag14</t>
  </si>
  <si>
    <t>n_postTB_y9_ag15 * LY_lost_postTB_y9_ag15</t>
  </si>
  <si>
    <t>n_postTB_y9_ag16 * LY_lost_postTB_y9_ag16</t>
  </si>
  <si>
    <t>n_postTB_y9_ag17 * LY_lost_postTB_y9_ag17</t>
  </si>
  <si>
    <t>n_postTB_y10_ag1 * LY_lost_postTB_y10_ag1</t>
  </si>
  <si>
    <t>n_postTB_y10_ag2 * LY_lost_postTB_y10_ag2</t>
  </si>
  <si>
    <t>n_postTB_y10_ag3 * LY_lost_postTB_y10_ag3</t>
  </si>
  <si>
    <t>n_postTB_y10_ag4 * LY_lost_postTB_y10_ag4</t>
  </si>
  <si>
    <t>n_postTB_y10_ag5 * LY_lost_postTB_y10_ag5</t>
  </si>
  <si>
    <t>n_postTB_y10_ag6 * LY_lost_postTB_y10_ag6</t>
  </si>
  <si>
    <t>n_postTB_y10_ag7 * LY_lost_postTB_y10_ag7</t>
  </si>
  <si>
    <t>n_postTB_y10_ag8 * LY_lost_postTB_y10_ag8</t>
  </si>
  <si>
    <t>n_postTB_y10_ag9 * LY_lost_postTB_y10_ag9</t>
  </si>
  <si>
    <t>n_postTB_y10_ag10 * LY_lost_postTB_y10_ag10</t>
  </si>
  <si>
    <t>n_postTB_y10_ag11 * LY_lost_postTB_y10_ag11</t>
  </si>
  <si>
    <t>n_postTB_y10_ag12 * LY_lost_postTB_y10_ag12</t>
  </si>
  <si>
    <t>n_postTB_y10_ag13 * LY_lost_postTB_y10_ag13</t>
  </si>
  <si>
    <t>n_postTB_y10_ag14 * LY_lost_postTB_y10_ag14</t>
  </si>
  <si>
    <t>n_postTB_y10_ag15 * LY_lost_postTB_y10_ag15</t>
  </si>
  <si>
    <t>n_postTB_y10_ag16 * LY_lost_postTB_y10_ag16</t>
  </si>
  <si>
    <t>n_postTB_y10_ag17 * LY_lost_postTB_y10_ag17</t>
  </si>
  <si>
    <t>n_postTB_y11_ag1 * LY_lost_postTB_y11_ag1</t>
  </si>
  <si>
    <t>n_postTB_y11_ag2 * LY_lost_postTB_y11_ag2</t>
  </si>
  <si>
    <t>n_postTB_y11_ag3 * LY_lost_postTB_y11_ag3</t>
  </si>
  <si>
    <t>n_postTB_y11_ag4 * LY_lost_postTB_y11_ag4</t>
  </si>
  <si>
    <t>n_postTB_y11_ag5 * LY_lost_postTB_y11_ag5</t>
  </si>
  <si>
    <t>n_postTB_y11_ag6 * LY_lost_postTB_y11_ag6</t>
  </si>
  <si>
    <t>n_postTB_y11_ag7 * LY_lost_postTB_y11_ag7</t>
  </si>
  <si>
    <t>n_postTB_y11_ag8 * LY_lost_postTB_y11_ag8</t>
  </si>
  <si>
    <t>n_postTB_y11_ag9 * LY_lost_postTB_y11_ag9</t>
  </si>
  <si>
    <t>n_postTB_y11_ag10 * LY_lost_postTB_y11_ag10</t>
  </si>
  <si>
    <t>n_postTB_y11_ag11 * LY_lost_postTB_y11_ag11</t>
  </si>
  <si>
    <t>n_postTB_y11_ag12 * LY_lost_postTB_y11_ag12</t>
  </si>
  <si>
    <t>n_postTB_y11_ag13 * LY_lost_postTB_y11_ag13</t>
  </si>
  <si>
    <t>n_postTB_y11_ag14 * LY_lost_postTB_y11_ag14</t>
  </si>
  <si>
    <t>n_postTB_y11_ag15 * LY_lost_postTB_y11_ag15</t>
  </si>
  <si>
    <t>n_postTB_y11_ag16 * LY_lost_postTB_y11_ag16</t>
  </si>
  <si>
    <t>n_postTB_y11_ag17 * LY_lost_postTB_y11_ag17</t>
  </si>
  <si>
    <t>n_postTB_y12_ag1 * LY_lost_postTB_y12_ag1</t>
  </si>
  <si>
    <t>n_postTB_y12_ag2 * LY_lost_postTB_y12_ag2</t>
  </si>
  <si>
    <t>n_postTB_y12_ag3 * LY_lost_postTB_y12_ag3</t>
  </si>
  <si>
    <t>n_postTB_y12_ag4 * LY_lost_postTB_y12_ag4</t>
  </si>
  <si>
    <t>n_postTB_y12_ag5 * LY_lost_postTB_y12_ag5</t>
  </si>
  <si>
    <t>n_postTB_y12_ag6 * LY_lost_postTB_y12_ag6</t>
  </si>
  <si>
    <t>n_postTB_y12_ag7 * LY_lost_postTB_y12_ag7</t>
  </si>
  <si>
    <t>n_postTB_y12_ag8 * LY_lost_postTB_y12_ag8</t>
  </si>
  <si>
    <t>n_postTB_y12_ag9 * LY_lost_postTB_y12_ag9</t>
  </si>
  <si>
    <t>n_postTB_y12_ag10 * LY_lost_postTB_y12_ag10</t>
  </si>
  <si>
    <t>n_postTB_y12_ag11 * LY_lost_postTB_y12_ag11</t>
  </si>
  <si>
    <t>n_postTB_y12_ag12 * LY_lost_postTB_y12_ag12</t>
  </si>
  <si>
    <t>n_postTB_y12_ag13 * LY_lost_postTB_y12_ag13</t>
  </si>
  <si>
    <t>n_postTB_y12_ag14 * LY_lost_postTB_y12_ag14</t>
  </si>
  <si>
    <t>n_postTB_y12_ag15 * LY_lost_postTB_y12_ag15</t>
  </si>
  <si>
    <t>n_postTB_y12_ag16 * LY_lost_postTB_y12_ag16</t>
  </si>
  <si>
    <t>n_postTB_y12_ag17 * LY_lost_postTB_y12_ag17</t>
  </si>
  <si>
    <t>n_postTB_y13_ag1 * LY_lost_postTB_y13_ag1</t>
  </si>
  <si>
    <t>n_postTB_y13_ag2 * LY_lost_postTB_y13_ag2</t>
  </si>
  <si>
    <t>n_postTB_y13_ag3 * LY_lost_postTB_y13_ag3</t>
  </si>
  <si>
    <t>n_postTB_y13_ag4 * LY_lost_postTB_y13_ag4</t>
  </si>
  <si>
    <t>n_postTB_y13_ag5 * LY_lost_postTB_y13_ag5</t>
  </si>
  <si>
    <t>n_postTB_y13_ag6 * LY_lost_postTB_y13_ag6</t>
  </si>
  <si>
    <t>n_postTB_y13_ag7 * LY_lost_postTB_y13_ag7</t>
  </si>
  <si>
    <t>n_postTB_y13_ag8 * LY_lost_postTB_y13_ag8</t>
  </si>
  <si>
    <t>n_postTB_y13_ag9 * LY_lost_postTB_y13_ag9</t>
  </si>
  <si>
    <t>n_postTB_y13_ag10 * LY_lost_postTB_y13_ag10</t>
  </si>
  <si>
    <t>n_postTB_y13_ag11 * LY_lost_postTB_y13_ag11</t>
  </si>
  <si>
    <t>n_postTB_y13_ag12 * LY_lost_postTB_y13_ag12</t>
  </si>
  <si>
    <t>n_postTB_y13_ag13 * LY_lost_postTB_y13_ag13</t>
  </si>
  <si>
    <t>n_postTB_y13_ag14 * LY_lost_postTB_y13_ag14</t>
  </si>
  <si>
    <t>n_postTB_y13_ag15 * LY_lost_postTB_y13_ag15</t>
  </si>
  <si>
    <t>n_postTB_y13_ag16 * LY_lost_postTB_y13_ag16</t>
  </si>
  <si>
    <t>n_postTB_y13_ag17 * LY_lost_postTB_y13_ag17</t>
  </si>
  <si>
    <t>n_postTB_y14_ag1 * LY_lost_postTB_y14_ag1</t>
  </si>
  <si>
    <t>n_postTB_y14_ag2 * LY_lost_postTB_y14_ag2</t>
  </si>
  <si>
    <t>n_postTB_y14_ag3 * LY_lost_postTB_y14_ag3</t>
  </si>
  <si>
    <t>n_postTB_y14_ag4 * LY_lost_postTB_y14_ag4</t>
  </si>
  <si>
    <t>n_postTB_y14_ag5 * LY_lost_postTB_y14_ag5</t>
  </si>
  <si>
    <t>n_postTB_y14_ag6 * LY_lost_postTB_y14_ag6</t>
  </si>
  <si>
    <t>n_postTB_y14_ag7 * LY_lost_postTB_y14_ag7</t>
  </si>
  <si>
    <t>n_postTB_y14_ag8 * LY_lost_postTB_y14_ag8</t>
  </si>
  <si>
    <t>n_postTB_y14_ag9 * LY_lost_postTB_y14_ag9</t>
  </si>
  <si>
    <t>n_postTB_y14_ag10 * LY_lost_postTB_y14_ag10</t>
  </si>
  <si>
    <t>n_postTB_y14_ag11 * LY_lost_postTB_y14_ag11</t>
  </si>
  <si>
    <t>n_postTB_y14_ag12 * LY_lost_postTB_y14_ag12</t>
  </si>
  <si>
    <t>n_postTB_y14_ag13 * LY_lost_postTB_y14_ag13</t>
  </si>
  <si>
    <t>n_postTB_y14_ag14 * LY_lost_postTB_y14_ag14</t>
  </si>
  <si>
    <t>n_postTB_y14_ag15 * LY_lost_postTB_y14_ag15</t>
  </si>
  <si>
    <t>n_postTB_y14_ag16 * LY_lost_postTB_y14_ag16</t>
  </si>
  <si>
    <t>n_postTB_y14_ag17 * LY_lost_postTB_y14_ag17</t>
  </si>
  <si>
    <t>n_postTB_y15_ag1 * LY_lost_postTB_y15_ag1</t>
  </si>
  <si>
    <t>n_postTB_y15_ag2 * LY_lost_postTB_y15_ag2</t>
  </si>
  <si>
    <t>n_postTB_y15_ag3 * LY_lost_postTB_y15_ag3</t>
  </si>
  <si>
    <t>n_postTB_y15_ag4 * LY_lost_postTB_y15_ag4</t>
  </si>
  <si>
    <t>n_postTB_y15_ag5 * LY_lost_postTB_y15_ag5</t>
  </si>
  <si>
    <t>n_postTB_y15_ag6 * LY_lost_postTB_y15_ag6</t>
  </si>
  <si>
    <t>n_postTB_y15_ag7 * LY_lost_postTB_y15_ag7</t>
  </si>
  <si>
    <t>n_postTB_y15_ag8 * LY_lost_postTB_y15_ag8</t>
  </si>
  <si>
    <t>n_postTB_y15_ag9 * LY_lost_postTB_y15_ag9</t>
  </si>
  <si>
    <t>n_postTB_y15_ag10 * LY_lost_postTB_y15_ag10</t>
  </si>
  <si>
    <t>n_postTB_y15_ag11 * LY_lost_postTB_y15_ag11</t>
  </si>
  <si>
    <t>n_postTB_y15_ag12 * LY_lost_postTB_y15_ag12</t>
  </si>
  <si>
    <t>n_postTB_y15_ag13 * LY_lost_postTB_y15_ag13</t>
  </si>
  <si>
    <t>n_postTB_y15_ag14 * LY_lost_postTB_y15_ag14</t>
  </si>
  <si>
    <t>n_postTB_y15_ag15 * LY_lost_postTB_y15_ag15</t>
  </si>
  <si>
    <t>n_postTB_y15_ag16 * LY_lost_postTB_y15_ag16</t>
  </si>
  <si>
    <t>n_postTB_y15_ag17 * LY_lost_postTB_y15_ag17</t>
  </si>
  <si>
    <t>n_postTB_y16_ag1 * LY_lost_postTB_y16_ag1</t>
  </si>
  <si>
    <t>n_postTB_y16_ag2 * LY_lost_postTB_y16_ag2</t>
  </si>
  <si>
    <t>n_postTB_y16_ag3 * LY_lost_postTB_y16_ag3</t>
  </si>
  <si>
    <t>n_postTB_y16_ag4 * LY_lost_postTB_y16_ag4</t>
  </si>
  <si>
    <t>n_postTB_y16_ag5 * LY_lost_postTB_y16_ag5</t>
  </si>
  <si>
    <t>n_postTB_y16_ag6 * LY_lost_postTB_y16_ag6</t>
  </si>
  <si>
    <t>n_postTB_y16_ag7 * LY_lost_postTB_y16_ag7</t>
  </si>
  <si>
    <t>n_postTB_y16_ag8 * LY_lost_postTB_y16_ag8</t>
  </si>
  <si>
    <t>n_postTB_y16_ag9 * LY_lost_postTB_y16_ag9</t>
  </si>
  <si>
    <t>n_postTB_y16_ag10 * LY_lost_postTB_y16_ag10</t>
  </si>
  <si>
    <t>n_postTB_y16_ag11 * LY_lost_postTB_y16_ag11</t>
  </si>
  <si>
    <t>n_postTB_y16_ag12 * LY_lost_postTB_y16_ag12</t>
  </si>
  <si>
    <t>n_postTB_y16_ag13 * LY_lost_postTB_y16_ag13</t>
  </si>
  <si>
    <t>n_postTB_y16_ag14 * LY_lost_postTB_y16_ag14</t>
  </si>
  <si>
    <t>n_postTB_y16_ag15 * LY_lost_postTB_y16_ag15</t>
  </si>
  <si>
    <t>n_postTB_y16_ag16 * LY_lost_postTB_y16_ag16</t>
  </si>
  <si>
    <t>n_postTB_y16_ag17 * LY_lost_postTB_y16_ag17</t>
  </si>
  <si>
    <t>n_postTB_y17_ag1 * LY_lost_postTB_y17_ag1</t>
  </si>
  <si>
    <t>n_postTB_y17_ag2 * LY_lost_postTB_y17_ag2</t>
  </si>
  <si>
    <t>n_postTB_y17_ag3 * LY_lost_postTB_y17_ag3</t>
  </si>
  <si>
    <t>n_postTB_y17_ag4 * LY_lost_postTB_y17_ag4</t>
  </si>
  <si>
    <t>n_postTB_y17_ag5 * LY_lost_postTB_y17_ag5</t>
  </si>
  <si>
    <t>n_postTB_y17_ag6 * LY_lost_postTB_y17_ag6</t>
  </si>
  <si>
    <t>n_postTB_y17_ag7 * LY_lost_postTB_y17_ag7</t>
  </si>
  <si>
    <t>n_postTB_y17_ag8 * LY_lost_postTB_y17_ag8</t>
  </si>
  <si>
    <t>n_postTB_y17_ag9 * LY_lost_postTB_y17_ag9</t>
  </si>
  <si>
    <t>n_postTB_y17_ag10 * LY_lost_postTB_y17_ag10</t>
  </si>
  <si>
    <t>n_postTB_y17_ag11 * LY_lost_postTB_y17_ag11</t>
  </si>
  <si>
    <t>n_postTB_y17_ag12 * LY_lost_postTB_y17_ag12</t>
  </si>
  <si>
    <t>n_postTB_y17_ag13 * LY_lost_postTB_y17_ag13</t>
  </si>
  <si>
    <t>n_postTB_y17_ag14 * LY_lost_postTB_y17_ag14</t>
  </si>
  <si>
    <t>n_postTB_y17_ag15 * LY_lost_postTB_y17_ag15</t>
  </si>
  <si>
    <t>n_postTB_y17_ag16 * LY_lost_postTB_y17_ag16</t>
  </si>
  <si>
    <t>n_postTB_y17_ag17 * LY_lost_postTB_y17_ag17</t>
  </si>
  <si>
    <t>n_postTB_y18_ag1 * LY_lost_postTB_y18_ag1</t>
  </si>
  <si>
    <t>n_postTB_y18_ag2 * LY_lost_postTB_y18_ag2</t>
  </si>
  <si>
    <t>n_postTB_y18_ag3 * LY_lost_postTB_y18_ag3</t>
  </si>
  <si>
    <t>n_postTB_y18_ag4 * LY_lost_postTB_y18_ag4</t>
  </si>
  <si>
    <t>n_postTB_y18_ag5 * LY_lost_postTB_y18_ag5</t>
  </si>
  <si>
    <t>n_postTB_y18_ag6 * LY_lost_postTB_y18_ag6</t>
  </si>
  <si>
    <t>n_postTB_y18_ag7 * LY_lost_postTB_y18_ag7</t>
  </si>
  <si>
    <t>n_postTB_y18_ag8 * LY_lost_postTB_y18_ag8</t>
  </si>
  <si>
    <t>n_postTB_y18_ag9 * LY_lost_postTB_y18_ag9</t>
  </si>
  <si>
    <t>n_postTB_y18_ag10 * LY_lost_postTB_y18_ag10</t>
  </si>
  <si>
    <t>n_postTB_y18_ag11 * LY_lost_postTB_y18_ag11</t>
  </si>
  <si>
    <t>n_postTB_y18_ag12 * LY_lost_postTB_y18_ag12</t>
  </si>
  <si>
    <t>n_postTB_y18_ag13 * LY_lost_postTB_y18_ag13</t>
  </si>
  <si>
    <t>n_postTB_y18_ag14 * LY_lost_postTB_y18_ag14</t>
  </si>
  <si>
    <t>n_postTB_y18_ag15 * LY_lost_postTB_y18_ag15</t>
  </si>
  <si>
    <t>n_postTB_y18_ag16 * LY_lost_postTB_y18_ag16</t>
  </si>
  <si>
    <t>n_postTB_y18_ag17 * LY_lost_postTB_y18_ag17</t>
  </si>
  <si>
    <t>n_postTB_y19_ag1 * LY_lost_postTB_y19_ag1</t>
  </si>
  <si>
    <t>n_postTB_y19_ag2 * LY_lost_postTB_y19_ag2</t>
  </si>
  <si>
    <t>n_postTB_y19_ag3 * LY_lost_postTB_y19_ag3</t>
  </si>
  <si>
    <t>n_postTB_y19_ag4 * LY_lost_postTB_y19_ag4</t>
  </si>
  <si>
    <t>n_postTB_y19_ag5 * LY_lost_postTB_y19_ag5</t>
  </si>
  <si>
    <t>n_postTB_y19_ag6 * LY_lost_postTB_y19_ag6</t>
  </si>
  <si>
    <t>n_postTB_y19_ag7 * LY_lost_postTB_y19_ag7</t>
  </si>
  <si>
    <t>n_postTB_y19_ag8 * LY_lost_postTB_y19_ag8</t>
  </si>
  <si>
    <t>n_postTB_y19_ag9 * LY_lost_postTB_y19_ag9</t>
  </si>
  <si>
    <t>n_postTB_y19_ag10 * LY_lost_postTB_y19_ag10</t>
  </si>
  <si>
    <t>n_postTB_y19_ag11 * LY_lost_postTB_y19_ag11</t>
  </si>
  <si>
    <t>n_postTB_y19_ag12 * LY_lost_postTB_y19_ag12</t>
  </si>
  <si>
    <t>n_postTB_y19_ag13 * LY_lost_postTB_y19_ag13</t>
  </si>
  <si>
    <t>n_postTB_y19_ag14 * LY_lost_postTB_y19_ag14</t>
  </si>
  <si>
    <t>n_postTB_y19_ag15 * LY_lost_postTB_y19_ag15</t>
  </si>
  <si>
    <t>n_postTB_y19_ag16 * LY_lost_postTB_y19_ag16</t>
  </si>
  <si>
    <t>n_postTB_y19_ag17 * LY_lost_postTB_y19_ag17</t>
  </si>
  <si>
    <t>n_postTB_y20_ag1 * LY_lost_postTB_y20_ag1</t>
  </si>
  <si>
    <t>n_postTB_y20_ag2 * LY_lost_postTB_y20_ag2</t>
  </si>
  <si>
    <t>n_postTB_y20_ag3 * LY_lost_postTB_y20_ag3</t>
  </si>
  <si>
    <t>n_postTB_y20_ag4 * LY_lost_postTB_y20_ag4</t>
  </si>
  <si>
    <t>n_postTB_y20_ag5 * LY_lost_postTB_y20_ag5</t>
  </si>
  <si>
    <t>n_postTB_y20_ag6 * LY_lost_postTB_y20_ag6</t>
  </si>
  <si>
    <t>n_postTB_y20_ag7 * LY_lost_postTB_y20_ag7</t>
  </si>
  <si>
    <t>n_postTB_y20_ag8 * LY_lost_postTB_y20_ag8</t>
  </si>
  <si>
    <t>n_postTB_y20_ag9 * LY_lost_postTB_y20_ag9</t>
  </si>
  <si>
    <t>n_postTB_y20_ag10 * LY_lost_postTB_y20_ag10</t>
  </si>
  <si>
    <t>n_postTB_y20_ag11 * LY_lost_postTB_y20_ag11</t>
  </si>
  <si>
    <t>n_postTB_y20_ag12 * LY_lost_postTB_y20_ag12</t>
  </si>
  <si>
    <t>n_postTB_y20_ag13 * LY_lost_postTB_y20_ag13</t>
  </si>
  <si>
    <t>n_postTB_y20_ag14 * LY_lost_postTB_y20_ag14</t>
  </si>
  <si>
    <t>n_postTB_y20_ag15 * LY_lost_postTB_y20_ag15</t>
  </si>
  <si>
    <t>n_postTB_y20_ag16 * LY_lost_postTB_y20_ag16</t>
  </si>
  <si>
    <t>n_postTB_y20_ag17 * LY_lost_postTB_y20_ag17</t>
  </si>
  <si>
    <t>n_postTB_y21_ag1 * LY_lost_postTB_y21_ag1</t>
  </si>
  <si>
    <t>n_postTB_y21_ag2 * LY_lost_postTB_y21_ag2</t>
  </si>
  <si>
    <t>n_postTB_y21_ag3 * LY_lost_postTB_y21_ag3</t>
  </si>
  <si>
    <t>n_postTB_y21_ag4 * LY_lost_postTB_y21_ag4</t>
  </si>
  <si>
    <t>n_postTB_y21_ag5 * LY_lost_postTB_y21_ag5</t>
  </si>
  <si>
    <t>n_postTB_y21_ag6 * LY_lost_postTB_y21_ag6</t>
  </si>
  <si>
    <t>n_postTB_y21_ag7 * LY_lost_postTB_y21_ag7</t>
  </si>
  <si>
    <t>n_postTB_y21_ag8 * LY_lost_postTB_y21_ag8</t>
  </si>
  <si>
    <t>n_postTB_y21_ag9 * LY_lost_postTB_y21_ag9</t>
  </si>
  <si>
    <t>n_postTB_y21_ag10 * LY_lost_postTB_y21_ag10</t>
  </si>
  <si>
    <t>n_postTB_y21_ag11 * LY_lost_postTB_y21_ag11</t>
  </si>
  <si>
    <t>n_postTB_y21_ag12 * LY_lost_postTB_y21_ag12</t>
  </si>
  <si>
    <t>n_postTB_y21_ag13 * LY_lost_postTB_y21_ag13</t>
  </si>
  <si>
    <t>n_postTB_y21_ag14 * LY_lost_postTB_y21_ag14</t>
  </si>
  <si>
    <t>n_postTB_y21_ag15 * LY_lost_postTB_y21_ag15</t>
  </si>
  <si>
    <t>n_postTB_y21_ag16 * LY_lost_postTB_y21_ag16</t>
  </si>
  <si>
    <t>n_postTB_y21_ag17 * LY_lost_postTB_y21_ag17</t>
  </si>
  <si>
    <t>n_postTB_y22_ag1 * LY_lost_postTB_y22_ag1</t>
  </si>
  <si>
    <t>n_postTB_y22_ag2 * LY_lost_postTB_y22_ag2</t>
  </si>
  <si>
    <t>n_postTB_y22_ag3 * LY_lost_postTB_y22_ag3</t>
  </si>
  <si>
    <t>n_postTB_y22_ag4 * LY_lost_postTB_y22_ag4</t>
  </si>
  <si>
    <t>n_postTB_y22_ag5 * LY_lost_postTB_y22_ag5</t>
  </si>
  <si>
    <t>n_postTB_y22_ag6 * LY_lost_postTB_y22_ag6</t>
  </si>
  <si>
    <t>n_postTB_y22_ag7 * LY_lost_postTB_y22_ag7</t>
  </si>
  <si>
    <t>n_postTB_y22_ag8 * LY_lost_postTB_y22_ag8</t>
  </si>
  <si>
    <t>n_postTB_y22_ag9 * LY_lost_postTB_y22_ag9</t>
  </si>
  <si>
    <t>n_postTB_y22_ag10 * LY_lost_postTB_y22_ag10</t>
  </si>
  <si>
    <t>n_postTB_y22_ag11 * LY_lost_postTB_y22_ag11</t>
  </si>
  <si>
    <t>n_postTB_y22_ag12 * LY_lost_postTB_y22_ag12</t>
  </si>
  <si>
    <t>n_postTB_y22_ag13 * LY_lost_postTB_y22_ag13</t>
  </si>
  <si>
    <t>n_postTB_y22_ag14 * LY_lost_postTB_y22_ag14</t>
  </si>
  <si>
    <t>n_postTB_y22_ag15 * LY_lost_postTB_y22_ag15</t>
  </si>
  <si>
    <t>n_postTB_y22_ag16 * LY_lost_postTB_y22_ag16</t>
  </si>
  <si>
    <t>n_postTB_y22_ag17 * LY_lost_postTB_y22_ag17</t>
  </si>
  <si>
    <t>n_postTB_y23_ag1 * LY_lost_postTB_y23_ag1</t>
  </si>
  <si>
    <t>n_postTB_y23_ag2 * LY_lost_postTB_y23_ag2</t>
  </si>
  <si>
    <t>n_postTB_y23_ag3 * LY_lost_postTB_y23_ag3</t>
  </si>
  <si>
    <t>n_postTB_y23_ag4 * LY_lost_postTB_y23_ag4</t>
  </si>
  <si>
    <t>n_postTB_y23_ag5 * LY_lost_postTB_y23_ag5</t>
  </si>
  <si>
    <t>n_postTB_y23_ag6 * LY_lost_postTB_y23_ag6</t>
  </si>
  <si>
    <t>n_postTB_y23_ag7 * LY_lost_postTB_y23_ag7</t>
  </si>
  <si>
    <t>n_postTB_y23_ag8 * LY_lost_postTB_y23_ag8</t>
  </si>
  <si>
    <t>n_postTB_y23_ag9 * LY_lost_postTB_y23_ag9</t>
  </si>
  <si>
    <t>n_postTB_y23_ag10 * LY_lost_postTB_y23_ag10</t>
  </si>
  <si>
    <t>n_postTB_y23_ag11 * LY_lost_postTB_y23_ag11</t>
  </si>
  <si>
    <t>n_postTB_y23_ag12 * LY_lost_postTB_y23_ag12</t>
  </si>
  <si>
    <t>n_postTB_y23_ag13 * LY_lost_postTB_y23_ag13</t>
  </si>
  <si>
    <t>n_postTB_y23_ag14 * LY_lost_postTB_y23_ag14</t>
  </si>
  <si>
    <t>n_postTB_y23_ag15 * LY_lost_postTB_y23_ag15</t>
  </si>
  <si>
    <t>n_postTB_y23_ag16 * LY_lost_postTB_y23_ag16</t>
  </si>
  <si>
    <t>n_postTB_y23_ag17 * LY_lost_postTB_y23_ag17</t>
  </si>
  <si>
    <t>n_postTB_y24_ag1 * LY_lost_postTB_y24_ag1</t>
  </si>
  <si>
    <t>n_postTB_y24_ag2 * LY_lost_postTB_y24_ag2</t>
  </si>
  <si>
    <t>n_postTB_y24_ag3 * LY_lost_postTB_y24_ag3</t>
  </si>
  <si>
    <t>n_postTB_y24_ag4 * LY_lost_postTB_y24_ag4</t>
  </si>
  <si>
    <t>n_postTB_y24_ag5 * LY_lost_postTB_y24_ag5</t>
  </si>
  <si>
    <t>n_postTB_y24_ag6 * LY_lost_postTB_y24_ag6</t>
  </si>
  <si>
    <t>n_postTB_y24_ag7 * LY_lost_postTB_y24_ag7</t>
  </si>
  <si>
    <t>n_postTB_y24_ag8 * LY_lost_postTB_y24_ag8</t>
  </si>
  <si>
    <t>n_postTB_y24_ag9 * LY_lost_postTB_y24_ag9</t>
  </si>
  <si>
    <t>n_postTB_y24_ag10 * LY_lost_postTB_y24_ag10</t>
  </si>
  <si>
    <t>n_postTB_y24_ag11 * LY_lost_postTB_y24_ag11</t>
  </si>
  <si>
    <t>n_postTB_y24_ag12 * LY_lost_postTB_y24_ag12</t>
  </si>
  <si>
    <t>n_postTB_y24_ag13 * LY_lost_postTB_y24_ag13</t>
  </si>
  <si>
    <t>n_postTB_y24_ag14 * LY_lost_postTB_y24_ag14</t>
  </si>
  <si>
    <t>n_postTB_y24_ag15 * LY_lost_postTB_y24_ag15</t>
  </si>
  <si>
    <t>n_postTB_y24_ag16 * LY_lost_postTB_y24_ag16</t>
  </si>
  <si>
    <t>n_postTB_y24_ag17 * LY_lost_postTB_y24_ag17</t>
  </si>
  <si>
    <t>n_postTB_y25_ag1 * LY_lost_postTB_y25_ag1</t>
  </si>
  <si>
    <t>n_postTB_y25_ag2 * LY_lost_postTB_y25_ag2</t>
  </si>
  <si>
    <t>n_postTB_y25_ag3 * LY_lost_postTB_y25_ag3</t>
  </si>
  <si>
    <t>n_postTB_y25_ag4 * LY_lost_postTB_y25_ag4</t>
  </si>
  <si>
    <t>n_postTB_y25_ag5 * LY_lost_postTB_y25_ag5</t>
  </si>
  <si>
    <t>n_postTB_y25_ag6 * LY_lost_postTB_y25_ag6</t>
  </si>
  <si>
    <t>n_postTB_y25_ag7 * LY_lost_postTB_y25_ag7</t>
  </si>
  <si>
    <t>n_postTB_y25_ag8 * LY_lost_postTB_y25_ag8</t>
  </si>
  <si>
    <t>n_postTB_y25_ag9 * LY_lost_postTB_y25_ag9</t>
  </si>
  <si>
    <t>n_postTB_y25_ag10 * LY_lost_postTB_y25_ag10</t>
  </si>
  <si>
    <t>n_postTB_y25_ag11 * LY_lost_postTB_y25_ag11</t>
  </si>
  <si>
    <t>n_postTB_y25_ag12 * LY_lost_postTB_y25_ag12</t>
  </si>
  <si>
    <t>n_postTB_y25_ag13 * LY_lost_postTB_y25_ag13</t>
  </si>
  <si>
    <t>n_postTB_y25_ag14 * LY_lost_postTB_y25_ag14</t>
  </si>
  <si>
    <t>n_postTB_y25_ag15 * LY_lost_postTB_y25_ag15</t>
  </si>
  <si>
    <t>n_postTB_y25_ag16 * LY_lost_postTB_y25_ag16</t>
  </si>
  <si>
    <t>n_postTB_y25_ag17 * LY_lost_postTB_y25_ag17</t>
  </si>
  <si>
    <t>* disability weight for TB</t>
  </si>
  <si>
    <t>* disability weight for post-TB</t>
  </si>
  <si>
    <t xml:space="preserve">= no. of people with post-TB </t>
  </si>
  <si>
    <t xml:space="preserve">* duration of post-TB (discounted) </t>
  </si>
  <si>
    <t>* expected life years lost per person from premature deaths (discounted)</t>
  </si>
  <si>
    <t>* expected life years lost per death (discounted)</t>
  </si>
  <si>
    <t>* dw_TB</t>
  </si>
  <si>
    <t>* dw_postTB</t>
  </si>
  <si>
    <t>= number of people with clinical TB</t>
  </si>
  <si>
    <t>* duration of clinical TB</t>
  </si>
  <si>
    <t>* discount factor</t>
  </si>
  <si>
    <t>(discounted)</t>
  </si>
  <si>
    <t>= n_Dc_y[n]_ag[n]</t>
  </si>
  <si>
    <t>DALY_dis_TB_y[n]_ag[n]</t>
  </si>
  <si>
    <t>DALY_dis_postTB_y[n]_ag[n]</t>
  </si>
  <si>
    <t>* LY_postTB_y[n]_ag[n]</t>
  </si>
  <si>
    <t>Calculated value</t>
  </si>
  <si>
    <t>Fixed value</t>
  </si>
  <si>
    <t>duration_Dc_ag[n]</t>
  </si>
  <si>
    <t>n_Dc_y[n]_ag[n]</t>
  </si>
  <si>
    <t>n_postTB_y0_ag[n]</t>
  </si>
  <si>
    <t>n_noTB_y[n]_ag[n]</t>
  </si>
  <si>
    <t>n_all_y[n]_ag[n]</t>
  </si>
  <si>
    <t>n_HH_DS_y[n]_ag[n]</t>
  </si>
  <si>
    <t>n_HH_DR_y[n]_ag[n]</t>
  </si>
  <si>
    <t>n_HHC_DStreat_y[n]_ag[n]</t>
  </si>
  <si>
    <t>n_HHC_DRtreat_y[n]_ag[n]</t>
  </si>
  <si>
    <t>n_postTB_y[n]_ag[n]</t>
  </si>
  <si>
    <t>DALY_dis_TB_y1_ag1</t>
  </si>
  <si>
    <t>DALY_dis_TB_y1_ag2</t>
  </si>
  <si>
    <t>DALY_dis_TB_y1_ag3</t>
  </si>
  <si>
    <t>DALY_dis_TB_y1_ag4</t>
  </si>
  <si>
    <t>DALY_dis_TB_y1_ag5</t>
  </si>
  <si>
    <t>DALY_dis_TB_y1_ag6</t>
  </si>
  <si>
    <t>DALY_dis_TB_y1_ag7</t>
  </si>
  <si>
    <t>DALY_dis_TB_y1_ag8</t>
  </si>
  <si>
    <t>DALY_dis_TB_y1_ag9</t>
  </si>
  <si>
    <t>DALY_dis_TB_y1_ag10</t>
  </si>
  <si>
    <t>DALY_dis_TB_y1_ag11</t>
  </si>
  <si>
    <t>DALY_dis_TB_y1_ag12</t>
  </si>
  <si>
    <t>DALY_dis_TB_y1_ag13</t>
  </si>
  <si>
    <t>DALY_dis_TB_y1_ag14</t>
  </si>
  <si>
    <t>DALY_dis_TB_y1_ag15</t>
  </si>
  <si>
    <t>DALY_dis_TB_y1_ag16</t>
  </si>
  <si>
    <t>DALY_dis_TB_y1_ag17</t>
  </si>
  <si>
    <t>DALY_dis_TB_y2_ag1</t>
  </si>
  <si>
    <t>DALY_dis_TB_y2_ag2</t>
  </si>
  <si>
    <t>DALY_dis_TB_y2_ag3</t>
  </si>
  <si>
    <t>DALY_dis_TB_y2_ag4</t>
  </si>
  <si>
    <t>DALY_dis_TB_y2_ag5</t>
  </si>
  <si>
    <t>DALY_dis_TB_y2_ag6</t>
  </si>
  <si>
    <t>DALY_dis_TB_y2_ag7</t>
  </si>
  <si>
    <t>DALY_dis_TB_y2_ag8</t>
  </si>
  <si>
    <t>DALY_dis_TB_y2_ag9</t>
  </si>
  <si>
    <t>DALY_dis_TB_y2_ag10</t>
  </si>
  <si>
    <t>DALY_dis_TB_y2_ag11</t>
  </si>
  <si>
    <t>DALY_dis_TB_y2_ag12</t>
  </si>
  <si>
    <t>DALY_dis_TB_y2_ag13</t>
  </si>
  <si>
    <t>DALY_dis_TB_y2_ag14</t>
  </si>
  <si>
    <t>DALY_dis_TB_y2_ag15</t>
  </si>
  <si>
    <t>DALY_dis_TB_y2_ag16</t>
  </si>
  <si>
    <t>DALY_dis_TB_y2_ag17</t>
  </si>
  <si>
    <t>DALY_dis_TB_y3_ag1</t>
  </si>
  <si>
    <t>DALY_dis_TB_y3_ag2</t>
  </si>
  <si>
    <t>DALY_dis_TB_y3_ag3</t>
  </si>
  <si>
    <t>DALY_dis_TB_y3_ag4</t>
  </si>
  <si>
    <t>DALY_dis_TB_y3_ag5</t>
  </si>
  <si>
    <t>DALY_dis_TB_y3_ag6</t>
  </si>
  <si>
    <t>DALY_dis_TB_y3_ag7</t>
  </si>
  <si>
    <t>DALY_dis_TB_y3_ag8</t>
  </si>
  <si>
    <t>DALY_dis_TB_y3_ag9</t>
  </si>
  <si>
    <t>DALY_dis_TB_y3_ag10</t>
  </si>
  <si>
    <t>DALY_dis_TB_y3_ag11</t>
  </si>
  <si>
    <t>DALY_dis_TB_y3_ag12</t>
  </si>
  <si>
    <t>DALY_dis_TB_y3_ag13</t>
  </si>
  <si>
    <t>DALY_dis_TB_y3_ag14</t>
  </si>
  <si>
    <t>DALY_dis_TB_y3_ag15</t>
  </si>
  <si>
    <t>DALY_dis_TB_y3_ag16</t>
  </si>
  <si>
    <t>DALY_dis_TB_y3_ag17</t>
  </si>
  <si>
    <t>DALY_dis_TB_y4_ag1</t>
  </si>
  <si>
    <t>DALY_dis_TB_y4_ag2</t>
  </si>
  <si>
    <t>DALY_dis_TB_y4_ag3</t>
  </si>
  <si>
    <t>DALY_dis_TB_y4_ag4</t>
  </si>
  <si>
    <t>DALY_dis_TB_y4_ag5</t>
  </si>
  <si>
    <t>DALY_dis_TB_y4_ag6</t>
  </si>
  <si>
    <t>DALY_dis_TB_y4_ag7</t>
  </si>
  <si>
    <t>DALY_dis_TB_y4_ag8</t>
  </si>
  <si>
    <t>DALY_dis_TB_y4_ag9</t>
  </si>
  <si>
    <t>DALY_dis_TB_y4_ag10</t>
  </si>
  <si>
    <t>DALY_dis_TB_y4_ag11</t>
  </si>
  <si>
    <t>DALY_dis_TB_y4_ag12</t>
  </si>
  <si>
    <t>DALY_dis_TB_y4_ag13</t>
  </si>
  <si>
    <t>DALY_dis_TB_y4_ag14</t>
  </si>
  <si>
    <t>DALY_dis_TB_y4_ag15</t>
  </si>
  <si>
    <t>DALY_dis_TB_y4_ag16</t>
  </si>
  <si>
    <t>DALY_dis_TB_y4_ag17</t>
  </si>
  <si>
    <t>DALY_dis_TB_y5_ag1</t>
  </si>
  <si>
    <t>DALY_dis_TB_y5_ag2</t>
  </si>
  <si>
    <t>DALY_dis_TB_y5_ag3</t>
  </si>
  <si>
    <t>DALY_dis_TB_y5_ag4</t>
  </si>
  <si>
    <t>DALY_dis_TB_y5_ag5</t>
  </si>
  <si>
    <t>DALY_dis_TB_y5_ag6</t>
  </si>
  <si>
    <t>DALY_dis_TB_y5_ag7</t>
  </si>
  <si>
    <t>DALY_dis_TB_y5_ag8</t>
  </si>
  <si>
    <t>DALY_dis_TB_y5_ag9</t>
  </si>
  <si>
    <t>DALY_dis_TB_y5_ag10</t>
  </si>
  <si>
    <t>DALY_dis_TB_y5_ag11</t>
  </si>
  <si>
    <t>DALY_dis_TB_y5_ag12</t>
  </si>
  <si>
    <t>DALY_dis_TB_y5_ag13</t>
  </si>
  <si>
    <t>DALY_dis_TB_y5_ag14</t>
  </si>
  <si>
    <t>DALY_dis_TB_y5_ag15</t>
  </si>
  <si>
    <t>DALY_dis_TB_y5_ag16</t>
  </si>
  <si>
    <t>DALY_dis_TB_y5_ag17</t>
  </si>
  <si>
    <t>DALY_dis_TB_y6_ag1</t>
  </si>
  <si>
    <t>DALY_dis_TB_y6_ag2</t>
  </si>
  <si>
    <t>DALY_dis_TB_y6_ag3</t>
  </si>
  <si>
    <t>DALY_dis_TB_y6_ag4</t>
  </si>
  <si>
    <t>DALY_dis_TB_y6_ag5</t>
  </si>
  <si>
    <t>DALY_dis_TB_y6_ag6</t>
  </si>
  <si>
    <t>DALY_dis_TB_y6_ag7</t>
  </si>
  <si>
    <t>DALY_dis_TB_y6_ag8</t>
  </si>
  <si>
    <t>DALY_dis_TB_y6_ag9</t>
  </si>
  <si>
    <t>DALY_dis_TB_y6_ag10</t>
  </si>
  <si>
    <t>DALY_dis_TB_y6_ag11</t>
  </si>
  <si>
    <t>DALY_dis_TB_y6_ag12</t>
  </si>
  <si>
    <t>DALY_dis_TB_y6_ag13</t>
  </si>
  <si>
    <t>DALY_dis_TB_y6_ag14</t>
  </si>
  <si>
    <t>DALY_dis_TB_y6_ag15</t>
  </si>
  <si>
    <t>DALY_dis_TB_y6_ag16</t>
  </si>
  <si>
    <t>DALY_dis_TB_y6_ag17</t>
  </si>
  <si>
    <t>DALY_dis_TB_y7_ag1</t>
  </si>
  <si>
    <t>DALY_dis_TB_y7_ag2</t>
  </si>
  <si>
    <t>DALY_dis_TB_y7_ag3</t>
  </si>
  <si>
    <t>DALY_dis_TB_y7_ag4</t>
  </si>
  <si>
    <t>DALY_dis_TB_y7_ag5</t>
  </si>
  <si>
    <t>DALY_dis_TB_y7_ag6</t>
  </si>
  <si>
    <t>DALY_dis_TB_y7_ag7</t>
  </si>
  <si>
    <t>DALY_dis_TB_y7_ag8</t>
  </si>
  <si>
    <t>DALY_dis_TB_y7_ag9</t>
  </si>
  <si>
    <t>DALY_dis_TB_y7_ag10</t>
  </si>
  <si>
    <t>DALY_dis_TB_y7_ag11</t>
  </si>
  <si>
    <t>DALY_dis_TB_y7_ag12</t>
  </si>
  <si>
    <t>DALY_dis_TB_y7_ag13</t>
  </si>
  <si>
    <t>DALY_dis_TB_y7_ag14</t>
  </si>
  <si>
    <t>DALY_dis_TB_y7_ag15</t>
  </si>
  <si>
    <t>DALY_dis_TB_y7_ag16</t>
  </si>
  <si>
    <t>DALY_dis_TB_y7_ag17</t>
  </si>
  <si>
    <t>DALY_dis_TB_y8_ag1</t>
  </si>
  <si>
    <t>DALY_dis_TB_y8_ag2</t>
  </si>
  <si>
    <t>DALY_dis_TB_y8_ag3</t>
  </si>
  <si>
    <t>DALY_dis_TB_y8_ag4</t>
  </si>
  <si>
    <t>DALY_dis_TB_y8_ag5</t>
  </si>
  <si>
    <t>DALY_dis_TB_y8_ag6</t>
  </si>
  <si>
    <t>DALY_dis_TB_y8_ag7</t>
  </si>
  <si>
    <t>DALY_dis_TB_y8_ag8</t>
  </si>
  <si>
    <t>DALY_dis_TB_y8_ag9</t>
  </si>
  <si>
    <t>DALY_dis_TB_y8_ag10</t>
  </si>
  <si>
    <t>DALY_dis_TB_y8_ag11</t>
  </si>
  <si>
    <t>DALY_dis_TB_y8_ag12</t>
  </si>
  <si>
    <t>DALY_dis_TB_y8_ag13</t>
  </si>
  <si>
    <t>DALY_dis_TB_y8_ag14</t>
  </si>
  <si>
    <t>DALY_dis_TB_y8_ag15</t>
  </si>
  <si>
    <t>DALY_dis_TB_y8_ag16</t>
  </si>
  <si>
    <t>DALY_dis_TB_y8_ag17</t>
  </si>
  <si>
    <t>DALY_dis_TB_y9_ag1</t>
  </si>
  <si>
    <t>DALY_dis_TB_y9_ag2</t>
  </si>
  <si>
    <t>DALY_dis_TB_y9_ag3</t>
  </si>
  <si>
    <t>DALY_dis_TB_y9_ag4</t>
  </si>
  <si>
    <t>DALY_dis_TB_y9_ag5</t>
  </si>
  <si>
    <t>DALY_dis_TB_y9_ag6</t>
  </si>
  <si>
    <t>DALY_dis_TB_y9_ag7</t>
  </si>
  <si>
    <t>DALY_dis_TB_y9_ag8</t>
  </si>
  <si>
    <t>DALY_dis_TB_y9_ag9</t>
  </si>
  <si>
    <t>DALY_dis_TB_y9_ag10</t>
  </si>
  <si>
    <t>DALY_dis_TB_y9_ag11</t>
  </si>
  <si>
    <t>DALY_dis_TB_y9_ag12</t>
  </si>
  <si>
    <t>DALY_dis_TB_y9_ag13</t>
  </si>
  <si>
    <t>DALY_dis_TB_y9_ag14</t>
  </si>
  <si>
    <t>DALY_dis_TB_y9_ag15</t>
  </si>
  <si>
    <t>DALY_dis_TB_y9_ag16</t>
  </si>
  <si>
    <t>DALY_dis_TB_y9_ag17</t>
  </si>
  <si>
    <t>DALY_dis_TB_y10_ag1</t>
  </si>
  <si>
    <t>DALY_dis_TB_y10_ag2</t>
  </si>
  <si>
    <t>DALY_dis_TB_y10_ag3</t>
  </si>
  <si>
    <t>DALY_dis_TB_y10_ag4</t>
  </si>
  <si>
    <t>DALY_dis_TB_y10_ag5</t>
  </si>
  <si>
    <t>DALY_dis_TB_y10_ag6</t>
  </si>
  <si>
    <t>DALY_dis_TB_y10_ag7</t>
  </si>
  <si>
    <t>DALY_dis_TB_y10_ag8</t>
  </si>
  <si>
    <t>DALY_dis_TB_y10_ag9</t>
  </si>
  <si>
    <t>DALY_dis_TB_y10_ag10</t>
  </si>
  <si>
    <t>DALY_dis_TB_y10_ag11</t>
  </si>
  <si>
    <t>DALY_dis_TB_y10_ag12</t>
  </si>
  <si>
    <t>DALY_dis_TB_y10_ag13</t>
  </si>
  <si>
    <t>DALY_dis_TB_y10_ag14</t>
  </si>
  <si>
    <t>DALY_dis_TB_y10_ag15</t>
  </si>
  <si>
    <t>DALY_dis_TB_y10_ag16</t>
  </si>
  <si>
    <t>DALY_dis_TB_y10_ag17</t>
  </si>
  <si>
    <t>DALY_dis_TB_y11_ag1</t>
  </si>
  <si>
    <t>DALY_dis_TB_y11_ag2</t>
  </si>
  <si>
    <t>DALY_dis_TB_y11_ag3</t>
  </si>
  <si>
    <t>DALY_dis_TB_y11_ag4</t>
  </si>
  <si>
    <t>DALY_dis_TB_y11_ag5</t>
  </si>
  <si>
    <t>DALY_dis_TB_y11_ag6</t>
  </si>
  <si>
    <t>DALY_dis_TB_y11_ag7</t>
  </si>
  <si>
    <t>DALY_dis_TB_y11_ag8</t>
  </si>
  <si>
    <t>DALY_dis_TB_y11_ag9</t>
  </si>
  <si>
    <t>DALY_dis_TB_y11_ag10</t>
  </si>
  <si>
    <t>DALY_dis_TB_y11_ag11</t>
  </si>
  <si>
    <t>DALY_dis_TB_y11_ag12</t>
  </si>
  <si>
    <t>DALY_dis_TB_y11_ag13</t>
  </si>
  <si>
    <t>DALY_dis_TB_y11_ag14</t>
  </si>
  <si>
    <t>DALY_dis_TB_y11_ag15</t>
  </si>
  <si>
    <t>DALY_dis_TB_y11_ag16</t>
  </si>
  <si>
    <t>DALY_dis_TB_y11_ag17</t>
  </si>
  <si>
    <t>DALY_dis_TB_y12_ag1</t>
  </si>
  <si>
    <t>DALY_dis_TB_y12_ag2</t>
  </si>
  <si>
    <t>DALY_dis_TB_y12_ag3</t>
  </si>
  <si>
    <t>DALY_dis_TB_y12_ag4</t>
  </si>
  <si>
    <t>DALY_dis_TB_y12_ag5</t>
  </si>
  <si>
    <t>DALY_dis_TB_y12_ag6</t>
  </si>
  <si>
    <t>DALY_dis_TB_y12_ag7</t>
  </si>
  <si>
    <t>DALY_dis_TB_y12_ag8</t>
  </si>
  <si>
    <t>DALY_dis_TB_y12_ag9</t>
  </si>
  <si>
    <t>DALY_dis_TB_y12_ag10</t>
  </si>
  <si>
    <t>DALY_dis_TB_y12_ag11</t>
  </si>
  <si>
    <t>DALY_dis_TB_y12_ag12</t>
  </si>
  <si>
    <t>DALY_dis_TB_y12_ag13</t>
  </si>
  <si>
    <t>DALY_dis_TB_y12_ag14</t>
  </si>
  <si>
    <t>DALY_dis_TB_y12_ag15</t>
  </si>
  <si>
    <t>DALY_dis_TB_y12_ag16</t>
  </si>
  <si>
    <t>DALY_dis_TB_y12_ag17</t>
  </si>
  <si>
    <t>DALY_dis_TB_y13_ag1</t>
  </si>
  <si>
    <t>DALY_dis_TB_y13_ag2</t>
  </si>
  <si>
    <t>DALY_dis_TB_y13_ag3</t>
  </si>
  <si>
    <t>DALY_dis_TB_y13_ag4</t>
  </si>
  <si>
    <t>DALY_dis_TB_y13_ag5</t>
  </si>
  <si>
    <t>DALY_dis_TB_y13_ag6</t>
  </si>
  <si>
    <t>DALY_dis_TB_y13_ag7</t>
  </si>
  <si>
    <t>DALY_dis_TB_y13_ag8</t>
  </si>
  <si>
    <t>DALY_dis_TB_y13_ag9</t>
  </si>
  <si>
    <t>DALY_dis_TB_y13_ag10</t>
  </si>
  <si>
    <t>DALY_dis_TB_y13_ag11</t>
  </si>
  <si>
    <t>DALY_dis_TB_y13_ag12</t>
  </si>
  <si>
    <t>DALY_dis_TB_y13_ag13</t>
  </si>
  <si>
    <t>DALY_dis_TB_y13_ag14</t>
  </si>
  <si>
    <t>DALY_dis_TB_y13_ag15</t>
  </si>
  <si>
    <t>DALY_dis_TB_y13_ag16</t>
  </si>
  <si>
    <t>DALY_dis_TB_y13_ag17</t>
  </si>
  <si>
    <t>DALY_dis_TB_y14_ag1</t>
  </si>
  <si>
    <t>DALY_dis_TB_y14_ag2</t>
  </si>
  <si>
    <t>DALY_dis_TB_y14_ag3</t>
  </si>
  <si>
    <t>DALY_dis_TB_y14_ag4</t>
  </si>
  <si>
    <t>DALY_dis_TB_y14_ag5</t>
  </si>
  <si>
    <t>DALY_dis_TB_y14_ag6</t>
  </si>
  <si>
    <t>DALY_dis_TB_y14_ag7</t>
  </si>
  <si>
    <t>DALY_dis_TB_y14_ag8</t>
  </si>
  <si>
    <t>DALY_dis_TB_y14_ag9</t>
  </si>
  <si>
    <t>DALY_dis_TB_y14_ag10</t>
  </si>
  <si>
    <t>DALY_dis_TB_y14_ag11</t>
  </si>
  <si>
    <t>DALY_dis_TB_y14_ag12</t>
  </si>
  <si>
    <t>DALY_dis_TB_y14_ag13</t>
  </si>
  <si>
    <t>DALY_dis_TB_y14_ag14</t>
  </si>
  <si>
    <t>DALY_dis_TB_y14_ag15</t>
  </si>
  <si>
    <t>DALY_dis_TB_y14_ag16</t>
  </si>
  <si>
    <t>DALY_dis_TB_y14_ag17</t>
  </si>
  <si>
    <t>DALY_dis_TB_y15_ag1</t>
  </si>
  <si>
    <t>DALY_dis_TB_y15_ag2</t>
  </si>
  <si>
    <t>DALY_dis_TB_y15_ag3</t>
  </si>
  <si>
    <t>DALY_dis_TB_y15_ag4</t>
  </si>
  <si>
    <t>DALY_dis_TB_y15_ag5</t>
  </si>
  <si>
    <t>DALY_dis_TB_y15_ag6</t>
  </si>
  <si>
    <t>DALY_dis_TB_y15_ag7</t>
  </si>
  <si>
    <t>DALY_dis_TB_y15_ag8</t>
  </si>
  <si>
    <t>DALY_dis_TB_y15_ag9</t>
  </si>
  <si>
    <t>DALY_dis_TB_y15_ag10</t>
  </si>
  <si>
    <t>DALY_dis_TB_y15_ag11</t>
  </si>
  <si>
    <t>DALY_dis_TB_y15_ag12</t>
  </si>
  <si>
    <t>DALY_dis_TB_y15_ag13</t>
  </si>
  <si>
    <t>DALY_dis_TB_y15_ag14</t>
  </si>
  <si>
    <t>DALY_dis_TB_y15_ag15</t>
  </si>
  <si>
    <t>DALY_dis_TB_y15_ag16</t>
  </si>
  <si>
    <t>DALY_dis_TB_y15_ag17</t>
  </si>
  <si>
    <t>DALY_dis_TB_y16_ag1</t>
  </si>
  <si>
    <t>DALY_dis_TB_y16_ag2</t>
  </si>
  <si>
    <t>DALY_dis_TB_y16_ag3</t>
  </si>
  <si>
    <t>DALY_dis_TB_y16_ag4</t>
  </si>
  <si>
    <t>DALY_dis_TB_y16_ag5</t>
  </si>
  <si>
    <t>DALY_dis_TB_y16_ag6</t>
  </si>
  <si>
    <t>DALY_dis_TB_y16_ag7</t>
  </si>
  <si>
    <t>DALY_dis_TB_y16_ag8</t>
  </si>
  <si>
    <t>DALY_dis_TB_y16_ag9</t>
  </si>
  <si>
    <t>DALY_dis_TB_y16_ag10</t>
  </si>
  <si>
    <t>DALY_dis_TB_y16_ag11</t>
  </si>
  <si>
    <t>DALY_dis_TB_y16_ag12</t>
  </si>
  <si>
    <t>DALY_dis_TB_y16_ag13</t>
  </si>
  <si>
    <t>DALY_dis_TB_y16_ag14</t>
  </si>
  <si>
    <t>DALY_dis_TB_y16_ag15</t>
  </si>
  <si>
    <t>DALY_dis_TB_y16_ag16</t>
  </si>
  <si>
    <t>DALY_dis_TB_y16_ag17</t>
  </si>
  <si>
    <t>DALY_dis_TB_y17_ag1</t>
  </si>
  <si>
    <t>DALY_dis_TB_y17_ag2</t>
  </si>
  <si>
    <t>DALY_dis_TB_y17_ag3</t>
  </si>
  <si>
    <t>DALY_dis_TB_y17_ag4</t>
  </si>
  <si>
    <t>DALY_dis_TB_y17_ag5</t>
  </si>
  <si>
    <t>DALY_dis_TB_y17_ag6</t>
  </si>
  <si>
    <t>DALY_dis_TB_y17_ag7</t>
  </si>
  <si>
    <t>DALY_dis_TB_y17_ag8</t>
  </si>
  <si>
    <t>DALY_dis_TB_y17_ag9</t>
  </si>
  <si>
    <t>DALY_dis_TB_y17_ag10</t>
  </si>
  <si>
    <t>DALY_dis_TB_y17_ag11</t>
  </si>
  <si>
    <t>DALY_dis_TB_y17_ag12</t>
  </si>
  <si>
    <t>DALY_dis_TB_y17_ag13</t>
  </si>
  <si>
    <t>DALY_dis_TB_y17_ag14</t>
  </si>
  <si>
    <t>DALY_dis_TB_y17_ag15</t>
  </si>
  <si>
    <t>DALY_dis_TB_y17_ag16</t>
  </si>
  <si>
    <t>DALY_dis_TB_y17_ag17</t>
  </si>
  <si>
    <t>DALY_dis_TB_y18_ag1</t>
  </si>
  <si>
    <t>DALY_dis_TB_y18_ag2</t>
  </si>
  <si>
    <t>DALY_dis_TB_y18_ag3</t>
  </si>
  <si>
    <t>DALY_dis_TB_y18_ag4</t>
  </si>
  <si>
    <t>DALY_dis_TB_y18_ag5</t>
  </si>
  <si>
    <t>DALY_dis_TB_y18_ag6</t>
  </si>
  <si>
    <t>DALY_dis_TB_y18_ag7</t>
  </si>
  <si>
    <t>DALY_dis_TB_y18_ag8</t>
  </si>
  <si>
    <t>DALY_dis_TB_y18_ag9</t>
  </si>
  <si>
    <t>DALY_dis_TB_y18_ag10</t>
  </si>
  <si>
    <t>DALY_dis_TB_y18_ag11</t>
  </si>
  <si>
    <t>DALY_dis_TB_y18_ag12</t>
  </si>
  <si>
    <t>DALY_dis_TB_y18_ag13</t>
  </si>
  <si>
    <t>DALY_dis_TB_y18_ag14</t>
  </si>
  <si>
    <t>DALY_dis_TB_y18_ag15</t>
  </si>
  <si>
    <t>DALY_dis_TB_y18_ag16</t>
  </si>
  <si>
    <t>DALY_dis_TB_y18_ag17</t>
  </si>
  <si>
    <t>DALY_dis_TB_y19_ag1</t>
  </si>
  <si>
    <t>DALY_dis_TB_y19_ag2</t>
  </si>
  <si>
    <t>DALY_dis_TB_y19_ag3</t>
  </si>
  <si>
    <t>DALY_dis_TB_y19_ag4</t>
  </si>
  <si>
    <t>DALY_dis_TB_y19_ag5</t>
  </si>
  <si>
    <t>DALY_dis_TB_y19_ag6</t>
  </si>
  <si>
    <t>DALY_dis_TB_y19_ag7</t>
  </si>
  <si>
    <t>DALY_dis_TB_y19_ag8</t>
  </si>
  <si>
    <t>DALY_dis_TB_y19_ag9</t>
  </si>
  <si>
    <t>DALY_dis_TB_y19_ag10</t>
  </si>
  <si>
    <t>DALY_dis_TB_y19_ag11</t>
  </si>
  <si>
    <t>DALY_dis_TB_y19_ag12</t>
  </si>
  <si>
    <t>DALY_dis_TB_y19_ag13</t>
  </si>
  <si>
    <t>DALY_dis_TB_y19_ag14</t>
  </si>
  <si>
    <t>DALY_dis_TB_y19_ag15</t>
  </si>
  <si>
    <t>DALY_dis_TB_y19_ag16</t>
  </si>
  <si>
    <t>DALY_dis_TB_y19_ag17</t>
  </si>
  <si>
    <t>DALY_dis_TB_y20_ag1</t>
  </si>
  <si>
    <t>DALY_dis_TB_y20_ag2</t>
  </si>
  <si>
    <t>DALY_dis_TB_y20_ag3</t>
  </si>
  <si>
    <t>DALY_dis_TB_y20_ag4</t>
  </si>
  <si>
    <t>DALY_dis_TB_y20_ag5</t>
  </si>
  <si>
    <t>DALY_dis_TB_y20_ag6</t>
  </si>
  <si>
    <t>DALY_dis_TB_y20_ag7</t>
  </si>
  <si>
    <t>DALY_dis_TB_y20_ag8</t>
  </si>
  <si>
    <t>DALY_dis_TB_y20_ag9</t>
  </si>
  <si>
    <t>DALY_dis_TB_y20_ag10</t>
  </si>
  <si>
    <t>DALY_dis_TB_y20_ag11</t>
  </si>
  <si>
    <t>DALY_dis_TB_y20_ag12</t>
  </si>
  <si>
    <t>DALY_dis_TB_y20_ag13</t>
  </si>
  <si>
    <t>DALY_dis_TB_y20_ag14</t>
  </si>
  <si>
    <t>DALY_dis_TB_y20_ag15</t>
  </si>
  <si>
    <t>DALY_dis_TB_y20_ag16</t>
  </si>
  <si>
    <t>DALY_dis_TB_y20_ag17</t>
  </si>
  <si>
    <t>DALY_dis_TB_y21_ag1</t>
  </si>
  <si>
    <t>DALY_dis_TB_y21_ag2</t>
  </si>
  <si>
    <t>DALY_dis_TB_y21_ag3</t>
  </si>
  <si>
    <t>DALY_dis_TB_y21_ag4</t>
  </si>
  <si>
    <t>DALY_dis_TB_y21_ag5</t>
  </si>
  <si>
    <t>DALY_dis_TB_y21_ag6</t>
  </si>
  <si>
    <t>DALY_dis_TB_y21_ag7</t>
  </si>
  <si>
    <t>DALY_dis_TB_y21_ag8</t>
  </si>
  <si>
    <t>DALY_dis_TB_y21_ag9</t>
  </si>
  <si>
    <t>DALY_dis_TB_y21_ag10</t>
  </si>
  <si>
    <t>DALY_dis_TB_y21_ag11</t>
  </si>
  <si>
    <t>DALY_dis_TB_y21_ag12</t>
  </si>
  <si>
    <t>DALY_dis_TB_y21_ag13</t>
  </si>
  <si>
    <t>DALY_dis_TB_y21_ag14</t>
  </si>
  <si>
    <t>DALY_dis_TB_y21_ag15</t>
  </si>
  <si>
    <t>DALY_dis_TB_y21_ag16</t>
  </si>
  <si>
    <t>DALY_dis_TB_y21_ag17</t>
  </si>
  <si>
    <t>DALY_dis_TB_y22_ag1</t>
  </si>
  <si>
    <t>DALY_dis_TB_y22_ag2</t>
  </si>
  <si>
    <t>DALY_dis_TB_y22_ag3</t>
  </si>
  <si>
    <t>DALY_dis_TB_y22_ag4</t>
  </si>
  <si>
    <t>DALY_dis_TB_y22_ag5</t>
  </si>
  <si>
    <t>DALY_dis_TB_y22_ag6</t>
  </si>
  <si>
    <t>DALY_dis_TB_y22_ag7</t>
  </si>
  <si>
    <t>DALY_dis_TB_y22_ag8</t>
  </si>
  <si>
    <t>DALY_dis_TB_y22_ag9</t>
  </si>
  <si>
    <t>DALY_dis_TB_y22_ag10</t>
  </si>
  <si>
    <t>DALY_dis_TB_y22_ag11</t>
  </si>
  <si>
    <t>DALY_dis_TB_y22_ag12</t>
  </si>
  <si>
    <t>DALY_dis_TB_y22_ag13</t>
  </si>
  <si>
    <t>DALY_dis_TB_y22_ag14</t>
  </si>
  <si>
    <t>DALY_dis_TB_y22_ag15</t>
  </si>
  <si>
    <t>DALY_dis_TB_y22_ag16</t>
  </si>
  <si>
    <t>DALY_dis_TB_y22_ag17</t>
  </si>
  <si>
    <t>DALY_dis_TB_y23_ag1</t>
  </si>
  <si>
    <t>DALY_dis_TB_y23_ag2</t>
  </si>
  <si>
    <t>DALY_dis_TB_y23_ag3</t>
  </si>
  <si>
    <t>DALY_dis_TB_y23_ag4</t>
  </si>
  <si>
    <t>DALY_dis_TB_y23_ag5</t>
  </si>
  <si>
    <t>DALY_dis_TB_y23_ag6</t>
  </si>
  <si>
    <t>DALY_dis_TB_y23_ag7</t>
  </si>
  <si>
    <t>DALY_dis_TB_y23_ag8</t>
  </si>
  <si>
    <t>DALY_dis_TB_y23_ag9</t>
  </si>
  <si>
    <t>DALY_dis_TB_y23_ag10</t>
  </si>
  <si>
    <t>DALY_dis_TB_y23_ag11</t>
  </si>
  <si>
    <t>DALY_dis_TB_y23_ag12</t>
  </si>
  <si>
    <t>DALY_dis_TB_y23_ag13</t>
  </si>
  <si>
    <t>DALY_dis_TB_y23_ag14</t>
  </si>
  <si>
    <t>DALY_dis_TB_y23_ag15</t>
  </si>
  <si>
    <t>DALY_dis_TB_y23_ag16</t>
  </si>
  <si>
    <t>DALY_dis_TB_y23_ag17</t>
  </si>
  <si>
    <t>DALY_dis_TB_y24_ag1</t>
  </si>
  <si>
    <t>DALY_dis_TB_y24_ag2</t>
  </si>
  <si>
    <t>DALY_dis_TB_y24_ag3</t>
  </si>
  <si>
    <t>DALY_dis_TB_y24_ag4</t>
  </si>
  <si>
    <t>DALY_dis_TB_y24_ag5</t>
  </si>
  <si>
    <t>DALY_dis_TB_y24_ag6</t>
  </si>
  <si>
    <t>DALY_dis_TB_y24_ag7</t>
  </si>
  <si>
    <t>DALY_dis_TB_y24_ag8</t>
  </si>
  <si>
    <t>DALY_dis_TB_y24_ag9</t>
  </si>
  <si>
    <t>DALY_dis_TB_y24_ag10</t>
  </si>
  <si>
    <t>DALY_dis_TB_y24_ag11</t>
  </si>
  <si>
    <t>DALY_dis_TB_y24_ag12</t>
  </si>
  <si>
    <t>DALY_dis_TB_y24_ag13</t>
  </si>
  <si>
    <t>DALY_dis_TB_y24_ag14</t>
  </si>
  <si>
    <t>DALY_dis_TB_y24_ag15</t>
  </si>
  <si>
    <t>DALY_dis_TB_y24_ag16</t>
  </si>
  <si>
    <t>DALY_dis_TB_y24_ag17</t>
  </si>
  <si>
    <t>DALY_dis_TB_y25_ag1</t>
  </si>
  <si>
    <t>DALY_dis_TB_y25_ag2</t>
  </si>
  <si>
    <t>DALY_dis_TB_y25_ag3</t>
  </si>
  <si>
    <t>DALY_dis_TB_y25_ag4</t>
  </si>
  <si>
    <t>DALY_dis_TB_y25_ag5</t>
  </si>
  <si>
    <t>DALY_dis_TB_y25_ag6</t>
  </si>
  <si>
    <t>DALY_dis_TB_y25_ag7</t>
  </si>
  <si>
    <t>DALY_dis_TB_y25_ag8</t>
  </si>
  <si>
    <t>DALY_dis_TB_y25_ag9</t>
  </si>
  <si>
    <t>DALY_dis_TB_y25_ag10</t>
  </si>
  <si>
    <t>DALY_dis_TB_y25_ag11</t>
  </si>
  <si>
    <t>DALY_dis_TB_y25_ag12</t>
  </si>
  <si>
    <t>DALY_dis_TB_y25_ag13</t>
  </si>
  <si>
    <t>DALY_dis_TB_y25_ag14</t>
  </si>
  <si>
    <t>DALY_dis_TB_y25_ag15</t>
  </si>
  <si>
    <t>DALY_dis_TB_y25_ag16</t>
  </si>
  <si>
    <t>DALY_dis_TB_y25_ag17</t>
  </si>
  <si>
    <t>DALY_dis_postTB_y1_ag1</t>
  </si>
  <si>
    <t>DALY_dis_postTB_y1_ag2</t>
  </si>
  <si>
    <t>DALY_dis_postTB_y1_ag3</t>
  </si>
  <si>
    <t>DALY_dis_postTB_y1_ag4</t>
  </si>
  <si>
    <t>DALY_dis_postTB_y1_ag5</t>
  </si>
  <si>
    <t>DALY_dis_postTB_y1_ag6</t>
  </si>
  <si>
    <t>DALY_dis_postTB_y1_ag7</t>
  </si>
  <si>
    <t>DALY_dis_postTB_y1_ag8</t>
  </si>
  <si>
    <t>DALY_dis_postTB_y1_ag9</t>
  </si>
  <si>
    <t>DALY_dis_postTB_y1_ag10</t>
  </si>
  <si>
    <t>DALY_dis_postTB_y1_ag11</t>
  </si>
  <si>
    <t>DALY_dis_postTB_y1_ag12</t>
  </si>
  <si>
    <t>DALY_dis_postTB_y1_ag13</t>
  </si>
  <si>
    <t>DALY_dis_postTB_y1_ag14</t>
  </si>
  <si>
    <t>DALY_dis_postTB_y1_ag15</t>
  </si>
  <si>
    <t>DALY_dis_postTB_y1_ag16</t>
  </si>
  <si>
    <t>DALY_dis_postTB_y1_ag17</t>
  </si>
  <si>
    <t>DALY_dis_postTB_y2_ag1</t>
  </si>
  <si>
    <t>DALY_dis_postTB_y2_ag2</t>
  </si>
  <si>
    <t>DALY_dis_postTB_y2_ag3</t>
  </si>
  <si>
    <t>DALY_dis_postTB_y2_ag4</t>
  </si>
  <si>
    <t>DALY_dis_postTB_y2_ag5</t>
  </si>
  <si>
    <t>DALY_dis_postTB_y2_ag6</t>
  </si>
  <si>
    <t>DALY_dis_postTB_y2_ag7</t>
  </si>
  <si>
    <t>DALY_dis_postTB_y2_ag8</t>
  </si>
  <si>
    <t>DALY_dis_postTB_y2_ag9</t>
  </si>
  <si>
    <t>DALY_dis_postTB_y2_ag10</t>
  </si>
  <si>
    <t>DALY_dis_postTB_y2_ag11</t>
  </si>
  <si>
    <t>DALY_dis_postTB_y2_ag12</t>
  </si>
  <si>
    <t>DALY_dis_postTB_y2_ag13</t>
  </si>
  <si>
    <t>DALY_dis_postTB_y2_ag14</t>
  </si>
  <si>
    <t>DALY_dis_postTB_y2_ag15</t>
  </si>
  <si>
    <t>DALY_dis_postTB_y2_ag16</t>
  </si>
  <si>
    <t>DALY_dis_postTB_y2_ag17</t>
  </si>
  <si>
    <t>DALY_dis_postTB_y3_ag1</t>
  </si>
  <si>
    <t>DALY_dis_postTB_y3_ag2</t>
  </si>
  <si>
    <t>DALY_dis_postTB_y3_ag3</t>
  </si>
  <si>
    <t>DALY_dis_postTB_y3_ag4</t>
  </si>
  <si>
    <t>DALY_dis_postTB_y3_ag5</t>
  </si>
  <si>
    <t>DALY_dis_postTB_y3_ag6</t>
  </si>
  <si>
    <t>DALY_dis_postTB_y3_ag7</t>
  </si>
  <si>
    <t>DALY_dis_postTB_y3_ag8</t>
  </si>
  <si>
    <t>DALY_dis_postTB_y3_ag9</t>
  </si>
  <si>
    <t>DALY_dis_postTB_y3_ag10</t>
  </si>
  <si>
    <t>DALY_dis_postTB_y3_ag11</t>
  </si>
  <si>
    <t>DALY_dis_postTB_y3_ag12</t>
  </si>
  <si>
    <t>DALY_dis_postTB_y3_ag13</t>
  </si>
  <si>
    <t>DALY_dis_postTB_y3_ag14</t>
  </si>
  <si>
    <t>DALY_dis_postTB_y3_ag15</t>
  </si>
  <si>
    <t>DALY_dis_postTB_y3_ag16</t>
  </si>
  <si>
    <t>DALY_dis_postTB_y3_ag17</t>
  </si>
  <si>
    <t>DALY_dis_postTB_y4_ag1</t>
  </si>
  <si>
    <t>DALY_dis_postTB_y4_ag2</t>
  </si>
  <si>
    <t>DALY_dis_postTB_y4_ag3</t>
  </si>
  <si>
    <t>DALY_dis_postTB_y4_ag4</t>
  </si>
  <si>
    <t>DALY_dis_postTB_y4_ag5</t>
  </si>
  <si>
    <t>DALY_dis_postTB_y4_ag6</t>
  </si>
  <si>
    <t>DALY_dis_postTB_y4_ag7</t>
  </si>
  <si>
    <t>DALY_dis_postTB_y4_ag8</t>
  </si>
  <si>
    <t>DALY_dis_postTB_y4_ag9</t>
  </si>
  <si>
    <t>DALY_dis_postTB_y4_ag10</t>
  </si>
  <si>
    <t>DALY_dis_postTB_y4_ag11</t>
  </si>
  <si>
    <t>DALY_dis_postTB_y4_ag12</t>
  </si>
  <si>
    <t>DALY_dis_postTB_y4_ag13</t>
  </si>
  <si>
    <t>DALY_dis_postTB_y4_ag14</t>
  </si>
  <si>
    <t>DALY_dis_postTB_y4_ag15</t>
  </si>
  <si>
    <t>DALY_dis_postTB_y4_ag16</t>
  </si>
  <si>
    <t>DALY_dis_postTB_y4_ag17</t>
  </si>
  <si>
    <t>DALY_dis_postTB_y5_ag1</t>
  </si>
  <si>
    <t>DALY_dis_postTB_y5_ag2</t>
  </si>
  <si>
    <t>DALY_dis_postTB_y5_ag3</t>
  </si>
  <si>
    <t>DALY_dis_postTB_y5_ag4</t>
  </si>
  <si>
    <t>DALY_dis_postTB_y5_ag5</t>
  </si>
  <si>
    <t>DALY_dis_postTB_y5_ag6</t>
  </si>
  <si>
    <t>DALY_dis_postTB_y5_ag7</t>
  </si>
  <si>
    <t>DALY_dis_postTB_y5_ag8</t>
  </si>
  <si>
    <t>DALY_dis_postTB_y5_ag9</t>
  </si>
  <si>
    <t>DALY_dis_postTB_y5_ag10</t>
  </si>
  <si>
    <t>DALY_dis_postTB_y5_ag11</t>
  </si>
  <si>
    <t>DALY_dis_postTB_y5_ag12</t>
  </si>
  <si>
    <t>DALY_dis_postTB_y5_ag13</t>
  </si>
  <si>
    <t>DALY_dis_postTB_y5_ag14</t>
  </si>
  <si>
    <t>DALY_dis_postTB_y5_ag15</t>
  </si>
  <si>
    <t>DALY_dis_postTB_y5_ag16</t>
  </si>
  <si>
    <t>DALY_dis_postTB_y5_ag17</t>
  </si>
  <si>
    <t>DALY_dis_postTB_y6_ag1</t>
  </si>
  <si>
    <t>DALY_dis_postTB_y6_ag2</t>
  </si>
  <si>
    <t>DALY_dis_postTB_y6_ag3</t>
  </si>
  <si>
    <t>DALY_dis_postTB_y6_ag4</t>
  </si>
  <si>
    <t>DALY_dis_postTB_y6_ag5</t>
  </si>
  <si>
    <t>DALY_dis_postTB_y6_ag6</t>
  </si>
  <si>
    <t>DALY_dis_postTB_y6_ag7</t>
  </si>
  <si>
    <t>DALY_dis_postTB_y6_ag8</t>
  </si>
  <si>
    <t>DALY_dis_postTB_y6_ag9</t>
  </si>
  <si>
    <t>DALY_dis_postTB_y6_ag10</t>
  </si>
  <si>
    <t>DALY_dis_postTB_y6_ag11</t>
  </si>
  <si>
    <t>DALY_dis_postTB_y6_ag12</t>
  </si>
  <si>
    <t>DALY_dis_postTB_y6_ag13</t>
  </si>
  <si>
    <t>DALY_dis_postTB_y6_ag14</t>
  </si>
  <si>
    <t>DALY_dis_postTB_y6_ag15</t>
  </si>
  <si>
    <t>DALY_dis_postTB_y6_ag16</t>
  </si>
  <si>
    <t>DALY_dis_postTB_y6_ag17</t>
  </si>
  <si>
    <t>DALY_dis_postTB_y7_ag1</t>
  </si>
  <si>
    <t>DALY_dis_postTB_y7_ag2</t>
  </si>
  <si>
    <t>DALY_dis_postTB_y7_ag3</t>
  </si>
  <si>
    <t>DALY_dis_postTB_y7_ag4</t>
  </si>
  <si>
    <t>DALY_dis_postTB_y7_ag5</t>
  </si>
  <si>
    <t>DALY_dis_postTB_y7_ag6</t>
  </si>
  <si>
    <t>DALY_dis_postTB_y7_ag7</t>
  </si>
  <si>
    <t>DALY_dis_postTB_y7_ag8</t>
  </si>
  <si>
    <t>DALY_dis_postTB_y7_ag9</t>
  </si>
  <si>
    <t>DALY_dis_postTB_y7_ag10</t>
  </si>
  <si>
    <t>DALY_dis_postTB_y7_ag11</t>
  </si>
  <si>
    <t>DALY_dis_postTB_y7_ag12</t>
  </si>
  <si>
    <t>DALY_dis_postTB_y7_ag13</t>
  </si>
  <si>
    <t>DALY_dis_postTB_y7_ag14</t>
  </si>
  <si>
    <t>DALY_dis_postTB_y7_ag15</t>
  </si>
  <si>
    <t>DALY_dis_postTB_y7_ag16</t>
  </si>
  <si>
    <t>DALY_dis_postTB_y7_ag17</t>
  </si>
  <si>
    <t>DALY_dis_postTB_y8_ag1</t>
  </si>
  <si>
    <t>DALY_dis_postTB_y8_ag2</t>
  </si>
  <si>
    <t>DALY_dis_postTB_y8_ag3</t>
  </si>
  <si>
    <t>DALY_dis_postTB_y8_ag4</t>
  </si>
  <si>
    <t>DALY_dis_postTB_y8_ag5</t>
  </si>
  <si>
    <t>DALY_dis_postTB_y8_ag6</t>
  </si>
  <si>
    <t>DALY_dis_postTB_y8_ag7</t>
  </si>
  <si>
    <t>DALY_dis_postTB_y8_ag8</t>
  </si>
  <si>
    <t>DALY_dis_postTB_y8_ag9</t>
  </si>
  <si>
    <t>DALY_dis_postTB_y8_ag10</t>
  </si>
  <si>
    <t>DALY_dis_postTB_y8_ag11</t>
  </si>
  <si>
    <t>DALY_dis_postTB_y8_ag12</t>
  </si>
  <si>
    <t>DALY_dis_postTB_y8_ag13</t>
  </si>
  <si>
    <t>DALY_dis_postTB_y8_ag14</t>
  </si>
  <si>
    <t>DALY_dis_postTB_y8_ag15</t>
  </si>
  <si>
    <t>DALY_dis_postTB_y8_ag16</t>
  </si>
  <si>
    <t>DALY_dis_postTB_y8_ag17</t>
  </si>
  <si>
    <t>DALY_dis_postTB_y9_ag1</t>
  </si>
  <si>
    <t>DALY_dis_postTB_y9_ag2</t>
  </si>
  <si>
    <t>DALY_dis_postTB_y9_ag3</t>
  </si>
  <si>
    <t>DALY_dis_postTB_y9_ag4</t>
  </si>
  <si>
    <t>DALY_dis_postTB_y9_ag5</t>
  </si>
  <si>
    <t>DALY_dis_postTB_y9_ag6</t>
  </si>
  <si>
    <t>DALY_dis_postTB_y9_ag7</t>
  </si>
  <si>
    <t>DALY_dis_postTB_y9_ag8</t>
  </si>
  <si>
    <t>DALY_dis_postTB_y9_ag9</t>
  </si>
  <si>
    <t>DALY_dis_postTB_y9_ag10</t>
  </si>
  <si>
    <t>DALY_dis_postTB_y9_ag11</t>
  </si>
  <si>
    <t>DALY_dis_postTB_y9_ag12</t>
  </si>
  <si>
    <t>DALY_dis_postTB_y9_ag13</t>
  </si>
  <si>
    <t>DALY_dis_postTB_y9_ag14</t>
  </si>
  <si>
    <t>DALY_dis_postTB_y9_ag15</t>
  </si>
  <si>
    <t>DALY_dis_postTB_y9_ag16</t>
  </si>
  <si>
    <t>DALY_dis_postTB_y9_ag17</t>
  </si>
  <si>
    <t>DALY_dis_postTB_y10_ag1</t>
  </si>
  <si>
    <t>DALY_dis_postTB_y10_ag2</t>
  </si>
  <si>
    <t>DALY_dis_postTB_y10_ag3</t>
  </si>
  <si>
    <t>DALY_dis_postTB_y10_ag4</t>
  </si>
  <si>
    <t>DALY_dis_postTB_y10_ag5</t>
  </si>
  <si>
    <t>DALY_dis_postTB_y10_ag6</t>
  </si>
  <si>
    <t>DALY_dis_postTB_y10_ag7</t>
  </si>
  <si>
    <t>DALY_dis_postTB_y10_ag8</t>
  </si>
  <si>
    <t>DALY_dis_postTB_y10_ag9</t>
  </si>
  <si>
    <t>DALY_dis_postTB_y10_ag10</t>
  </si>
  <si>
    <t>DALY_dis_postTB_y10_ag11</t>
  </si>
  <si>
    <t>DALY_dis_postTB_y10_ag12</t>
  </si>
  <si>
    <t>DALY_dis_postTB_y10_ag13</t>
  </si>
  <si>
    <t>DALY_dis_postTB_y10_ag14</t>
  </si>
  <si>
    <t>DALY_dis_postTB_y10_ag15</t>
  </si>
  <si>
    <t>DALY_dis_postTB_y10_ag16</t>
  </si>
  <si>
    <t>DALY_dis_postTB_y10_ag17</t>
  </si>
  <si>
    <t>DALY_dis_postTB_y11_ag1</t>
  </si>
  <si>
    <t>DALY_dis_postTB_y11_ag2</t>
  </si>
  <si>
    <t>DALY_dis_postTB_y11_ag3</t>
  </si>
  <si>
    <t>DALY_dis_postTB_y11_ag4</t>
  </si>
  <si>
    <t>DALY_dis_postTB_y11_ag5</t>
  </si>
  <si>
    <t>DALY_dis_postTB_y11_ag6</t>
  </si>
  <si>
    <t>DALY_dis_postTB_y11_ag7</t>
  </si>
  <si>
    <t>DALY_dis_postTB_y11_ag8</t>
  </si>
  <si>
    <t>DALY_dis_postTB_y11_ag9</t>
  </si>
  <si>
    <t>DALY_dis_postTB_y11_ag10</t>
  </si>
  <si>
    <t>DALY_dis_postTB_y11_ag11</t>
  </si>
  <si>
    <t>DALY_dis_postTB_y11_ag12</t>
  </si>
  <si>
    <t>DALY_dis_postTB_y11_ag13</t>
  </si>
  <si>
    <t>DALY_dis_postTB_y11_ag14</t>
  </si>
  <si>
    <t>DALY_dis_postTB_y11_ag15</t>
  </si>
  <si>
    <t>DALY_dis_postTB_y11_ag16</t>
  </si>
  <si>
    <t>DALY_dis_postTB_y11_ag17</t>
  </si>
  <si>
    <t>DALY_dis_postTB_y12_ag1</t>
  </si>
  <si>
    <t>DALY_dis_postTB_y12_ag2</t>
  </si>
  <si>
    <t>DALY_dis_postTB_y12_ag3</t>
  </si>
  <si>
    <t>DALY_dis_postTB_y12_ag4</t>
  </si>
  <si>
    <t>DALY_dis_postTB_y12_ag5</t>
  </si>
  <si>
    <t>DALY_dis_postTB_y12_ag6</t>
  </si>
  <si>
    <t>DALY_dis_postTB_y12_ag7</t>
  </si>
  <si>
    <t>DALY_dis_postTB_y12_ag8</t>
  </si>
  <si>
    <t>DALY_dis_postTB_y12_ag9</t>
  </si>
  <si>
    <t>DALY_dis_postTB_y12_ag10</t>
  </si>
  <si>
    <t>DALY_dis_postTB_y12_ag11</t>
  </si>
  <si>
    <t>DALY_dis_postTB_y12_ag12</t>
  </si>
  <si>
    <t>DALY_dis_postTB_y12_ag13</t>
  </si>
  <si>
    <t>DALY_dis_postTB_y12_ag14</t>
  </si>
  <si>
    <t>DALY_dis_postTB_y12_ag15</t>
  </si>
  <si>
    <t>DALY_dis_postTB_y12_ag16</t>
  </si>
  <si>
    <t>DALY_dis_postTB_y12_ag17</t>
  </si>
  <si>
    <t>DALY_dis_postTB_y13_ag1</t>
  </si>
  <si>
    <t>DALY_dis_postTB_y13_ag2</t>
  </si>
  <si>
    <t>DALY_dis_postTB_y13_ag3</t>
  </si>
  <si>
    <t>DALY_dis_postTB_y13_ag4</t>
  </si>
  <si>
    <t>DALY_dis_postTB_y13_ag5</t>
  </si>
  <si>
    <t>DALY_dis_postTB_y13_ag6</t>
  </si>
  <si>
    <t>DALY_dis_postTB_y13_ag7</t>
  </si>
  <si>
    <t>DALY_dis_postTB_y13_ag8</t>
  </si>
  <si>
    <t>DALY_dis_postTB_y13_ag9</t>
  </si>
  <si>
    <t>DALY_dis_postTB_y13_ag10</t>
  </si>
  <si>
    <t>DALY_dis_postTB_y13_ag11</t>
  </si>
  <si>
    <t>DALY_dis_postTB_y13_ag12</t>
  </si>
  <si>
    <t>DALY_dis_postTB_y13_ag13</t>
  </si>
  <si>
    <t>DALY_dis_postTB_y13_ag14</t>
  </si>
  <si>
    <t>DALY_dis_postTB_y13_ag15</t>
  </si>
  <si>
    <t>DALY_dis_postTB_y13_ag16</t>
  </si>
  <si>
    <t>DALY_dis_postTB_y13_ag17</t>
  </si>
  <si>
    <t>DALY_dis_postTB_y14_ag1</t>
  </si>
  <si>
    <t>DALY_dis_postTB_y14_ag2</t>
  </si>
  <si>
    <t>DALY_dis_postTB_y14_ag3</t>
  </si>
  <si>
    <t>DALY_dis_postTB_y14_ag4</t>
  </si>
  <si>
    <t>DALY_dis_postTB_y14_ag5</t>
  </si>
  <si>
    <t>DALY_dis_postTB_y14_ag6</t>
  </si>
  <si>
    <t>DALY_dis_postTB_y14_ag7</t>
  </si>
  <si>
    <t>DALY_dis_postTB_y14_ag8</t>
  </si>
  <si>
    <t>DALY_dis_postTB_y14_ag9</t>
  </si>
  <si>
    <t>DALY_dis_postTB_y14_ag10</t>
  </si>
  <si>
    <t>DALY_dis_postTB_y14_ag11</t>
  </si>
  <si>
    <t>DALY_dis_postTB_y14_ag12</t>
  </si>
  <si>
    <t>DALY_dis_postTB_y14_ag13</t>
  </si>
  <si>
    <t>DALY_dis_postTB_y14_ag14</t>
  </si>
  <si>
    <t>DALY_dis_postTB_y14_ag15</t>
  </si>
  <si>
    <t>DALY_dis_postTB_y14_ag16</t>
  </si>
  <si>
    <t>DALY_dis_postTB_y14_ag17</t>
  </si>
  <si>
    <t>DALY_dis_postTB_y15_ag1</t>
  </si>
  <si>
    <t>DALY_dis_postTB_y15_ag2</t>
  </si>
  <si>
    <t>DALY_dis_postTB_y15_ag3</t>
  </si>
  <si>
    <t>DALY_dis_postTB_y15_ag4</t>
  </si>
  <si>
    <t>DALY_dis_postTB_y15_ag5</t>
  </si>
  <si>
    <t>DALY_dis_postTB_y15_ag6</t>
  </si>
  <si>
    <t>DALY_dis_postTB_y15_ag7</t>
  </si>
  <si>
    <t>DALY_dis_postTB_y15_ag8</t>
  </si>
  <si>
    <t>DALY_dis_postTB_y15_ag9</t>
  </si>
  <si>
    <t>DALY_dis_postTB_y15_ag10</t>
  </si>
  <si>
    <t>DALY_dis_postTB_y15_ag11</t>
  </si>
  <si>
    <t>DALY_dis_postTB_y15_ag12</t>
  </si>
  <si>
    <t>DALY_dis_postTB_y15_ag13</t>
  </si>
  <si>
    <t>DALY_dis_postTB_y15_ag14</t>
  </si>
  <si>
    <t>DALY_dis_postTB_y15_ag15</t>
  </si>
  <si>
    <t>DALY_dis_postTB_y15_ag16</t>
  </si>
  <si>
    <t>DALY_dis_postTB_y15_ag17</t>
  </si>
  <si>
    <t>DALY_dis_postTB_y16_ag1</t>
  </si>
  <si>
    <t>DALY_dis_postTB_y16_ag2</t>
  </si>
  <si>
    <t>DALY_dis_postTB_y16_ag3</t>
  </si>
  <si>
    <t>DALY_dis_postTB_y16_ag4</t>
  </si>
  <si>
    <t>DALY_dis_postTB_y16_ag5</t>
  </si>
  <si>
    <t>DALY_dis_postTB_y16_ag6</t>
  </si>
  <si>
    <t>DALY_dis_postTB_y16_ag7</t>
  </si>
  <si>
    <t>DALY_dis_postTB_y16_ag8</t>
  </si>
  <si>
    <t>DALY_dis_postTB_y16_ag9</t>
  </si>
  <si>
    <t>DALY_dis_postTB_y16_ag10</t>
  </si>
  <si>
    <t>DALY_dis_postTB_y16_ag11</t>
  </si>
  <si>
    <t>DALY_dis_postTB_y16_ag12</t>
  </si>
  <si>
    <t>DALY_dis_postTB_y16_ag13</t>
  </si>
  <si>
    <t>DALY_dis_postTB_y16_ag14</t>
  </si>
  <si>
    <t>DALY_dis_postTB_y16_ag15</t>
  </si>
  <si>
    <t>DALY_dis_postTB_y16_ag16</t>
  </si>
  <si>
    <t>DALY_dis_postTB_y16_ag17</t>
  </si>
  <si>
    <t>DALY_dis_postTB_y17_ag1</t>
  </si>
  <si>
    <t>DALY_dis_postTB_y17_ag2</t>
  </si>
  <si>
    <t>DALY_dis_postTB_y17_ag3</t>
  </si>
  <si>
    <t>DALY_dis_postTB_y17_ag4</t>
  </si>
  <si>
    <t>DALY_dis_postTB_y17_ag5</t>
  </si>
  <si>
    <t>DALY_dis_postTB_y17_ag6</t>
  </si>
  <si>
    <t>DALY_dis_postTB_y17_ag7</t>
  </si>
  <si>
    <t>DALY_dis_postTB_y17_ag8</t>
  </si>
  <si>
    <t>DALY_dis_postTB_y17_ag9</t>
  </si>
  <si>
    <t>DALY_dis_postTB_y17_ag10</t>
  </si>
  <si>
    <t>DALY_dis_postTB_y17_ag11</t>
  </si>
  <si>
    <t>DALY_dis_postTB_y17_ag12</t>
  </si>
  <si>
    <t>DALY_dis_postTB_y17_ag13</t>
  </si>
  <si>
    <t>DALY_dis_postTB_y17_ag14</t>
  </si>
  <si>
    <t>DALY_dis_postTB_y17_ag15</t>
  </si>
  <si>
    <t>DALY_dis_postTB_y17_ag16</t>
  </si>
  <si>
    <t>DALY_dis_postTB_y17_ag17</t>
  </si>
  <si>
    <t>DALY_dis_postTB_y18_ag1</t>
  </si>
  <si>
    <t>DALY_dis_postTB_y18_ag2</t>
  </si>
  <si>
    <t>DALY_dis_postTB_y18_ag3</t>
  </si>
  <si>
    <t>DALY_dis_postTB_y18_ag4</t>
  </si>
  <si>
    <t>DALY_dis_postTB_y18_ag5</t>
  </si>
  <si>
    <t>DALY_dis_postTB_y18_ag6</t>
  </si>
  <si>
    <t>DALY_dis_postTB_y18_ag7</t>
  </si>
  <si>
    <t>DALY_dis_postTB_y18_ag8</t>
  </si>
  <si>
    <t>DALY_dis_postTB_y18_ag9</t>
  </si>
  <si>
    <t>DALY_dis_postTB_y18_ag10</t>
  </si>
  <si>
    <t>DALY_dis_postTB_y18_ag11</t>
  </si>
  <si>
    <t>DALY_dis_postTB_y18_ag12</t>
  </si>
  <si>
    <t>DALY_dis_postTB_y18_ag13</t>
  </si>
  <si>
    <t>DALY_dis_postTB_y18_ag14</t>
  </si>
  <si>
    <t>DALY_dis_postTB_y18_ag15</t>
  </si>
  <si>
    <t>DALY_dis_postTB_y18_ag16</t>
  </si>
  <si>
    <t>DALY_dis_postTB_y18_ag17</t>
  </si>
  <si>
    <t>DALY_dis_postTB_y19_ag1</t>
  </si>
  <si>
    <t>DALY_dis_postTB_y19_ag2</t>
  </si>
  <si>
    <t>DALY_dis_postTB_y19_ag3</t>
  </si>
  <si>
    <t>DALY_dis_postTB_y19_ag4</t>
  </si>
  <si>
    <t>DALY_dis_postTB_y19_ag5</t>
  </si>
  <si>
    <t>DALY_dis_postTB_y19_ag6</t>
  </si>
  <si>
    <t>DALY_dis_postTB_y19_ag7</t>
  </si>
  <si>
    <t>DALY_dis_postTB_y19_ag8</t>
  </si>
  <si>
    <t>DALY_dis_postTB_y19_ag9</t>
  </si>
  <si>
    <t>DALY_dis_postTB_y19_ag10</t>
  </si>
  <si>
    <t>DALY_dis_postTB_y19_ag11</t>
  </si>
  <si>
    <t>DALY_dis_postTB_y19_ag12</t>
  </si>
  <si>
    <t>DALY_dis_postTB_y19_ag13</t>
  </si>
  <si>
    <t>DALY_dis_postTB_y19_ag14</t>
  </si>
  <si>
    <t>DALY_dis_postTB_y19_ag15</t>
  </si>
  <si>
    <t>DALY_dis_postTB_y19_ag16</t>
  </si>
  <si>
    <t>DALY_dis_postTB_y19_ag17</t>
  </si>
  <si>
    <t>DALY_dis_postTB_y20_ag1</t>
  </si>
  <si>
    <t>DALY_dis_postTB_y20_ag2</t>
  </si>
  <si>
    <t>DALY_dis_postTB_y20_ag3</t>
  </si>
  <si>
    <t>DALY_dis_postTB_y20_ag4</t>
  </si>
  <si>
    <t>DALY_dis_postTB_y20_ag5</t>
  </si>
  <si>
    <t>DALY_dis_postTB_y20_ag6</t>
  </si>
  <si>
    <t>DALY_dis_postTB_y20_ag7</t>
  </si>
  <si>
    <t>DALY_dis_postTB_y20_ag8</t>
  </si>
  <si>
    <t>DALY_dis_postTB_y20_ag9</t>
  </si>
  <si>
    <t>DALY_dis_postTB_y20_ag10</t>
  </si>
  <si>
    <t>DALY_dis_postTB_y20_ag11</t>
  </si>
  <si>
    <t>DALY_dis_postTB_y20_ag12</t>
  </si>
  <si>
    <t>DALY_dis_postTB_y20_ag13</t>
  </si>
  <si>
    <t>DALY_dis_postTB_y20_ag14</t>
  </si>
  <si>
    <t>DALY_dis_postTB_y20_ag15</t>
  </si>
  <si>
    <t>DALY_dis_postTB_y20_ag16</t>
  </si>
  <si>
    <t>DALY_dis_postTB_y20_ag17</t>
  </si>
  <si>
    <t>DALY_dis_postTB_y21_ag1</t>
  </si>
  <si>
    <t>DALY_dis_postTB_y21_ag2</t>
  </si>
  <si>
    <t>DALY_dis_postTB_y21_ag3</t>
  </si>
  <si>
    <t>DALY_dis_postTB_y21_ag4</t>
  </si>
  <si>
    <t>DALY_dis_postTB_y21_ag5</t>
  </si>
  <si>
    <t>DALY_dis_postTB_y21_ag6</t>
  </si>
  <si>
    <t>DALY_dis_postTB_y21_ag7</t>
  </si>
  <si>
    <t>DALY_dis_postTB_y21_ag8</t>
  </si>
  <si>
    <t>DALY_dis_postTB_y21_ag9</t>
  </si>
  <si>
    <t>DALY_dis_postTB_y21_ag10</t>
  </si>
  <si>
    <t>DALY_dis_postTB_y21_ag11</t>
  </si>
  <si>
    <t>DALY_dis_postTB_y21_ag12</t>
  </si>
  <si>
    <t>DALY_dis_postTB_y21_ag13</t>
  </si>
  <si>
    <t>DALY_dis_postTB_y21_ag14</t>
  </si>
  <si>
    <t>DALY_dis_postTB_y21_ag15</t>
  </si>
  <si>
    <t>DALY_dis_postTB_y21_ag16</t>
  </si>
  <si>
    <t>DALY_dis_postTB_y21_ag17</t>
  </si>
  <si>
    <t>DALY_dis_postTB_y22_ag1</t>
  </si>
  <si>
    <t>DALY_dis_postTB_y22_ag2</t>
  </si>
  <si>
    <t>DALY_dis_postTB_y22_ag3</t>
  </si>
  <si>
    <t>DALY_dis_postTB_y22_ag4</t>
  </si>
  <si>
    <t>DALY_dis_postTB_y22_ag5</t>
  </si>
  <si>
    <t>DALY_dis_postTB_y22_ag6</t>
  </si>
  <si>
    <t>DALY_dis_postTB_y22_ag7</t>
  </si>
  <si>
    <t>DALY_dis_postTB_y22_ag8</t>
  </si>
  <si>
    <t>DALY_dis_postTB_y22_ag9</t>
  </si>
  <si>
    <t>DALY_dis_postTB_y22_ag10</t>
  </si>
  <si>
    <t>DALY_dis_postTB_y22_ag11</t>
  </si>
  <si>
    <t>DALY_dis_postTB_y22_ag12</t>
  </si>
  <si>
    <t>DALY_dis_postTB_y22_ag13</t>
  </si>
  <si>
    <t>DALY_dis_postTB_y22_ag14</t>
  </si>
  <si>
    <t>DALY_dis_postTB_y22_ag15</t>
  </si>
  <si>
    <t>DALY_dis_postTB_y22_ag16</t>
  </si>
  <si>
    <t>DALY_dis_postTB_y22_ag17</t>
  </si>
  <si>
    <t>DALY_dis_postTB_y23_ag1</t>
  </si>
  <si>
    <t>DALY_dis_postTB_y23_ag2</t>
  </si>
  <si>
    <t>DALY_dis_postTB_y23_ag3</t>
  </si>
  <si>
    <t>DALY_dis_postTB_y23_ag4</t>
  </si>
  <si>
    <t>DALY_dis_postTB_y23_ag5</t>
  </si>
  <si>
    <t>DALY_dis_postTB_y23_ag6</t>
  </si>
  <si>
    <t>DALY_dis_postTB_y23_ag7</t>
  </si>
  <si>
    <t>DALY_dis_postTB_y23_ag8</t>
  </si>
  <si>
    <t>DALY_dis_postTB_y23_ag9</t>
  </si>
  <si>
    <t>DALY_dis_postTB_y23_ag10</t>
  </si>
  <si>
    <t>DALY_dis_postTB_y23_ag11</t>
  </si>
  <si>
    <t>DALY_dis_postTB_y23_ag12</t>
  </si>
  <si>
    <t>DALY_dis_postTB_y23_ag13</t>
  </si>
  <si>
    <t>DALY_dis_postTB_y23_ag14</t>
  </si>
  <si>
    <t>DALY_dis_postTB_y23_ag15</t>
  </si>
  <si>
    <t>DALY_dis_postTB_y23_ag16</t>
  </si>
  <si>
    <t>DALY_dis_postTB_y23_ag17</t>
  </si>
  <si>
    <t>DALY_dis_postTB_y24_ag1</t>
  </si>
  <si>
    <t>DALY_dis_postTB_y24_ag2</t>
  </si>
  <si>
    <t>DALY_dis_postTB_y24_ag3</t>
  </si>
  <si>
    <t>DALY_dis_postTB_y24_ag4</t>
  </si>
  <si>
    <t>DALY_dis_postTB_y24_ag5</t>
  </si>
  <si>
    <t>DALY_dis_postTB_y24_ag6</t>
  </si>
  <si>
    <t>DALY_dis_postTB_y24_ag7</t>
  </si>
  <si>
    <t>DALY_dis_postTB_y24_ag8</t>
  </si>
  <si>
    <t>DALY_dis_postTB_y24_ag9</t>
  </si>
  <si>
    <t>DALY_dis_postTB_y24_ag10</t>
  </si>
  <si>
    <t>DALY_dis_postTB_y24_ag11</t>
  </si>
  <si>
    <t>DALY_dis_postTB_y24_ag12</t>
  </si>
  <si>
    <t>DALY_dis_postTB_y24_ag13</t>
  </si>
  <si>
    <t>DALY_dis_postTB_y24_ag14</t>
  </si>
  <si>
    <t>DALY_dis_postTB_y24_ag15</t>
  </si>
  <si>
    <t>DALY_dis_postTB_y24_ag16</t>
  </si>
  <si>
    <t>DALY_dis_postTB_y24_ag17</t>
  </si>
  <si>
    <t>DALY_dis_postTB_y25_ag1</t>
  </si>
  <si>
    <t>DALY_dis_postTB_y25_ag2</t>
  </si>
  <si>
    <t>DALY_dis_postTB_y25_ag3</t>
  </si>
  <si>
    <t>DALY_dis_postTB_y25_ag4</t>
  </si>
  <si>
    <t>DALY_dis_postTB_y25_ag5</t>
  </si>
  <si>
    <t>DALY_dis_postTB_y25_ag6</t>
  </si>
  <si>
    <t>DALY_dis_postTB_y25_ag7</t>
  </si>
  <si>
    <t>DALY_dis_postTB_y25_ag8</t>
  </si>
  <si>
    <t>DALY_dis_postTB_y25_ag9</t>
  </si>
  <si>
    <t>DALY_dis_postTB_y25_ag10</t>
  </si>
  <si>
    <t>DALY_dis_postTB_y25_ag11</t>
  </si>
  <si>
    <t>DALY_dis_postTB_y25_ag12</t>
  </si>
  <si>
    <t>DALY_dis_postTB_y25_ag13</t>
  </si>
  <si>
    <t>DALY_dis_postTB_y25_ag14</t>
  </si>
  <si>
    <t>DALY_dis_postTB_y25_ag15</t>
  </si>
  <si>
    <t>DALY_dis_postTB_y25_ag16</t>
  </si>
  <si>
    <t>DALY_dis_postTB_y25_ag17</t>
  </si>
  <si>
    <t>n_postTB_y1_ag1</t>
  </si>
  <si>
    <t>n_postTB_y1_ag2</t>
  </si>
  <si>
    <t>n_postTB_y1_ag3</t>
  </si>
  <si>
    <t>n_postTB_y1_ag4</t>
  </si>
  <si>
    <t>n_postTB_y1_ag5</t>
  </si>
  <si>
    <t>n_postTB_y1_ag6</t>
  </si>
  <si>
    <t>n_postTB_y1_ag7</t>
  </si>
  <si>
    <t>n_postTB_y1_ag8</t>
  </si>
  <si>
    <t>n_postTB_y1_ag9</t>
  </si>
  <si>
    <t>n_postTB_y1_ag10</t>
  </si>
  <si>
    <t>n_postTB_y1_ag11</t>
  </si>
  <si>
    <t>n_postTB_y1_ag12</t>
  </si>
  <si>
    <t>n_postTB_y1_ag13</t>
  </si>
  <si>
    <t>n_postTB_y1_ag14</t>
  </si>
  <si>
    <t>n_postTB_y1_ag15</t>
  </si>
  <si>
    <t>n_postTB_y1_ag16</t>
  </si>
  <si>
    <t>n_postTB_y1_ag17</t>
  </si>
  <si>
    <t>n_postTB_y2_ag1</t>
  </si>
  <si>
    <t>n_postTB_y2_ag2</t>
  </si>
  <si>
    <t>n_postTB_y2_ag3</t>
  </si>
  <si>
    <t>n_postTB_y2_ag4</t>
  </si>
  <si>
    <t>n_postTB_y2_ag5</t>
  </si>
  <si>
    <t>n_postTB_y2_ag6</t>
  </si>
  <si>
    <t>n_postTB_y2_ag7</t>
  </si>
  <si>
    <t>n_postTB_y2_ag8</t>
  </si>
  <si>
    <t>n_postTB_y2_ag9</t>
  </si>
  <si>
    <t>n_postTB_y2_ag10</t>
  </si>
  <si>
    <t>n_postTB_y2_ag11</t>
  </si>
  <si>
    <t>n_postTB_y2_ag12</t>
  </si>
  <si>
    <t>n_postTB_y2_ag13</t>
  </si>
  <si>
    <t>n_postTB_y2_ag14</t>
  </si>
  <si>
    <t>n_postTB_y2_ag15</t>
  </si>
  <si>
    <t>n_postTB_y2_ag16</t>
  </si>
  <si>
    <t>n_postTB_y2_ag17</t>
  </si>
  <si>
    <t>n_postTB_y3_ag1</t>
  </si>
  <si>
    <t>n_postTB_y3_ag2</t>
  </si>
  <si>
    <t>n_postTB_y3_ag3</t>
  </si>
  <si>
    <t>n_postTB_y3_ag4</t>
  </si>
  <si>
    <t>n_postTB_y3_ag5</t>
  </si>
  <si>
    <t>n_postTB_y3_ag6</t>
  </si>
  <si>
    <t>n_postTB_y3_ag7</t>
  </si>
  <si>
    <t>n_postTB_y3_ag8</t>
  </si>
  <si>
    <t>n_postTB_y3_ag9</t>
  </si>
  <si>
    <t>n_postTB_y3_ag10</t>
  </si>
  <si>
    <t>n_postTB_y3_ag11</t>
  </si>
  <si>
    <t>n_postTB_y3_ag12</t>
  </si>
  <si>
    <t>n_postTB_y3_ag13</t>
  </si>
  <si>
    <t>n_postTB_y3_ag14</t>
  </si>
  <si>
    <t>n_postTB_y3_ag15</t>
  </si>
  <si>
    <t>n_postTB_y3_ag16</t>
  </si>
  <si>
    <t>n_postTB_y3_ag17</t>
  </si>
  <si>
    <t>n_postTB_y4_ag1</t>
  </si>
  <si>
    <t>n_postTB_y4_ag2</t>
  </si>
  <si>
    <t>n_postTB_y4_ag3</t>
  </si>
  <si>
    <t>n_postTB_y4_ag4</t>
  </si>
  <si>
    <t>n_postTB_y4_ag5</t>
  </si>
  <si>
    <t>n_postTB_y4_ag6</t>
  </si>
  <si>
    <t>n_postTB_y4_ag7</t>
  </si>
  <si>
    <t>n_postTB_y4_ag8</t>
  </si>
  <si>
    <t>n_postTB_y4_ag9</t>
  </si>
  <si>
    <t>n_postTB_y4_ag10</t>
  </si>
  <si>
    <t>n_postTB_y4_ag11</t>
  </si>
  <si>
    <t>n_postTB_y4_ag12</t>
  </si>
  <si>
    <t>n_postTB_y4_ag13</t>
  </si>
  <si>
    <t>n_postTB_y4_ag14</t>
  </si>
  <si>
    <t>n_postTB_y4_ag15</t>
  </si>
  <si>
    <t>n_postTB_y4_ag16</t>
  </si>
  <si>
    <t>n_postTB_y4_ag17</t>
  </si>
  <si>
    <t>n_postTB_y5_ag1</t>
  </si>
  <si>
    <t>n_postTB_y5_ag2</t>
  </si>
  <si>
    <t>n_postTB_y5_ag3</t>
  </si>
  <si>
    <t>n_postTB_y5_ag4</t>
  </si>
  <si>
    <t>n_postTB_y5_ag5</t>
  </si>
  <si>
    <t>n_postTB_y5_ag6</t>
  </si>
  <si>
    <t>n_postTB_y5_ag7</t>
  </si>
  <si>
    <t>n_postTB_y5_ag8</t>
  </si>
  <si>
    <t>n_postTB_y5_ag9</t>
  </si>
  <si>
    <t>n_postTB_y5_ag10</t>
  </si>
  <si>
    <t>n_postTB_y5_ag11</t>
  </si>
  <si>
    <t>n_postTB_y5_ag12</t>
  </si>
  <si>
    <t>n_postTB_y5_ag13</t>
  </si>
  <si>
    <t>n_postTB_y5_ag14</t>
  </si>
  <si>
    <t>n_postTB_y5_ag15</t>
  </si>
  <si>
    <t>n_postTB_y5_ag16</t>
  </si>
  <si>
    <t>n_postTB_y5_ag17</t>
  </si>
  <si>
    <t>n_postTB_y6_ag1</t>
  </si>
  <si>
    <t>n_postTB_y6_ag2</t>
  </si>
  <si>
    <t>n_postTB_y6_ag3</t>
  </si>
  <si>
    <t>n_postTB_y6_ag4</t>
  </si>
  <si>
    <t>n_postTB_y6_ag5</t>
  </si>
  <si>
    <t>n_postTB_y6_ag6</t>
  </si>
  <si>
    <t>n_postTB_y6_ag7</t>
  </si>
  <si>
    <t>n_postTB_y6_ag8</t>
  </si>
  <si>
    <t>n_postTB_y6_ag9</t>
  </si>
  <si>
    <t>n_postTB_y6_ag10</t>
  </si>
  <si>
    <t>n_postTB_y6_ag11</t>
  </si>
  <si>
    <t>n_postTB_y6_ag12</t>
  </si>
  <si>
    <t>n_postTB_y6_ag13</t>
  </si>
  <si>
    <t>n_postTB_y6_ag14</t>
  </si>
  <si>
    <t>n_postTB_y6_ag15</t>
  </si>
  <si>
    <t>n_postTB_y6_ag16</t>
  </si>
  <si>
    <t>n_postTB_y6_ag17</t>
  </si>
  <si>
    <t>n_postTB_y7_ag1</t>
  </si>
  <si>
    <t>n_postTB_y7_ag2</t>
  </si>
  <si>
    <t>n_postTB_y7_ag3</t>
  </si>
  <si>
    <t>n_postTB_y7_ag4</t>
  </si>
  <si>
    <t>n_postTB_y7_ag5</t>
  </si>
  <si>
    <t>n_postTB_y7_ag6</t>
  </si>
  <si>
    <t>n_postTB_y7_ag7</t>
  </si>
  <si>
    <t>n_postTB_y7_ag8</t>
  </si>
  <si>
    <t>n_postTB_y7_ag9</t>
  </si>
  <si>
    <t>n_postTB_y7_ag10</t>
  </si>
  <si>
    <t>n_postTB_y7_ag11</t>
  </si>
  <si>
    <t>n_postTB_y7_ag12</t>
  </si>
  <si>
    <t>n_postTB_y7_ag13</t>
  </si>
  <si>
    <t>n_postTB_y7_ag14</t>
  </si>
  <si>
    <t>n_postTB_y7_ag15</t>
  </si>
  <si>
    <t>n_postTB_y7_ag16</t>
  </si>
  <si>
    <t>n_postTB_y7_ag17</t>
  </si>
  <si>
    <t>n_postTB_y8_ag1</t>
  </si>
  <si>
    <t>n_postTB_y8_ag2</t>
  </si>
  <si>
    <t>n_postTB_y8_ag3</t>
  </si>
  <si>
    <t>n_postTB_y8_ag4</t>
  </si>
  <si>
    <t>n_postTB_y8_ag5</t>
  </si>
  <si>
    <t>n_postTB_y8_ag6</t>
  </si>
  <si>
    <t>n_postTB_y8_ag7</t>
  </si>
  <si>
    <t>n_postTB_y8_ag8</t>
  </si>
  <si>
    <t>n_postTB_y8_ag9</t>
  </si>
  <si>
    <t>n_postTB_y8_ag10</t>
  </si>
  <si>
    <t>n_postTB_y8_ag11</t>
  </si>
  <si>
    <t>n_postTB_y8_ag12</t>
  </si>
  <si>
    <t>n_postTB_y8_ag13</t>
  </si>
  <si>
    <t>n_postTB_y8_ag14</t>
  </si>
  <si>
    <t>n_postTB_y8_ag15</t>
  </si>
  <si>
    <t>n_postTB_y8_ag16</t>
  </si>
  <si>
    <t>n_postTB_y8_ag17</t>
  </si>
  <si>
    <t>n_postTB_y9_ag1</t>
  </si>
  <si>
    <t>n_postTB_y9_ag2</t>
  </si>
  <si>
    <t>n_postTB_y9_ag3</t>
  </si>
  <si>
    <t>n_postTB_y9_ag4</t>
  </si>
  <si>
    <t>n_postTB_y9_ag5</t>
  </si>
  <si>
    <t>n_postTB_y9_ag6</t>
  </si>
  <si>
    <t>n_postTB_y9_ag7</t>
  </si>
  <si>
    <t>n_postTB_y9_ag8</t>
  </si>
  <si>
    <t>n_postTB_y9_ag9</t>
  </si>
  <si>
    <t>n_postTB_y9_ag10</t>
  </si>
  <si>
    <t>n_postTB_y9_ag11</t>
  </si>
  <si>
    <t>n_postTB_y9_ag12</t>
  </si>
  <si>
    <t>n_postTB_y9_ag13</t>
  </si>
  <si>
    <t>n_postTB_y9_ag14</t>
  </si>
  <si>
    <t>n_postTB_y9_ag15</t>
  </si>
  <si>
    <t>n_postTB_y9_ag16</t>
  </si>
  <si>
    <t>n_postTB_y9_ag17</t>
  </si>
  <si>
    <t>n_postTB_y10_ag1</t>
  </si>
  <si>
    <t>n_postTB_y10_ag2</t>
  </si>
  <si>
    <t>n_postTB_y10_ag3</t>
  </si>
  <si>
    <t>n_postTB_y10_ag4</t>
  </si>
  <si>
    <t>n_postTB_y10_ag5</t>
  </si>
  <si>
    <t>n_postTB_y10_ag6</t>
  </si>
  <si>
    <t>n_postTB_y10_ag7</t>
  </si>
  <si>
    <t>n_postTB_y10_ag8</t>
  </si>
  <si>
    <t>n_postTB_y10_ag9</t>
  </si>
  <si>
    <t>n_postTB_y10_ag10</t>
  </si>
  <si>
    <t>n_postTB_y10_ag11</t>
  </si>
  <si>
    <t>n_postTB_y10_ag12</t>
  </si>
  <si>
    <t>n_postTB_y10_ag13</t>
  </si>
  <si>
    <t>n_postTB_y10_ag14</t>
  </si>
  <si>
    <t>n_postTB_y10_ag15</t>
  </si>
  <si>
    <t>n_postTB_y10_ag16</t>
  </si>
  <si>
    <t>n_postTB_y10_ag17</t>
  </si>
  <si>
    <t>n_postTB_y11_ag1</t>
  </si>
  <si>
    <t>n_postTB_y11_ag2</t>
  </si>
  <si>
    <t>n_postTB_y11_ag3</t>
  </si>
  <si>
    <t>n_postTB_y11_ag4</t>
  </si>
  <si>
    <t>n_postTB_y11_ag5</t>
  </si>
  <si>
    <t>n_postTB_y11_ag6</t>
  </si>
  <si>
    <t>n_postTB_y11_ag7</t>
  </si>
  <si>
    <t>n_postTB_y11_ag8</t>
  </si>
  <si>
    <t>n_postTB_y11_ag9</t>
  </si>
  <si>
    <t>n_postTB_y11_ag10</t>
  </si>
  <si>
    <t>n_postTB_y11_ag11</t>
  </si>
  <si>
    <t>n_postTB_y11_ag12</t>
  </si>
  <si>
    <t>n_postTB_y11_ag13</t>
  </si>
  <si>
    <t>n_postTB_y11_ag14</t>
  </si>
  <si>
    <t>n_postTB_y11_ag15</t>
  </si>
  <si>
    <t>n_postTB_y11_ag16</t>
  </si>
  <si>
    <t>n_postTB_y11_ag17</t>
  </si>
  <si>
    <t>n_postTB_y12_ag1</t>
  </si>
  <si>
    <t>n_postTB_y12_ag2</t>
  </si>
  <si>
    <t>n_postTB_y12_ag3</t>
  </si>
  <si>
    <t>n_postTB_y12_ag4</t>
  </si>
  <si>
    <t>n_postTB_y12_ag5</t>
  </si>
  <si>
    <t>n_postTB_y12_ag6</t>
  </si>
  <si>
    <t>n_postTB_y12_ag7</t>
  </si>
  <si>
    <t>n_postTB_y12_ag8</t>
  </si>
  <si>
    <t>n_postTB_y12_ag9</t>
  </si>
  <si>
    <t>n_postTB_y12_ag10</t>
  </si>
  <si>
    <t>n_postTB_y12_ag11</t>
  </si>
  <si>
    <t>n_postTB_y12_ag12</t>
  </si>
  <si>
    <t>n_postTB_y12_ag13</t>
  </si>
  <si>
    <t>n_postTB_y12_ag14</t>
  </si>
  <si>
    <t>n_postTB_y12_ag15</t>
  </si>
  <si>
    <t>n_postTB_y12_ag16</t>
  </si>
  <si>
    <t>n_postTB_y12_ag17</t>
  </si>
  <si>
    <t>n_postTB_y13_ag1</t>
  </si>
  <si>
    <t>n_postTB_y13_ag2</t>
  </si>
  <si>
    <t>n_postTB_y13_ag3</t>
  </si>
  <si>
    <t>n_postTB_y13_ag4</t>
  </si>
  <si>
    <t>n_postTB_y13_ag5</t>
  </si>
  <si>
    <t>n_postTB_y13_ag6</t>
  </si>
  <si>
    <t>n_postTB_y13_ag7</t>
  </si>
  <si>
    <t>n_postTB_y13_ag8</t>
  </si>
  <si>
    <t>n_postTB_y13_ag9</t>
  </si>
  <si>
    <t>n_postTB_y13_ag10</t>
  </si>
  <si>
    <t>n_postTB_y13_ag11</t>
  </si>
  <si>
    <t>n_postTB_y13_ag12</t>
  </si>
  <si>
    <t>n_postTB_y13_ag13</t>
  </si>
  <si>
    <t>n_postTB_y13_ag14</t>
  </si>
  <si>
    <t>n_postTB_y13_ag15</t>
  </si>
  <si>
    <t>n_postTB_y13_ag16</t>
  </si>
  <si>
    <t>n_postTB_y13_ag17</t>
  </si>
  <si>
    <t>n_postTB_y14_ag1</t>
  </si>
  <si>
    <t>n_postTB_y14_ag2</t>
  </si>
  <si>
    <t>n_postTB_y14_ag3</t>
  </si>
  <si>
    <t>n_postTB_y14_ag4</t>
  </si>
  <si>
    <t>n_postTB_y14_ag5</t>
  </si>
  <si>
    <t>n_postTB_y14_ag6</t>
  </si>
  <si>
    <t>n_postTB_y14_ag7</t>
  </si>
  <si>
    <t>n_postTB_y14_ag8</t>
  </si>
  <si>
    <t>n_postTB_y14_ag9</t>
  </si>
  <si>
    <t>n_postTB_y14_ag10</t>
  </si>
  <si>
    <t>n_postTB_y14_ag11</t>
  </si>
  <si>
    <t>n_postTB_y14_ag12</t>
  </si>
  <si>
    <t>n_postTB_y14_ag13</t>
  </si>
  <si>
    <t>n_postTB_y14_ag14</t>
  </si>
  <si>
    <t>n_postTB_y14_ag15</t>
  </si>
  <si>
    <t>n_postTB_y14_ag16</t>
  </si>
  <si>
    <t>n_postTB_y14_ag17</t>
  </si>
  <si>
    <t>n_postTB_y15_ag1</t>
  </si>
  <si>
    <t>n_postTB_y15_ag2</t>
  </si>
  <si>
    <t>n_postTB_y15_ag3</t>
  </si>
  <si>
    <t>n_postTB_y15_ag4</t>
  </si>
  <si>
    <t>n_postTB_y15_ag5</t>
  </si>
  <si>
    <t>n_postTB_y15_ag6</t>
  </si>
  <si>
    <t>n_postTB_y15_ag7</t>
  </si>
  <si>
    <t>n_postTB_y15_ag8</t>
  </si>
  <si>
    <t>n_postTB_y15_ag9</t>
  </si>
  <si>
    <t>n_postTB_y15_ag10</t>
  </si>
  <si>
    <t>n_postTB_y15_ag11</t>
  </si>
  <si>
    <t>n_postTB_y15_ag12</t>
  </si>
  <si>
    <t>n_postTB_y15_ag13</t>
  </si>
  <si>
    <t>n_postTB_y15_ag14</t>
  </si>
  <si>
    <t>n_postTB_y15_ag15</t>
  </si>
  <si>
    <t>n_postTB_y15_ag16</t>
  </si>
  <si>
    <t>n_postTB_y15_ag17</t>
  </si>
  <si>
    <t>n_postTB_y16_ag1</t>
  </si>
  <si>
    <t>n_postTB_y16_ag2</t>
  </si>
  <si>
    <t>n_postTB_y16_ag3</t>
  </si>
  <si>
    <t>n_postTB_y16_ag4</t>
  </si>
  <si>
    <t>n_postTB_y16_ag5</t>
  </si>
  <si>
    <t>n_postTB_y16_ag6</t>
  </si>
  <si>
    <t>n_postTB_y16_ag7</t>
  </si>
  <si>
    <t>n_postTB_y16_ag8</t>
  </si>
  <si>
    <t>n_postTB_y16_ag9</t>
  </si>
  <si>
    <t>n_postTB_y16_ag10</t>
  </si>
  <si>
    <t>n_postTB_y16_ag11</t>
  </si>
  <si>
    <t>n_postTB_y16_ag12</t>
  </si>
  <si>
    <t>n_postTB_y16_ag13</t>
  </si>
  <si>
    <t>n_postTB_y16_ag14</t>
  </si>
  <si>
    <t>n_postTB_y16_ag15</t>
  </si>
  <si>
    <t>n_postTB_y16_ag16</t>
  </si>
  <si>
    <t>n_postTB_y16_ag17</t>
  </si>
  <si>
    <t>n_postTB_y17_ag1</t>
  </si>
  <si>
    <t>n_postTB_y17_ag2</t>
  </si>
  <si>
    <t>n_postTB_y17_ag3</t>
  </si>
  <si>
    <t>n_postTB_y17_ag4</t>
  </si>
  <si>
    <t>n_postTB_y17_ag5</t>
  </si>
  <si>
    <t>n_postTB_y17_ag6</t>
  </si>
  <si>
    <t>n_postTB_y17_ag7</t>
  </si>
  <si>
    <t>n_postTB_y17_ag8</t>
  </si>
  <si>
    <t>n_postTB_y17_ag9</t>
  </si>
  <si>
    <t>n_postTB_y17_ag10</t>
  </si>
  <si>
    <t>n_postTB_y17_ag11</t>
  </si>
  <si>
    <t>n_postTB_y17_ag12</t>
  </si>
  <si>
    <t>n_postTB_y17_ag13</t>
  </si>
  <si>
    <t>n_postTB_y17_ag14</t>
  </si>
  <si>
    <t>n_postTB_y17_ag15</t>
  </si>
  <si>
    <t>n_postTB_y17_ag16</t>
  </si>
  <si>
    <t>n_postTB_y17_ag17</t>
  </si>
  <si>
    <t>n_postTB_y18_ag1</t>
  </si>
  <si>
    <t>n_postTB_y18_ag2</t>
  </si>
  <si>
    <t>n_postTB_y18_ag3</t>
  </si>
  <si>
    <t>n_postTB_y18_ag4</t>
  </si>
  <si>
    <t>n_postTB_y18_ag5</t>
  </si>
  <si>
    <t>n_postTB_y18_ag6</t>
  </si>
  <si>
    <t>n_postTB_y18_ag7</t>
  </si>
  <si>
    <t>n_postTB_y18_ag8</t>
  </si>
  <si>
    <t>n_postTB_y18_ag9</t>
  </si>
  <si>
    <t>n_postTB_y18_ag10</t>
  </si>
  <si>
    <t>n_postTB_y18_ag11</t>
  </si>
  <si>
    <t>n_postTB_y18_ag12</t>
  </si>
  <si>
    <t>n_postTB_y18_ag13</t>
  </si>
  <si>
    <t>n_postTB_y18_ag14</t>
  </si>
  <si>
    <t>n_postTB_y18_ag15</t>
  </si>
  <si>
    <t>n_postTB_y18_ag16</t>
  </si>
  <si>
    <t>n_postTB_y18_ag17</t>
  </si>
  <si>
    <t>n_postTB_y19_ag1</t>
  </si>
  <si>
    <t>n_postTB_y19_ag2</t>
  </si>
  <si>
    <t>n_postTB_y19_ag3</t>
  </si>
  <si>
    <t>n_postTB_y19_ag4</t>
  </si>
  <si>
    <t>n_postTB_y19_ag5</t>
  </si>
  <si>
    <t>n_postTB_y19_ag6</t>
  </si>
  <si>
    <t>n_postTB_y19_ag7</t>
  </si>
  <si>
    <t>n_postTB_y19_ag8</t>
  </si>
  <si>
    <t>n_postTB_y19_ag9</t>
  </si>
  <si>
    <t>n_postTB_y19_ag10</t>
  </si>
  <si>
    <t>n_postTB_y19_ag11</t>
  </si>
  <si>
    <t>n_postTB_y19_ag12</t>
  </si>
  <si>
    <t>n_postTB_y19_ag13</t>
  </si>
  <si>
    <t>n_postTB_y19_ag14</t>
  </si>
  <si>
    <t>n_postTB_y19_ag15</t>
  </si>
  <si>
    <t>n_postTB_y19_ag16</t>
  </si>
  <si>
    <t>n_postTB_y19_ag17</t>
  </si>
  <si>
    <t>n_postTB_y20_ag1</t>
  </si>
  <si>
    <t>n_postTB_y20_ag2</t>
  </si>
  <si>
    <t>n_postTB_y20_ag3</t>
  </si>
  <si>
    <t>n_postTB_y20_ag4</t>
  </si>
  <si>
    <t>n_postTB_y20_ag5</t>
  </si>
  <si>
    <t>n_postTB_y20_ag6</t>
  </si>
  <si>
    <t>n_postTB_y20_ag7</t>
  </si>
  <si>
    <t>n_postTB_y20_ag8</t>
  </si>
  <si>
    <t>n_postTB_y20_ag9</t>
  </si>
  <si>
    <t>n_postTB_y20_ag10</t>
  </si>
  <si>
    <t>n_postTB_y20_ag11</t>
  </si>
  <si>
    <t>n_postTB_y20_ag12</t>
  </si>
  <si>
    <t>n_postTB_y20_ag13</t>
  </si>
  <si>
    <t>n_postTB_y20_ag14</t>
  </si>
  <si>
    <t>n_postTB_y20_ag15</t>
  </si>
  <si>
    <t>n_postTB_y20_ag16</t>
  </si>
  <si>
    <t>n_postTB_y20_ag17</t>
  </si>
  <si>
    <t>n_postTB_y21_ag1</t>
  </si>
  <si>
    <t>n_postTB_y21_ag2</t>
  </si>
  <si>
    <t>n_postTB_y21_ag3</t>
  </si>
  <si>
    <t>n_postTB_y21_ag4</t>
  </si>
  <si>
    <t>n_postTB_y21_ag5</t>
  </si>
  <si>
    <t>n_postTB_y21_ag6</t>
  </si>
  <si>
    <t>n_postTB_y21_ag7</t>
  </si>
  <si>
    <t>n_postTB_y21_ag8</t>
  </si>
  <si>
    <t>n_postTB_y21_ag9</t>
  </si>
  <si>
    <t>n_postTB_y21_ag10</t>
  </si>
  <si>
    <t>n_postTB_y21_ag11</t>
  </si>
  <si>
    <t>n_postTB_y21_ag12</t>
  </si>
  <si>
    <t>n_postTB_y21_ag13</t>
  </si>
  <si>
    <t>n_postTB_y21_ag14</t>
  </si>
  <si>
    <t>n_postTB_y21_ag15</t>
  </si>
  <si>
    <t>n_postTB_y21_ag16</t>
  </si>
  <si>
    <t>n_postTB_y21_ag17</t>
  </si>
  <si>
    <t>n_postTB_y22_ag1</t>
  </si>
  <si>
    <t>n_postTB_y22_ag2</t>
  </si>
  <si>
    <t>n_postTB_y22_ag3</t>
  </si>
  <si>
    <t>n_postTB_y22_ag4</t>
  </si>
  <si>
    <t>n_postTB_y22_ag5</t>
  </si>
  <si>
    <t>n_postTB_y22_ag6</t>
  </si>
  <si>
    <t>n_postTB_y22_ag7</t>
  </si>
  <si>
    <t>n_postTB_y22_ag8</t>
  </si>
  <si>
    <t>n_postTB_y22_ag9</t>
  </si>
  <si>
    <t>n_postTB_y22_ag10</t>
  </si>
  <si>
    <t>n_postTB_y22_ag11</t>
  </si>
  <si>
    <t>n_postTB_y22_ag12</t>
  </si>
  <si>
    <t>n_postTB_y22_ag13</t>
  </si>
  <si>
    <t>n_postTB_y22_ag14</t>
  </si>
  <si>
    <t>n_postTB_y22_ag15</t>
  </si>
  <si>
    <t>n_postTB_y22_ag16</t>
  </si>
  <si>
    <t>n_postTB_y22_ag17</t>
  </si>
  <si>
    <t>n_postTB_y23_ag1</t>
  </si>
  <si>
    <t>n_postTB_y23_ag2</t>
  </si>
  <si>
    <t>n_postTB_y23_ag3</t>
  </si>
  <si>
    <t>n_postTB_y23_ag4</t>
  </si>
  <si>
    <t>n_postTB_y23_ag5</t>
  </si>
  <si>
    <t>n_postTB_y23_ag6</t>
  </si>
  <si>
    <t>n_postTB_y23_ag7</t>
  </si>
  <si>
    <t>n_postTB_y23_ag8</t>
  </si>
  <si>
    <t>n_postTB_y23_ag9</t>
  </si>
  <si>
    <t>n_postTB_y23_ag10</t>
  </si>
  <si>
    <t>n_postTB_y23_ag11</t>
  </si>
  <si>
    <t>n_postTB_y23_ag12</t>
  </si>
  <si>
    <t>n_postTB_y23_ag13</t>
  </si>
  <si>
    <t>n_postTB_y23_ag14</t>
  </si>
  <si>
    <t>n_postTB_y23_ag15</t>
  </si>
  <si>
    <t>n_postTB_y23_ag16</t>
  </si>
  <si>
    <t>n_postTB_y23_ag17</t>
  </si>
  <si>
    <t>n_postTB_y24_ag1</t>
  </si>
  <si>
    <t>n_postTB_y24_ag2</t>
  </si>
  <si>
    <t>n_postTB_y24_ag3</t>
  </si>
  <si>
    <t>n_postTB_y24_ag4</t>
  </si>
  <si>
    <t>n_postTB_y24_ag5</t>
  </si>
  <si>
    <t>n_postTB_y24_ag6</t>
  </si>
  <si>
    <t>n_postTB_y24_ag7</t>
  </si>
  <si>
    <t>n_postTB_y24_ag8</t>
  </si>
  <si>
    <t>n_postTB_y24_ag9</t>
  </si>
  <si>
    <t>n_postTB_y24_ag10</t>
  </si>
  <si>
    <t>n_postTB_y24_ag11</t>
  </si>
  <si>
    <t>n_postTB_y24_ag12</t>
  </si>
  <si>
    <t>n_postTB_y24_ag13</t>
  </si>
  <si>
    <t>n_postTB_y24_ag14</t>
  </si>
  <si>
    <t>n_postTB_y24_ag15</t>
  </si>
  <si>
    <t>n_postTB_y24_ag16</t>
  </si>
  <si>
    <t>n_postTB_y24_ag17</t>
  </si>
  <si>
    <t>n_postTB_y25_ag1</t>
  </si>
  <si>
    <t>n_postTB_y25_ag2</t>
  </si>
  <si>
    <t>n_postTB_y25_ag3</t>
  </si>
  <si>
    <t>n_postTB_y25_ag4</t>
  </si>
  <si>
    <t>n_postTB_y25_ag5</t>
  </si>
  <si>
    <t>n_postTB_y25_ag6</t>
  </si>
  <si>
    <t>n_postTB_y25_ag7</t>
  </si>
  <si>
    <t>n_postTB_y25_ag8</t>
  </si>
  <si>
    <t>n_postTB_y25_ag9</t>
  </si>
  <si>
    <t>n_postTB_y25_ag10</t>
  </si>
  <si>
    <t>n_postTB_y25_ag11</t>
  </si>
  <si>
    <t>n_postTB_y25_ag12</t>
  </si>
  <si>
    <t>n_postTB_y25_ag13</t>
  </si>
  <si>
    <t>n_postTB_y25_ag14</t>
  </si>
  <si>
    <t>n_postTB_y25_ag15</t>
  </si>
  <si>
    <t>n_postTB_y25_ag16</t>
  </si>
  <si>
    <t>n_postTB_y25_ag17</t>
  </si>
  <si>
    <t>n_postTB_y1_ag1 * LY_postTB_y1_ag1 * dw_postTB</t>
  </si>
  <si>
    <t>n_postTB_y1_ag2 * LY_postTB_y1_ag2 * dw_postTB</t>
  </si>
  <si>
    <t>n_postTB_y1_ag3 * LY_postTB_y1_ag3 * dw_postTB</t>
  </si>
  <si>
    <t>n_postTB_y1_ag4 * LY_postTB_y1_ag4 * dw_postTB</t>
  </si>
  <si>
    <t>n_postTB_y1_ag5 * LY_postTB_y1_ag5 * dw_postTB</t>
  </si>
  <si>
    <t>n_postTB_y1_ag6 * LY_postTB_y1_ag6 * dw_postTB</t>
  </si>
  <si>
    <t>n_postTB_y1_ag7 * LY_postTB_y1_ag7 * dw_postTB</t>
  </si>
  <si>
    <t>n_postTB_y1_ag8 * LY_postTB_y1_ag8 * dw_postTB</t>
  </si>
  <si>
    <t>n_postTB_y1_ag9 * LY_postTB_y1_ag9 * dw_postTB</t>
  </si>
  <si>
    <t>n_postTB_y1_ag10 * LY_postTB_y1_ag10 * dw_postTB</t>
  </si>
  <si>
    <t>n_postTB_y1_ag11 * LY_postTB_y1_ag11 * dw_postTB</t>
  </si>
  <si>
    <t>n_postTB_y1_ag12 * LY_postTB_y1_ag12 * dw_postTB</t>
  </si>
  <si>
    <t>n_postTB_y1_ag13 * LY_postTB_y1_ag13 * dw_postTB</t>
  </si>
  <si>
    <t>n_postTB_y1_ag14 * LY_postTB_y1_ag14 * dw_postTB</t>
  </si>
  <si>
    <t>n_postTB_y1_ag15 * LY_postTB_y1_ag15 * dw_postTB</t>
  </si>
  <si>
    <t>n_postTB_y1_ag16 * LY_postTB_y1_ag16 * dw_postTB</t>
  </si>
  <si>
    <t>n_postTB_y1_ag17 * LY_postTB_y1_ag17 * dw_postTB</t>
  </si>
  <si>
    <t>n_postTB_y2_ag1 * LY_postTB_y2_ag1 * dw_postTB</t>
  </si>
  <si>
    <t>n_postTB_y2_ag2 * LY_postTB_y2_ag2 * dw_postTB</t>
  </si>
  <si>
    <t>n_postTB_y2_ag3 * LY_postTB_y2_ag3 * dw_postTB</t>
  </si>
  <si>
    <t>n_postTB_y2_ag4 * LY_postTB_y2_ag4 * dw_postTB</t>
  </si>
  <si>
    <t>n_postTB_y2_ag5 * LY_postTB_y2_ag5 * dw_postTB</t>
  </si>
  <si>
    <t>n_postTB_y2_ag6 * LY_postTB_y2_ag6 * dw_postTB</t>
  </si>
  <si>
    <t>n_postTB_y2_ag7 * LY_postTB_y2_ag7 * dw_postTB</t>
  </si>
  <si>
    <t>n_postTB_y2_ag8 * LY_postTB_y2_ag8 * dw_postTB</t>
  </si>
  <si>
    <t>n_postTB_y2_ag9 * LY_postTB_y2_ag9 * dw_postTB</t>
  </si>
  <si>
    <t>n_postTB_y2_ag10 * LY_postTB_y2_ag10 * dw_postTB</t>
  </si>
  <si>
    <t>n_postTB_y2_ag11 * LY_postTB_y2_ag11 * dw_postTB</t>
  </si>
  <si>
    <t>n_postTB_y2_ag12 * LY_postTB_y2_ag12 * dw_postTB</t>
  </si>
  <si>
    <t>n_postTB_y2_ag13 * LY_postTB_y2_ag13 * dw_postTB</t>
  </si>
  <si>
    <t>n_postTB_y2_ag14 * LY_postTB_y2_ag14 * dw_postTB</t>
  </si>
  <si>
    <t>n_postTB_y2_ag15 * LY_postTB_y2_ag15 * dw_postTB</t>
  </si>
  <si>
    <t>n_postTB_y2_ag16 * LY_postTB_y2_ag16 * dw_postTB</t>
  </si>
  <si>
    <t>n_postTB_y2_ag17 * LY_postTB_y2_ag17 * dw_postTB</t>
  </si>
  <si>
    <t>n_postTB_y3_ag1 * LY_postTB_y3_ag1 * dw_postTB</t>
  </si>
  <si>
    <t>n_postTB_y3_ag2 * LY_postTB_y3_ag2 * dw_postTB</t>
  </si>
  <si>
    <t>n_postTB_y3_ag3 * LY_postTB_y3_ag3 * dw_postTB</t>
  </si>
  <si>
    <t>n_postTB_y3_ag4 * LY_postTB_y3_ag4 * dw_postTB</t>
  </si>
  <si>
    <t>n_postTB_y3_ag5 * LY_postTB_y3_ag5 * dw_postTB</t>
  </si>
  <si>
    <t>n_postTB_y3_ag6 * LY_postTB_y3_ag6 * dw_postTB</t>
  </si>
  <si>
    <t>n_postTB_y3_ag7 * LY_postTB_y3_ag7 * dw_postTB</t>
  </si>
  <si>
    <t>n_postTB_y3_ag8 * LY_postTB_y3_ag8 * dw_postTB</t>
  </si>
  <si>
    <t>n_postTB_y3_ag9 * LY_postTB_y3_ag9 * dw_postTB</t>
  </si>
  <si>
    <t>n_postTB_y3_ag10 * LY_postTB_y3_ag10 * dw_postTB</t>
  </si>
  <si>
    <t>n_postTB_y3_ag11 * LY_postTB_y3_ag11 * dw_postTB</t>
  </si>
  <si>
    <t>n_postTB_y3_ag12 * LY_postTB_y3_ag12 * dw_postTB</t>
  </si>
  <si>
    <t>n_postTB_y3_ag13 * LY_postTB_y3_ag13 * dw_postTB</t>
  </si>
  <si>
    <t>n_postTB_y3_ag14 * LY_postTB_y3_ag14 * dw_postTB</t>
  </si>
  <si>
    <t>n_postTB_y3_ag15 * LY_postTB_y3_ag15 * dw_postTB</t>
  </si>
  <si>
    <t>n_postTB_y3_ag16 * LY_postTB_y3_ag16 * dw_postTB</t>
  </si>
  <si>
    <t>n_postTB_y3_ag17 * LY_postTB_y3_ag17 * dw_postTB</t>
  </si>
  <si>
    <t>n_postTB_y4_ag1 * LY_postTB_y4_ag1 * dw_postTB</t>
  </si>
  <si>
    <t>n_postTB_y4_ag2 * LY_postTB_y4_ag2 * dw_postTB</t>
  </si>
  <si>
    <t>n_postTB_y4_ag3 * LY_postTB_y4_ag3 * dw_postTB</t>
  </si>
  <si>
    <t>n_postTB_y4_ag4 * LY_postTB_y4_ag4 * dw_postTB</t>
  </si>
  <si>
    <t>n_postTB_y4_ag5 * LY_postTB_y4_ag5 * dw_postTB</t>
  </si>
  <si>
    <t>n_postTB_y4_ag6 * LY_postTB_y4_ag6 * dw_postTB</t>
  </si>
  <si>
    <t>n_postTB_y4_ag7 * LY_postTB_y4_ag7 * dw_postTB</t>
  </si>
  <si>
    <t>n_postTB_y4_ag8 * LY_postTB_y4_ag8 * dw_postTB</t>
  </si>
  <si>
    <t>n_postTB_y4_ag9 * LY_postTB_y4_ag9 * dw_postTB</t>
  </si>
  <si>
    <t>n_postTB_y4_ag10 * LY_postTB_y4_ag10 * dw_postTB</t>
  </si>
  <si>
    <t>n_postTB_y4_ag11 * LY_postTB_y4_ag11 * dw_postTB</t>
  </si>
  <si>
    <t>n_postTB_y4_ag12 * LY_postTB_y4_ag12 * dw_postTB</t>
  </si>
  <si>
    <t>n_postTB_y4_ag13 * LY_postTB_y4_ag13 * dw_postTB</t>
  </si>
  <si>
    <t>n_postTB_y4_ag14 * LY_postTB_y4_ag14 * dw_postTB</t>
  </si>
  <si>
    <t>n_postTB_y4_ag15 * LY_postTB_y4_ag15 * dw_postTB</t>
  </si>
  <si>
    <t>n_postTB_y4_ag16 * LY_postTB_y4_ag16 * dw_postTB</t>
  </si>
  <si>
    <t>n_postTB_y4_ag17 * LY_postTB_y4_ag17 * dw_postTB</t>
  </si>
  <si>
    <t>n_postTB_y5_ag1 * LY_postTB_y5_ag1 * dw_postTB</t>
  </si>
  <si>
    <t>n_postTB_y5_ag2 * LY_postTB_y5_ag2 * dw_postTB</t>
  </si>
  <si>
    <t>n_postTB_y5_ag3 * LY_postTB_y5_ag3 * dw_postTB</t>
  </si>
  <si>
    <t>n_postTB_y5_ag4 * LY_postTB_y5_ag4 * dw_postTB</t>
  </si>
  <si>
    <t>n_postTB_y5_ag5 * LY_postTB_y5_ag5 * dw_postTB</t>
  </si>
  <si>
    <t>n_postTB_y5_ag6 * LY_postTB_y5_ag6 * dw_postTB</t>
  </si>
  <si>
    <t>n_postTB_y5_ag7 * LY_postTB_y5_ag7 * dw_postTB</t>
  </si>
  <si>
    <t>n_postTB_y5_ag8 * LY_postTB_y5_ag8 * dw_postTB</t>
  </si>
  <si>
    <t>n_postTB_y5_ag9 * LY_postTB_y5_ag9 * dw_postTB</t>
  </si>
  <si>
    <t>n_postTB_y5_ag10 * LY_postTB_y5_ag10 * dw_postTB</t>
  </si>
  <si>
    <t>n_postTB_y5_ag11 * LY_postTB_y5_ag11 * dw_postTB</t>
  </si>
  <si>
    <t>n_postTB_y5_ag12 * LY_postTB_y5_ag12 * dw_postTB</t>
  </si>
  <si>
    <t>n_postTB_y5_ag13 * LY_postTB_y5_ag13 * dw_postTB</t>
  </si>
  <si>
    <t>n_postTB_y5_ag14 * LY_postTB_y5_ag14 * dw_postTB</t>
  </si>
  <si>
    <t>n_postTB_y5_ag15 * LY_postTB_y5_ag15 * dw_postTB</t>
  </si>
  <si>
    <t>n_postTB_y5_ag16 * LY_postTB_y5_ag16 * dw_postTB</t>
  </si>
  <si>
    <t>n_postTB_y5_ag17 * LY_postTB_y5_ag17 * dw_postTB</t>
  </si>
  <si>
    <t>n_postTB_y6_ag1 * LY_postTB_y6_ag1 * dw_postTB</t>
  </si>
  <si>
    <t>n_postTB_y6_ag2 * LY_postTB_y6_ag2 * dw_postTB</t>
  </si>
  <si>
    <t>n_postTB_y6_ag3 * LY_postTB_y6_ag3 * dw_postTB</t>
  </si>
  <si>
    <t>n_postTB_y6_ag4 * LY_postTB_y6_ag4 * dw_postTB</t>
  </si>
  <si>
    <t>n_postTB_y6_ag5 * LY_postTB_y6_ag5 * dw_postTB</t>
  </si>
  <si>
    <t>n_postTB_y6_ag6 * LY_postTB_y6_ag6 * dw_postTB</t>
  </si>
  <si>
    <t>n_postTB_y6_ag7 * LY_postTB_y6_ag7 * dw_postTB</t>
  </si>
  <si>
    <t>n_postTB_y6_ag8 * LY_postTB_y6_ag8 * dw_postTB</t>
  </si>
  <si>
    <t>n_postTB_y6_ag9 * LY_postTB_y6_ag9 * dw_postTB</t>
  </si>
  <si>
    <t>n_postTB_y6_ag10 * LY_postTB_y6_ag10 * dw_postTB</t>
  </si>
  <si>
    <t>n_postTB_y6_ag11 * LY_postTB_y6_ag11 * dw_postTB</t>
  </si>
  <si>
    <t>n_postTB_y6_ag12 * LY_postTB_y6_ag12 * dw_postTB</t>
  </si>
  <si>
    <t>n_postTB_y6_ag13 * LY_postTB_y6_ag13 * dw_postTB</t>
  </si>
  <si>
    <t>n_postTB_y6_ag14 * LY_postTB_y6_ag14 * dw_postTB</t>
  </si>
  <si>
    <t>n_postTB_y6_ag15 * LY_postTB_y6_ag15 * dw_postTB</t>
  </si>
  <si>
    <t>n_postTB_y6_ag16 * LY_postTB_y6_ag16 * dw_postTB</t>
  </si>
  <si>
    <t>n_postTB_y6_ag17 * LY_postTB_y6_ag17 * dw_postTB</t>
  </si>
  <si>
    <t>n_postTB_y7_ag1 * LY_postTB_y7_ag1 * dw_postTB</t>
  </si>
  <si>
    <t>n_postTB_y7_ag2 * LY_postTB_y7_ag2 * dw_postTB</t>
  </si>
  <si>
    <t>n_postTB_y7_ag3 * LY_postTB_y7_ag3 * dw_postTB</t>
  </si>
  <si>
    <t>n_postTB_y7_ag4 * LY_postTB_y7_ag4 * dw_postTB</t>
  </si>
  <si>
    <t>n_postTB_y7_ag5 * LY_postTB_y7_ag5 * dw_postTB</t>
  </si>
  <si>
    <t>n_postTB_y7_ag6 * LY_postTB_y7_ag6 * dw_postTB</t>
  </si>
  <si>
    <t>n_postTB_y7_ag7 * LY_postTB_y7_ag7 * dw_postTB</t>
  </si>
  <si>
    <t>n_postTB_y7_ag8 * LY_postTB_y7_ag8 * dw_postTB</t>
  </si>
  <si>
    <t>n_postTB_y7_ag9 * LY_postTB_y7_ag9 * dw_postTB</t>
  </si>
  <si>
    <t>n_postTB_y7_ag10 * LY_postTB_y7_ag10 * dw_postTB</t>
  </si>
  <si>
    <t>n_postTB_y7_ag11 * LY_postTB_y7_ag11 * dw_postTB</t>
  </si>
  <si>
    <t>n_postTB_y7_ag12 * LY_postTB_y7_ag12 * dw_postTB</t>
  </si>
  <si>
    <t>n_postTB_y7_ag13 * LY_postTB_y7_ag13 * dw_postTB</t>
  </si>
  <si>
    <t>n_postTB_y7_ag14 * LY_postTB_y7_ag14 * dw_postTB</t>
  </si>
  <si>
    <t>n_postTB_y7_ag15 * LY_postTB_y7_ag15 * dw_postTB</t>
  </si>
  <si>
    <t>n_postTB_y7_ag16 * LY_postTB_y7_ag16 * dw_postTB</t>
  </si>
  <si>
    <t>n_postTB_y7_ag17 * LY_postTB_y7_ag17 * dw_postTB</t>
  </si>
  <si>
    <t>n_postTB_y8_ag1 * LY_postTB_y8_ag1 * dw_postTB</t>
  </si>
  <si>
    <t>n_postTB_y8_ag2 * LY_postTB_y8_ag2 * dw_postTB</t>
  </si>
  <si>
    <t>n_postTB_y8_ag3 * LY_postTB_y8_ag3 * dw_postTB</t>
  </si>
  <si>
    <t>n_postTB_y8_ag4 * LY_postTB_y8_ag4 * dw_postTB</t>
  </si>
  <si>
    <t>n_postTB_y8_ag5 * LY_postTB_y8_ag5 * dw_postTB</t>
  </si>
  <si>
    <t>n_postTB_y8_ag6 * LY_postTB_y8_ag6 * dw_postTB</t>
  </si>
  <si>
    <t>n_postTB_y8_ag7 * LY_postTB_y8_ag7 * dw_postTB</t>
  </si>
  <si>
    <t>n_postTB_y8_ag8 * LY_postTB_y8_ag8 * dw_postTB</t>
  </si>
  <si>
    <t>n_postTB_y8_ag9 * LY_postTB_y8_ag9 * dw_postTB</t>
  </si>
  <si>
    <t>n_postTB_y8_ag10 * LY_postTB_y8_ag10 * dw_postTB</t>
  </si>
  <si>
    <t>n_postTB_y8_ag11 * LY_postTB_y8_ag11 * dw_postTB</t>
  </si>
  <si>
    <t>n_postTB_y8_ag12 * LY_postTB_y8_ag12 * dw_postTB</t>
  </si>
  <si>
    <t>n_postTB_y8_ag13 * LY_postTB_y8_ag13 * dw_postTB</t>
  </si>
  <si>
    <t>n_postTB_y8_ag14 * LY_postTB_y8_ag14 * dw_postTB</t>
  </si>
  <si>
    <t>n_postTB_y8_ag15 * LY_postTB_y8_ag15 * dw_postTB</t>
  </si>
  <si>
    <t>n_postTB_y8_ag16 * LY_postTB_y8_ag16 * dw_postTB</t>
  </si>
  <si>
    <t>n_postTB_y8_ag17 * LY_postTB_y8_ag17 * dw_postTB</t>
  </si>
  <si>
    <t>n_postTB_y9_ag1 * LY_postTB_y9_ag1 * dw_postTB</t>
  </si>
  <si>
    <t>n_postTB_y9_ag2 * LY_postTB_y9_ag2 * dw_postTB</t>
  </si>
  <si>
    <t>n_postTB_y9_ag3 * LY_postTB_y9_ag3 * dw_postTB</t>
  </si>
  <si>
    <t>n_postTB_y9_ag4 * LY_postTB_y9_ag4 * dw_postTB</t>
  </si>
  <si>
    <t>n_postTB_y9_ag5 * LY_postTB_y9_ag5 * dw_postTB</t>
  </si>
  <si>
    <t>n_postTB_y9_ag6 * LY_postTB_y9_ag6 * dw_postTB</t>
  </si>
  <si>
    <t>n_postTB_y9_ag7 * LY_postTB_y9_ag7 * dw_postTB</t>
  </si>
  <si>
    <t>n_postTB_y9_ag8 * LY_postTB_y9_ag8 * dw_postTB</t>
  </si>
  <si>
    <t>n_postTB_y9_ag9 * LY_postTB_y9_ag9 * dw_postTB</t>
  </si>
  <si>
    <t>n_postTB_y9_ag10 * LY_postTB_y9_ag10 * dw_postTB</t>
  </si>
  <si>
    <t>n_postTB_y9_ag11 * LY_postTB_y9_ag11 * dw_postTB</t>
  </si>
  <si>
    <t>n_postTB_y9_ag12 * LY_postTB_y9_ag12 * dw_postTB</t>
  </si>
  <si>
    <t>n_postTB_y9_ag13 * LY_postTB_y9_ag13 * dw_postTB</t>
  </si>
  <si>
    <t>n_postTB_y9_ag14 * LY_postTB_y9_ag14 * dw_postTB</t>
  </si>
  <si>
    <t>n_postTB_y9_ag15 * LY_postTB_y9_ag15 * dw_postTB</t>
  </si>
  <si>
    <t>n_postTB_y9_ag16 * LY_postTB_y9_ag16 * dw_postTB</t>
  </si>
  <si>
    <t>n_postTB_y9_ag17 * LY_postTB_y9_ag17 * dw_postTB</t>
  </si>
  <si>
    <t>n_postTB_y10_ag1 * LY_postTB_y10_ag1 * dw_postTB</t>
  </si>
  <si>
    <t>n_postTB_y10_ag2 * LY_postTB_y10_ag2 * dw_postTB</t>
  </si>
  <si>
    <t>n_postTB_y10_ag3 * LY_postTB_y10_ag3 * dw_postTB</t>
  </si>
  <si>
    <t>n_postTB_y10_ag4 * LY_postTB_y10_ag4 * dw_postTB</t>
  </si>
  <si>
    <t>n_postTB_y10_ag5 * LY_postTB_y10_ag5 * dw_postTB</t>
  </si>
  <si>
    <t>n_postTB_y10_ag6 * LY_postTB_y10_ag6 * dw_postTB</t>
  </si>
  <si>
    <t>n_postTB_y10_ag7 * LY_postTB_y10_ag7 * dw_postTB</t>
  </si>
  <si>
    <t>n_postTB_y10_ag8 * LY_postTB_y10_ag8 * dw_postTB</t>
  </si>
  <si>
    <t>n_postTB_y10_ag9 * LY_postTB_y10_ag9 * dw_postTB</t>
  </si>
  <si>
    <t>n_postTB_y10_ag10 * LY_postTB_y10_ag10 * dw_postTB</t>
  </si>
  <si>
    <t>n_postTB_y10_ag11 * LY_postTB_y10_ag11 * dw_postTB</t>
  </si>
  <si>
    <t>n_postTB_y10_ag12 * LY_postTB_y10_ag12 * dw_postTB</t>
  </si>
  <si>
    <t>n_postTB_y10_ag13 * LY_postTB_y10_ag13 * dw_postTB</t>
  </si>
  <si>
    <t>n_postTB_y10_ag14 * LY_postTB_y10_ag14 * dw_postTB</t>
  </si>
  <si>
    <t>n_postTB_y10_ag15 * LY_postTB_y10_ag15 * dw_postTB</t>
  </si>
  <si>
    <t>n_postTB_y10_ag16 * LY_postTB_y10_ag16 * dw_postTB</t>
  </si>
  <si>
    <t>n_postTB_y10_ag17 * LY_postTB_y10_ag17 * dw_postTB</t>
  </si>
  <si>
    <t>n_postTB_y11_ag1 * LY_postTB_y11_ag1 * dw_postTB</t>
  </si>
  <si>
    <t>n_postTB_y11_ag2 * LY_postTB_y11_ag2 * dw_postTB</t>
  </si>
  <si>
    <t>n_postTB_y11_ag3 * LY_postTB_y11_ag3 * dw_postTB</t>
  </si>
  <si>
    <t>n_postTB_y11_ag4 * LY_postTB_y11_ag4 * dw_postTB</t>
  </si>
  <si>
    <t>n_postTB_y11_ag5 * LY_postTB_y11_ag5 * dw_postTB</t>
  </si>
  <si>
    <t>n_postTB_y11_ag6 * LY_postTB_y11_ag6 * dw_postTB</t>
  </si>
  <si>
    <t>n_postTB_y11_ag7 * LY_postTB_y11_ag7 * dw_postTB</t>
  </si>
  <si>
    <t>n_postTB_y11_ag8 * LY_postTB_y11_ag8 * dw_postTB</t>
  </si>
  <si>
    <t>n_postTB_y11_ag9 * LY_postTB_y11_ag9 * dw_postTB</t>
  </si>
  <si>
    <t>n_postTB_y11_ag10 * LY_postTB_y11_ag10 * dw_postTB</t>
  </si>
  <si>
    <t>n_postTB_y11_ag11 * LY_postTB_y11_ag11 * dw_postTB</t>
  </si>
  <si>
    <t>n_postTB_y11_ag12 * LY_postTB_y11_ag12 * dw_postTB</t>
  </si>
  <si>
    <t>n_postTB_y11_ag13 * LY_postTB_y11_ag13 * dw_postTB</t>
  </si>
  <si>
    <t>n_postTB_y11_ag14 * LY_postTB_y11_ag14 * dw_postTB</t>
  </si>
  <si>
    <t>n_postTB_y11_ag15 * LY_postTB_y11_ag15 * dw_postTB</t>
  </si>
  <si>
    <t>n_postTB_y11_ag16 * LY_postTB_y11_ag16 * dw_postTB</t>
  </si>
  <si>
    <t>n_postTB_y11_ag17 * LY_postTB_y11_ag17 * dw_postTB</t>
  </si>
  <si>
    <t>n_postTB_y12_ag1 * LY_postTB_y12_ag1 * dw_postTB</t>
  </si>
  <si>
    <t>n_postTB_y12_ag2 * LY_postTB_y12_ag2 * dw_postTB</t>
  </si>
  <si>
    <t>n_postTB_y12_ag3 * LY_postTB_y12_ag3 * dw_postTB</t>
  </si>
  <si>
    <t>n_postTB_y12_ag4 * LY_postTB_y12_ag4 * dw_postTB</t>
  </si>
  <si>
    <t>n_postTB_y12_ag5 * LY_postTB_y12_ag5 * dw_postTB</t>
  </si>
  <si>
    <t>n_postTB_y12_ag6 * LY_postTB_y12_ag6 * dw_postTB</t>
  </si>
  <si>
    <t>n_postTB_y12_ag7 * LY_postTB_y12_ag7 * dw_postTB</t>
  </si>
  <si>
    <t>n_postTB_y12_ag8 * LY_postTB_y12_ag8 * dw_postTB</t>
  </si>
  <si>
    <t>n_postTB_y12_ag9 * LY_postTB_y12_ag9 * dw_postTB</t>
  </si>
  <si>
    <t>n_postTB_y12_ag10 * LY_postTB_y12_ag10 * dw_postTB</t>
  </si>
  <si>
    <t>n_postTB_y12_ag11 * LY_postTB_y12_ag11 * dw_postTB</t>
  </si>
  <si>
    <t>n_postTB_y12_ag12 * LY_postTB_y12_ag12 * dw_postTB</t>
  </si>
  <si>
    <t>n_postTB_y12_ag13 * LY_postTB_y12_ag13 * dw_postTB</t>
  </si>
  <si>
    <t>n_postTB_y12_ag14 * LY_postTB_y12_ag14 * dw_postTB</t>
  </si>
  <si>
    <t>n_postTB_y12_ag15 * LY_postTB_y12_ag15 * dw_postTB</t>
  </si>
  <si>
    <t>n_postTB_y12_ag16 * LY_postTB_y12_ag16 * dw_postTB</t>
  </si>
  <si>
    <t>n_postTB_y12_ag17 * LY_postTB_y12_ag17 * dw_postTB</t>
  </si>
  <si>
    <t>n_postTB_y13_ag1 * LY_postTB_y13_ag1 * dw_postTB</t>
  </si>
  <si>
    <t>n_postTB_y13_ag2 * LY_postTB_y13_ag2 * dw_postTB</t>
  </si>
  <si>
    <t>n_postTB_y13_ag3 * LY_postTB_y13_ag3 * dw_postTB</t>
  </si>
  <si>
    <t>n_postTB_y13_ag4 * LY_postTB_y13_ag4 * dw_postTB</t>
  </si>
  <si>
    <t>n_postTB_y13_ag5 * LY_postTB_y13_ag5 * dw_postTB</t>
  </si>
  <si>
    <t>n_postTB_y13_ag6 * LY_postTB_y13_ag6 * dw_postTB</t>
  </si>
  <si>
    <t>n_postTB_y13_ag7 * LY_postTB_y13_ag7 * dw_postTB</t>
  </si>
  <si>
    <t>n_postTB_y13_ag8 * LY_postTB_y13_ag8 * dw_postTB</t>
  </si>
  <si>
    <t>n_postTB_y13_ag9 * LY_postTB_y13_ag9 * dw_postTB</t>
  </si>
  <si>
    <t>n_postTB_y13_ag10 * LY_postTB_y13_ag10 * dw_postTB</t>
  </si>
  <si>
    <t>n_postTB_y13_ag11 * LY_postTB_y13_ag11 * dw_postTB</t>
  </si>
  <si>
    <t>n_postTB_y13_ag12 * LY_postTB_y13_ag12 * dw_postTB</t>
  </si>
  <si>
    <t>n_postTB_y13_ag13 * LY_postTB_y13_ag13 * dw_postTB</t>
  </si>
  <si>
    <t>n_postTB_y13_ag14 * LY_postTB_y13_ag14 * dw_postTB</t>
  </si>
  <si>
    <t>n_postTB_y13_ag15 * LY_postTB_y13_ag15 * dw_postTB</t>
  </si>
  <si>
    <t>n_postTB_y13_ag16 * LY_postTB_y13_ag16 * dw_postTB</t>
  </si>
  <si>
    <t>n_postTB_y13_ag17 * LY_postTB_y13_ag17 * dw_postTB</t>
  </si>
  <si>
    <t>n_postTB_y14_ag1 * LY_postTB_y14_ag1 * dw_postTB</t>
  </si>
  <si>
    <t>n_postTB_y14_ag2 * LY_postTB_y14_ag2 * dw_postTB</t>
  </si>
  <si>
    <t>n_postTB_y14_ag3 * LY_postTB_y14_ag3 * dw_postTB</t>
  </si>
  <si>
    <t>n_postTB_y14_ag4 * LY_postTB_y14_ag4 * dw_postTB</t>
  </si>
  <si>
    <t>n_postTB_y14_ag5 * LY_postTB_y14_ag5 * dw_postTB</t>
  </si>
  <si>
    <t>n_postTB_y14_ag6 * LY_postTB_y14_ag6 * dw_postTB</t>
  </si>
  <si>
    <t>n_postTB_y14_ag7 * LY_postTB_y14_ag7 * dw_postTB</t>
  </si>
  <si>
    <t>n_postTB_y14_ag8 * LY_postTB_y14_ag8 * dw_postTB</t>
  </si>
  <si>
    <t>n_postTB_y14_ag9 * LY_postTB_y14_ag9 * dw_postTB</t>
  </si>
  <si>
    <t>n_postTB_y14_ag10 * LY_postTB_y14_ag10 * dw_postTB</t>
  </si>
  <si>
    <t>n_postTB_y14_ag11 * LY_postTB_y14_ag11 * dw_postTB</t>
  </si>
  <si>
    <t>n_postTB_y14_ag12 * LY_postTB_y14_ag12 * dw_postTB</t>
  </si>
  <si>
    <t>n_postTB_y14_ag13 * LY_postTB_y14_ag13 * dw_postTB</t>
  </si>
  <si>
    <t>n_postTB_y14_ag14 * LY_postTB_y14_ag14 * dw_postTB</t>
  </si>
  <si>
    <t>n_postTB_y14_ag15 * LY_postTB_y14_ag15 * dw_postTB</t>
  </si>
  <si>
    <t>n_postTB_y14_ag16 * LY_postTB_y14_ag16 * dw_postTB</t>
  </si>
  <si>
    <t>n_postTB_y14_ag17 * LY_postTB_y14_ag17 * dw_postTB</t>
  </si>
  <si>
    <t>n_postTB_y15_ag1 * LY_postTB_y15_ag1 * dw_postTB</t>
  </si>
  <si>
    <t>n_postTB_y15_ag2 * LY_postTB_y15_ag2 * dw_postTB</t>
  </si>
  <si>
    <t>n_postTB_y15_ag3 * LY_postTB_y15_ag3 * dw_postTB</t>
  </si>
  <si>
    <t>n_postTB_y15_ag4 * LY_postTB_y15_ag4 * dw_postTB</t>
  </si>
  <si>
    <t>n_postTB_y15_ag5 * LY_postTB_y15_ag5 * dw_postTB</t>
  </si>
  <si>
    <t>n_postTB_y15_ag6 * LY_postTB_y15_ag6 * dw_postTB</t>
  </si>
  <si>
    <t>n_postTB_y15_ag7 * LY_postTB_y15_ag7 * dw_postTB</t>
  </si>
  <si>
    <t>n_postTB_y15_ag8 * LY_postTB_y15_ag8 * dw_postTB</t>
  </si>
  <si>
    <t>n_postTB_y15_ag9 * LY_postTB_y15_ag9 * dw_postTB</t>
  </si>
  <si>
    <t>n_postTB_y15_ag10 * LY_postTB_y15_ag10 * dw_postTB</t>
  </si>
  <si>
    <t>n_postTB_y15_ag11 * LY_postTB_y15_ag11 * dw_postTB</t>
  </si>
  <si>
    <t>n_postTB_y15_ag12 * LY_postTB_y15_ag12 * dw_postTB</t>
  </si>
  <si>
    <t>n_postTB_y15_ag13 * LY_postTB_y15_ag13 * dw_postTB</t>
  </si>
  <si>
    <t>n_postTB_y15_ag14 * LY_postTB_y15_ag14 * dw_postTB</t>
  </si>
  <si>
    <t>n_postTB_y15_ag15 * LY_postTB_y15_ag15 * dw_postTB</t>
  </si>
  <si>
    <t>n_postTB_y15_ag16 * LY_postTB_y15_ag16 * dw_postTB</t>
  </si>
  <si>
    <t>n_postTB_y15_ag17 * LY_postTB_y15_ag17 * dw_postTB</t>
  </si>
  <si>
    <t>n_postTB_y16_ag1 * LY_postTB_y16_ag1 * dw_postTB</t>
  </si>
  <si>
    <t>n_postTB_y16_ag2 * LY_postTB_y16_ag2 * dw_postTB</t>
  </si>
  <si>
    <t>n_postTB_y16_ag3 * LY_postTB_y16_ag3 * dw_postTB</t>
  </si>
  <si>
    <t>n_postTB_y16_ag4 * LY_postTB_y16_ag4 * dw_postTB</t>
  </si>
  <si>
    <t>n_postTB_y16_ag5 * LY_postTB_y16_ag5 * dw_postTB</t>
  </si>
  <si>
    <t>n_postTB_y16_ag6 * LY_postTB_y16_ag6 * dw_postTB</t>
  </si>
  <si>
    <t>n_postTB_y16_ag7 * LY_postTB_y16_ag7 * dw_postTB</t>
  </si>
  <si>
    <t>n_postTB_y16_ag8 * LY_postTB_y16_ag8 * dw_postTB</t>
  </si>
  <si>
    <t>n_postTB_y16_ag9 * LY_postTB_y16_ag9 * dw_postTB</t>
  </si>
  <si>
    <t>n_postTB_y16_ag10 * LY_postTB_y16_ag10 * dw_postTB</t>
  </si>
  <si>
    <t>n_postTB_y16_ag11 * LY_postTB_y16_ag11 * dw_postTB</t>
  </si>
  <si>
    <t>n_postTB_y16_ag12 * LY_postTB_y16_ag12 * dw_postTB</t>
  </si>
  <si>
    <t>n_postTB_y16_ag13 * LY_postTB_y16_ag13 * dw_postTB</t>
  </si>
  <si>
    <t>n_postTB_y16_ag14 * LY_postTB_y16_ag14 * dw_postTB</t>
  </si>
  <si>
    <t>n_postTB_y16_ag15 * LY_postTB_y16_ag15 * dw_postTB</t>
  </si>
  <si>
    <t>n_postTB_y16_ag16 * LY_postTB_y16_ag16 * dw_postTB</t>
  </si>
  <si>
    <t>n_postTB_y16_ag17 * LY_postTB_y16_ag17 * dw_postTB</t>
  </si>
  <si>
    <t>n_postTB_y17_ag1 * LY_postTB_y17_ag1 * dw_postTB</t>
  </si>
  <si>
    <t>n_postTB_y17_ag2 * LY_postTB_y17_ag2 * dw_postTB</t>
  </si>
  <si>
    <t>n_postTB_y17_ag3 * LY_postTB_y17_ag3 * dw_postTB</t>
  </si>
  <si>
    <t>n_postTB_y17_ag4 * LY_postTB_y17_ag4 * dw_postTB</t>
  </si>
  <si>
    <t>n_postTB_y17_ag5 * LY_postTB_y17_ag5 * dw_postTB</t>
  </si>
  <si>
    <t>n_postTB_y17_ag6 * LY_postTB_y17_ag6 * dw_postTB</t>
  </si>
  <si>
    <t>n_postTB_y17_ag7 * LY_postTB_y17_ag7 * dw_postTB</t>
  </si>
  <si>
    <t>n_postTB_y17_ag8 * LY_postTB_y17_ag8 * dw_postTB</t>
  </si>
  <si>
    <t>n_postTB_y17_ag9 * LY_postTB_y17_ag9 * dw_postTB</t>
  </si>
  <si>
    <t>n_postTB_y17_ag10 * LY_postTB_y17_ag10 * dw_postTB</t>
  </si>
  <si>
    <t>n_postTB_y17_ag11 * LY_postTB_y17_ag11 * dw_postTB</t>
  </si>
  <si>
    <t>n_postTB_y17_ag12 * LY_postTB_y17_ag12 * dw_postTB</t>
  </si>
  <si>
    <t>n_postTB_y17_ag13 * LY_postTB_y17_ag13 * dw_postTB</t>
  </si>
  <si>
    <t>n_postTB_y17_ag14 * LY_postTB_y17_ag14 * dw_postTB</t>
  </si>
  <si>
    <t>n_postTB_y17_ag15 * LY_postTB_y17_ag15 * dw_postTB</t>
  </si>
  <si>
    <t>n_postTB_y17_ag16 * LY_postTB_y17_ag16 * dw_postTB</t>
  </si>
  <si>
    <t>n_postTB_y17_ag17 * LY_postTB_y17_ag17 * dw_postTB</t>
  </si>
  <si>
    <t>n_postTB_y18_ag1 * LY_postTB_y18_ag1 * dw_postTB</t>
  </si>
  <si>
    <t>n_postTB_y18_ag2 * LY_postTB_y18_ag2 * dw_postTB</t>
  </si>
  <si>
    <t>n_postTB_y18_ag3 * LY_postTB_y18_ag3 * dw_postTB</t>
  </si>
  <si>
    <t>n_postTB_y18_ag4 * LY_postTB_y18_ag4 * dw_postTB</t>
  </si>
  <si>
    <t>n_postTB_y18_ag5 * LY_postTB_y18_ag5 * dw_postTB</t>
  </si>
  <si>
    <t>n_postTB_y18_ag6 * LY_postTB_y18_ag6 * dw_postTB</t>
  </si>
  <si>
    <t>n_postTB_y18_ag7 * LY_postTB_y18_ag7 * dw_postTB</t>
  </si>
  <si>
    <t>n_postTB_y18_ag8 * LY_postTB_y18_ag8 * dw_postTB</t>
  </si>
  <si>
    <t>n_postTB_y18_ag9 * LY_postTB_y18_ag9 * dw_postTB</t>
  </si>
  <si>
    <t>n_postTB_y18_ag10 * LY_postTB_y18_ag10 * dw_postTB</t>
  </si>
  <si>
    <t>n_postTB_y18_ag11 * LY_postTB_y18_ag11 * dw_postTB</t>
  </si>
  <si>
    <t>n_postTB_y18_ag12 * LY_postTB_y18_ag12 * dw_postTB</t>
  </si>
  <si>
    <t>n_postTB_y18_ag13 * LY_postTB_y18_ag13 * dw_postTB</t>
  </si>
  <si>
    <t>n_postTB_y18_ag14 * LY_postTB_y18_ag14 * dw_postTB</t>
  </si>
  <si>
    <t>n_postTB_y18_ag15 * LY_postTB_y18_ag15 * dw_postTB</t>
  </si>
  <si>
    <t>n_postTB_y18_ag16 * LY_postTB_y18_ag16 * dw_postTB</t>
  </si>
  <si>
    <t>n_postTB_y18_ag17 * LY_postTB_y18_ag17 * dw_postTB</t>
  </si>
  <si>
    <t>n_postTB_y19_ag1 * LY_postTB_y19_ag1 * dw_postTB</t>
  </si>
  <si>
    <t>n_postTB_y19_ag2 * LY_postTB_y19_ag2 * dw_postTB</t>
  </si>
  <si>
    <t>n_postTB_y19_ag3 * LY_postTB_y19_ag3 * dw_postTB</t>
  </si>
  <si>
    <t>n_postTB_y19_ag4 * LY_postTB_y19_ag4 * dw_postTB</t>
  </si>
  <si>
    <t>n_postTB_y19_ag5 * LY_postTB_y19_ag5 * dw_postTB</t>
  </si>
  <si>
    <t>n_postTB_y19_ag6 * LY_postTB_y19_ag6 * dw_postTB</t>
  </si>
  <si>
    <t>n_postTB_y19_ag7 * LY_postTB_y19_ag7 * dw_postTB</t>
  </si>
  <si>
    <t>n_postTB_y19_ag8 * LY_postTB_y19_ag8 * dw_postTB</t>
  </si>
  <si>
    <t>n_postTB_y19_ag9 * LY_postTB_y19_ag9 * dw_postTB</t>
  </si>
  <si>
    <t>n_postTB_y19_ag10 * LY_postTB_y19_ag10 * dw_postTB</t>
  </si>
  <si>
    <t>n_postTB_y19_ag11 * LY_postTB_y19_ag11 * dw_postTB</t>
  </si>
  <si>
    <t>n_postTB_y19_ag12 * LY_postTB_y19_ag12 * dw_postTB</t>
  </si>
  <si>
    <t>n_postTB_y19_ag13 * LY_postTB_y19_ag13 * dw_postTB</t>
  </si>
  <si>
    <t>n_postTB_y19_ag14 * LY_postTB_y19_ag14 * dw_postTB</t>
  </si>
  <si>
    <t>n_postTB_y19_ag15 * LY_postTB_y19_ag15 * dw_postTB</t>
  </si>
  <si>
    <t>n_postTB_y19_ag16 * LY_postTB_y19_ag16 * dw_postTB</t>
  </si>
  <si>
    <t>n_postTB_y19_ag17 * LY_postTB_y19_ag17 * dw_postTB</t>
  </si>
  <si>
    <t>n_postTB_y20_ag1 * LY_postTB_y20_ag1 * dw_postTB</t>
  </si>
  <si>
    <t>n_postTB_y20_ag2 * LY_postTB_y20_ag2 * dw_postTB</t>
  </si>
  <si>
    <t>n_postTB_y20_ag3 * LY_postTB_y20_ag3 * dw_postTB</t>
  </si>
  <si>
    <t>n_postTB_y20_ag4 * LY_postTB_y20_ag4 * dw_postTB</t>
  </si>
  <si>
    <t>n_postTB_y20_ag5 * LY_postTB_y20_ag5 * dw_postTB</t>
  </si>
  <si>
    <t>n_postTB_y20_ag6 * LY_postTB_y20_ag6 * dw_postTB</t>
  </si>
  <si>
    <t>n_postTB_y20_ag7 * LY_postTB_y20_ag7 * dw_postTB</t>
  </si>
  <si>
    <t>n_postTB_y20_ag8 * LY_postTB_y20_ag8 * dw_postTB</t>
  </si>
  <si>
    <t>n_postTB_y20_ag9 * LY_postTB_y20_ag9 * dw_postTB</t>
  </si>
  <si>
    <t>n_postTB_y20_ag10 * LY_postTB_y20_ag10 * dw_postTB</t>
  </si>
  <si>
    <t>n_postTB_y20_ag11 * LY_postTB_y20_ag11 * dw_postTB</t>
  </si>
  <si>
    <t>n_postTB_y20_ag12 * LY_postTB_y20_ag12 * dw_postTB</t>
  </si>
  <si>
    <t>n_postTB_y20_ag13 * LY_postTB_y20_ag13 * dw_postTB</t>
  </si>
  <si>
    <t>n_postTB_y20_ag14 * LY_postTB_y20_ag14 * dw_postTB</t>
  </si>
  <si>
    <t>n_postTB_y20_ag15 * LY_postTB_y20_ag15 * dw_postTB</t>
  </si>
  <si>
    <t>n_postTB_y20_ag16 * LY_postTB_y20_ag16 * dw_postTB</t>
  </si>
  <si>
    <t>n_postTB_y20_ag17 * LY_postTB_y20_ag17 * dw_postTB</t>
  </si>
  <si>
    <t>n_postTB_y21_ag1 * LY_postTB_y21_ag1 * dw_postTB</t>
  </si>
  <si>
    <t>n_postTB_y21_ag2 * LY_postTB_y21_ag2 * dw_postTB</t>
  </si>
  <si>
    <t>n_postTB_y21_ag3 * LY_postTB_y21_ag3 * dw_postTB</t>
  </si>
  <si>
    <t>n_postTB_y21_ag4 * LY_postTB_y21_ag4 * dw_postTB</t>
  </si>
  <si>
    <t>n_postTB_y21_ag5 * LY_postTB_y21_ag5 * dw_postTB</t>
  </si>
  <si>
    <t>n_postTB_y21_ag6 * LY_postTB_y21_ag6 * dw_postTB</t>
  </si>
  <si>
    <t>n_postTB_y21_ag7 * LY_postTB_y21_ag7 * dw_postTB</t>
  </si>
  <si>
    <t>n_postTB_y21_ag8 * LY_postTB_y21_ag8 * dw_postTB</t>
  </si>
  <si>
    <t>n_postTB_y21_ag9 * LY_postTB_y21_ag9 * dw_postTB</t>
  </si>
  <si>
    <t>n_postTB_y21_ag10 * LY_postTB_y21_ag10 * dw_postTB</t>
  </si>
  <si>
    <t>n_postTB_y21_ag11 * LY_postTB_y21_ag11 * dw_postTB</t>
  </si>
  <si>
    <t>n_postTB_y21_ag12 * LY_postTB_y21_ag12 * dw_postTB</t>
  </si>
  <si>
    <t>n_postTB_y21_ag13 * LY_postTB_y21_ag13 * dw_postTB</t>
  </si>
  <si>
    <t>n_postTB_y21_ag14 * LY_postTB_y21_ag14 * dw_postTB</t>
  </si>
  <si>
    <t>n_postTB_y21_ag15 * LY_postTB_y21_ag15 * dw_postTB</t>
  </si>
  <si>
    <t>n_postTB_y21_ag16 * LY_postTB_y21_ag16 * dw_postTB</t>
  </si>
  <si>
    <t>n_postTB_y21_ag17 * LY_postTB_y21_ag17 * dw_postTB</t>
  </si>
  <si>
    <t>n_postTB_y22_ag1 * LY_postTB_y22_ag1 * dw_postTB</t>
  </si>
  <si>
    <t>n_postTB_y22_ag2 * LY_postTB_y22_ag2 * dw_postTB</t>
  </si>
  <si>
    <t>n_postTB_y22_ag3 * LY_postTB_y22_ag3 * dw_postTB</t>
  </si>
  <si>
    <t>n_postTB_y22_ag4 * LY_postTB_y22_ag4 * dw_postTB</t>
  </si>
  <si>
    <t>n_postTB_y22_ag5 * LY_postTB_y22_ag5 * dw_postTB</t>
  </si>
  <si>
    <t>n_postTB_y22_ag6 * LY_postTB_y22_ag6 * dw_postTB</t>
  </si>
  <si>
    <t>n_postTB_y22_ag7 * LY_postTB_y22_ag7 * dw_postTB</t>
  </si>
  <si>
    <t>n_postTB_y22_ag8 * LY_postTB_y22_ag8 * dw_postTB</t>
  </si>
  <si>
    <t>n_postTB_y22_ag9 * LY_postTB_y22_ag9 * dw_postTB</t>
  </si>
  <si>
    <t>n_postTB_y22_ag10 * LY_postTB_y22_ag10 * dw_postTB</t>
  </si>
  <si>
    <t>n_postTB_y22_ag11 * LY_postTB_y22_ag11 * dw_postTB</t>
  </si>
  <si>
    <t>n_postTB_y22_ag12 * LY_postTB_y22_ag12 * dw_postTB</t>
  </si>
  <si>
    <t>n_postTB_y22_ag13 * LY_postTB_y22_ag13 * dw_postTB</t>
  </si>
  <si>
    <t>n_postTB_y22_ag14 * LY_postTB_y22_ag14 * dw_postTB</t>
  </si>
  <si>
    <t>n_postTB_y22_ag15 * LY_postTB_y22_ag15 * dw_postTB</t>
  </si>
  <si>
    <t>n_postTB_y22_ag16 * LY_postTB_y22_ag16 * dw_postTB</t>
  </si>
  <si>
    <t>n_postTB_y22_ag17 * LY_postTB_y22_ag17 * dw_postTB</t>
  </si>
  <si>
    <t>n_postTB_y23_ag1 * LY_postTB_y23_ag1 * dw_postTB</t>
  </si>
  <si>
    <t>n_postTB_y23_ag2 * LY_postTB_y23_ag2 * dw_postTB</t>
  </si>
  <si>
    <t>n_postTB_y23_ag3 * LY_postTB_y23_ag3 * dw_postTB</t>
  </si>
  <si>
    <t>n_postTB_y23_ag4 * LY_postTB_y23_ag4 * dw_postTB</t>
  </si>
  <si>
    <t>n_postTB_y23_ag5 * LY_postTB_y23_ag5 * dw_postTB</t>
  </si>
  <si>
    <t>n_postTB_y23_ag6 * LY_postTB_y23_ag6 * dw_postTB</t>
  </si>
  <si>
    <t>n_postTB_y23_ag7 * LY_postTB_y23_ag7 * dw_postTB</t>
  </si>
  <si>
    <t>n_postTB_y23_ag8 * LY_postTB_y23_ag8 * dw_postTB</t>
  </si>
  <si>
    <t>n_postTB_y23_ag9 * LY_postTB_y23_ag9 * dw_postTB</t>
  </si>
  <si>
    <t>n_postTB_y23_ag10 * LY_postTB_y23_ag10 * dw_postTB</t>
  </si>
  <si>
    <t>n_postTB_y23_ag11 * LY_postTB_y23_ag11 * dw_postTB</t>
  </si>
  <si>
    <t>n_postTB_y23_ag12 * LY_postTB_y23_ag12 * dw_postTB</t>
  </si>
  <si>
    <t>n_postTB_y23_ag13 * LY_postTB_y23_ag13 * dw_postTB</t>
  </si>
  <si>
    <t>n_postTB_y23_ag14 * LY_postTB_y23_ag14 * dw_postTB</t>
  </si>
  <si>
    <t>n_postTB_y23_ag15 * LY_postTB_y23_ag15 * dw_postTB</t>
  </si>
  <si>
    <t>n_postTB_y23_ag16 * LY_postTB_y23_ag16 * dw_postTB</t>
  </si>
  <si>
    <t>n_postTB_y23_ag17 * LY_postTB_y23_ag17 * dw_postTB</t>
  </si>
  <si>
    <t>n_postTB_y24_ag1 * LY_postTB_y24_ag1 * dw_postTB</t>
  </si>
  <si>
    <t>n_postTB_y24_ag2 * LY_postTB_y24_ag2 * dw_postTB</t>
  </si>
  <si>
    <t>n_postTB_y24_ag3 * LY_postTB_y24_ag3 * dw_postTB</t>
  </si>
  <si>
    <t>n_postTB_y24_ag4 * LY_postTB_y24_ag4 * dw_postTB</t>
  </si>
  <si>
    <t>n_postTB_y24_ag5 * LY_postTB_y24_ag5 * dw_postTB</t>
  </si>
  <si>
    <t>n_postTB_y24_ag6 * LY_postTB_y24_ag6 * dw_postTB</t>
  </si>
  <si>
    <t>n_postTB_y24_ag7 * LY_postTB_y24_ag7 * dw_postTB</t>
  </si>
  <si>
    <t>n_postTB_y24_ag8 * LY_postTB_y24_ag8 * dw_postTB</t>
  </si>
  <si>
    <t>n_postTB_y24_ag9 * LY_postTB_y24_ag9 * dw_postTB</t>
  </si>
  <si>
    <t>n_postTB_y24_ag10 * LY_postTB_y24_ag10 * dw_postTB</t>
  </si>
  <si>
    <t>n_postTB_y24_ag11 * LY_postTB_y24_ag11 * dw_postTB</t>
  </si>
  <si>
    <t>n_postTB_y24_ag12 * LY_postTB_y24_ag12 * dw_postTB</t>
  </si>
  <si>
    <t>n_postTB_y24_ag13 * LY_postTB_y24_ag13 * dw_postTB</t>
  </si>
  <si>
    <t>n_postTB_y24_ag14 * LY_postTB_y24_ag14 * dw_postTB</t>
  </si>
  <si>
    <t>n_postTB_y24_ag15 * LY_postTB_y24_ag15 * dw_postTB</t>
  </si>
  <si>
    <t>n_postTB_y24_ag16 * LY_postTB_y24_ag16 * dw_postTB</t>
  </si>
  <si>
    <t>n_postTB_y24_ag17 * LY_postTB_y24_ag17 * dw_postTB</t>
  </si>
  <si>
    <t>n_postTB_y25_ag1 * LY_postTB_y25_ag1 * dw_postTB</t>
  </si>
  <si>
    <t>n_postTB_y25_ag2 * LY_postTB_y25_ag2 * dw_postTB</t>
  </si>
  <si>
    <t>n_postTB_y25_ag3 * LY_postTB_y25_ag3 * dw_postTB</t>
  </si>
  <si>
    <t>n_postTB_y25_ag4 * LY_postTB_y25_ag4 * dw_postTB</t>
  </si>
  <si>
    <t>n_postTB_y25_ag5 * LY_postTB_y25_ag5 * dw_postTB</t>
  </si>
  <si>
    <t>n_postTB_y25_ag6 * LY_postTB_y25_ag6 * dw_postTB</t>
  </si>
  <si>
    <t>n_postTB_y25_ag7 * LY_postTB_y25_ag7 * dw_postTB</t>
  </si>
  <si>
    <t>n_postTB_y25_ag8 * LY_postTB_y25_ag8 * dw_postTB</t>
  </si>
  <si>
    <t>n_postTB_y25_ag9 * LY_postTB_y25_ag9 * dw_postTB</t>
  </si>
  <si>
    <t>n_postTB_y25_ag10 * LY_postTB_y25_ag10 * dw_postTB</t>
  </si>
  <si>
    <t>n_postTB_y25_ag11 * LY_postTB_y25_ag11 * dw_postTB</t>
  </si>
  <si>
    <t>n_postTB_y25_ag12 * LY_postTB_y25_ag12 * dw_postTB</t>
  </si>
  <si>
    <t>n_postTB_y25_ag13 * LY_postTB_y25_ag13 * dw_postTB</t>
  </si>
  <si>
    <t>n_postTB_y25_ag14 * LY_postTB_y25_ag14 * dw_postTB</t>
  </si>
  <si>
    <t>n_postTB_y25_ag15 * LY_postTB_y25_ag15 * dw_postTB</t>
  </si>
  <si>
    <t>n_postTB_y25_ag16 * LY_postTB_y25_ag16 * dw_postTB</t>
  </si>
  <si>
    <t>n_postTB_y25_ag17 * LY_postTB_y25_ag17 * dw_postTB</t>
  </si>
  <si>
    <t>n_DC_y1_ag1</t>
  </si>
  <si>
    <t>n_DC_y1_ag2</t>
  </si>
  <si>
    <t>n_DC_y1_ag3</t>
  </si>
  <si>
    <t>n_DC_y1_ag4</t>
  </si>
  <si>
    <t>n_DC_y1_ag5</t>
  </si>
  <si>
    <t>n_DC_y1_ag6</t>
  </si>
  <si>
    <t>n_DC_y1_ag7</t>
  </si>
  <si>
    <t>n_DC_y1_ag8</t>
  </si>
  <si>
    <t>n_DC_y1_ag9</t>
  </si>
  <si>
    <t>n_DC_y1_ag10</t>
  </si>
  <si>
    <t>n_DC_y1_ag11</t>
  </si>
  <si>
    <t>n_DC_y1_ag12</t>
  </si>
  <si>
    <t>n_DC_y1_ag13</t>
  </si>
  <si>
    <t>n_DC_y1_ag14</t>
  </si>
  <si>
    <t>n_DC_y1_ag15</t>
  </si>
  <si>
    <t>n_DC_y1_ag16</t>
  </si>
  <si>
    <t>n_DC_y1_ag17</t>
  </si>
  <si>
    <t>n_DC_y2_ag1</t>
  </si>
  <si>
    <t>n_DC_y2_ag2</t>
  </si>
  <si>
    <t>n_DC_y2_ag3</t>
  </si>
  <si>
    <t>n_DC_y2_ag4</t>
  </si>
  <si>
    <t>n_DC_y2_ag5</t>
  </si>
  <si>
    <t>n_DC_y2_ag6</t>
  </si>
  <si>
    <t>n_DC_y2_ag7</t>
  </si>
  <si>
    <t>n_DC_y2_ag8</t>
  </si>
  <si>
    <t>n_DC_y2_ag9</t>
  </si>
  <si>
    <t>n_DC_y2_ag10</t>
  </si>
  <si>
    <t>n_DC_y2_ag11</t>
  </si>
  <si>
    <t>n_DC_y2_ag12</t>
  </si>
  <si>
    <t>n_DC_y2_ag13</t>
  </si>
  <si>
    <t>n_DC_y2_ag14</t>
  </si>
  <si>
    <t>n_DC_y2_ag15</t>
  </si>
  <si>
    <t>n_DC_y2_ag16</t>
  </si>
  <si>
    <t>n_DC_y2_ag17</t>
  </si>
  <si>
    <t>n_DC_y3_ag1</t>
  </si>
  <si>
    <t>n_DC_y3_ag2</t>
  </si>
  <si>
    <t>n_DC_y3_ag3</t>
  </si>
  <si>
    <t>n_DC_y3_ag4</t>
  </si>
  <si>
    <t>n_DC_y3_ag5</t>
  </si>
  <si>
    <t>n_DC_y3_ag6</t>
  </si>
  <si>
    <t>n_DC_y3_ag7</t>
  </si>
  <si>
    <t>n_DC_y3_ag8</t>
  </si>
  <si>
    <t>n_DC_y3_ag9</t>
  </si>
  <si>
    <t>n_DC_y3_ag10</t>
  </si>
  <si>
    <t>n_DC_y3_ag11</t>
  </si>
  <si>
    <t>n_DC_y3_ag12</t>
  </si>
  <si>
    <t>n_DC_y3_ag13</t>
  </si>
  <si>
    <t>n_DC_y3_ag14</t>
  </si>
  <si>
    <t>n_DC_y3_ag15</t>
  </si>
  <si>
    <t>n_DC_y3_ag16</t>
  </si>
  <si>
    <t>n_DC_y3_ag17</t>
  </si>
  <si>
    <t>n_DC_y4_ag1</t>
  </si>
  <si>
    <t>n_DC_y4_ag2</t>
  </si>
  <si>
    <t>n_DC_y4_ag3</t>
  </si>
  <si>
    <t>n_DC_y4_ag4</t>
  </si>
  <si>
    <t>n_DC_y4_ag5</t>
  </si>
  <si>
    <t>n_DC_y4_ag6</t>
  </si>
  <si>
    <t>n_DC_y4_ag7</t>
  </si>
  <si>
    <t>n_DC_y4_ag8</t>
  </si>
  <si>
    <t>n_DC_y4_ag9</t>
  </si>
  <si>
    <t>n_DC_y4_ag10</t>
  </si>
  <si>
    <t>n_DC_y4_ag11</t>
  </si>
  <si>
    <t>n_DC_y4_ag12</t>
  </si>
  <si>
    <t>n_DC_y4_ag13</t>
  </si>
  <si>
    <t>n_DC_y4_ag14</t>
  </si>
  <si>
    <t>n_DC_y4_ag15</t>
  </si>
  <si>
    <t>n_DC_y4_ag16</t>
  </si>
  <si>
    <t>n_DC_y4_ag17</t>
  </si>
  <si>
    <t>n_DC_y5_ag1</t>
  </si>
  <si>
    <t>n_DC_y5_ag2</t>
  </si>
  <si>
    <t>n_DC_y5_ag3</t>
  </si>
  <si>
    <t>n_DC_y5_ag4</t>
  </si>
  <si>
    <t>n_DC_y5_ag5</t>
  </si>
  <si>
    <t>n_DC_y5_ag6</t>
  </si>
  <si>
    <t>n_DC_y5_ag7</t>
  </si>
  <si>
    <t>n_DC_y5_ag8</t>
  </si>
  <si>
    <t>n_DC_y5_ag9</t>
  </si>
  <si>
    <t>n_DC_y5_ag10</t>
  </si>
  <si>
    <t>n_DC_y5_ag11</t>
  </si>
  <si>
    <t>n_DC_y5_ag12</t>
  </si>
  <si>
    <t>n_DC_y5_ag13</t>
  </si>
  <si>
    <t>n_DC_y5_ag14</t>
  </si>
  <si>
    <t>n_DC_y5_ag15</t>
  </si>
  <si>
    <t>n_DC_y5_ag16</t>
  </si>
  <si>
    <t>n_DC_y5_ag17</t>
  </si>
  <si>
    <t>n_DC_y6_ag1</t>
  </si>
  <si>
    <t>n_DC_y6_ag2</t>
  </si>
  <si>
    <t>n_DC_y6_ag3</t>
  </si>
  <si>
    <t>n_DC_y6_ag4</t>
  </si>
  <si>
    <t>n_DC_y6_ag5</t>
  </si>
  <si>
    <t>n_DC_y6_ag6</t>
  </si>
  <si>
    <t>n_DC_y6_ag7</t>
  </si>
  <si>
    <t>n_DC_y6_ag8</t>
  </si>
  <si>
    <t>n_DC_y6_ag9</t>
  </si>
  <si>
    <t>n_DC_y6_ag10</t>
  </si>
  <si>
    <t>n_DC_y6_ag11</t>
  </si>
  <si>
    <t>n_DC_y6_ag12</t>
  </si>
  <si>
    <t>n_DC_y6_ag13</t>
  </si>
  <si>
    <t>n_DC_y6_ag14</t>
  </si>
  <si>
    <t>n_DC_y6_ag15</t>
  </si>
  <si>
    <t>n_DC_y6_ag16</t>
  </si>
  <si>
    <t>n_DC_y6_ag17</t>
  </si>
  <si>
    <t>n_DC_y7_ag1</t>
  </si>
  <si>
    <t>n_DC_y7_ag2</t>
  </si>
  <si>
    <t>n_DC_y7_ag3</t>
  </si>
  <si>
    <t>n_DC_y7_ag4</t>
  </si>
  <si>
    <t>n_DC_y7_ag5</t>
  </si>
  <si>
    <t>n_DC_y7_ag6</t>
  </si>
  <si>
    <t>n_DC_y7_ag7</t>
  </si>
  <si>
    <t>n_DC_y7_ag8</t>
  </si>
  <si>
    <t>n_DC_y7_ag9</t>
  </si>
  <si>
    <t>n_DC_y7_ag10</t>
  </si>
  <si>
    <t>n_DC_y7_ag11</t>
  </si>
  <si>
    <t>n_DC_y7_ag12</t>
  </si>
  <si>
    <t>n_DC_y7_ag13</t>
  </si>
  <si>
    <t>n_DC_y7_ag14</t>
  </si>
  <si>
    <t>n_DC_y7_ag15</t>
  </si>
  <si>
    <t>n_DC_y7_ag16</t>
  </si>
  <si>
    <t>n_DC_y7_ag17</t>
  </si>
  <si>
    <t>n_DC_y8_ag1</t>
  </si>
  <si>
    <t>n_DC_y8_ag2</t>
  </si>
  <si>
    <t>n_DC_y8_ag3</t>
  </si>
  <si>
    <t>n_DC_y8_ag4</t>
  </si>
  <si>
    <t>n_DC_y8_ag5</t>
  </si>
  <si>
    <t>n_DC_y8_ag6</t>
  </si>
  <si>
    <t>n_DC_y8_ag7</t>
  </si>
  <si>
    <t>n_DC_y8_ag8</t>
  </si>
  <si>
    <t>n_DC_y8_ag9</t>
  </si>
  <si>
    <t>n_DC_y8_ag10</t>
  </si>
  <si>
    <t>n_DC_y8_ag11</t>
  </si>
  <si>
    <t>n_DC_y8_ag12</t>
  </si>
  <si>
    <t>n_DC_y8_ag13</t>
  </si>
  <si>
    <t>n_DC_y8_ag14</t>
  </si>
  <si>
    <t>n_DC_y8_ag15</t>
  </si>
  <si>
    <t>n_DC_y8_ag16</t>
  </si>
  <si>
    <t>n_DC_y8_ag17</t>
  </si>
  <si>
    <t>n_DC_y9_ag1</t>
  </si>
  <si>
    <t>n_DC_y9_ag2</t>
  </si>
  <si>
    <t>n_DC_y9_ag3</t>
  </si>
  <si>
    <t>n_DC_y9_ag4</t>
  </si>
  <si>
    <t>n_DC_y9_ag5</t>
  </si>
  <si>
    <t>n_DC_y9_ag6</t>
  </si>
  <si>
    <t>n_DC_y9_ag7</t>
  </si>
  <si>
    <t>n_DC_y9_ag8</t>
  </si>
  <si>
    <t>n_DC_y9_ag9</t>
  </si>
  <si>
    <t>n_DC_y9_ag10</t>
  </si>
  <si>
    <t>n_DC_y9_ag11</t>
  </si>
  <si>
    <t>n_DC_y9_ag12</t>
  </si>
  <si>
    <t>n_DC_y9_ag13</t>
  </si>
  <si>
    <t>n_DC_y9_ag14</t>
  </si>
  <si>
    <t>n_DC_y9_ag15</t>
  </si>
  <si>
    <t>n_DC_y9_ag16</t>
  </si>
  <si>
    <t>n_DC_y9_ag17</t>
  </si>
  <si>
    <t>n_DC_y10_ag1</t>
  </si>
  <si>
    <t>n_DC_y10_ag2</t>
  </si>
  <si>
    <t>n_DC_y10_ag3</t>
  </si>
  <si>
    <t>n_DC_y10_ag4</t>
  </si>
  <si>
    <t>n_DC_y10_ag5</t>
  </si>
  <si>
    <t>n_DC_y10_ag6</t>
  </si>
  <si>
    <t>n_DC_y10_ag7</t>
  </si>
  <si>
    <t>n_DC_y10_ag8</t>
  </si>
  <si>
    <t>n_DC_y10_ag9</t>
  </si>
  <si>
    <t>n_DC_y10_ag10</t>
  </si>
  <si>
    <t>n_DC_y10_ag11</t>
  </si>
  <si>
    <t>n_DC_y10_ag12</t>
  </si>
  <si>
    <t>n_DC_y10_ag13</t>
  </si>
  <si>
    <t>n_DC_y10_ag14</t>
  </si>
  <si>
    <t>n_DC_y10_ag15</t>
  </si>
  <si>
    <t>n_DC_y10_ag16</t>
  </si>
  <si>
    <t>n_DC_y10_ag17</t>
  </si>
  <si>
    <t>n_DC_y11_ag1</t>
  </si>
  <si>
    <t>n_DC_y11_ag2</t>
  </si>
  <si>
    <t>n_DC_y11_ag3</t>
  </si>
  <si>
    <t>n_DC_y11_ag4</t>
  </si>
  <si>
    <t>n_DC_y11_ag5</t>
  </si>
  <si>
    <t>n_DC_y11_ag6</t>
  </si>
  <si>
    <t>n_DC_y11_ag7</t>
  </si>
  <si>
    <t>n_DC_y11_ag8</t>
  </si>
  <si>
    <t>n_DC_y11_ag9</t>
  </si>
  <si>
    <t>n_DC_y11_ag10</t>
  </si>
  <si>
    <t>n_DC_y11_ag11</t>
  </si>
  <si>
    <t>n_DC_y11_ag12</t>
  </si>
  <si>
    <t>n_DC_y11_ag13</t>
  </si>
  <si>
    <t>n_DC_y11_ag14</t>
  </si>
  <si>
    <t>n_DC_y11_ag15</t>
  </si>
  <si>
    <t>n_DC_y11_ag16</t>
  </si>
  <si>
    <t>n_DC_y11_ag17</t>
  </si>
  <si>
    <t>n_DC_y12_ag1</t>
  </si>
  <si>
    <t>n_DC_y12_ag2</t>
  </si>
  <si>
    <t>n_DC_y12_ag3</t>
  </si>
  <si>
    <t>n_DC_y12_ag4</t>
  </si>
  <si>
    <t>n_DC_y12_ag5</t>
  </si>
  <si>
    <t>n_DC_y12_ag6</t>
  </si>
  <si>
    <t>n_DC_y12_ag7</t>
  </si>
  <si>
    <t>n_DC_y12_ag8</t>
  </si>
  <si>
    <t>n_DC_y12_ag9</t>
  </si>
  <si>
    <t>n_DC_y12_ag10</t>
  </si>
  <si>
    <t>n_DC_y12_ag11</t>
  </si>
  <si>
    <t>n_DC_y12_ag12</t>
  </si>
  <si>
    <t>n_DC_y12_ag13</t>
  </si>
  <si>
    <t>n_DC_y12_ag14</t>
  </si>
  <si>
    <t>n_DC_y12_ag15</t>
  </si>
  <si>
    <t>n_DC_y12_ag16</t>
  </si>
  <si>
    <t>n_DC_y12_ag17</t>
  </si>
  <si>
    <t>n_DC_y13_ag1</t>
  </si>
  <si>
    <t>n_DC_y13_ag2</t>
  </si>
  <si>
    <t>n_DC_y13_ag3</t>
  </si>
  <si>
    <t>n_DC_y13_ag4</t>
  </si>
  <si>
    <t>n_DC_y13_ag5</t>
  </si>
  <si>
    <t>n_DC_y13_ag6</t>
  </si>
  <si>
    <t>n_DC_y13_ag7</t>
  </si>
  <si>
    <t>n_DC_y13_ag8</t>
  </si>
  <si>
    <t>n_DC_y13_ag9</t>
  </si>
  <si>
    <t>n_DC_y13_ag10</t>
  </si>
  <si>
    <t>n_DC_y13_ag11</t>
  </si>
  <si>
    <t>n_DC_y13_ag12</t>
  </si>
  <si>
    <t>n_DC_y13_ag13</t>
  </si>
  <si>
    <t>n_DC_y13_ag14</t>
  </si>
  <si>
    <t>n_DC_y13_ag15</t>
  </si>
  <si>
    <t>n_DC_y13_ag16</t>
  </si>
  <si>
    <t>n_DC_y13_ag17</t>
  </si>
  <si>
    <t>n_DC_y14_ag1</t>
  </si>
  <si>
    <t>n_DC_y14_ag2</t>
  </si>
  <si>
    <t>n_DC_y14_ag3</t>
  </si>
  <si>
    <t>n_DC_y14_ag4</t>
  </si>
  <si>
    <t>n_DC_y14_ag5</t>
  </si>
  <si>
    <t>n_DC_y14_ag6</t>
  </si>
  <si>
    <t>n_DC_y14_ag7</t>
  </si>
  <si>
    <t>n_DC_y14_ag8</t>
  </si>
  <si>
    <t>n_DC_y14_ag9</t>
  </si>
  <si>
    <t>n_DC_y14_ag10</t>
  </si>
  <si>
    <t>n_DC_y14_ag11</t>
  </si>
  <si>
    <t>n_DC_y14_ag12</t>
  </si>
  <si>
    <t>n_DC_y14_ag13</t>
  </si>
  <si>
    <t>n_DC_y14_ag14</t>
  </si>
  <si>
    <t>n_DC_y14_ag15</t>
  </si>
  <si>
    <t>n_DC_y14_ag16</t>
  </si>
  <si>
    <t>n_DC_y14_ag17</t>
  </si>
  <si>
    <t>n_DC_y15_ag1</t>
  </si>
  <si>
    <t>n_DC_y15_ag2</t>
  </si>
  <si>
    <t>n_DC_y15_ag3</t>
  </si>
  <si>
    <t>n_DC_y15_ag4</t>
  </si>
  <si>
    <t>n_DC_y15_ag5</t>
  </si>
  <si>
    <t>n_DC_y15_ag6</t>
  </si>
  <si>
    <t>n_DC_y15_ag7</t>
  </si>
  <si>
    <t>n_DC_y15_ag8</t>
  </si>
  <si>
    <t>n_DC_y15_ag9</t>
  </si>
  <si>
    <t>n_DC_y15_ag10</t>
  </si>
  <si>
    <t>n_DC_y15_ag11</t>
  </si>
  <si>
    <t>n_DC_y15_ag12</t>
  </si>
  <si>
    <t>n_DC_y15_ag13</t>
  </si>
  <si>
    <t>n_DC_y15_ag14</t>
  </si>
  <si>
    <t>n_DC_y15_ag15</t>
  </si>
  <si>
    <t>n_DC_y15_ag16</t>
  </si>
  <si>
    <t>n_DC_y15_ag17</t>
  </si>
  <si>
    <t>n_DC_y16_ag1</t>
  </si>
  <si>
    <t>n_DC_y16_ag2</t>
  </si>
  <si>
    <t>n_DC_y16_ag3</t>
  </si>
  <si>
    <t>n_DC_y16_ag4</t>
  </si>
  <si>
    <t>n_DC_y16_ag5</t>
  </si>
  <si>
    <t>n_DC_y16_ag6</t>
  </si>
  <si>
    <t>n_DC_y16_ag7</t>
  </si>
  <si>
    <t>n_DC_y16_ag8</t>
  </si>
  <si>
    <t>n_DC_y16_ag9</t>
  </si>
  <si>
    <t>n_DC_y16_ag10</t>
  </si>
  <si>
    <t>n_DC_y16_ag11</t>
  </si>
  <si>
    <t>n_DC_y16_ag12</t>
  </si>
  <si>
    <t>n_DC_y16_ag13</t>
  </si>
  <si>
    <t>n_DC_y16_ag14</t>
  </si>
  <si>
    <t>n_DC_y16_ag15</t>
  </si>
  <si>
    <t>n_DC_y16_ag16</t>
  </si>
  <si>
    <t>n_DC_y16_ag17</t>
  </si>
  <si>
    <t>n_DC_y17_ag1</t>
  </si>
  <si>
    <t>n_DC_y17_ag2</t>
  </si>
  <si>
    <t>n_DC_y17_ag3</t>
  </si>
  <si>
    <t>n_DC_y17_ag4</t>
  </si>
  <si>
    <t>n_DC_y17_ag5</t>
  </si>
  <si>
    <t>n_DC_y17_ag6</t>
  </si>
  <si>
    <t>n_DC_y17_ag7</t>
  </si>
  <si>
    <t>n_DC_y17_ag8</t>
  </si>
  <si>
    <t>n_DC_y17_ag9</t>
  </si>
  <si>
    <t>n_DC_y17_ag10</t>
  </si>
  <si>
    <t>n_DC_y17_ag11</t>
  </si>
  <si>
    <t>n_DC_y17_ag12</t>
  </si>
  <si>
    <t>n_DC_y17_ag13</t>
  </si>
  <si>
    <t>n_DC_y17_ag14</t>
  </si>
  <si>
    <t>n_DC_y17_ag15</t>
  </si>
  <si>
    <t>n_DC_y17_ag16</t>
  </si>
  <si>
    <t>n_DC_y17_ag17</t>
  </si>
  <si>
    <t>n_DC_y18_ag1</t>
  </si>
  <si>
    <t>n_DC_y18_ag2</t>
  </si>
  <si>
    <t>n_DC_y18_ag3</t>
  </si>
  <si>
    <t>n_DC_y18_ag4</t>
  </si>
  <si>
    <t>n_DC_y18_ag5</t>
  </si>
  <si>
    <t>n_DC_y18_ag6</t>
  </si>
  <si>
    <t>n_DC_y18_ag7</t>
  </si>
  <si>
    <t>n_DC_y18_ag8</t>
  </si>
  <si>
    <t>n_DC_y18_ag9</t>
  </si>
  <si>
    <t>n_DC_y18_ag10</t>
  </si>
  <si>
    <t>n_DC_y18_ag11</t>
  </si>
  <si>
    <t>n_DC_y18_ag12</t>
  </si>
  <si>
    <t>n_DC_y18_ag13</t>
  </si>
  <si>
    <t>n_DC_y18_ag14</t>
  </si>
  <si>
    <t>n_DC_y18_ag15</t>
  </si>
  <si>
    <t>n_DC_y18_ag16</t>
  </si>
  <si>
    <t>n_DC_y18_ag17</t>
  </si>
  <si>
    <t>n_DC_y19_ag1</t>
  </si>
  <si>
    <t>n_DC_y19_ag2</t>
  </si>
  <si>
    <t>n_DC_y19_ag3</t>
  </si>
  <si>
    <t>n_DC_y19_ag4</t>
  </si>
  <si>
    <t>n_DC_y19_ag5</t>
  </si>
  <si>
    <t>n_DC_y19_ag6</t>
  </si>
  <si>
    <t>n_DC_y19_ag7</t>
  </si>
  <si>
    <t>n_DC_y19_ag8</t>
  </si>
  <si>
    <t>n_DC_y19_ag9</t>
  </si>
  <si>
    <t>n_DC_y19_ag10</t>
  </si>
  <si>
    <t>n_DC_y19_ag11</t>
  </si>
  <si>
    <t>n_DC_y19_ag12</t>
  </si>
  <si>
    <t>n_DC_y19_ag13</t>
  </si>
  <si>
    <t>n_DC_y19_ag14</t>
  </si>
  <si>
    <t>n_DC_y19_ag15</t>
  </si>
  <si>
    <t>n_DC_y19_ag16</t>
  </si>
  <si>
    <t>n_DC_y19_ag17</t>
  </si>
  <si>
    <t>n_DC_y20_ag1</t>
  </si>
  <si>
    <t>n_DC_y20_ag2</t>
  </si>
  <si>
    <t>n_DC_y20_ag3</t>
  </si>
  <si>
    <t>n_DC_y20_ag4</t>
  </si>
  <si>
    <t>n_DC_y20_ag5</t>
  </si>
  <si>
    <t>n_DC_y20_ag6</t>
  </si>
  <si>
    <t>n_DC_y20_ag7</t>
  </si>
  <si>
    <t>n_DC_y20_ag8</t>
  </si>
  <si>
    <t>n_DC_y20_ag9</t>
  </si>
  <si>
    <t>n_DC_y20_ag10</t>
  </si>
  <si>
    <t>n_DC_y20_ag11</t>
  </si>
  <si>
    <t>n_DC_y20_ag12</t>
  </si>
  <si>
    <t>n_DC_y20_ag13</t>
  </si>
  <si>
    <t>n_DC_y20_ag14</t>
  </si>
  <si>
    <t>n_DC_y20_ag15</t>
  </si>
  <si>
    <t>n_DC_y20_ag16</t>
  </si>
  <si>
    <t>n_DC_y20_ag17</t>
  </si>
  <si>
    <t>n_DC_y21_ag1</t>
  </si>
  <si>
    <t>n_DC_y21_ag2</t>
  </si>
  <si>
    <t>n_DC_y21_ag3</t>
  </si>
  <si>
    <t>n_DC_y21_ag4</t>
  </si>
  <si>
    <t>n_DC_y21_ag5</t>
  </si>
  <si>
    <t>n_DC_y21_ag6</t>
  </si>
  <si>
    <t>n_DC_y21_ag7</t>
  </si>
  <si>
    <t>n_DC_y21_ag8</t>
  </si>
  <si>
    <t>n_DC_y21_ag9</t>
  </si>
  <si>
    <t>n_DC_y21_ag10</t>
  </si>
  <si>
    <t>n_DC_y21_ag11</t>
  </si>
  <si>
    <t>n_DC_y21_ag12</t>
  </si>
  <si>
    <t>n_DC_y21_ag13</t>
  </si>
  <si>
    <t>n_DC_y21_ag14</t>
  </si>
  <si>
    <t>n_DC_y21_ag15</t>
  </si>
  <si>
    <t>n_DC_y21_ag16</t>
  </si>
  <si>
    <t>n_DC_y21_ag17</t>
  </si>
  <si>
    <t>n_DC_y22_ag1</t>
  </si>
  <si>
    <t>n_DC_y22_ag2</t>
  </si>
  <si>
    <t>n_DC_y22_ag3</t>
  </si>
  <si>
    <t>n_DC_y22_ag4</t>
  </si>
  <si>
    <t>n_DC_y22_ag5</t>
  </si>
  <si>
    <t>n_DC_y22_ag6</t>
  </si>
  <si>
    <t>n_DC_y22_ag7</t>
  </si>
  <si>
    <t>n_DC_y22_ag8</t>
  </si>
  <si>
    <t>n_DC_y22_ag9</t>
  </si>
  <si>
    <t>n_DC_y22_ag10</t>
  </si>
  <si>
    <t>n_DC_y22_ag11</t>
  </si>
  <si>
    <t>n_DC_y22_ag12</t>
  </si>
  <si>
    <t>n_DC_y22_ag13</t>
  </si>
  <si>
    <t>n_DC_y22_ag14</t>
  </si>
  <si>
    <t>n_DC_y22_ag15</t>
  </si>
  <si>
    <t>n_DC_y22_ag16</t>
  </si>
  <si>
    <t>n_DC_y22_ag17</t>
  </si>
  <si>
    <t>n_DC_y23_ag1</t>
  </si>
  <si>
    <t>n_DC_y23_ag2</t>
  </si>
  <si>
    <t>n_DC_y23_ag3</t>
  </si>
  <si>
    <t>n_DC_y23_ag4</t>
  </si>
  <si>
    <t>n_DC_y23_ag5</t>
  </si>
  <si>
    <t>n_DC_y23_ag6</t>
  </si>
  <si>
    <t>n_DC_y23_ag7</t>
  </si>
  <si>
    <t>n_DC_y23_ag8</t>
  </si>
  <si>
    <t>n_DC_y23_ag9</t>
  </si>
  <si>
    <t>n_DC_y23_ag10</t>
  </si>
  <si>
    <t>n_DC_y23_ag11</t>
  </si>
  <si>
    <t>n_DC_y23_ag12</t>
  </si>
  <si>
    <t>n_DC_y23_ag13</t>
  </si>
  <si>
    <t>n_DC_y23_ag14</t>
  </si>
  <si>
    <t>n_DC_y23_ag15</t>
  </si>
  <si>
    <t>n_DC_y23_ag16</t>
  </si>
  <si>
    <t>n_DC_y23_ag17</t>
  </si>
  <si>
    <t>n_DC_y24_ag1</t>
  </si>
  <si>
    <t>n_DC_y24_ag2</t>
  </si>
  <si>
    <t>n_DC_y24_ag3</t>
  </si>
  <si>
    <t>n_DC_y24_ag4</t>
  </si>
  <si>
    <t>n_DC_y24_ag5</t>
  </si>
  <si>
    <t>n_DC_y24_ag6</t>
  </si>
  <si>
    <t>n_DC_y24_ag7</t>
  </si>
  <si>
    <t>n_DC_y24_ag8</t>
  </si>
  <si>
    <t>n_DC_y24_ag9</t>
  </si>
  <si>
    <t>n_DC_y24_ag10</t>
  </si>
  <si>
    <t>n_DC_y24_ag11</t>
  </si>
  <si>
    <t>n_DC_y24_ag12</t>
  </si>
  <si>
    <t>n_DC_y24_ag13</t>
  </si>
  <si>
    <t>n_DC_y24_ag14</t>
  </si>
  <si>
    <t>n_DC_y24_ag15</t>
  </si>
  <si>
    <t>n_DC_y24_ag16</t>
  </si>
  <si>
    <t>n_DC_y24_ag17</t>
  </si>
  <si>
    <t>n_DC_y25_ag1</t>
  </si>
  <si>
    <t>n_DC_y25_ag2</t>
  </si>
  <si>
    <t>n_DC_y25_ag3</t>
  </si>
  <si>
    <t>n_DC_y25_ag4</t>
  </si>
  <si>
    <t>n_DC_y25_ag5</t>
  </si>
  <si>
    <t>n_DC_y25_ag6</t>
  </si>
  <si>
    <t>n_DC_y25_ag7</t>
  </si>
  <si>
    <t>n_DC_y25_ag8</t>
  </si>
  <si>
    <t>n_DC_y25_ag9</t>
  </si>
  <si>
    <t>n_DC_y25_ag10</t>
  </si>
  <si>
    <t>n_DC_y25_ag11</t>
  </si>
  <si>
    <t>n_DC_y25_ag12</t>
  </si>
  <si>
    <t>n_DC_y25_ag13</t>
  </si>
  <si>
    <t>n_DC_y25_ag14</t>
  </si>
  <si>
    <t>n_DC_y25_ag15</t>
  </si>
  <si>
    <t>n_DC_y25_ag16</t>
  </si>
  <si>
    <t>n_DC_y25_ag17</t>
  </si>
  <si>
    <t>* duration_Dc_ag[n]</t>
  </si>
  <si>
    <t>duration_Dc_ag1</t>
  </si>
  <si>
    <t>duration_Dc_ag2</t>
  </si>
  <si>
    <t>duration_Dc_ag3</t>
  </si>
  <si>
    <t>duration_Dc_ag4</t>
  </si>
  <si>
    <t>duration_Dc_ag5</t>
  </si>
  <si>
    <t>duration_Dc_ag6</t>
  </si>
  <si>
    <t>duration_Dc_ag7</t>
  </si>
  <si>
    <t>duration_Dc_ag8</t>
  </si>
  <si>
    <t>duration_Dc_ag9</t>
  </si>
  <si>
    <t>duration_Dc_ag10</t>
  </si>
  <si>
    <t>duration_Dc_ag11</t>
  </si>
  <si>
    <t>duration_Dc_ag12</t>
  </si>
  <si>
    <t>duration_Dc_ag13</t>
  </si>
  <si>
    <t>duration_Dc_ag14</t>
  </si>
  <si>
    <t>duration_Dc_ag15</t>
  </si>
  <si>
    <t>duration_Dc_ag16</t>
  </si>
  <si>
    <t>duration_Dc_ag17</t>
  </si>
  <si>
    <t>(1+disc)^-1</t>
  </si>
  <si>
    <t>(1+disc)^-2</t>
  </si>
  <si>
    <t>(1+disc)^-3</t>
  </si>
  <si>
    <t>(1+disc)^-4</t>
  </si>
  <si>
    <t>(1+disc)^-5</t>
  </si>
  <si>
    <t>(1+disc)^-6</t>
  </si>
  <si>
    <t>(1+disc)^-7</t>
  </si>
  <si>
    <t>(1+disc)^-8</t>
  </si>
  <si>
    <t>(1+disc)^-9</t>
  </si>
  <si>
    <t>(1+disc)^-10</t>
  </si>
  <si>
    <t>(1+disc)^-11</t>
  </si>
  <si>
    <t>(1+disc)^-12</t>
  </si>
  <si>
    <t>(1+disc)^-13</t>
  </si>
  <si>
    <t>(1+disc)^-14</t>
  </si>
  <si>
    <t>(1+disc)^-15</t>
  </si>
  <si>
    <t>(1+disc)^-16</t>
  </si>
  <si>
    <t>n_DC_y1_ag1 * duration_Dc_ag1 * dw_TB * 1</t>
  </si>
  <si>
    <t>n_DC_y1_ag2 * duration_Dc_ag2 * dw_TB * (1+disc)^-1</t>
  </si>
  <si>
    <t>n_DC_y1_ag3 * duration_Dc_ag3 * dw_TB * (1+disc)^-2</t>
  </si>
  <si>
    <t>n_DC_y1_ag4 * duration_Dc_ag4 * dw_TB * (1+disc)^-3</t>
  </si>
  <si>
    <t>n_DC_y1_ag5 * duration_Dc_ag5 * dw_TB * (1+disc)^-4</t>
  </si>
  <si>
    <t>n_DC_y1_ag6 * duration_Dc_ag6 * dw_TB * (1+disc)^-5</t>
  </si>
  <si>
    <t>n_DC_y1_ag7 * duration_Dc_ag7 * dw_TB * (1+disc)^-6</t>
  </si>
  <si>
    <t>n_DC_y1_ag8 * duration_Dc_ag8 * dw_TB * (1+disc)^-7</t>
  </si>
  <si>
    <t>n_DC_y1_ag9 * duration_Dc_ag9 * dw_TB * (1+disc)^-8</t>
  </si>
  <si>
    <t>n_DC_y1_ag10 * duration_Dc_ag10 * dw_TB * (1+disc)^-9</t>
  </si>
  <si>
    <t>n_DC_y1_ag11 * duration_Dc_ag11 * dw_TB * (1+disc)^-10</t>
  </si>
  <si>
    <t>n_DC_y1_ag12 * duration_Dc_ag12 * dw_TB * (1+disc)^-11</t>
  </si>
  <si>
    <t>n_DC_y1_ag13 * duration_Dc_ag13 * dw_TB * (1+disc)^-12</t>
  </si>
  <si>
    <t>n_DC_y1_ag14 * duration_Dc_ag14 * dw_TB * (1+disc)^-13</t>
  </si>
  <si>
    <t>n_DC_y1_ag15 * duration_Dc_ag15 * dw_TB * (1+disc)^-14</t>
  </si>
  <si>
    <t>n_DC_y1_ag16 * duration_Dc_ag16 * dw_TB * (1+disc)^-15</t>
  </si>
  <si>
    <t>n_DC_y1_ag17 * duration_Dc_ag17 * dw_TB * (1+disc)^-16</t>
  </si>
  <si>
    <t>n_DC_y2_ag1 * duration_Dc_ag1 * dw_TB * 1</t>
  </si>
  <si>
    <t>n_DC_y2_ag2 * duration_Dc_ag2 * dw_TB * (1+disc)^-1</t>
  </si>
  <si>
    <t>n_DC_y2_ag3 * duration_Dc_ag3 * dw_TB * (1+disc)^-2</t>
  </si>
  <si>
    <t>n_DC_y2_ag4 * duration_Dc_ag4 * dw_TB * (1+disc)^-3</t>
  </si>
  <si>
    <t>n_DC_y2_ag5 * duration_Dc_ag5 * dw_TB * (1+disc)^-4</t>
  </si>
  <si>
    <t>n_DC_y2_ag6 * duration_Dc_ag6 * dw_TB * (1+disc)^-5</t>
  </si>
  <si>
    <t>n_DC_y2_ag7 * duration_Dc_ag7 * dw_TB * (1+disc)^-6</t>
  </si>
  <si>
    <t>n_DC_y2_ag8 * duration_Dc_ag8 * dw_TB * (1+disc)^-7</t>
  </si>
  <si>
    <t>n_DC_y2_ag9 * duration_Dc_ag9 * dw_TB * (1+disc)^-8</t>
  </si>
  <si>
    <t>n_DC_y2_ag10 * duration_Dc_ag10 * dw_TB * (1+disc)^-9</t>
  </si>
  <si>
    <t>n_DC_y2_ag11 * duration_Dc_ag11 * dw_TB * (1+disc)^-10</t>
  </si>
  <si>
    <t>n_DC_y2_ag12 * duration_Dc_ag12 * dw_TB * (1+disc)^-11</t>
  </si>
  <si>
    <t>n_DC_y2_ag13 * duration_Dc_ag13 * dw_TB * (1+disc)^-12</t>
  </si>
  <si>
    <t>n_DC_y2_ag14 * duration_Dc_ag14 * dw_TB * (1+disc)^-13</t>
  </si>
  <si>
    <t>n_DC_y2_ag15 * duration_Dc_ag15 * dw_TB * (1+disc)^-14</t>
  </si>
  <si>
    <t>n_DC_y2_ag16 * duration_Dc_ag16 * dw_TB * (1+disc)^-15</t>
  </si>
  <si>
    <t>n_DC_y2_ag17 * duration_Dc_ag17 * dw_TB * (1+disc)^-16</t>
  </si>
  <si>
    <t>n_DC_y3_ag1 * duration_Dc_ag1 * dw_TB * 1</t>
  </si>
  <si>
    <t>n_DC_y3_ag2 * duration_Dc_ag2 * dw_TB * (1+disc)^-1</t>
  </si>
  <si>
    <t>n_DC_y3_ag3 * duration_Dc_ag3 * dw_TB * (1+disc)^-2</t>
  </si>
  <si>
    <t>n_DC_y3_ag4 * duration_Dc_ag4 * dw_TB * (1+disc)^-3</t>
  </si>
  <si>
    <t>n_DC_y3_ag5 * duration_Dc_ag5 * dw_TB * (1+disc)^-4</t>
  </si>
  <si>
    <t>n_DC_y3_ag6 * duration_Dc_ag6 * dw_TB * (1+disc)^-5</t>
  </si>
  <si>
    <t>n_DC_y3_ag7 * duration_Dc_ag7 * dw_TB * (1+disc)^-6</t>
  </si>
  <si>
    <t>n_DC_y3_ag8 * duration_Dc_ag8 * dw_TB * (1+disc)^-7</t>
  </si>
  <si>
    <t>n_DC_y3_ag9 * duration_Dc_ag9 * dw_TB * (1+disc)^-8</t>
  </si>
  <si>
    <t>n_DC_y3_ag10 * duration_Dc_ag10 * dw_TB * (1+disc)^-9</t>
  </si>
  <si>
    <t>n_DC_y3_ag11 * duration_Dc_ag11 * dw_TB * (1+disc)^-10</t>
  </si>
  <si>
    <t>n_DC_y3_ag12 * duration_Dc_ag12 * dw_TB * (1+disc)^-11</t>
  </si>
  <si>
    <t>n_DC_y3_ag13 * duration_Dc_ag13 * dw_TB * (1+disc)^-12</t>
  </si>
  <si>
    <t>n_DC_y3_ag14 * duration_Dc_ag14 * dw_TB * (1+disc)^-13</t>
  </si>
  <si>
    <t>n_DC_y3_ag15 * duration_Dc_ag15 * dw_TB * (1+disc)^-14</t>
  </si>
  <si>
    <t>n_DC_y3_ag16 * duration_Dc_ag16 * dw_TB * (1+disc)^-15</t>
  </si>
  <si>
    <t>n_DC_y3_ag17 * duration_Dc_ag17 * dw_TB * (1+disc)^-16</t>
  </si>
  <si>
    <t>n_DC_y4_ag1 * duration_Dc_ag1 * dw_TB * 1</t>
  </si>
  <si>
    <t>n_DC_y4_ag2 * duration_Dc_ag2 * dw_TB * (1+disc)^-1</t>
  </si>
  <si>
    <t>n_DC_y4_ag3 * duration_Dc_ag3 * dw_TB * (1+disc)^-2</t>
  </si>
  <si>
    <t>n_DC_y4_ag4 * duration_Dc_ag4 * dw_TB * (1+disc)^-3</t>
  </si>
  <si>
    <t>n_DC_y4_ag5 * duration_Dc_ag5 * dw_TB * (1+disc)^-4</t>
  </si>
  <si>
    <t>n_DC_y4_ag6 * duration_Dc_ag6 * dw_TB * (1+disc)^-5</t>
  </si>
  <si>
    <t>n_DC_y4_ag7 * duration_Dc_ag7 * dw_TB * (1+disc)^-6</t>
  </si>
  <si>
    <t>n_DC_y4_ag8 * duration_Dc_ag8 * dw_TB * (1+disc)^-7</t>
  </si>
  <si>
    <t>n_DC_y4_ag9 * duration_Dc_ag9 * dw_TB * (1+disc)^-8</t>
  </si>
  <si>
    <t>n_DC_y4_ag10 * duration_Dc_ag10 * dw_TB * (1+disc)^-9</t>
  </si>
  <si>
    <t>n_DC_y4_ag11 * duration_Dc_ag11 * dw_TB * (1+disc)^-10</t>
  </si>
  <si>
    <t>n_DC_y4_ag12 * duration_Dc_ag12 * dw_TB * (1+disc)^-11</t>
  </si>
  <si>
    <t>n_DC_y4_ag13 * duration_Dc_ag13 * dw_TB * (1+disc)^-12</t>
  </si>
  <si>
    <t>n_DC_y4_ag14 * duration_Dc_ag14 * dw_TB * (1+disc)^-13</t>
  </si>
  <si>
    <t>n_DC_y4_ag15 * duration_Dc_ag15 * dw_TB * (1+disc)^-14</t>
  </si>
  <si>
    <t>n_DC_y4_ag16 * duration_Dc_ag16 * dw_TB * (1+disc)^-15</t>
  </si>
  <si>
    <t>n_DC_y4_ag17 * duration_Dc_ag17 * dw_TB * (1+disc)^-16</t>
  </si>
  <si>
    <t>n_DC_y5_ag1 * duration_Dc_ag1 * dw_TB * 1</t>
  </si>
  <si>
    <t>n_DC_y5_ag2 * duration_Dc_ag2 * dw_TB * (1+disc)^-1</t>
  </si>
  <si>
    <t>n_DC_y5_ag3 * duration_Dc_ag3 * dw_TB * (1+disc)^-2</t>
  </si>
  <si>
    <t>n_DC_y5_ag4 * duration_Dc_ag4 * dw_TB * (1+disc)^-3</t>
  </si>
  <si>
    <t>n_DC_y5_ag5 * duration_Dc_ag5 * dw_TB * (1+disc)^-4</t>
  </si>
  <si>
    <t>n_DC_y5_ag6 * duration_Dc_ag6 * dw_TB * (1+disc)^-5</t>
  </si>
  <si>
    <t>n_DC_y5_ag7 * duration_Dc_ag7 * dw_TB * (1+disc)^-6</t>
  </si>
  <si>
    <t>n_DC_y5_ag8 * duration_Dc_ag8 * dw_TB * (1+disc)^-7</t>
  </si>
  <si>
    <t>n_DC_y5_ag9 * duration_Dc_ag9 * dw_TB * (1+disc)^-8</t>
  </si>
  <si>
    <t>n_DC_y5_ag10 * duration_Dc_ag10 * dw_TB * (1+disc)^-9</t>
  </si>
  <si>
    <t>n_DC_y5_ag11 * duration_Dc_ag11 * dw_TB * (1+disc)^-10</t>
  </si>
  <si>
    <t>n_DC_y5_ag12 * duration_Dc_ag12 * dw_TB * (1+disc)^-11</t>
  </si>
  <si>
    <t>n_DC_y5_ag13 * duration_Dc_ag13 * dw_TB * (1+disc)^-12</t>
  </si>
  <si>
    <t>n_DC_y5_ag14 * duration_Dc_ag14 * dw_TB * (1+disc)^-13</t>
  </si>
  <si>
    <t>n_DC_y5_ag15 * duration_Dc_ag15 * dw_TB * (1+disc)^-14</t>
  </si>
  <si>
    <t>n_DC_y5_ag16 * duration_Dc_ag16 * dw_TB * (1+disc)^-15</t>
  </si>
  <si>
    <t>n_DC_y5_ag17 * duration_Dc_ag17 * dw_TB * (1+disc)^-16</t>
  </si>
  <si>
    <t>n_DC_y6_ag1 * duration_Dc_ag1 * dw_TB * 1</t>
  </si>
  <si>
    <t>n_DC_y6_ag2 * duration_Dc_ag2 * dw_TB * (1+disc)^-1</t>
  </si>
  <si>
    <t>n_DC_y6_ag3 * duration_Dc_ag3 * dw_TB * (1+disc)^-2</t>
  </si>
  <si>
    <t>n_DC_y6_ag4 * duration_Dc_ag4 * dw_TB * (1+disc)^-3</t>
  </si>
  <si>
    <t>n_DC_y6_ag5 * duration_Dc_ag5 * dw_TB * (1+disc)^-4</t>
  </si>
  <si>
    <t>n_DC_y6_ag6 * duration_Dc_ag6 * dw_TB * (1+disc)^-5</t>
  </si>
  <si>
    <t>n_DC_y6_ag7 * duration_Dc_ag7 * dw_TB * (1+disc)^-6</t>
  </si>
  <si>
    <t>n_DC_y6_ag8 * duration_Dc_ag8 * dw_TB * (1+disc)^-7</t>
  </si>
  <si>
    <t>n_DC_y6_ag9 * duration_Dc_ag9 * dw_TB * (1+disc)^-8</t>
  </si>
  <si>
    <t>n_DC_y6_ag10 * duration_Dc_ag10 * dw_TB * (1+disc)^-9</t>
  </si>
  <si>
    <t>n_DC_y6_ag11 * duration_Dc_ag11 * dw_TB * (1+disc)^-10</t>
  </si>
  <si>
    <t>n_DC_y6_ag12 * duration_Dc_ag12 * dw_TB * (1+disc)^-11</t>
  </si>
  <si>
    <t>n_DC_y6_ag13 * duration_Dc_ag13 * dw_TB * (1+disc)^-12</t>
  </si>
  <si>
    <t>n_DC_y6_ag14 * duration_Dc_ag14 * dw_TB * (1+disc)^-13</t>
  </si>
  <si>
    <t>n_DC_y6_ag15 * duration_Dc_ag15 * dw_TB * (1+disc)^-14</t>
  </si>
  <si>
    <t>n_DC_y6_ag16 * duration_Dc_ag16 * dw_TB * (1+disc)^-15</t>
  </si>
  <si>
    <t>n_DC_y6_ag17 * duration_Dc_ag17 * dw_TB * (1+disc)^-16</t>
  </si>
  <si>
    <t>n_DC_y7_ag1 * duration_Dc_ag1 * dw_TB * 1</t>
  </si>
  <si>
    <t>n_DC_y7_ag2 * duration_Dc_ag2 * dw_TB * (1+disc)^-1</t>
  </si>
  <si>
    <t>n_DC_y7_ag3 * duration_Dc_ag3 * dw_TB * (1+disc)^-2</t>
  </si>
  <si>
    <t>n_DC_y7_ag4 * duration_Dc_ag4 * dw_TB * (1+disc)^-3</t>
  </si>
  <si>
    <t>n_DC_y7_ag5 * duration_Dc_ag5 * dw_TB * (1+disc)^-4</t>
  </si>
  <si>
    <t>n_DC_y7_ag6 * duration_Dc_ag6 * dw_TB * (1+disc)^-5</t>
  </si>
  <si>
    <t>n_DC_y7_ag7 * duration_Dc_ag7 * dw_TB * (1+disc)^-6</t>
  </si>
  <si>
    <t>n_DC_y7_ag8 * duration_Dc_ag8 * dw_TB * (1+disc)^-7</t>
  </si>
  <si>
    <t>n_DC_y7_ag9 * duration_Dc_ag9 * dw_TB * (1+disc)^-8</t>
  </si>
  <si>
    <t>n_DC_y7_ag10 * duration_Dc_ag10 * dw_TB * (1+disc)^-9</t>
  </si>
  <si>
    <t>n_DC_y7_ag11 * duration_Dc_ag11 * dw_TB * (1+disc)^-10</t>
  </si>
  <si>
    <t>n_DC_y7_ag12 * duration_Dc_ag12 * dw_TB * (1+disc)^-11</t>
  </si>
  <si>
    <t>n_DC_y7_ag13 * duration_Dc_ag13 * dw_TB * (1+disc)^-12</t>
  </si>
  <si>
    <t>n_DC_y7_ag14 * duration_Dc_ag14 * dw_TB * (1+disc)^-13</t>
  </si>
  <si>
    <t>n_DC_y7_ag15 * duration_Dc_ag15 * dw_TB * (1+disc)^-14</t>
  </si>
  <si>
    <t>n_DC_y7_ag16 * duration_Dc_ag16 * dw_TB * (1+disc)^-15</t>
  </si>
  <si>
    <t>n_DC_y7_ag17 * duration_Dc_ag17 * dw_TB * (1+disc)^-16</t>
  </si>
  <si>
    <t>n_DC_y8_ag1 * duration_Dc_ag1 * dw_TB * 1</t>
  </si>
  <si>
    <t>n_DC_y8_ag2 * duration_Dc_ag2 * dw_TB * (1+disc)^-1</t>
  </si>
  <si>
    <t>n_DC_y8_ag3 * duration_Dc_ag3 * dw_TB * (1+disc)^-2</t>
  </si>
  <si>
    <t>n_DC_y8_ag4 * duration_Dc_ag4 * dw_TB * (1+disc)^-3</t>
  </si>
  <si>
    <t>n_DC_y8_ag5 * duration_Dc_ag5 * dw_TB * (1+disc)^-4</t>
  </si>
  <si>
    <t>n_DC_y8_ag6 * duration_Dc_ag6 * dw_TB * (1+disc)^-5</t>
  </si>
  <si>
    <t>n_DC_y8_ag7 * duration_Dc_ag7 * dw_TB * (1+disc)^-6</t>
  </si>
  <si>
    <t>n_DC_y8_ag8 * duration_Dc_ag8 * dw_TB * (1+disc)^-7</t>
  </si>
  <si>
    <t>n_DC_y8_ag9 * duration_Dc_ag9 * dw_TB * (1+disc)^-8</t>
  </si>
  <si>
    <t>n_DC_y8_ag10 * duration_Dc_ag10 * dw_TB * (1+disc)^-9</t>
  </si>
  <si>
    <t>n_DC_y8_ag11 * duration_Dc_ag11 * dw_TB * (1+disc)^-10</t>
  </si>
  <si>
    <t>n_DC_y8_ag12 * duration_Dc_ag12 * dw_TB * (1+disc)^-11</t>
  </si>
  <si>
    <t>n_DC_y8_ag13 * duration_Dc_ag13 * dw_TB * (1+disc)^-12</t>
  </si>
  <si>
    <t>n_DC_y8_ag14 * duration_Dc_ag14 * dw_TB * (1+disc)^-13</t>
  </si>
  <si>
    <t>n_DC_y8_ag15 * duration_Dc_ag15 * dw_TB * (1+disc)^-14</t>
  </si>
  <si>
    <t>n_DC_y8_ag16 * duration_Dc_ag16 * dw_TB * (1+disc)^-15</t>
  </si>
  <si>
    <t>n_DC_y8_ag17 * duration_Dc_ag17 * dw_TB * (1+disc)^-16</t>
  </si>
  <si>
    <t>n_DC_y9_ag1 * duration_Dc_ag1 * dw_TB * 1</t>
  </si>
  <si>
    <t>n_DC_y9_ag2 * duration_Dc_ag2 * dw_TB * (1+disc)^-1</t>
  </si>
  <si>
    <t>n_DC_y9_ag3 * duration_Dc_ag3 * dw_TB * (1+disc)^-2</t>
  </si>
  <si>
    <t>n_DC_y9_ag4 * duration_Dc_ag4 * dw_TB * (1+disc)^-3</t>
  </si>
  <si>
    <t>n_DC_y9_ag5 * duration_Dc_ag5 * dw_TB * (1+disc)^-4</t>
  </si>
  <si>
    <t>n_DC_y9_ag6 * duration_Dc_ag6 * dw_TB * (1+disc)^-5</t>
  </si>
  <si>
    <t>n_DC_y9_ag7 * duration_Dc_ag7 * dw_TB * (1+disc)^-6</t>
  </si>
  <si>
    <t>n_DC_y9_ag8 * duration_Dc_ag8 * dw_TB * (1+disc)^-7</t>
  </si>
  <si>
    <t>n_DC_y9_ag9 * duration_Dc_ag9 * dw_TB * (1+disc)^-8</t>
  </si>
  <si>
    <t>n_DC_y9_ag10 * duration_Dc_ag10 * dw_TB * (1+disc)^-9</t>
  </si>
  <si>
    <t>n_DC_y9_ag11 * duration_Dc_ag11 * dw_TB * (1+disc)^-10</t>
  </si>
  <si>
    <t>n_DC_y9_ag12 * duration_Dc_ag12 * dw_TB * (1+disc)^-11</t>
  </si>
  <si>
    <t>n_DC_y9_ag13 * duration_Dc_ag13 * dw_TB * (1+disc)^-12</t>
  </si>
  <si>
    <t>n_DC_y9_ag14 * duration_Dc_ag14 * dw_TB * (1+disc)^-13</t>
  </si>
  <si>
    <t>n_DC_y9_ag15 * duration_Dc_ag15 * dw_TB * (1+disc)^-14</t>
  </si>
  <si>
    <t>n_DC_y9_ag16 * duration_Dc_ag16 * dw_TB * (1+disc)^-15</t>
  </si>
  <si>
    <t>n_DC_y9_ag17 * duration_Dc_ag17 * dw_TB * (1+disc)^-16</t>
  </si>
  <si>
    <t>n_DC_y10_ag1 * duration_Dc_ag1 * dw_TB * 1</t>
  </si>
  <si>
    <t>n_DC_y10_ag2 * duration_Dc_ag2 * dw_TB * (1+disc)^-1</t>
  </si>
  <si>
    <t>n_DC_y10_ag3 * duration_Dc_ag3 * dw_TB * (1+disc)^-2</t>
  </si>
  <si>
    <t>n_DC_y10_ag4 * duration_Dc_ag4 * dw_TB * (1+disc)^-3</t>
  </si>
  <si>
    <t>n_DC_y10_ag5 * duration_Dc_ag5 * dw_TB * (1+disc)^-4</t>
  </si>
  <si>
    <t>n_DC_y10_ag6 * duration_Dc_ag6 * dw_TB * (1+disc)^-5</t>
  </si>
  <si>
    <t>n_DC_y10_ag7 * duration_Dc_ag7 * dw_TB * (1+disc)^-6</t>
  </si>
  <si>
    <t>n_DC_y10_ag8 * duration_Dc_ag8 * dw_TB * (1+disc)^-7</t>
  </si>
  <si>
    <t>n_DC_y10_ag9 * duration_Dc_ag9 * dw_TB * (1+disc)^-8</t>
  </si>
  <si>
    <t>n_DC_y10_ag10 * duration_Dc_ag10 * dw_TB * (1+disc)^-9</t>
  </si>
  <si>
    <t>n_DC_y10_ag11 * duration_Dc_ag11 * dw_TB * (1+disc)^-10</t>
  </si>
  <si>
    <t>n_DC_y10_ag12 * duration_Dc_ag12 * dw_TB * (1+disc)^-11</t>
  </si>
  <si>
    <t>n_DC_y10_ag13 * duration_Dc_ag13 * dw_TB * (1+disc)^-12</t>
  </si>
  <si>
    <t>n_DC_y10_ag14 * duration_Dc_ag14 * dw_TB * (1+disc)^-13</t>
  </si>
  <si>
    <t>n_DC_y10_ag15 * duration_Dc_ag15 * dw_TB * (1+disc)^-14</t>
  </si>
  <si>
    <t>n_DC_y10_ag16 * duration_Dc_ag16 * dw_TB * (1+disc)^-15</t>
  </si>
  <si>
    <t>n_DC_y10_ag17 * duration_Dc_ag17 * dw_TB * (1+disc)^-16</t>
  </si>
  <si>
    <t>n_DC_y11_ag1 * duration_Dc_ag1 * dw_TB * 1</t>
  </si>
  <si>
    <t>n_DC_y11_ag2 * duration_Dc_ag2 * dw_TB * (1+disc)^-1</t>
  </si>
  <si>
    <t>n_DC_y11_ag3 * duration_Dc_ag3 * dw_TB * (1+disc)^-2</t>
  </si>
  <si>
    <t>n_DC_y11_ag4 * duration_Dc_ag4 * dw_TB * (1+disc)^-3</t>
  </si>
  <si>
    <t>n_DC_y11_ag5 * duration_Dc_ag5 * dw_TB * (1+disc)^-4</t>
  </si>
  <si>
    <t>n_DC_y11_ag6 * duration_Dc_ag6 * dw_TB * (1+disc)^-5</t>
  </si>
  <si>
    <t>n_DC_y11_ag7 * duration_Dc_ag7 * dw_TB * (1+disc)^-6</t>
  </si>
  <si>
    <t>n_DC_y11_ag8 * duration_Dc_ag8 * dw_TB * (1+disc)^-7</t>
  </si>
  <si>
    <t>n_DC_y11_ag9 * duration_Dc_ag9 * dw_TB * (1+disc)^-8</t>
  </si>
  <si>
    <t>n_DC_y11_ag10 * duration_Dc_ag10 * dw_TB * (1+disc)^-9</t>
  </si>
  <si>
    <t>n_DC_y11_ag11 * duration_Dc_ag11 * dw_TB * (1+disc)^-10</t>
  </si>
  <si>
    <t>n_DC_y11_ag12 * duration_Dc_ag12 * dw_TB * (1+disc)^-11</t>
  </si>
  <si>
    <t>n_DC_y11_ag13 * duration_Dc_ag13 * dw_TB * (1+disc)^-12</t>
  </si>
  <si>
    <t>n_DC_y11_ag14 * duration_Dc_ag14 * dw_TB * (1+disc)^-13</t>
  </si>
  <si>
    <t>n_DC_y11_ag15 * duration_Dc_ag15 * dw_TB * (1+disc)^-14</t>
  </si>
  <si>
    <t>n_DC_y11_ag16 * duration_Dc_ag16 * dw_TB * (1+disc)^-15</t>
  </si>
  <si>
    <t>n_DC_y11_ag17 * duration_Dc_ag17 * dw_TB * (1+disc)^-16</t>
  </si>
  <si>
    <t>n_DC_y12_ag1 * duration_Dc_ag1 * dw_TB * 1</t>
  </si>
  <si>
    <t>n_DC_y12_ag2 * duration_Dc_ag2 * dw_TB * (1+disc)^-1</t>
  </si>
  <si>
    <t>n_DC_y12_ag3 * duration_Dc_ag3 * dw_TB * (1+disc)^-2</t>
  </si>
  <si>
    <t>n_DC_y12_ag4 * duration_Dc_ag4 * dw_TB * (1+disc)^-3</t>
  </si>
  <si>
    <t>n_DC_y12_ag5 * duration_Dc_ag5 * dw_TB * (1+disc)^-4</t>
  </si>
  <si>
    <t>n_DC_y12_ag6 * duration_Dc_ag6 * dw_TB * (1+disc)^-5</t>
  </si>
  <si>
    <t>n_DC_y12_ag7 * duration_Dc_ag7 * dw_TB * (1+disc)^-6</t>
  </si>
  <si>
    <t>n_DC_y12_ag8 * duration_Dc_ag8 * dw_TB * (1+disc)^-7</t>
  </si>
  <si>
    <t>n_DC_y12_ag9 * duration_Dc_ag9 * dw_TB * (1+disc)^-8</t>
  </si>
  <si>
    <t>n_DC_y12_ag10 * duration_Dc_ag10 * dw_TB * (1+disc)^-9</t>
  </si>
  <si>
    <t>n_DC_y12_ag11 * duration_Dc_ag11 * dw_TB * (1+disc)^-10</t>
  </si>
  <si>
    <t>n_DC_y12_ag12 * duration_Dc_ag12 * dw_TB * (1+disc)^-11</t>
  </si>
  <si>
    <t>n_DC_y12_ag13 * duration_Dc_ag13 * dw_TB * (1+disc)^-12</t>
  </si>
  <si>
    <t>n_DC_y12_ag14 * duration_Dc_ag14 * dw_TB * (1+disc)^-13</t>
  </si>
  <si>
    <t>n_DC_y12_ag15 * duration_Dc_ag15 * dw_TB * (1+disc)^-14</t>
  </si>
  <si>
    <t>n_DC_y12_ag16 * duration_Dc_ag16 * dw_TB * (1+disc)^-15</t>
  </si>
  <si>
    <t>n_DC_y12_ag17 * duration_Dc_ag17 * dw_TB * (1+disc)^-16</t>
  </si>
  <si>
    <t>n_DC_y13_ag1 * duration_Dc_ag1 * dw_TB * 1</t>
  </si>
  <si>
    <t>n_DC_y13_ag2 * duration_Dc_ag2 * dw_TB * (1+disc)^-1</t>
  </si>
  <si>
    <t>n_DC_y13_ag3 * duration_Dc_ag3 * dw_TB * (1+disc)^-2</t>
  </si>
  <si>
    <t>n_DC_y13_ag4 * duration_Dc_ag4 * dw_TB * (1+disc)^-3</t>
  </si>
  <si>
    <t>n_DC_y13_ag5 * duration_Dc_ag5 * dw_TB * (1+disc)^-4</t>
  </si>
  <si>
    <t>n_DC_y13_ag6 * duration_Dc_ag6 * dw_TB * (1+disc)^-5</t>
  </si>
  <si>
    <t>n_DC_y13_ag7 * duration_Dc_ag7 * dw_TB * (1+disc)^-6</t>
  </si>
  <si>
    <t>n_DC_y13_ag8 * duration_Dc_ag8 * dw_TB * (1+disc)^-7</t>
  </si>
  <si>
    <t>n_DC_y13_ag9 * duration_Dc_ag9 * dw_TB * (1+disc)^-8</t>
  </si>
  <si>
    <t>n_DC_y13_ag10 * duration_Dc_ag10 * dw_TB * (1+disc)^-9</t>
  </si>
  <si>
    <t>n_DC_y13_ag11 * duration_Dc_ag11 * dw_TB * (1+disc)^-10</t>
  </si>
  <si>
    <t>n_DC_y13_ag12 * duration_Dc_ag12 * dw_TB * (1+disc)^-11</t>
  </si>
  <si>
    <t>n_DC_y13_ag13 * duration_Dc_ag13 * dw_TB * (1+disc)^-12</t>
  </si>
  <si>
    <t>n_DC_y13_ag14 * duration_Dc_ag14 * dw_TB * (1+disc)^-13</t>
  </si>
  <si>
    <t>n_DC_y13_ag15 * duration_Dc_ag15 * dw_TB * (1+disc)^-14</t>
  </si>
  <si>
    <t>n_DC_y13_ag16 * duration_Dc_ag16 * dw_TB * (1+disc)^-15</t>
  </si>
  <si>
    <t>n_DC_y13_ag17 * duration_Dc_ag17 * dw_TB * (1+disc)^-16</t>
  </si>
  <si>
    <t>n_DC_y14_ag1 * duration_Dc_ag1 * dw_TB * 1</t>
  </si>
  <si>
    <t>n_DC_y14_ag2 * duration_Dc_ag2 * dw_TB * (1+disc)^-1</t>
  </si>
  <si>
    <t>n_DC_y14_ag3 * duration_Dc_ag3 * dw_TB * (1+disc)^-2</t>
  </si>
  <si>
    <t>n_DC_y14_ag4 * duration_Dc_ag4 * dw_TB * (1+disc)^-3</t>
  </si>
  <si>
    <t>n_DC_y14_ag5 * duration_Dc_ag5 * dw_TB * (1+disc)^-4</t>
  </si>
  <si>
    <t>n_DC_y14_ag6 * duration_Dc_ag6 * dw_TB * (1+disc)^-5</t>
  </si>
  <si>
    <t>n_DC_y14_ag7 * duration_Dc_ag7 * dw_TB * (1+disc)^-6</t>
  </si>
  <si>
    <t>n_DC_y14_ag8 * duration_Dc_ag8 * dw_TB * (1+disc)^-7</t>
  </si>
  <si>
    <t>n_DC_y14_ag9 * duration_Dc_ag9 * dw_TB * (1+disc)^-8</t>
  </si>
  <si>
    <t>n_DC_y14_ag10 * duration_Dc_ag10 * dw_TB * (1+disc)^-9</t>
  </si>
  <si>
    <t>n_DC_y14_ag11 * duration_Dc_ag11 * dw_TB * (1+disc)^-10</t>
  </si>
  <si>
    <t>n_DC_y14_ag12 * duration_Dc_ag12 * dw_TB * (1+disc)^-11</t>
  </si>
  <si>
    <t>n_DC_y14_ag13 * duration_Dc_ag13 * dw_TB * (1+disc)^-12</t>
  </si>
  <si>
    <t>n_DC_y14_ag14 * duration_Dc_ag14 * dw_TB * (1+disc)^-13</t>
  </si>
  <si>
    <t>n_DC_y14_ag15 * duration_Dc_ag15 * dw_TB * (1+disc)^-14</t>
  </si>
  <si>
    <t>n_DC_y14_ag16 * duration_Dc_ag16 * dw_TB * (1+disc)^-15</t>
  </si>
  <si>
    <t>n_DC_y14_ag17 * duration_Dc_ag17 * dw_TB * (1+disc)^-16</t>
  </si>
  <si>
    <t>n_DC_y15_ag1 * duration_Dc_ag1 * dw_TB * 1</t>
  </si>
  <si>
    <t>n_DC_y15_ag2 * duration_Dc_ag2 * dw_TB * (1+disc)^-1</t>
  </si>
  <si>
    <t>n_DC_y15_ag3 * duration_Dc_ag3 * dw_TB * (1+disc)^-2</t>
  </si>
  <si>
    <t>n_DC_y15_ag4 * duration_Dc_ag4 * dw_TB * (1+disc)^-3</t>
  </si>
  <si>
    <t>n_DC_y15_ag5 * duration_Dc_ag5 * dw_TB * (1+disc)^-4</t>
  </si>
  <si>
    <t>n_DC_y15_ag6 * duration_Dc_ag6 * dw_TB * (1+disc)^-5</t>
  </si>
  <si>
    <t>n_DC_y15_ag7 * duration_Dc_ag7 * dw_TB * (1+disc)^-6</t>
  </si>
  <si>
    <t>n_DC_y15_ag8 * duration_Dc_ag8 * dw_TB * (1+disc)^-7</t>
  </si>
  <si>
    <t>n_DC_y15_ag9 * duration_Dc_ag9 * dw_TB * (1+disc)^-8</t>
  </si>
  <si>
    <t>n_DC_y15_ag10 * duration_Dc_ag10 * dw_TB * (1+disc)^-9</t>
  </si>
  <si>
    <t>n_DC_y15_ag11 * duration_Dc_ag11 * dw_TB * (1+disc)^-10</t>
  </si>
  <si>
    <t>n_DC_y15_ag12 * duration_Dc_ag12 * dw_TB * (1+disc)^-11</t>
  </si>
  <si>
    <t>n_DC_y15_ag13 * duration_Dc_ag13 * dw_TB * (1+disc)^-12</t>
  </si>
  <si>
    <t>n_DC_y15_ag14 * duration_Dc_ag14 * dw_TB * (1+disc)^-13</t>
  </si>
  <si>
    <t>n_DC_y15_ag15 * duration_Dc_ag15 * dw_TB * (1+disc)^-14</t>
  </si>
  <si>
    <t>n_DC_y15_ag16 * duration_Dc_ag16 * dw_TB * (1+disc)^-15</t>
  </si>
  <si>
    <t>n_DC_y15_ag17 * duration_Dc_ag17 * dw_TB * (1+disc)^-16</t>
  </si>
  <si>
    <t>n_DC_y16_ag1 * duration_Dc_ag1 * dw_TB * 1</t>
  </si>
  <si>
    <t>n_DC_y16_ag2 * duration_Dc_ag2 * dw_TB * (1+disc)^-1</t>
  </si>
  <si>
    <t>n_DC_y16_ag3 * duration_Dc_ag3 * dw_TB * (1+disc)^-2</t>
  </si>
  <si>
    <t>n_DC_y16_ag4 * duration_Dc_ag4 * dw_TB * (1+disc)^-3</t>
  </si>
  <si>
    <t>n_DC_y16_ag5 * duration_Dc_ag5 * dw_TB * (1+disc)^-4</t>
  </si>
  <si>
    <t>n_DC_y16_ag6 * duration_Dc_ag6 * dw_TB * (1+disc)^-5</t>
  </si>
  <si>
    <t>n_DC_y16_ag7 * duration_Dc_ag7 * dw_TB * (1+disc)^-6</t>
  </si>
  <si>
    <t>n_DC_y16_ag8 * duration_Dc_ag8 * dw_TB * (1+disc)^-7</t>
  </si>
  <si>
    <t>n_DC_y16_ag9 * duration_Dc_ag9 * dw_TB * (1+disc)^-8</t>
  </si>
  <si>
    <t>n_DC_y16_ag10 * duration_Dc_ag10 * dw_TB * (1+disc)^-9</t>
  </si>
  <si>
    <t>n_DC_y16_ag11 * duration_Dc_ag11 * dw_TB * (1+disc)^-10</t>
  </si>
  <si>
    <t>n_DC_y16_ag12 * duration_Dc_ag12 * dw_TB * (1+disc)^-11</t>
  </si>
  <si>
    <t>n_DC_y16_ag13 * duration_Dc_ag13 * dw_TB * (1+disc)^-12</t>
  </si>
  <si>
    <t>n_DC_y16_ag14 * duration_Dc_ag14 * dw_TB * (1+disc)^-13</t>
  </si>
  <si>
    <t>n_DC_y16_ag15 * duration_Dc_ag15 * dw_TB * (1+disc)^-14</t>
  </si>
  <si>
    <t>n_DC_y16_ag16 * duration_Dc_ag16 * dw_TB * (1+disc)^-15</t>
  </si>
  <si>
    <t>n_DC_y16_ag17 * duration_Dc_ag17 * dw_TB * (1+disc)^-16</t>
  </si>
  <si>
    <t>n_DC_y17_ag1 * duration_Dc_ag1 * dw_TB * 1</t>
  </si>
  <si>
    <t>n_DC_y17_ag2 * duration_Dc_ag2 * dw_TB * (1+disc)^-1</t>
  </si>
  <si>
    <t>n_DC_y17_ag3 * duration_Dc_ag3 * dw_TB * (1+disc)^-2</t>
  </si>
  <si>
    <t>n_DC_y17_ag4 * duration_Dc_ag4 * dw_TB * (1+disc)^-3</t>
  </si>
  <si>
    <t>n_DC_y17_ag5 * duration_Dc_ag5 * dw_TB * (1+disc)^-4</t>
  </si>
  <si>
    <t>n_DC_y17_ag6 * duration_Dc_ag6 * dw_TB * (1+disc)^-5</t>
  </si>
  <si>
    <t>n_DC_y17_ag7 * duration_Dc_ag7 * dw_TB * (1+disc)^-6</t>
  </si>
  <si>
    <t>n_DC_y17_ag8 * duration_Dc_ag8 * dw_TB * (1+disc)^-7</t>
  </si>
  <si>
    <t>n_DC_y17_ag9 * duration_Dc_ag9 * dw_TB * (1+disc)^-8</t>
  </si>
  <si>
    <t>n_DC_y17_ag10 * duration_Dc_ag10 * dw_TB * (1+disc)^-9</t>
  </si>
  <si>
    <t>n_DC_y17_ag11 * duration_Dc_ag11 * dw_TB * (1+disc)^-10</t>
  </si>
  <si>
    <t>n_DC_y17_ag12 * duration_Dc_ag12 * dw_TB * (1+disc)^-11</t>
  </si>
  <si>
    <t>n_DC_y17_ag13 * duration_Dc_ag13 * dw_TB * (1+disc)^-12</t>
  </si>
  <si>
    <t>n_DC_y17_ag14 * duration_Dc_ag14 * dw_TB * (1+disc)^-13</t>
  </si>
  <si>
    <t>n_DC_y17_ag15 * duration_Dc_ag15 * dw_TB * (1+disc)^-14</t>
  </si>
  <si>
    <t>n_DC_y17_ag16 * duration_Dc_ag16 * dw_TB * (1+disc)^-15</t>
  </si>
  <si>
    <t>n_DC_y17_ag17 * duration_Dc_ag17 * dw_TB * (1+disc)^-16</t>
  </si>
  <si>
    <t>n_DC_y18_ag1 * duration_Dc_ag1 * dw_TB * 1</t>
  </si>
  <si>
    <t>n_DC_y18_ag2 * duration_Dc_ag2 * dw_TB * (1+disc)^-1</t>
  </si>
  <si>
    <t>n_DC_y18_ag3 * duration_Dc_ag3 * dw_TB * (1+disc)^-2</t>
  </si>
  <si>
    <t>n_DC_y18_ag4 * duration_Dc_ag4 * dw_TB * (1+disc)^-3</t>
  </si>
  <si>
    <t>n_DC_y18_ag5 * duration_Dc_ag5 * dw_TB * (1+disc)^-4</t>
  </si>
  <si>
    <t>n_DC_y18_ag6 * duration_Dc_ag6 * dw_TB * (1+disc)^-5</t>
  </si>
  <si>
    <t>n_DC_y18_ag7 * duration_Dc_ag7 * dw_TB * (1+disc)^-6</t>
  </si>
  <si>
    <t>n_DC_y18_ag8 * duration_Dc_ag8 * dw_TB * (1+disc)^-7</t>
  </si>
  <si>
    <t>n_DC_y18_ag9 * duration_Dc_ag9 * dw_TB * (1+disc)^-8</t>
  </si>
  <si>
    <t>n_DC_y18_ag10 * duration_Dc_ag10 * dw_TB * (1+disc)^-9</t>
  </si>
  <si>
    <t>n_DC_y18_ag11 * duration_Dc_ag11 * dw_TB * (1+disc)^-10</t>
  </si>
  <si>
    <t>n_DC_y18_ag12 * duration_Dc_ag12 * dw_TB * (1+disc)^-11</t>
  </si>
  <si>
    <t>n_DC_y18_ag13 * duration_Dc_ag13 * dw_TB * (1+disc)^-12</t>
  </si>
  <si>
    <t>n_DC_y18_ag14 * duration_Dc_ag14 * dw_TB * (1+disc)^-13</t>
  </si>
  <si>
    <t>n_DC_y18_ag15 * duration_Dc_ag15 * dw_TB * (1+disc)^-14</t>
  </si>
  <si>
    <t>n_DC_y18_ag16 * duration_Dc_ag16 * dw_TB * (1+disc)^-15</t>
  </si>
  <si>
    <t>n_DC_y18_ag17 * duration_Dc_ag17 * dw_TB * (1+disc)^-16</t>
  </si>
  <si>
    <t>n_DC_y19_ag1 * duration_Dc_ag1 * dw_TB * 1</t>
  </si>
  <si>
    <t>n_DC_y19_ag2 * duration_Dc_ag2 * dw_TB * (1+disc)^-1</t>
  </si>
  <si>
    <t>n_DC_y19_ag3 * duration_Dc_ag3 * dw_TB * (1+disc)^-2</t>
  </si>
  <si>
    <t>n_DC_y19_ag4 * duration_Dc_ag4 * dw_TB * (1+disc)^-3</t>
  </si>
  <si>
    <t>n_DC_y19_ag5 * duration_Dc_ag5 * dw_TB * (1+disc)^-4</t>
  </si>
  <si>
    <t>n_DC_y19_ag6 * duration_Dc_ag6 * dw_TB * (1+disc)^-5</t>
  </si>
  <si>
    <t>n_DC_y19_ag7 * duration_Dc_ag7 * dw_TB * (1+disc)^-6</t>
  </si>
  <si>
    <t>n_DC_y19_ag8 * duration_Dc_ag8 * dw_TB * (1+disc)^-7</t>
  </si>
  <si>
    <t>n_DC_y19_ag9 * duration_Dc_ag9 * dw_TB * (1+disc)^-8</t>
  </si>
  <si>
    <t>n_DC_y19_ag10 * duration_Dc_ag10 * dw_TB * (1+disc)^-9</t>
  </si>
  <si>
    <t>n_DC_y19_ag11 * duration_Dc_ag11 * dw_TB * (1+disc)^-10</t>
  </si>
  <si>
    <t>n_DC_y19_ag12 * duration_Dc_ag12 * dw_TB * (1+disc)^-11</t>
  </si>
  <si>
    <t>n_DC_y19_ag13 * duration_Dc_ag13 * dw_TB * (1+disc)^-12</t>
  </si>
  <si>
    <t>n_DC_y19_ag14 * duration_Dc_ag14 * dw_TB * (1+disc)^-13</t>
  </si>
  <si>
    <t>n_DC_y19_ag15 * duration_Dc_ag15 * dw_TB * (1+disc)^-14</t>
  </si>
  <si>
    <t>n_DC_y19_ag16 * duration_Dc_ag16 * dw_TB * (1+disc)^-15</t>
  </si>
  <si>
    <t>n_DC_y19_ag17 * duration_Dc_ag17 * dw_TB * (1+disc)^-16</t>
  </si>
  <si>
    <t>n_DC_y20_ag1 * duration_Dc_ag1 * dw_TB * 1</t>
  </si>
  <si>
    <t>n_DC_y20_ag2 * duration_Dc_ag2 * dw_TB * (1+disc)^-1</t>
  </si>
  <si>
    <t>n_DC_y20_ag3 * duration_Dc_ag3 * dw_TB * (1+disc)^-2</t>
  </si>
  <si>
    <t>n_DC_y20_ag4 * duration_Dc_ag4 * dw_TB * (1+disc)^-3</t>
  </si>
  <si>
    <t>n_DC_y20_ag5 * duration_Dc_ag5 * dw_TB * (1+disc)^-4</t>
  </si>
  <si>
    <t>n_DC_y20_ag6 * duration_Dc_ag6 * dw_TB * (1+disc)^-5</t>
  </si>
  <si>
    <t>n_DC_y20_ag7 * duration_Dc_ag7 * dw_TB * (1+disc)^-6</t>
  </si>
  <si>
    <t>n_DC_y20_ag8 * duration_Dc_ag8 * dw_TB * (1+disc)^-7</t>
  </si>
  <si>
    <t>n_DC_y20_ag9 * duration_Dc_ag9 * dw_TB * (1+disc)^-8</t>
  </si>
  <si>
    <t>n_DC_y20_ag10 * duration_Dc_ag10 * dw_TB * (1+disc)^-9</t>
  </si>
  <si>
    <t>n_DC_y20_ag11 * duration_Dc_ag11 * dw_TB * (1+disc)^-10</t>
  </si>
  <si>
    <t>n_DC_y20_ag12 * duration_Dc_ag12 * dw_TB * (1+disc)^-11</t>
  </si>
  <si>
    <t>n_DC_y20_ag13 * duration_Dc_ag13 * dw_TB * (1+disc)^-12</t>
  </si>
  <si>
    <t>n_DC_y20_ag14 * duration_Dc_ag14 * dw_TB * (1+disc)^-13</t>
  </si>
  <si>
    <t>n_DC_y20_ag15 * duration_Dc_ag15 * dw_TB * (1+disc)^-14</t>
  </si>
  <si>
    <t>n_DC_y20_ag16 * duration_Dc_ag16 * dw_TB * (1+disc)^-15</t>
  </si>
  <si>
    <t>n_DC_y20_ag17 * duration_Dc_ag17 * dw_TB * (1+disc)^-16</t>
  </si>
  <si>
    <t>n_DC_y21_ag1 * duration_Dc_ag1 * dw_TB * 1</t>
  </si>
  <si>
    <t>n_DC_y21_ag2 * duration_Dc_ag2 * dw_TB * (1+disc)^-1</t>
  </si>
  <si>
    <t>n_DC_y21_ag3 * duration_Dc_ag3 * dw_TB * (1+disc)^-2</t>
  </si>
  <si>
    <t>n_DC_y21_ag4 * duration_Dc_ag4 * dw_TB * (1+disc)^-3</t>
  </si>
  <si>
    <t>n_DC_y21_ag5 * duration_Dc_ag5 * dw_TB * (1+disc)^-4</t>
  </si>
  <si>
    <t>n_DC_y21_ag6 * duration_Dc_ag6 * dw_TB * (1+disc)^-5</t>
  </si>
  <si>
    <t>n_DC_y21_ag7 * duration_Dc_ag7 * dw_TB * (1+disc)^-6</t>
  </si>
  <si>
    <t>n_DC_y21_ag8 * duration_Dc_ag8 * dw_TB * (1+disc)^-7</t>
  </si>
  <si>
    <t>n_DC_y21_ag9 * duration_Dc_ag9 * dw_TB * (1+disc)^-8</t>
  </si>
  <si>
    <t>n_DC_y21_ag10 * duration_Dc_ag10 * dw_TB * (1+disc)^-9</t>
  </si>
  <si>
    <t>n_DC_y21_ag11 * duration_Dc_ag11 * dw_TB * (1+disc)^-10</t>
  </si>
  <si>
    <t>n_DC_y21_ag12 * duration_Dc_ag12 * dw_TB * (1+disc)^-11</t>
  </si>
  <si>
    <t>n_DC_y21_ag13 * duration_Dc_ag13 * dw_TB * (1+disc)^-12</t>
  </si>
  <si>
    <t>n_DC_y21_ag14 * duration_Dc_ag14 * dw_TB * (1+disc)^-13</t>
  </si>
  <si>
    <t>n_DC_y21_ag15 * duration_Dc_ag15 * dw_TB * (1+disc)^-14</t>
  </si>
  <si>
    <t>n_DC_y21_ag16 * duration_Dc_ag16 * dw_TB * (1+disc)^-15</t>
  </si>
  <si>
    <t>n_DC_y21_ag17 * duration_Dc_ag17 * dw_TB * (1+disc)^-16</t>
  </si>
  <si>
    <t>n_DC_y22_ag1 * duration_Dc_ag1 * dw_TB * 1</t>
  </si>
  <si>
    <t>n_DC_y22_ag2 * duration_Dc_ag2 * dw_TB * (1+disc)^-1</t>
  </si>
  <si>
    <t>n_DC_y22_ag3 * duration_Dc_ag3 * dw_TB * (1+disc)^-2</t>
  </si>
  <si>
    <t>n_DC_y22_ag4 * duration_Dc_ag4 * dw_TB * (1+disc)^-3</t>
  </si>
  <si>
    <t>n_DC_y22_ag5 * duration_Dc_ag5 * dw_TB * (1+disc)^-4</t>
  </si>
  <si>
    <t>n_DC_y22_ag6 * duration_Dc_ag6 * dw_TB * (1+disc)^-5</t>
  </si>
  <si>
    <t>n_DC_y22_ag7 * duration_Dc_ag7 * dw_TB * (1+disc)^-6</t>
  </si>
  <si>
    <t>n_DC_y22_ag8 * duration_Dc_ag8 * dw_TB * (1+disc)^-7</t>
  </si>
  <si>
    <t>n_DC_y22_ag9 * duration_Dc_ag9 * dw_TB * (1+disc)^-8</t>
  </si>
  <si>
    <t>n_DC_y22_ag10 * duration_Dc_ag10 * dw_TB * (1+disc)^-9</t>
  </si>
  <si>
    <t>n_DC_y22_ag11 * duration_Dc_ag11 * dw_TB * (1+disc)^-10</t>
  </si>
  <si>
    <t>n_DC_y22_ag12 * duration_Dc_ag12 * dw_TB * (1+disc)^-11</t>
  </si>
  <si>
    <t>n_DC_y22_ag13 * duration_Dc_ag13 * dw_TB * (1+disc)^-12</t>
  </si>
  <si>
    <t>n_DC_y22_ag14 * duration_Dc_ag14 * dw_TB * (1+disc)^-13</t>
  </si>
  <si>
    <t>n_DC_y22_ag15 * duration_Dc_ag15 * dw_TB * (1+disc)^-14</t>
  </si>
  <si>
    <t>n_DC_y22_ag16 * duration_Dc_ag16 * dw_TB * (1+disc)^-15</t>
  </si>
  <si>
    <t>n_DC_y22_ag17 * duration_Dc_ag17 * dw_TB * (1+disc)^-16</t>
  </si>
  <si>
    <t>n_DC_y23_ag1 * duration_Dc_ag1 * dw_TB * 1</t>
  </si>
  <si>
    <t>n_DC_y23_ag2 * duration_Dc_ag2 * dw_TB * (1+disc)^-1</t>
  </si>
  <si>
    <t>n_DC_y23_ag3 * duration_Dc_ag3 * dw_TB * (1+disc)^-2</t>
  </si>
  <si>
    <t>n_DC_y23_ag4 * duration_Dc_ag4 * dw_TB * (1+disc)^-3</t>
  </si>
  <si>
    <t>n_DC_y23_ag5 * duration_Dc_ag5 * dw_TB * (1+disc)^-4</t>
  </si>
  <si>
    <t>n_DC_y23_ag6 * duration_Dc_ag6 * dw_TB * (1+disc)^-5</t>
  </si>
  <si>
    <t>n_DC_y23_ag7 * duration_Dc_ag7 * dw_TB * (1+disc)^-6</t>
  </si>
  <si>
    <t>n_DC_y23_ag8 * duration_Dc_ag8 * dw_TB * (1+disc)^-7</t>
  </si>
  <si>
    <t>n_DC_y23_ag9 * duration_Dc_ag9 * dw_TB * (1+disc)^-8</t>
  </si>
  <si>
    <t>n_DC_y23_ag10 * duration_Dc_ag10 * dw_TB * (1+disc)^-9</t>
  </si>
  <si>
    <t>n_DC_y23_ag11 * duration_Dc_ag11 * dw_TB * (1+disc)^-10</t>
  </si>
  <si>
    <t>n_DC_y23_ag12 * duration_Dc_ag12 * dw_TB * (1+disc)^-11</t>
  </si>
  <si>
    <t>n_DC_y23_ag13 * duration_Dc_ag13 * dw_TB * (1+disc)^-12</t>
  </si>
  <si>
    <t>n_DC_y23_ag14 * duration_Dc_ag14 * dw_TB * (1+disc)^-13</t>
  </si>
  <si>
    <t>n_DC_y23_ag15 * duration_Dc_ag15 * dw_TB * (1+disc)^-14</t>
  </si>
  <si>
    <t>n_DC_y23_ag16 * duration_Dc_ag16 * dw_TB * (1+disc)^-15</t>
  </si>
  <si>
    <t>n_DC_y23_ag17 * duration_Dc_ag17 * dw_TB * (1+disc)^-16</t>
  </si>
  <si>
    <t>n_DC_y24_ag1 * duration_Dc_ag1 * dw_TB * 1</t>
  </si>
  <si>
    <t>n_DC_y24_ag2 * duration_Dc_ag2 * dw_TB * (1+disc)^-1</t>
  </si>
  <si>
    <t>n_DC_y24_ag3 * duration_Dc_ag3 * dw_TB * (1+disc)^-2</t>
  </si>
  <si>
    <t>n_DC_y24_ag4 * duration_Dc_ag4 * dw_TB * (1+disc)^-3</t>
  </si>
  <si>
    <t>n_DC_y24_ag5 * duration_Dc_ag5 * dw_TB * (1+disc)^-4</t>
  </si>
  <si>
    <t>n_DC_y24_ag6 * duration_Dc_ag6 * dw_TB * (1+disc)^-5</t>
  </si>
  <si>
    <t>n_DC_y24_ag7 * duration_Dc_ag7 * dw_TB * (1+disc)^-6</t>
  </si>
  <si>
    <t>n_DC_y24_ag8 * duration_Dc_ag8 * dw_TB * (1+disc)^-7</t>
  </si>
  <si>
    <t>n_DC_y24_ag9 * duration_Dc_ag9 * dw_TB * (1+disc)^-8</t>
  </si>
  <si>
    <t>n_DC_y24_ag10 * duration_Dc_ag10 * dw_TB * (1+disc)^-9</t>
  </si>
  <si>
    <t>n_DC_y24_ag11 * duration_Dc_ag11 * dw_TB * (1+disc)^-10</t>
  </si>
  <si>
    <t>n_DC_y24_ag12 * duration_Dc_ag12 * dw_TB * (1+disc)^-11</t>
  </si>
  <si>
    <t>n_DC_y24_ag13 * duration_Dc_ag13 * dw_TB * (1+disc)^-12</t>
  </si>
  <si>
    <t>n_DC_y24_ag14 * duration_Dc_ag14 * dw_TB * (1+disc)^-13</t>
  </si>
  <si>
    <t>n_DC_y24_ag15 * duration_Dc_ag15 * dw_TB * (1+disc)^-14</t>
  </si>
  <si>
    <t>n_DC_y24_ag16 * duration_Dc_ag16 * dw_TB * (1+disc)^-15</t>
  </si>
  <si>
    <t>n_DC_y24_ag17 * duration_Dc_ag17 * dw_TB * (1+disc)^-16</t>
  </si>
  <si>
    <t>n_DC_y25_ag1 * duration_Dc_ag1 * dw_TB * 1</t>
  </si>
  <si>
    <t>n_DC_y25_ag2 * duration_Dc_ag2 * dw_TB * (1+disc)^-1</t>
  </si>
  <si>
    <t>n_DC_y25_ag3 * duration_Dc_ag3 * dw_TB * (1+disc)^-2</t>
  </si>
  <si>
    <t>n_DC_y25_ag4 * duration_Dc_ag4 * dw_TB * (1+disc)^-3</t>
  </si>
  <si>
    <t>n_DC_y25_ag5 * duration_Dc_ag5 * dw_TB * (1+disc)^-4</t>
  </si>
  <si>
    <t>n_DC_y25_ag6 * duration_Dc_ag6 * dw_TB * (1+disc)^-5</t>
  </si>
  <si>
    <t>n_DC_y25_ag7 * duration_Dc_ag7 * dw_TB * (1+disc)^-6</t>
  </si>
  <si>
    <t>n_DC_y25_ag8 * duration_Dc_ag8 * dw_TB * (1+disc)^-7</t>
  </si>
  <si>
    <t>n_DC_y25_ag9 * duration_Dc_ag9 * dw_TB * (1+disc)^-8</t>
  </si>
  <si>
    <t>n_DC_y25_ag10 * duration_Dc_ag10 * dw_TB * (1+disc)^-9</t>
  </si>
  <si>
    <t>n_DC_y25_ag11 * duration_Dc_ag11 * dw_TB * (1+disc)^-10</t>
  </si>
  <si>
    <t>n_DC_y25_ag12 * duration_Dc_ag12 * dw_TB * (1+disc)^-11</t>
  </si>
  <si>
    <t>n_DC_y25_ag13 * duration_Dc_ag13 * dw_TB * (1+disc)^-12</t>
  </si>
  <si>
    <t>n_DC_y25_ag14 * duration_Dc_ag14 * dw_TB * (1+disc)^-13</t>
  </si>
  <si>
    <t>n_DC_y25_ag15 * duration_Dc_ag15 * dw_TB * (1+disc)^-14</t>
  </si>
  <si>
    <t>n_DC_y25_ag16 * duration_Dc_ag16 * dw_TB * (1+disc)^-15</t>
  </si>
  <si>
    <t>n_DC_y25_ag17 * duration_Dc_ag17 * dw_TB * (1+disc)^-16</t>
  </si>
  <si>
    <t>DALY_mort_TB</t>
  </si>
  <si>
    <t>DALY_mort_postTB</t>
  </si>
  <si>
    <t>DALY_dis_TB</t>
  </si>
  <si>
    <t>DALY_dis_postTB</t>
  </si>
  <si>
    <r>
      <rPr>
        <i/>
        <sz val="11"/>
        <color theme="1"/>
        <rFont val="Aptos Narrow"/>
        <family val="2"/>
        <scheme val="minor"/>
      </rPr>
      <t>CCC</t>
    </r>
    <r>
      <rPr>
        <sz val="11"/>
        <color theme="1"/>
        <rFont val="Aptos Narrow"/>
        <family val="2"/>
        <scheme val="minor"/>
      </rPr>
      <t>_</t>
    </r>
    <r>
      <rPr>
        <b/>
        <sz val="11"/>
        <color theme="1"/>
        <rFont val="Aptos Narrow"/>
        <family val="2"/>
        <scheme val="minor"/>
      </rPr>
      <t>DALY</t>
    </r>
    <r>
      <rPr>
        <sz val="11"/>
        <color theme="1"/>
        <rFont val="Aptos Narrow"/>
        <family val="2"/>
        <scheme val="minor"/>
      </rPr>
      <t>_</t>
    </r>
    <r>
      <rPr>
        <i/>
        <sz val="11"/>
        <color theme="1"/>
        <rFont val="Aptos Narrow"/>
        <family val="2"/>
        <scheme val="minor"/>
      </rPr>
      <t>INT</t>
    </r>
  </si>
  <si>
    <t>Where CCC = the country code; INT = the intervention code</t>
  </si>
  <si>
    <t>Current QALYs for healthy people</t>
  </si>
  <si>
    <t>Current QALYs for people with TB</t>
  </si>
  <si>
    <t>Future QALYs for people in post-TB</t>
  </si>
  <si>
    <t>Future QALYs for healthy people</t>
  </si>
  <si>
    <t>= number of people who have never had clinical TB</t>
  </si>
  <si>
    <t>= n_noTB_y[n]</t>
  </si>
  <si>
    <t>* utility for TB</t>
  </si>
  <si>
    <t>* u_TB</t>
  </si>
  <si>
    <t>* 1</t>
  </si>
  <si>
    <t>* 1 cycle</t>
  </si>
  <si>
    <t>* utility for full health</t>
  </si>
  <si>
    <t>* u_healthy</t>
  </si>
  <si>
    <t>for each of 25 years</t>
  </si>
  <si>
    <t>at end of year 25</t>
  </si>
  <si>
    <t>* remaining life expectancy (discounted)</t>
  </si>
  <si>
    <t>* LY_healthy_y25_ag[n]</t>
  </si>
  <si>
    <t>= n_postTB_y[n]_ag[n]</t>
  </si>
  <si>
    <t>= Sum of all DALY_dis_TB_y[n]_ag[n], below</t>
  </si>
  <si>
    <t>= Sum of all DALY_dis_postTB_y[n]_ag[n], below</t>
  </si>
  <si>
    <t>= Sum of all DALY_mort_postTB_y[n]_ag[n], below</t>
  </si>
  <si>
    <t>= Sum of all DALY_mort_TB_y[n]_ag[n], below</t>
  </si>
  <si>
    <t>* utility for post-TB</t>
  </si>
  <si>
    <t>= n_noTB_y25_ag[n]</t>
  </si>
  <si>
    <t>QALY_future_noTB</t>
  </si>
  <si>
    <t>QALY_future_postTB</t>
  </si>
  <si>
    <t>QALY_annual_noTB</t>
  </si>
  <si>
    <t>QALY_annual_TB</t>
  </si>
  <si>
    <t>QALY_annual_TB_y[n]_ag[n]</t>
  </si>
  <si>
    <t>QALY_future_postTB_y[n]_ag[n]</t>
  </si>
  <si>
    <t>QALY_future_noTB_y25_ag[n]</t>
  </si>
  <si>
    <t>QALY_annual_noTB_y[n]</t>
  </si>
  <si>
    <t>QALY_annual_TB_y1_ag1</t>
  </si>
  <si>
    <t>QALY_annual_TB_y1_ag2</t>
  </si>
  <si>
    <t>QALY_annual_TB_y1_ag3</t>
  </si>
  <si>
    <t>QALY_annual_TB_y1_ag4</t>
  </si>
  <si>
    <t>QALY_annual_TB_y1_ag5</t>
  </si>
  <si>
    <t>QALY_annual_TB_y1_ag6</t>
  </si>
  <si>
    <t>QALY_annual_TB_y1_ag7</t>
  </si>
  <si>
    <t>QALY_annual_TB_y1_ag8</t>
  </si>
  <si>
    <t>QALY_annual_TB_y1_ag9</t>
  </si>
  <si>
    <t>QALY_annual_TB_y1_ag10</t>
  </si>
  <si>
    <t>QALY_annual_TB_y1_ag11</t>
  </si>
  <si>
    <t>QALY_annual_TB_y1_ag12</t>
  </si>
  <si>
    <t>QALY_annual_TB_y1_ag13</t>
  </si>
  <si>
    <t>QALY_annual_TB_y1_ag14</t>
  </si>
  <si>
    <t>QALY_annual_TB_y1_ag15</t>
  </si>
  <si>
    <t>QALY_annual_TB_y1_ag16</t>
  </si>
  <si>
    <t>QALY_annual_TB_y1_ag17</t>
  </si>
  <si>
    <t>QALY_annual_TB_y2_ag1</t>
  </si>
  <si>
    <t>QALY_annual_TB_y2_ag2</t>
  </si>
  <si>
    <t>QALY_annual_TB_y2_ag3</t>
  </si>
  <si>
    <t>QALY_annual_TB_y2_ag4</t>
  </si>
  <si>
    <t>QALY_annual_TB_y2_ag5</t>
  </si>
  <si>
    <t>QALY_annual_TB_y2_ag6</t>
  </si>
  <si>
    <t>QALY_annual_TB_y2_ag7</t>
  </si>
  <si>
    <t>QALY_annual_TB_y2_ag8</t>
  </si>
  <si>
    <t>QALY_annual_TB_y2_ag9</t>
  </si>
  <si>
    <t>QALY_annual_TB_y2_ag10</t>
  </si>
  <si>
    <t>QALY_annual_TB_y2_ag11</t>
  </si>
  <si>
    <t>QALY_annual_TB_y2_ag12</t>
  </si>
  <si>
    <t>QALY_annual_TB_y2_ag13</t>
  </si>
  <si>
    <t>QALY_annual_TB_y2_ag14</t>
  </si>
  <si>
    <t>QALY_annual_TB_y2_ag15</t>
  </si>
  <si>
    <t>QALY_annual_TB_y2_ag16</t>
  </si>
  <si>
    <t>QALY_annual_TB_y2_ag17</t>
  </si>
  <si>
    <t>QALY_annual_TB_y3_ag1</t>
  </si>
  <si>
    <t>QALY_annual_TB_y3_ag2</t>
  </si>
  <si>
    <t>QALY_annual_TB_y3_ag3</t>
  </si>
  <si>
    <t>QALY_annual_TB_y3_ag4</t>
  </si>
  <si>
    <t>QALY_annual_TB_y3_ag5</t>
  </si>
  <si>
    <t>QALY_annual_TB_y3_ag6</t>
  </si>
  <si>
    <t>QALY_annual_TB_y3_ag7</t>
  </si>
  <si>
    <t>QALY_annual_TB_y3_ag8</t>
  </si>
  <si>
    <t>QALY_annual_TB_y3_ag9</t>
  </si>
  <si>
    <t>QALY_annual_TB_y3_ag10</t>
  </si>
  <si>
    <t>QALY_annual_TB_y3_ag11</t>
  </si>
  <si>
    <t>QALY_annual_TB_y3_ag12</t>
  </si>
  <si>
    <t>QALY_annual_TB_y3_ag13</t>
  </si>
  <si>
    <t>QALY_annual_TB_y3_ag14</t>
  </si>
  <si>
    <t>QALY_annual_TB_y3_ag15</t>
  </si>
  <si>
    <t>QALY_annual_TB_y3_ag16</t>
  </si>
  <si>
    <t>QALY_annual_TB_y3_ag17</t>
  </si>
  <si>
    <t>QALY_annual_TB_y4_ag1</t>
  </si>
  <si>
    <t>QALY_annual_TB_y4_ag2</t>
  </si>
  <si>
    <t>QALY_annual_TB_y4_ag3</t>
  </si>
  <si>
    <t>QALY_annual_TB_y4_ag4</t>
  </si>
  <si>
    <t>QALY_annual_TB_y4_ag5</t>
  </si>
  <si>
    <t>QALY_annual_TB_y4_ag6</t>
  </si>
  <si>
    <t>QALY_annual_TB_y4_ag7</t>
  </si>
  <si>
    <t>QALY_annual_TB_y4_ag8</t>
  </si>
  <si>
    <t>QALY_annual_TB_y4_ag9</t>
  </si>
  <si>
    <t>QALY_annual_TB_y4_ag10</t>
  </si>
  <si>
    <t>QALY_annual_TB_y4_ag11</t>
  </si>
  <si>
    <t>QALY_annual_TB_y4_ag12</t>
  </si>
  <si>
    <t>QALY_annual_TB_y4_ag13</t>
  </si>
  <si>
    <t>QALY_annual_TB_y4_ag14</t>
  </si>
  <si>
    <t>QALY_annual_TB_y4_ag15</t>
  </si>
  <si>
    <t>QALY_annual_TB_y4_ag16</t>
  </si>
  <si>
    <t>QALY_annual_TB_y4_ag17</t>
  </si>
  <si>
    <t>QALY_annual_TB_y5_ag1</t>
  </si>
  <si>
    <t>QALY_annual_TB_y5_ag2</t>
  </si>
  <si>
    <t>QALY_annual_TB_y5_ag3</t>
  </si>
  <si>
    <t>QALY_annual_TB_y5_ag4</t>
  </si>
  <si>
    <t>QALY_annual_TB_y5_ag5</t>
  </si>
  <si>
    <t>QALY_annual_TB_y5_ag6</t>
  </si>
  <si>
    <t>QALY_annual_TB_y5_ag7</t>
  </si>
  <si>
    <t>QALY_annual_TB_y5_ag8</t>
  </si>
  <si>
    <t>QALY_annual_TB_y5_ag9</t>
  </si>
  <si>
    <t>QALY_annual_TB_y5_ag10</t>
  </si>
  <si>
    <t>QALY_annual_TB_y5_ag11</t>
  </si>
  <si>
    <t>QALY_annual_TB_y5_ag12</t>
  </si>
  <si>
    <t>QALY_annual_TB_y5_ag13</t>
  </si>
  <si>
    <t>QALY_annual_TB_y5_ag14</t>
  </si>
  <si>
    <t>QALY_annual_TB_y5_ag15</t>
  </si>
  <si>
    <t>QALY_annual_TB_y5_ag16</t>
  </si>
  <si>
    <t>QALY_annual_TB_y5_ag17</t>
  </si>
  <si>
    <t>QALY_annual_TB_y6_ag1</t>
  </si>
  <si>
    <t>QALY_annual_TB_y6_ag2</t>
  </si>
  <si>
    <t>QALY_annual_TB_y6_ag3</t>
  </si>
  <si>
    <t>QALY_annual_TB_y6_ag4</t>
  </si>
  <si>
    <t>QALY_annual_TB_y6_ag5</t>
  </si>
  <si>
    <t>QALY_annual_TB_y6_ag6</t>
  </si>
  <si>
    <t>QALY_annual_TB_y6_ag7</t>
  </si>
  <si>
    <t>QALY_annual_TB_y6_ag8</t>
  </si>
  <si>
    <t>QALY_annual_TB_y6_ag9</t>
  </si>
  <si>
    <t>QALY_annual_TB_y6_ag10</t>
  </si>
  <si>
    <t>QALY_annual_TB_y6_ag11</t>
  </si>
  <si>
    <t>QALY_annual_TB_y6_ag12</t>
  </si>
  <si>
    <t>QALY_annual_TB_y6_ag13</t>
  </si>
  <si>
    <t>QALY_annual_TB_y6_ag14</t>
  </si>
  <si>
    <t>QALY_annual_TB_y6_ag15</t>
  </si>
  <si>
    <t>QALY_annual_TB_y6_ag16</t>
  </si>
  <si>
    <t>QALY_annual_TB_y6_ag17</t>
  </si>
  <si>
    <t>QALY_annual_TB_y7_ag1</t>
  </si>
  <si>
    <t>QALY_annual_TB_y7_ag2</t>
  </si>
  <si>
    <t>QALY_annual_TB_y7_ag3</t>
  </si>
  <si>
    <t>QALY_annual_TB_y7_ag4</t>
  </si>
  <si>
    <t>QALY_annual_TB_y7_ag5</t>
  </si>
  <si>
    <t>QALY_annual_TB_y7_ag6</t>
  </si>
  <si>
    <t>QALY_annual_TB_y7_ag7</t>
  </si>
  <si>
    <t>QALY_annual_TB_y7_ag8</t>
  </si>
  <si>
    <t>QALY_annual_TB_y7_ag9</t>
  </si>
  <si>
    <t>QALY_annual_TB_y7_ag10</t>
  </si>
  <si>
    <t>QALY_annual_TB_y7_ag11</t>
  </si>
  <si>
    <t>QALY_annual_TB_y7_ag12</t>
  </si>
  <si>
    <t>QALY_annual_TB_y7_ag13</t>
  </si>
  <si>
    <t>QALY_annual_TB_y7_ag14</t>
  </si>
  <si>
    <t>QALY_annual_TB_y7_ag15</t>
  </si>
  <si>
    <t>QALY_annual_TB_y7_ag16</t>
  </si>
  <si>
    <t>QALY_annual_TB_y7_ag17</t>
  </si>
  <si>
    <t>QALY_annual_TB_y8_ag1</t>
  </si>
  <si>
    <t>QALY_annual_TB_y8_ag2</t>
  </si>
  <si>
    <t>QALY_annual_TB_y8_ag3</t>
  </si>
  <si>
    <t>QALY_annual_TB_y8_ag4</t>
  </si>
  <si>
    <t>QALY_annual_TB_y8_ag5</t>
  </si>
  <si>
    <t>QALY_annual_TB_y8_ag6</t>
  </si>
  <si>
    <t>QALY_annual_TB_y8_ag7</t>
  </si>
  <si>
    <t>QALY_annual_TB_y8_ag8</t>
  </si>
  <si>
    <t>QALY_annual_TB_y8_ag9</t>
  </si>
  <si>
    <t>QALY_annual_TB_y8_ag10</t>
  </si>
  <si>
    <t>QALY_annual_TB_y8_ag11</t>
  </si>
  <si>
    <t>QALY_annual_TB_y8_ag12</t>
  </si>
  <si>
    <t>QALY_annual_TB_y8_ag13</t>
  </si>
  <si>
    <t>QALY_annual_TB_y8_ag14</t>
  </si>
  <si>
    <t>QALY_annual_TB_y8_ag15</t>
  </si>
  <si>
    <t>QALY_annual_TB_y8_ag16</t>
  </si>
  <si>
    <t>QALY_annual_TB_y8_ag17</t>
  </si>
  <si>
    <t>QALY_annual_TB_y9_ag1</t>
  </si>
  <si>
    <t>QALY_annual_TB_y9_ag2</t>
  </si>
  <si>
    <t>QALY_annual_TB_y9_ag3</t>
  </si>
  <si>
    <t>QALY_annual_TB_y9_ag4</t>
  </si>
  <si>
    <t>QALY_annual_TB_y9_ag5</t>
  </si>
  <si>
    <t>QALY_annual_TB_y9_ag6</t>
  </si>
  <si>
    <t>QALY_annual_TB_y9_ag7</t>
  </si>
  <si>
    <t>QALY_annual_TB_y9_ag8</t>
  </si>
  <si>
    <t>QALY_annual_TB_y9_ag9</t>
  </si>
  <si>
    <t>QALY_annual_TB_y9_ag10</t>
  </si>
  <si>
    <t>QALY_annual_TB_y9_ag11</t>
  </si>
  <si>
    <t>QALY_annual_TB_y9_ag12</t>
  </si>
  <si>
    <t>QALY_annual_TB_y9_ag13</t>
  </si>
  <si>
    <t>QALY_annual_TB_y9_ag14</t>
  </si>
  <si>
    <t>QALY_annual_TB_y9_ag15</t>
  </si>
  <si>
    <t>QALY_annual_TB_y9_ag16</t>
  </si>
  <si>
    <t>QALY_annual_TB_y9_ag17</t>
  </si>
  <si>
    <t>QALY_annual_TB_y10_ag1</t>
  </si>
  <si>
    <t>QALY_annual_TB_y10_ag2</t>
  </si>
  <si>
    <t>QALY_annual_TB_y10_ag3</t>
  </si>
  <si>
    <t>QALY_annual_TB_y10_ag4</t>
  </si>
  <si>
    <t>QALY_annual_TB_y10_ag5</t>
  </si>
  <si>
    <t>QALY_annual_TB_y10_ag6</t>
  </si>
  <si>
    <t>QALY_annual_TB_y10_ag7</t>
  </si>
  <si>
    <t>QALY_annual_TB_y10_ag8</t>
  </si>
  <si>
    <t>QALY_annual_TB_y10_ag9</t>
  </si>
  <si>
    <t>QALY_annual_TB_y10_ag10</t>
  </si>
  <si>
    <t>QALY_annual_TB_y10_ag11</t>
  </si>
  <si>
    <t>QALY_annual_TB_y10_ag12</t>
  </si>
  <si>
    <t>QALY_annual_TB_y10_ag13</t>
  </si>
  <si>
    <t>QALY_annual_TB_y10_ag14</t>
  </si>
  <si>
    <t>QALY_annual_TB_y10_ag15</t>
  </si>
  <si>
    <t>QALY_annual_TB_y10_ag16</t>
  </si>
  <si>
    <t>QALY_annual_TB_y10_ag17</t>
  </si>
  <si>
    <t>QALY_annual_TB_y11_ag1</t>
  </si>
  <si>
    <t>QALY_annual_TB_y11_ag2</t>
  </si>
  <si>
    <t>QALY_annual_TB_y11_ag3</t>
  </si>
  <si>
    <t>QALY_annual_TB_y11_ag4</t>
  </si>
  <si>
    <t>QALY_annual_TB_y11_ag5</t>
  </si>
  <si>
    <t>QALY_annual_TB_y11_ag6</t>
  </si>
  <si>
    <t>QALY_annual_TB_y11_ag7</t>
  </si>
  <si>
    <t>QALY_annual_TB_y11_ag8</t>
  </si>
  <si>
    <t>QALY_annual_TB_y11_ag9</t>
  </si>
  <si>
    <t>QALY_annual_TB_y11_ag10</t>
  </si>
  <si>
    <t>QALY_annual_TB_y11_ag11</t>
  </si>
  <si>
    <t>QALY_annual_TB_y11_ag12</t>
  </si>
  <si>
    <t>QALY_annual_TB_y11_ag13</t>
  </si>
  <si>
    <t>QALY_annual_TB_y11_ag14</t>
  </si>
  <si>
    <t>QALY_annual_TB_y11_ag15</t>
  </si>
  <si>
    <t>QALY_annual_TB_y11_ag16</t>
  </si>
  <si>
    <t>QALY_annual_TB_y11_ag17</t>
  </si>
  <si>
    <t>QALY_annual_TB_y12_ag1</t>
  </si>
  <si>
    <t>QALY_annual_TB_y12_ag2</t>
  </si>
  <si>
    <t>QALY_annual_TB_y12_ag3</t>
  </si>
  <si>
    <t>QALY_annual_TB_y12_ag4</t>
  </si>
  <si>
    <t>QALY_annual_TB_y12_ag5</t>
  </si>
  <si>
    <t>QALY_annual_TB_y12_ag6</t>
  </si>
  <si>
    <t>QALY_annual_TB_y12_ag7</t>
  </si>
  <si>
    <t>QALY_annual_TB_y12_ag8</t>
  </si>
  <si>
    <t>QALY_annual_TB_y12_ag9</t>
  </si>
  <si>
    <t>QALY_annual_TB_y12_ag10</t>
  </si>
  <si>
    <t>QALY_annual_TB_y12_ag11</t>
  </si>
  <si>
    <t>QALY_annual_TB_y12_ag12</t>
  </si>
  <si>
    <t>QALY_annual_TB_y12_ag13</t>
  </si>
  <si>
    <t>QALY_annual_TB_y12_ag14</t>
  </si>
  <si>
    <t>QALY_annual_TB_y12_ag15</t>
  </si>
  <si>
    <t>QALY_annual_TB_y12_ag16</t>
  </si>
  <si>
    <t>QALY_annual_TB_y12_ag17</t>
  </si>
  <si>
    <t>QALY_annual_TB_y13_ag1</t>
  </si>
  <si>
    <t>QALY_annual_TB_y13_ag2</t>
  </si>
  <si>
    <t>QALY_annual_TB_y13_ag3</t>
  </si>
  <si>
    <t>QALY_annual_TB_y13_ag4</t>
  </si>
  <si>
    <t>QALY_annual_TB_y13_ag5</t>
  </si>
  <si>
    <t>QALY_annual_TB_y13_ag6</t>
  </si>
  <si>
    <t>QALY_annual_TB_y13_ag7</t>
  </si>
  <si>
    <t>QALY_annual_TB_y13_ag8</t>
  </si>
  <si>
    <t>QALY_annual_TB_y13_ag9</t>
  </si>
  <si>
    <t>QALY_annual_TB_y13_ag10</t>
  </si>
  <si>
    <t>QALY_annual_TB_y13_ag11</t>
  </si>
  <si>
    <t>QALY_annual_TB_y13_ag12</t>
  </si>
  <si>
    <t>QALY_annual_TB_y13_ag13</t>
  </si>
  <si>
    <t>QALY_annual_TB_y13_ag14</t>
  </si>
  <si>
    <t>QALY_annual_TB_y13_ag15</t>
  </si>
  <si>
    <t>QALY_annual_TB_y13_ag16</t>
  </si>
  <si>
    <t>QALY_annual_TB_y13_ag17</t>
  </si>
  <si>
    <t>QALY_annual_TB_y14_ag1</t>
  </si>
  <si>
    <t>QALY_annual_TB_y14_ag2</t>
  </si>
  <si>
    <t>QALY_annual_TB_y14_ag3</t>
  </si>
  <si>
    <t>QALY_annual_TB_y14_ag4</t>
  </si>
  <si>
    <t>QALY_annual_TB_y14_ag5</t>
  </si>
  <si>
    <t>QALY_annual_TB_y14_ag6</t>
  </si>
  <si>
    <t>QALY_annual_TB_y14_ag7</t>
  </si>
  <si>
    <t>QALY_annual_TB_y14_ag8</t>
  </si>
  <si>
    <t>QALY_annual_TB_y14_ag9</t>
  </si>
  <si>
    <t>QALY_annual_TB_y14_ag10</t>
  </si>
  <si>
    <t>QALY_annual_TB_y14_ag11</t>
  </si>
  <si>
    <t>QALY_annual_TB_y14_ag12</t>
  </si>
  <si>
    <t>QALY_annual_TB_y14_ag13</t>
  </si>
  <si>
    <t>QALY_annual_TB_y14_ag14</t>
  </si>
  <si>
    <t>QALY_annual_TB_y14_ag15</t>
  </si>
  <si>
    <t>QALY_annual_TB_y14_ag16</t>
  </si>
  <si>
    <t>QALY_annual_TB_y14_ag17</t>
  </si>
  <si>
    <t>QALY_annual_TB_y15_ag1</t>
  </si>
  <si>
    <t>QALY_annual_TB_y15_ag2</t>
  </si>
  <si>
    <t>QALY_annual_TB_y15_ag3</t>
  </si>
  <si>
    <t>QALY_annual_TB_y15_ag4</t>
  </si>
  <si>
    <t>QALY_annual_TB_y15_ag5</t>
  </si>
  <si>
    <t>QALY_annual_TB_y15_ag6</t>
  </si>
  <si>
    <t>QALY_annual_TB_y15_ag7</t>
  </si>
  <si>
    <t>QALY_annual_TB_y15_ag8</t>
  </si>
  <si>
    <t>QALY_annual_TB_y15_ag9</t>
  </si>
  <si>
    <t>QALY_annual_TB_y15_ag10</t>
  </si>
  <si>
    <t>QALY_annual_TB_y15_ag11</t>
  </si>
  <si>
    <t>QALY_annual_TB_y15_ag12</t>
  </si>
  <si>
    <t>QALY_annual_TB_y15_ag13</t>
  </si>
  <si>
    <t>QALY_annual_TB_y15_ag14</t>
  </si>
  <si>
    <t>QALY_annual_TB_y15_ag15</t>
  </si>
  <si>
    <t>QALY_annual_TB_y15_ag16</t>
  </si>
  <si>
    <t>QALY_annual_TB_y15_ag17</t>
  </si>
  <si>
    <t>QALY_annual_TB_y16_ag1</t>
  </si>
  <si>
    <t>QALY_annual_TB_y16_ag2</t>
  </si>
  <si>
    <t>QALY_annual_TB_y16_ag3</t>
  </si>
  <si>
    <t>QALY_annual_TB_y16_ag4</t>
  </si>
  <si>
    <t>QALY_annual_TB_y16_ag5</t>
  </si>
  <si>
    <t>QALY_annual_TB_y16_ag6</t>
  </si>
  <si>
    <t>QALY_annual_TB_y16_ag7</t>
  </si>
  <si>
    <t>QALY_annual_TB_y16_ag8</t>
  </si>
  <si>
    <t>QALY_annual_TB_y16_ag9</t>
  </si>
  <si>
    <t>QALY_annual_TB_y16_ag10</t>
  </si>
  <si>
    <t>QALY_annual_TB_y16_ag11</t>
  </si>
  <si>
    <t>QALY_annual_TB_y16_ag12</t>
  </si>
  <si>
    <t>QALY_annual_TB_y16_ag13</t>
  </si>
  <si>
    <t>QALY_annual_TB_y16_ag14</t>
  </si>
  <si>
    <t>QALY_annual_TB_y16_ag15</t>
  </si>
  <si>
    <t>QALY_annual_TB_y16_ag16</t>
  </si>
  <si>
    <t>QALY_annual_TB_y16_ag17</t>
  </si>
  <si>
    <t>QALY_annual_TB_y17_ag1</t>
  </si>
  <si>
    <t>QALY_annual_TB_y17_ag2</t>
  </si>
  <si>
    <t>QALY_annual_TB_y17_ag3</t>
  </si>
  <si>
    <t>QALY_annual_TB_y17_ag4</t>
  </si>
  <si>
    <t>QALY_annual_TB_y17_ag5</t>
  </si>
  <si>
    <t>QALY_annual_TB_y17_ag6</t>
  </si>
  <si>
    <t>QALY_annual_TB_y17_ag7</t>
  </si>
  <si>
    <t>QALY_annual_TB_y17_ag8</t>
  </si>
  <si>
    <t>QALY_annual_TB_y17_ag9</t>
  </si>
  <si>
    <t>QALY_annual_TB_y17_ag10</t>
  </si>
  <si>
    <t>QALY_annual_TB_y17_ag11</t>
  </si>
  <si>
    <t>QALY_annual_TB_y17_ag12</t>
  </si>
  <si>
    <t>QALY_annual_TB_y17_ag13</t>
  </si>
  <si>
    <t>QALY_annual_TB_y17_ag14</t>
  </si>
  <si>
    <t>QALY_annual_TB_y17_ag15</t>
  </si>
  <si>
    <t>QALY_annual_TB_y17_ag16</t>
  </si>
  <si>
    <t>QALY_annual_TB_y17_ag17</t>
  </si>
  <si>
    <t>QALY_annual_TB_y18_ag1</t>
  </si>
  <si>
    <t>QALY_annual_TB_y18_ag2</t>
  </si>
  <si>
    <t>QALY_annual_TB_y18_ag3</t>
  </si>
  <si>
    <t>QALY_annual_TB_y18_ag4</t>
  </si>
  <si>
    <t>QALY_annual_TB_y18_ag5</t>
  </si>
  <si>
    <t>QALY_annual_TB_y18_ag6</t>
  </si>
  <si>
    <t>QALY_annual_TB_y18_ag7</t>
  </si>
  <si>
    <t>QALY_annual_TB_y18_ag8</t>
  </si>
  <si>
    <t>QALY_annual_TB_y18_ag9</t>
  </si>
  <si>
    <t>QALY_annual_TB_y18_ag10</t>
  </si>
  <si>
    <t>QALY_annual_TB_y18_ag11</t>
  </si>
  <si>
    <t>QALY_annual_TB_y18_ag12</t>
  </si>
  <si>
    <t>QALY_annual_TB_y18_ag13</t>
  </si>
  <si>
    <t>QALY_annual_TB_y18_ag14</t>
  </si>
  <si>
    <t>QALY_annual_TB_y18_ag15</t>
  </si>
  <si>
    <t>QALY_annual_TB_y18_ag16</t>
  </si>
  <si>
    <t>QALY_annual_TB_y18_ag17</t>
  </si>
  <si>
    <t>QALY_annual_TB_y19_ag1</t>
  </si>
  <si>
    <t>QALY_annual_TB_y19_ag2</t>
  </si>
  <si>
    <t>QALY_annual_TB_y19_ag3</t>
  </si>
  <si>
    <t>QALY_annual_TB_y19_ag4</t>
  </si>
  <si>
    <t>QALY_annual_TB_y19_ag5</t>
  </si>
  <si>
    <t>QALY_annual_TB_y19_ag6</t>
  </si>
  <si>
    <t>QALY_annual_TB_y19_ag7</t>
  </si>
  <si>
    <t>QALY_annual_TB_y19_ag8</t>
  </si>
  <si>
    <t>QALY_annual_TB_y19_ag9</t>
  </si>
  <si>
    <t>QALY_annual_TB_y19_ag10</t>
  </si>
  <si>
    <t>QALY_annual_TB_y19_ag11</t>
  </si>
  <si>
    <t>QALY_annual_TB_y19_ag12</t>
  </si>
  <si>
    <t>QALY_annual_TB_y19_ag13</t>
  </si>
  <si>
    <t>QALY_annual_TB_y19_ag14</t>
  </si>
  <si>
    <t>QALY_annual_TB_y19_ag15</t>
  </si>
  <si>
    <t>QALY_annual_TB_y19_ag16</t>
  </si>
  <si>
    <t>QALY_annual_TB_y19_ag17</t>
  </si>
  <si>
    <t>QALY_annual_TB_y20_ag1</t>
  </si>
  <si>
    <t>QALY_annual_TB_y20_ag2</t>
  </si>
  <si>
    <t>QALY_annual_TB_y20_ag3</t>
  </si>
  <si>
    <t>QALY_annual_TB_y20_ag4</t>
  </si>
  <si>
    <t>QALY_annual_TB_y20_ag5</t>
  </si>
  <si>
    <t>QALY_annual_TB_y20_ag6</t>
  </si>
  <si>
    <t>QALY_annual_TB_y20_ag7</t>
  </si>
  <si>
    <t>QALY_annual_TB_y20_ag8</t>
  </si>
  <si>
    <t>QALY_annual_TB_y20_ag9</t>
  </si>
  <si>
    <t>QALY_annual_TB_y20_ag10</t>
  </si>
  <si>
    <t>QALY_annual_TB_y20_ag11</t>
  </si>
  <si>
    <t>QALY_annual_TB_y20_ag12</t>
  </si>
  <si>
    <t>QALY_annual_TB_y20_ag13</t>
  </si>
  <si>
    <t>QALY_annual_TB_y20_ag14</t>
  </si>
  <si>
    <t>QALY_annual_TB_y20_ag15</t>
  </si>
  <si>
    <t>QALY_annual_TB_y20_ag16</t>
  </si>
  <si>
    <t>QALY_annual_TB_y20_ag17</t>
  </si>
  <si>
    <t>QALY_annual_TB_y21_ag1</t>
  </si>
  <si>
    <t>QALY_annual_TB_y21_ag2</t>
  </si>
  <si>
    <t>QALY_annual_TB_y21_ag3</t>
  </si>
  <si>
    <t>QALY_annual_TB_y21_ag4</t>
  </si>
  <si>
    <t>QALY_annual_TB_y21_ag5</t>
  </si>
  <si>
    <t>QALY_annual_TB_y21_ag6</t>
  </si>
  <si>
    <t>QALY_annual_TB_y21_ag7</t>
  </si>
  <si>
    <t>QALY_annual_TB_y21_ag8</t>
  </si>
  <si>
    <t>QALY_annual_TB_y21_ag9</t>
  </si>
  <si>
    <t>QALY_annual_TB_y21_ag10</t>
  </si>
  <si>
    <t>QALY_annual_TB_y21_ag11</t>
  </si>
  <si>
    <t>QALY_annual_TB_y21_ag12</t>
  </si>
  <si>
    <t>QALY_annual_TB_y21_ag13</t>
  </si>
  <si>
    <t>QALY_annual_TB_y21_ag14</t>
  </si>
  <si>
    <t>QALY_annual_TB_y21_ag15</t>
  </si>
  <si>
    <t>QALY_annual_TB_y21_ag16</t>
  </si>
  <si>
    <t>QALY_annual_TB_y21_ag17</t>
  </si>
  <si>
    <t>QALY_annual_TB_y22_ag1</t>
  </si>
  <si>
    <t>QALY_annual_TB_y22_ag2</t>
  </si>
  <si>
    <t>QALY_annual_TB_y22_ag3</t>
  </si>
  <si>
    <t>QALY_annual_TB_y22_ag4</t>
  </si>
  <si>
    <t>QALY_annual_TB_y22_ag5</t>
  </si>
  <si>
    <t>QALY_annual_TB_y22_ag6</t>
  </si>
  <si>
    <t>QALY_annual_TB_y22_ag7</t>
  </si>
  <si>
    <t>QALY_annual_TB_y22_ag8</t>
  </si>
  <si>
    <t>QALY_annual_TB_y22_ag9</t>
  </si>
  <si>
    <t>QALY_annual_TB_y22_ag10</t>
  </si>
  <si>
    <t>QALY_annual_TB_y22_ag11</t>
  </si>
  <si>
    <t>QALY_annual_TB_y22_ag12</t>
  </si>
  <si>
    <t>QALY_annual_TB_y22_ag13</t>
  </si>
  <si>
    <t>QALY_annual_TB_y22_ag14</t>
  </si>
  <si>
    <t>QALY_annual_TB_y22_ag15</t>
  </si>
  <si>
    <t>QALY_annual_TB_y22_ag16</t>
  </si>
  <si>
    <t>QALY_annual_TB_y22_ag17</t>
  </si>
  <si>
    <t>QALY_annual_TB_y23_ag1</t>
  </si>
  <si>
    <t>QALY_annual_TB_y23_ag2</t>
  </si>
  <si>
    <t>QALY_annual_TB_y23_ag3</t>
  </si>
  <si>
    <t>QALY_annual_TB_y23_ag4</t>
  </si>
  <si>
    <t>QALY_annual_TB_y23_ag5</t>
  </si>
  <si>
    <t>QALY_annual_TB_y23_ag6</t>
  </si>
  <si>
    <t>QALY_annual_TB_y23_ag7</t>
  </si>
  <si>
    <t>QALY_annual_TB_y23_ag8</t>
  </si>
  <si>
    <t>QALY_annual_TB_y23_ag9</t>
  </si>
  <si>
    <t>QALY_annual_TB_y23_ag10</t>
  </si>
  <si>
    <t>QALY_annual_TB_y23_ag11</t>
  </si>
  <si>
    <t>QALY_annual_TB_y23_ag12</t>
  </si>
  <si>
    <t>QALY_annual_TB_y23_ag13</t>
  </si>
  <si>
    <t>QALY_annual_TB_y23_ag14</t>
  </si>
  <si>
    <t>QALY_annual_TB_y23_ag15</t>
  </si>
  <si>
    <t>QALY_annual_TB_y23_ag16</t>
  </si>
  <si>
    <t>QALY_annual_TB_y23_ag17</t>
  </si>
  <si>
    <t>QALY_annual_TB_y24_ag1</t>
  </si>
  <si>
    <t>QALY_annual_TB_y24_ag2</t>
  </si>
  <si>
    <t>QALY_annual_TB_y24_ag3</t>
  </si>
  <si>
    <t>QALY_annual_TB_y24_ag4</t>
  </si>
  <si>
    <t>QALY_annual_TB_y24_ag5</t>
  </si>
  <si>
    <t>QALY_annual_TB_y24_ag6</t>
  </si>
  <si>
    <t>QALY_annual_TB_y24_ag7</t>
  </si>
  <si>
    <t>QALY_annual_TB_y24_ag8</t>
  </si>
  <si>
    <t>QALY_annual_TB_y24_ag9</t>
  </si>
  <si>
    <t>QALY_annual_TB_y24_ag10</t>
  </si>
  <si>
    <t>QALY_annual_TB_y24_ag11</t>
  </si>
  <si>
    <t>QALY_annual_TB_y24_ag12</t>
  </si>
  <si>
    <t>QALY_annual_TB_y24_ag13</t>
  </si>
  <si>
    <t>QALY_annual_TB_y24_ag14</t>
  </si>
  <si>
    <t>QALY_annual_TB_y24_ag15</t>
  </si>
  <si>
    <t>QALY_annual_TB_y24_ag16</t>
  </si>
  <si>
    <t>QALY_annual_TB_y24_ag17</t>
  </si>
  <si>
    <t>QALY_annual_TB_y25_ag1</t>
  </si>
  <si>
    <t>QALY_annual_TB_y25_ag2</t>
  </si>
  <si>
    <t>QALY_annual_TB_y25_ag3</t>
  </si>
  <si>
    <t>QALY_annual_TB_y25_ag4</t>
  </si>
  <si>
    <t>QALY_annual_TB_y25_ag5</t>
  </si>
  <si>
    <t>QALY_annual_TB_y25_ag6</t>
  </si>
  <si>
    <t>QALY_annual_TB_y25_ag7</t>
  </si>
  <si>
    <t>QALY_annual_TB_y25_ag8</t>
  </si>
  <si>
    <t>QALY_annual_TB_y25_ag9</t>
  </si>
  <si>
    <t>QALY_annual_TB_y25_ag10</t>
  </si>
  <si>
    <t>QALY_annual_TB_y25_ag11</t>
  </si>
  <si>
    <t>QALY_annual_TB_y25_ag12</t>
  </si>
  <si>
    <t>QALY_annual_TB_y25_ag13</t>
  </si>
  <si>
    <t>QALY_annual_TB_y25_ag14</t>
  </si>
  <si>
    <t>QALY_annual_TB_y25_ag15</t>
  </si>
  <si>
    <t>QALY_annual_TB_y25_ag16</t>
  </si>
  <si>
    <t>QALY_annual_TB_y25_ag17</t>
  </si>
  <si>
    <t>n_Dc_y1_ag1 * duration_Dc_ag1 * u_TB * 1</t>
  </si>
  <si>
    <t>n_Dc_y1_ag2 * duration_Dc_ag2 * u_TB * (1+disc)^-1</t>
  </si>
  <si>
    <t>n_Dc_y1_ag3 * duration_Dc_ag3 * u_TB * (1+disc)^-2</t>
  </si>
  <si>
    <t>n_Dc_y1_ag4 * duration_Dc_ag4 * u_TB * (1+disc)^-3</t>
  </si>
  <si>
    <t>n_Dc_y1_ag5 * duration_Dc_ag5 * u_TB * (1+disc)^-4</t>
  </si>
  <si>
    <t>n_Dc_y1_ag6 * duration_Dc_ag6 * u_TB * (1+disc)^-5</t>
  </si>
  <si>
    <t>n_Dc_y1_ag7 * duration_Dc_ag7 * u_TB * (1+disc)^-6</t>
  </si>
  <si>
    <t>n_Dc_y1_ag8 * duration_Dc_ag8 * u_TB * (1+disc)^-7</t>
  </si>
  <si>
    <t>n_Dc_y1_ag9 * duration_Dc_ag9 * u_TB * (1+disc)^-8</t>
  </si>
  <si>
    <t>n_Dc_y1_ag10 * duration_Dc_ag10 * u_TB * (1+disc)^-9</t>
  </si>
  <si>
    <t>n_Dc_y1_ag11 * duration_Dc_ag11 * u_TB * (1+disc)^-10</t>
  </si>
  <si>
    <t>n_Dc_y1_ag12 * duration_Dc_ag12 * u_TB * (1+disc)^-11</t>
  </si>
  <si>
    <t>n_Dc_y1_ag13 * duration_Dc_ag13 * u_TB * (1+disc)^-12</t>
  </si>
  <si>
    <t>n_Dc_y1_ag14 * duration_Dc_ag14 * u_TB * (1+disc)^-13</t>
  </si>
  <si>
    <t>n_Dc_y1_ag15 * duration_Dc_ag15 * u_TB * (1+disc)^-14</t>
  </si>
  <si>
    <t>n_Dc_y1_ag16 * duration_Dc_ag16 * u_TB * (1+disc)^-15</t>
  </si>
  <si>
    <t>n_Dc_y1_ag17 * duration_Dc_ag17 * u_TB * (1+disc)^-16</t>
  </si>
  <si>
    <t>n_Dc_y2_ag1 * duration_Dc_ag1 * u_TB * 1</t>
  </si>
  <si>
    <t>n_Dc_y2_ag2 * duration_Dc_ag2 * u_TB * (1+disc)^-1</t>
  </si>
  <si>
    <t>n_Dc_y2_ag3 * duration_Dc_ag3 * u_TB * (1+disc)^-2</t>
  </si>
  <si>
    <t>n_Dc_y2_ag4 * duration_Dc_ag4 * u_TB * (1+disc)^-3</t>
  </si>
  <si>
    <t>n_Dc_y2_ag5 * duration_Dc_ag5 * u_TB * (1+disc)^-4</t>
  </si>
  <si>
    <t>n_Dc_y2_ag6 * duration_Dc_ag6 * u_TB * (1+disc)^-5</t>
  </si>
  <si>
    <t>n_Dc_y2_ag7 * duration_Dc_ag7 * u_TB * (1+disc)^-6</t>
  </si>
  <si>
    <t>n_Dc_y2_ag8 * duration_Dc_ag8 * u_TB * (1+disc)^-7</t>
  </si>
  <si>
    <t>n_Dc_y2_ag9 * duration_Dc_ag9 * u_TB * (1+disc)^-8</t>
  </si>
  <si>
    <t>n_Dc_y2_ag10 * duration_Dc_ag10 * u_TB * (1+disc)^-9</t>
  </si>
  <si>
    <t>n_Dc_y2_ag11 * duration_Dc_ag11 * u_TB * (1+disc)^-10</t>
  </si>
  <si>
    <t>n_Dc_y2_ag12 * duration_Dc_ag12 * u_TB * (1+disc)^-11</t>
  </si>
  <si>
    <t>n_Dc_y2_ag13 * duration_Dc_ag13 * u_TB * (1+disc)^-12</t>
  </si>
  <si>
    <t>n_Dc_y2_ag14 * duration_Dc_ag14 * u_TB * (1+disc)^-13</t>
  </si>
  <si>
    <t>n_Dc_y2_ag15 * duration_Dc_ag15 * u_TB * (1+disc)^-14</t>
  </si>
  <si>
    <t>n_Dc_y2_ag16 * duration_Dc_ag16 * u_TB * (1+disc)^-15</t>
  </si>
  <si>
    <t>n_Dc_y2_ag17 * duration_Dc_ag17 * u_TB * (1+disc)^-16</t>
  </si>
  <si>
    <t>n_Dc_y3_ag1 * duration_Dc_ag1 * u_TB * 1</t>
  </si>
  <si>
    <t>n_Dc_y3_ag2 * duration_Dc_ag2 * u_TB * (1+disc)^-1</t>
  </si>
  <si>
    <t>n_Dc_y3_ag3 * duration_Dc_ag3 * u_TB * (1+disc)^-2</t>
  </si>
  <si>
    <t>n_Dc_y3_ag4 * duration_Dc_ag4 * u_TB * (1+disc)^-3</t>
  </si>
  <si>
    <t>n_Dc_y3_ag5 * duration_Dc_ag5 * u_TB * (1+disc)^-4</t>
  </si>
  <si>
    <t>n_Dc_y3_ag6 * duration_Dc_ag6 * u_TB * (1+disc)^-5</t>
  </si>
  <si>
    <t>n_Dc_y3_ag7 * duration_Dc_ag7 * u_TB * (1+disc)^-6</t>
  </si>
  <si>
    <t>n_Dc_y3_ag8 * duration_Dc_ag8 * u_TB * (1+disc)^-7</t>
  </si>
  <si>
    <t>n_Dc_y3_ag9 * duration_Dc_ag9 * u_TB * (1+disc)^-8</t>
  </si>
  <si>
    <t>n_Dc_y3_ag10 * duration_Dc_ag10 * u_TB * (1+disc)^-9</t>
  </si>
  <si>
    <t>n_Dc_y3_ag11 * duration_Dc_ag11 * u_TB * (1+disc)^-10</t>
  </si>
  <si>
    <t>n_Dc_y3_ag12 * duration_Dc_ag12 * u_TB * (1+disc)^-11</t>
  </si>
  <si>
    <t>n_Dc_y3_ag13 * duration_Dc_ag13 * u_TB * (1+disc)^-12</t>
  </si>
  <si>
    <t>n_Dc_y3_ag14 * duration_Dc_ag14 * u_TB * (1+disc)^-13</t>
  </si>
  <si>
    <t>n_Dc_y3_ag15 * duration_Dc_ag15 * u_TB * (1+disc)^-14</t>
  </si>
  <si>
    <t>n_Dc_y3_ag16 * duration_Dc_ag16 * u_TB * (1+disc)^-15</t>
  </si>
  <si>
    <t>n_Dc_y3_ag17 * duration_Dc_ag17 * u_TB * (1+disc)^-16</t>
  </si>
  <si>
    <t>n_Dc_y4_ag1 * duration_Dc_ag1 * u_TB * 1</t>
  </si>
  <si>
    <t>n_Dc_y4_ag2 * duration_Dc_ag2 * u_TB * (1+disc)^-1</t>
  </si>
  <si>
    <t>n_Dc_y4_ag3 * duration_Dc_ag3 * u_TB * (1+disc)^-2</t>
  </si>
  <si>
    <t>n_Dc_y4_ag4 * duration_Dc_ag4 * u_TB * (1+disc)^-3</t>
  </si>
  <si>
    <t>n_Dc_y4_ag5 * duration_Dc_ag5 * u_TB * (1+disc)^-4</t>
  </si>
  <si>
    <t>n_Dc_y4_ag6 * duration_Dc_ag6 * u_TB * (1+disc)^-5</t>
  </si>
  <si>
    <t>n_Dc_y4_ag7 * duration_Dc_ag7 * u_TB * (1+disc)^-6</t>
  </si>
  <si>
    <t>n_Dc_y4_ag8 * duration_Dc_ag8 * u_TB * (1+disc)^-7</t>
  </si>
  <si>
    <t>n_Dc_y4_ag9 * duration_Dc_ag9 * u_TB * (1+disc)^-8</t>
  </si>
  <si>
    <t>n_Dc_y4_ag10 * duration_Dc_ag10 * u_TB * (1+disc)^-9</t>
  </si>
  <si>
    <t>n_Dc_y4_ag11 * duration_Dc_ag11 * u_TB * (1+disc)^-10</t>
  </si>
  <si>
    <t>n_Dc_y4_ag12 * duration_Dc_ag12 * u_TB * (1+disc)^-11</t>
  </si>
  <si>
    <t>n_Dc_y4_ag13 * duration_Dc_ag13 * u_TB * (1+disc)^-12</t>
  </si>
  <si>
    <t>n_Dc_y4_ag14 * duration_Dc_ag14 * u_TB * (1+disc)^-13</t>
  </si>
  <si>
    <t>n_Dc_y4_ag15 * duration_Dc_ag15 * u_TB * (1+disc)^-14</t>
  </si>
  <si>
    <t>n_Dc_y4_ag16 * duration_Dc_ag16 * u_TB * (1+disc)^-15</t>
  </si>
  <si>
    <t>n_Dc_y4_ag17 * duration_Dc_ag17 * u_TB * (1+disc)^-16</t>
  </si>
  <si>
    <t>n_Dc_y5_ag1 * duration_Dc_ag1 * u_TB * 1</t>
  </si>
  <si>
    <t>n_Dc_y5_ag2 * duration_Dc_ag2 * u_TB * (1+disc)^-1</t>
  </si>
  <si>
    <t>n_Dc_y5_ag3 * duration_Dc_ag3 * u_TB * (1+disc)^-2</t>
  </si>
  <si>
    <t>n_Dc_y5_ag4 * duration_Dc_ag4 * u_TB * (1+disc)^-3</t>
  </si>
  <si>
    <t>n_Dc_y5_ag5 * duration_Dc_ag5 * u_TB * (1+disc)^-4</t>
  </si>
  <si>
    <t>n_Dc_y5_ag6 * duration_Dc_ag6 * u_TB * (1+disc)^-5</t>
  </si>
  <si>
    <t>n_Dc_y5_ag7 * duration_Dc_ag7 * u_TB * (1+disc)^-6</t>
  </si>
  <si>
    <t>n_Dc_y5_ag8 * duration_Dc_ag8 * u_TB * (1+disc)^-7</t>
  </si>
  <si>
    <t>n_Dc_y5_ag9 * duration_Dc_ag9 * u_TB * (1+disc)^-8</t>
  </si>
  <si>
    <t>n_Dc_y5_ag10 * duration_Dc_ag10 * u_TB * (1+disc)^-9</t>
  </si>
  <si>
    <t>n_Dc_y5_ag11 * duration_Dc_ag11 * u_TB * (1+disc)^-10</t>
  </si>
  <si>
    <t>n_Dc_y5_ag12 * duration_Dc_ag12 * u_TB * (1+disc)^-11</t>
  </si>
  <si>
    <t>n_Dc_y5_ag13 * duration_Dc_ag13 * u_TB * (1+disc)^-12</t>
  </si>
  <si>
    <t>n_Dc_y5_ag14 * duration_Dc_ag14 * u_TB * (1+disc)^-13</t>
  </si>
  <si>
    <t>n_Dc_y5_ag15 * duration_Dc_ag15 * u_TB * (1+disc)^-14</t>
  </si>
  <si>
    <t>n_Dc_y5_ag16 * duration_Dc_ag16 * u_TB * (1+disc)^-15</t>
  </si>
  <si>
    <t>n_Dc_y5_ag17 * duration_Dc_ag17 * u_TB * (1+disc)^-16</t>
  </si>
  <si>
    <t>n_Dc_y6_ag1 * duration_Dc_ag1 * u_TB * 1</t>
  </si>
  <si>
    <t>n_Dc_y6_ag2 * duration_Dc_ag2 * u_TB * (1+disc)^-1</t>
  </si>
  <si>
    <t>n_Dc_y6_ag3 * duration_Dc_ag3 * u_TB * (1+disc)^-2</t>
  </si>
  <si>
    <t>n_Dc_y6_ag4 * duration_Dc_ag4 * u_TB * (1+disc)^-3</t>
  </si>
  <si>
    <t>n_Dc_y6_ag5 * duration_Dc_ag5 * u_TB * (1+disc)^-4</t>
  </si>
  <si>
    <t>n_Dc_y6_ag6 * duration_Dc_ag6 * u_TB * (1+disc)^-5</t>
  </si>
  <si>
    <t>n_Dc_y6_ag7 * duration_Dc_ag7 * u_TB * (1+disc)^-6</t>
  </si>
  <si>
    <t>n_Dc_y6_ag8 * duration_Dc_ag8 * u_TB * (1+disc)^-7</t>
  </si>
  <si>
    <t>n_Dc_y6_ag9 * duration_Dc_ag9 * u_TB * (1+disc)^-8</t>
  </si>
  <si>
    <t>n_Dc_y6_ag10 * duration_Dc_ag10 * u_TB * (1+disc)^-9</t>
  </si>
  <si>
    <t>n_Dc_y6_ag11 * duration_Dc_ag11 * u_TB * (1+disc)^-10</t>
  </si>
  <si>
    <t>n_Dc_y6_ag12 * duration_Dc_ag12 * u_TB * (1+disc)^-11</t>
  </si>
  <si>
    <t>n_Dc_y6_ag13 * duration_Dc_ag13 * u_TB * (1+disc)^-12</t>
  </si>
  <si>
    <t>n_Dc_y6_ag14 * duration_Dc_ag14 * u_TB * (1+disc)^-13</t>
  </si>
  <si>
    <t>n_Dc_y6_ag15 * duration_Dc_ag15 * u_TB * (1+disc)^-14</t>
  </si>
  <si>
    <t>n_Dc_y6_ag16 * duration_Dc_ag16 * u_TB * (1+disc)^-15</t>
  </si>
  <si>
    <t>n_Dc_y6_ag17 * duration_Dc_ag17 * u_TB * (1+disc)^-16</t>
  </si>
  <si>
    <t>n_Dc_y7_ag1 * duration_Dc_ag1 * u_TB * 1</t>
  </si>
  <si>
    <t>n_Dc_y7_ag2 * duration_Dc_ag2 * u_TB * (1+disc)^-1</t>
  </si>
  <si>
    <t>n_Dc_y7_ag3 * duration_Dc_ag3 * u_TB * (1+disc)^-2</t>
  </si>
  <si>
    <t>n_Dc_y7_ag4 * duration_Dc_ag4 * u_TB * (1+disc)^-3</t>
  </si>
  <si>
    <t>n_Dc_y7_ag5 * duration_Dc_ag5 * u_TB * (1+disc)^-4</t>
  </si>
  <si>
    <t>n_Dc_y7_ag6 * duration_Dc_ag6 * u_TB * (1+disc)^-5</t>
  </si>
  <si>
    <t>n_Dc_y7_ag7 * duration_Dc_ag7 * u_TB * (1+disc)^-6</t>
  </si>
  <si>
    <t>n_Dc_y7_ag8 * duration_Dc_ag8 * u_TB * (1+disc)^-7</t>
  </si>
  <si>
    <t>n_Dc_y7_ag9 * duration_Dc_ag9 * u_TB * (1+disc)^-8</t>
  </si>
  <si>
    <t>n_Dc_y7_ag10 * duration_Dc_ag10 * u_TB * (1+disc)^-9</t>
  </si>
  <si>
    <t>n_Dc_y7_ag11 * duration_Dc_ag11 * u_TB * (1+disc)^-10</t>
  </si>
  <si>
    <t>n_Dc_y7_ag12 * duration_Dc_ag12 * u_TB * (1+disc)^-11</t>
  </si>
  <si>
    <t>n_Dc_y7_ag13 * duration_Dc_ag13 * u_TB * (1+disc)^-12</t>
  </si>
  <si>
    <t>n_Dc_y7_ag14 * duration_Dc_ag14 * u_TB * (1+disc)^-13</t>
  </si>
  <si>
    <t>n_Dc_y7_ag15 * duration_Dc_ag15 * u_TB * (1+disc)^-14</t>
  </si>
  <si>
    <t>n_Dc_y7_ag16 * duration_Dc_ag16 * u_TB * (1+disc)^-15</t>
  </si>
  <si>
    <t>n_Dc_y7_ag17 * duration_Dc_ag17 * u_TB * (1+disc)^-16</t>
  </si>
  <si>
    <t>n_Dc_y8_ag1 * duration_Dc_ag1 * u_TB * 1</t>
  </si>
  <si>
    <t>n_Dc_y8_ag2 * duration_Dc_ag2 * u_TB * (1+disc)^-1</t>
  </si>
  <si>
    <t>n_Dc_y8_ag3 * duration_Dc_ag3 * u_TB * (1+disc)^-2</t>
  </si>
  <si>
    <t>n_Dc_y8_ag4 * duration_Dc_ag4 * u_TB * (1+disc)^-3</t>
  </si>
  <si>
    <t>n_Dc_y8_ag5 * duration_Dc_ag5 * u_TB * (1+disc)^-4</t>
  </si>
  <si>
    <t>n_Dc_y8_ag6 * duration_Dc_ag6 * u_TB * (1+disc)^-5</t>
  </si>
  <si>
    <t>n_Dc_y8_ag7 * duration_Dc_ag7 * u_TB * (1+disc)^-6</t>
  </si>
  <si>
    <t>n_Dc_y8_ag8 * duration_Dc_ag8 * u_TB * (1+disc)^-7</t>
  </si>
  <si>
    <t>n_Dc_y8_ag9 * duration_Dc_ag9 * u_TB * (1+disc)^-8</t>
  </si>
  <si>
    <t>n_Dc_y8_ag10 * duration_Dc_ag10 * u_TB * (1+disc)^-9</t>
  </si>
  <si>
    <t>n_Dc_y8_ag11 * duration_Dc_ag11 * u_TB * (1+disc)^-10</t>
  </si>
  <si>
    <t>n_Dc_y8_ag12 * duration_Dc_ag12 * u_TB * (1+disc)^-11</t>
  </si>
  <si>
    <t>n_Dc_y8_ag13 * duration_Dc_ag13 * u_TB * (1+disc)^-12</t>
  </si>
  <si>
    <t>n_Dc_y8_ag14 * duration_Dc_ag14 * u_TB * (1+disc)^-13</t>
  </si>
  <si>
    <t>n_Dc_y8_ag15 * duration_Dc_ag15 * u_TB * (1+disc)^-14</t>
  </si>
  <si>
    <t>n_Dc_y8_ag16 * duration_Dc_ag16 * u_TB * (1+disc)^-15</t>
  </si>
  <si>
    <t>n_Dc_y8_ag17 * duration_Dc_ag17 * u_TB * (1+disc)^-16</t>
  </si>
  <si>
    <t>n_Dc_y9_ag1 * duration_Dc_ag1 * u_TB * 1</t>
  </si>
  <si>
    <t>n_Dc_y9_ag2 * duration_Dc_ag2 * u_TB * (1+disc)^-1</t>
  </si>
  <si>
    <t>n_Dc_y9_ag3 * duration_Dc_ag3 * u_TB * (1+disc)^-2</t>
  </si>
  <si>
    <t>n_Dc_y9_ag4 * duration_Dc_ag4 * u_TB * (1+disc)^-3</t>
  </si>
  <si>
    <t>n_Dc_y9_ag5 * duration_Dc_ag5 * u_TB * (1+disc)^-4</t>
  </si>
  <si>
    <t>n_Dc_y9_ag6 * duration_Dc_ag6 * u_TB * (1+disc)^-5</t>
  </si>
  <si>
    <t>n_Dc_y9_ag7 * duration_Dc_ag7 * u_TB * (1+disc)^-6</t>
  </si>
  <si>
    <t>n_Dc_y9_ag8 * duration_Dc_ag8 * u_TB * (1+disc)^-7</t>
  </si>
  <si>
    <t>n_Dc_y9_ag9 * duration_Dc_ag9 * u_TB * (1+disc)^-8</t>
  </si>
  <si>
    <t>n_Dc_y9_ag10 * duration_Dc_ag10 * u_TB * (1+disc)^-9</t>
  </si>
  <si>
    <t>n_Dc_y9_ag11 * duration_Dc_ag11 * u_TB * (1+disc)^-10</t>
  </si>
  <si>
    <t>n_Dc_y9_ag12 * duration_Dc_ag12 * u_TB * (1+disc)^-11</t>
  </si>
  <si>
    <t>n_Dc_y9_ag13 * duration_Dc_ag13 * u_TB * (1+disc)^-12</t>
  </si>
  <si>
    <t>n_Dc_y9_ag14 * duration_Dc_ag14 * u_TB * (1+disc)^-13</t>
  </si>
  <si>
    <t>n_Dc_y9_ag15 * duration_Dc_ag15 * u_TB * (1+disc)^-14</t>
  </si>
  <si>
    <t>n_Dc_y9_ag16 * duration_Dc_ag16 * u_TB * (1+disc)^-15</t>
  </si>
  <si>
    <t>n_Dc_y9_ag17 * duration_Dc_ag17 * u_TB * (1+disc)^-16</t>
  </si>
  <si>
    <t>n_Dc_y10_ag1 * duration_Dc_ag1 * u_TB * 1</t>
  </si>
  <si>
    <t>n_Dc_y10_ag2 * duration_Dc_ag2 * u_TB * (1+disc)^-1</t>
  </si>
  <si>
    <t>n_Dc_y10_ag3 * duration_Dc_ag3 * u_TB * (1+disc)^-2</t>
  </si>
  <si>
    <t>n_Dc_y10_ag4 * duration_Dc_ag4 * u_TB * (1+disc)^-3</t>
  </si>
  <si>
    <t>n_Dc_y10_ag5 * duration_Dc_ag5 * u_TB * (1+disc)^-4</t>
  </si>
  <si>
    <t>n_Dc_y10_ag6 * duration_Dc_ag6 * u_TB * (1+disc)^-5</t>
  </si>
  <si>
    <t>n_Dc_y10_ag7 * duration_Dc_ag7 * u_TB * (1+disc)^-6</t>
  </si>
  <si>
    <t>n_Dc_y10_ag8 * duration_Dc_ag8 * u_TB * (1+disc)^-7</t>
  </si>
  <si>
    <t>n_Dc_y10_ag9 * duration_Dc_ag9 * u_TB * (1+disc)^-8</t>
  </si>
  <si>
    <t>n_Dc_y10_ag10 * duration_Dc_ag10 * u_TB * (1+disc)^-9</t>
  </si>
  <si>
    <t>n_Dc_y10_ag11 * duration_Dc_ag11 * u_TB * (1+disc)^-10</t>
  </si>
  <si>
    <t>n_Dc_y10_ag12 * duration_Dc_ag12 * u_TB * (1+disc)^-11</t>
  </si>
  <si>
    <t>n_Dc_y10_ag13 * duration_Dc_ag13 * u_TB * (1+disc)^-12</t>
  </si>
  <si>
    <t>n_Dc_y10_ag14 * duration_Dc_ag14 * u_TB * (1+disc)^-13</t>
  </si>
  <si>
    <t>n_Dc_y10_ag15 * duration_Dc_ag15 * u_TB * (1+disc)^-14</t>
  </si>
  <si>
    <t>n_Dc_y10_ag16 * duration_Dc_ag16 * u_TB * (1+disc)^-15</t>
  </si>
  <si>
    <t>n_Dc_y10_ag17 * duration_Dc_ag17 * u_TB * (1+disc)^-16</t>
  </si>
  <si>
    <t>n_Dc_y11_ag1 * duration_Dc_ag1 * u_TB * 1</t>
  </si>
  <si>
    <t>n_Dc_y11_ag2 * duration_Dc_ag2 * u_TB * (1+disc)^-1</t>
  </si>
  <si>
    <t>n_Dc_y11_ag3 * duration_Dc_ag3 * u_TB * (1+disc)^-2</t>
  </si>
  <si>
    <t>n_Dc_y11_ag4 * duration_Dc_ag4 * u_TB * (1+disc)^-3</t>
  </si>
  <si>
    <t>n_Dc_y11_ag5 * duration_Dc_ag5 * u_TB * (1+disc)^-4</t>
  </si>
  <si>
    <t>n_Dc_y11_ag6 * duration_Dc_ag6 * u_TB * (1+disc)^-5</t>
  </si>
  <si>
    <t>n_Dc_y11_ag7 * duration_Dc_ag7 * u_TB * (1+disc)^-6</t>
  </si>
  <si>
    <t>n_Dc_y11_ag8 * duration_Dc_ag8 * u_TB * (1+disc)^-7</t>
  </si>
  <si>
    <t>n_Dc_y11_ag9 * duration_Dc_ag9 * u_TB * (1+disc)^-8</t>
  </si>
  <si>
    <t>n_Dc_y11_ag10 * duration_Dc_ag10 * u_TB * (1+disc)^-9</t>
  </si>
  <si>
    <t>n_Dc_y11_ag11 * duration_Dc_ag11 * u_TB * (1+disc)^-10</t>
  </si>
  <si>
    <t>n_Dc_y11_ag12 * duration_Dc_ag12 * u_TB * (1+disc)^-11</t>
  </si>
  <si>
    <t>n_Dc_y11_ag13 * duration_Dc_ag13 * u_TB * (1+disc)^-12</t>
  </si>
  <si>
    <t>n_Dc_y11_ag14 * duration_Dc_ag14 * u_TB * (1+disc)^-13</t>
  </si>
  <si>
    <t>n_Dc_y11_ag15 * duration_Dc_ag15 * u_TB * (1+disc)^-14</t>
  </si>
  <si>
    <t>n_Dc_y11_ag16 * duration_Dc_ag16 * u_TB * (1+disc)^-15</t>
  </si>
  <si>
    <t>n_Dc_y11_ag17 * duration_Dc_ag17 * u_TB * (1+disc)^-16</t>
  </si>
  <si>
    <t>n_Dc_y12_ag1 * duration_Dc_ag1 * u_TB * 1</t>
  </si>
  <si>
    <t>n_Dc_y12_ag2 * duration_Dc_ag2 * u_TB * (1+disc)^-1</t>
  </si>
  <si>
    <t>n_Dc_y12_ag3 * duration_Dc_ag3 * u_TB * (1+disc)^-2</t>
  </si>
  <si>
    <t>n_Dc_y12_ag4 * duration_Dc_ag4 * u_TB * (1+disc)^-3</t>
  </si>
  <si>
    <t>n_Dc_y12_ag5 * duration_Dc_ag5 * u_TB * (1+disc)^-4</t>
  </si>
  <si>
    <t>n_Dc_y12_ag6 * duration_Dc_ag6 * u_TB * (1+disc)^-5</t>
  </si>
  <si>
    <t>n_Dc_y12_ag7 * duration_Dc_ag7 * u_TB * (1+disc)^-6</t>
  </si>
  <si>
    <t>n_Dc_y12_ag8 * duration_Dc_ag8 * u_TB * (1+disc)^-7</t>
  </si>
  <si>
    <t>n_Dc_y12_ag9 * duration_Dc_ag9 * u_TB * (1+disc)^-8</t>
  </si>
  <si>
    <t>n_Dc_y12_ag10 * duration_Dc_ag10 * u_TB * (1+disc)^-9</t>
  </si>
  <si>
    <t>n_Dc_y12_ag11 * duration_Dc_ag11 * u_TB * (1+disc)^-10</t>
  </si>
  <si>
    <t>n_Dc_y12_ag12 * duration_Dc_ag12 * u_TB * (1+disc)^-11</t>
  </si>
  <si>
    <t>n_Dc_y12_ag13 * duration_Dc_ag13 * u_TB * (1+disc)^-12</t>
  </si>
  <si>
    <t>n_Dc_y12_ag14 * duration_Dc_ag14 * u_TB * (1+disc)^-13</t>
  </si>
  <si>
    <t>n_Dc_y12_ag15 * duration_Dc_ag15 * u_TB * (1+disc)^-14</t>
  </si>
  <si>
    <t>n_Dc_y12_ag16 * duration_Dc_ag16 * u_TB * (1+disc)^-15</t>
  </si>
  <si>
    <t>n_Dc_y12_ag17 * duration_Dc_ag17 * u_TB * (1+disc)^-16</t>
  </si>
  <si>
    <t>n_Dc_y13_ag1 * duration_Dc_ag1 * u_TB * 1</t>
  </si>
  <si>
    <t>n_Dc_y13_ag2 * duration_Dc_ag2 * u_TB * (1+disc)^-1</t>
  </si>
  <si>
    <t>n_Dc_y13_ag3 * duration_Dc_ag3 * u_TB * (1+disc)^-2</t>
  </si>
  <si>
    <t>n_Dc_y13_ag4 * duration_Dc_ag4 * u_TB * (1+disc)^-3</t>
  </si>
  <si>
    <t>n_Dc_y13_ag5 * duration_Dc_ag5 * u_TB * (1+disc)^-4</t>
  </si>
  <si>
    <t>n_Dc_y13_ag6 * duration_Dc_ag6 * u_TB * (1+disc)^-5</t>
  </si>
  <si>
    <t>n_Dc_y13_ag7 * duration_Dc_ag7 * u_TB * (1+disc)^-6</t>
  </si>
  <si>
    <t>n_Dc_y13_ag8 * duration_Dc_ag8 * u_TB * (1+disc)^-7</t>
  </si>
  <si>
    <t>n_Dc_y13_ag9 * duration_Dc_ag9 * u_TB * (1+disc)^-8</t>
  </si>
  <si>
    <t>n_Dc_y13_ag10 * duration_Dc_ag10 * u_TB * (1+disc)^-9</t>
  </si>
  <si>
    <t>n_Dc_y13_ag11 * duration_Dc_ag11 * u_TB * (1+disc)^-10</t>
  </si>
  <si>
    <t>n_Dc_y13_ag12 * duration_Dc_ag12 * u_TB * (1+disc)^-11</t>
  </si>
  <si>
    <t>n_Dc_y13_ag13 * duration_Dc_ag13 * u_TB * (1+disc)^-12</t>
  </si>
  <si>
    <t>n_Dc_y13_ag14 * duration_Dc_ag14 * u_TB * (1+disc)^-13</t>
  </si>
  <si>
    <t>n_Dc_y13_ag15 * duration_Dc_ag15 * u_TB * (1+disc)^-14</t>
  </si>
  <si>
    <t>n_Dc_y13_ag16 * duration_Dc_ag16 * u_TB * (1+disc)^-15</t>
  </si>
  <si>
    <t>n_Dc_y13_ag17 * duration_Dc_ag17 * u_TB * (1+disc)^-16</t>
  </si>
  <si>
    <t>n_Dc_y14_ag1 * duration_Dc_ag1 * u_TB * 1</t>
  </si>
  <si>
    <t>n_Dc_y14_ag2 * duration_Dc_ag2 * u_TB * (1+disc)^-1</t>
  </si>
  <si>
    <t>n_Dc_y14_ag3 * duration_Dc_ag3 * u_TB * (1+disc)^-2</t>
  </si>
  <si>
    <t>n_Dc_y14_ag4 * duration_Dc_ag4 * u_TB * (1+disc)^-3</t>
  </si>
  <si>
    <t>n_Dc_y14_ag5 * duration_Dc_ag5 * u_TB * (1+disc)^-4</t>
  </si>
  <si>
    <t>n_Dc_y14_ag6 * duration_Dc_ag6 * u_TB * (1+disc)^-5</t>
  </si>
  <si>
    <t>n_Dc_y14_ag7 * duration_Dc_ag7 * u_TB * (1+disc)^-6</t>
  </si>
  <si>
    <t>n_Dc_y14_ag8 * duration_Dc_ag8 * u_TB * (1+disc)^-7</t>
  </si>
  <si>
    <t>n_Dc_y14_ag9 * duration_Dc_ag9 * u_TB * (1+disc)^-8</t>
  </si>
  <si>
    <t>n_Dc_y14_ag10 * duration_Dc_ag10 * u_TB * (1+disc)^-9</t>
  </si>
  <si>
    <t>n_Dc_y14_ag11 * duration_Dc_ag11 * u_TB * (1+disc)^-10</t>
  </si>
  <si>
    <t>n_Dc_y14_ag12 * duration_Dc_ag12 * u_TB * (1+disc)^-11</t>
  </si>
  <si>
    <t>n_Dc_y14_ag13 * duration_Dc_ag13 * u_TB * (1+disc)^-12</t>
  </si>
  <si>
    <t>n_Dc_y14_ag14 * duration_Dc_ag14 * u_TB * (1+disc)^-13</t>
  </si>
  <si>
    <t>n_Dc_y14_ag15 * duration_Dc_ag15 * u_TB * (1+disc)^-14</t>
  </si>
  <si>
    <t>n_Dc_y14_ag16 * duration_Dc_ag16 * u_TB * (1+disc)^-15</t>
  </si>
  <si>
    <t>n_Dc_y14_ag17 * duration_Dc_ag17 * u_TB * (1+disc)^-16</t>
  </si>
  <si>
    <t>n_Dc_y15_ag1 * duration_Dc_ag1 * u_TB * 1</t>
  </si>
  <si>
    <t>n_Dc_y15_ag2 * duration_Dc_ag2 * u_TB * (1+disc)^-1</t>
  </si>
  <si>
    <t>n_Dc_y15_ag3 * duration_Dc_ag3 * u_TB * (1+disc)^-2</t>
  </si>
  <si>
    <t>n_Dc_y15_ag4 * duration_Dc_ag4 * u_TB * (1+disc)^-3</t>
  </si>
  <si>
    <t>n_Dc_y15_ag5 * duration_Dc_ag5 * u_TB * (1+disc)^-4</t>
  </si>
  <si>
    <t>n_Dc_y15_ag6 * duration_Dc_ag6 * u_TB * (1+disc)^-5</t>
  </si>
  <si>
    <t>n_Dc_y15_ag7 * duration_Dc_ag7 * u_TB * (1+disc)^-6</t>
  </si>
  <si>
    <t>n_Dc_y15_ag8 * duration_Dc_ag8 * u_TB * (1+disc)^-7</t>
  </si>
  <si>
    <t>n_Dc_y15_ag9 * duration_Dc_ag9 * u_TB * (1+disc)^-8</t>
  </si>
  <si>
    <t>n_Dc_y15_ag10 * duration_Dc_ag10 * u_TB * (1+disc)^-9</t>
  </si>
  <si>
    <t>n_Dc_y15_ag11 * duration_Dc_ag11 * u_TB * (1+disc)^-10</t>
  </si>
  <si>
    <t>n_Dc_y15_ag12 * duration_Dc_ag12 * u_TB * (1+disc)^-11</t>
  </si>
  <si>
    <t>n_Dc_y15_ag13 * duration_Dc_ag13 * u_TB * (1+disc)^-12</t>
  </si>
  <si>
    <t>n_Dc_y15_ag14 * duration_Dc_ag14 * u_TB * (1+disc)^-13</t>
  </si>
  <si>
    <t>n_Dc_y15_ag15 * duration_Dc_ag15 * u_TB * (1+disc)^-14</t>
  </si>
  <si>
    <t>n_Dc_y15_ag16 * duration_Dc_ag16 * u_TB * (1+disc)^-15</t>
  </si>
  <si>
    <t>n_Dc_y15_ag17 * duration_Dc_ag17 * u_TB * (1+disc)^-16</t>
  </si>
  <si>
    <t>n_Dc_y16_ag1 * duration_Dc_ag1 * u_TB * 1</t>
  </si>
  <si>
    <t>n_Dc_y16_ag2 * duration_Dc_ag2 * u_TB * (1+disc)^-1</t>
  </si>
  <si>
    <t>n_Dc_y16_ag3 * duration_Dc_ag3 * u_TB * (1+disc)^-2</t>
  </si>
  <si>
    <t>n_Dc_y16_ag4 * duration_Dc_ag4 * u_TB * (1+disc)^-3</t>
  </si>
  <si>
    <t>n_Dc_y16_ag5 * duration_Dc_ag5 * u_TB * (1+disc)^-4</t>
  </si>
  <si>
    <t>n_Dc_y16_ag6 * duration_Dc_ag6 * u_TB * (1+disc)^-5</t>
  </si>
  <si>
    <t>n_Dc_y16_ag7 * duration_Dc_ag7 * u_TB * (1+disc)^-6</t>
  </si>
  <si>
    <t>n_Dc_y16_ag8 * duration_Dc_ag8 * u_TB * (1+disc)^-7</t>
  </si>
  <si>
    <t>n_Dc_y16_ag9 * duration_Dc_ag9 * u_TB * (1+disc)^-8</t>
  </si>
  <si>
    <t>n_Dc_y16_ag10 * duration_Dc_ag10 * u_TB * (1+disc)^-9</t>
  </si>
  <si>
    <t>n_Dc_y16_ag11 * duration_Dc_ag11 * u_TB * (1+disc)^-10</t>
  </si>
  <si>
    <t>n_Dc_y16_ag12 * duration_Dc_ag12 * u_TB * (1+disc)^-11</t>
  </si>
  <si>
    <t>n_Dc_y16_ag13 * duration_Dc_ag13 * u_TB * (1+disc)^-12</t>
  </si>
  <si>
    <t>n_Dc_y16_ag14 * duration_Dc_ag14 * u_TB * (1+disc)^-13</t>
  </si>
  <si>
    <t>n_Dc_y16_ag15 * duration_Dc_ag15 * u_TB * (1+disc)^-14</t>
  </si>
  <si>
    <t>n_Dc_y16_ag16 * duration_Dc_ag16 * u_TB * (1+disc)^-15</t>
  </si>
  <si>
    <t>n_Dc_y16_ag17 * duration_Dc_ag17 * u_TB * (1+disc)^-16</t>
  </si>
  <si>
    <t>n_Dc_y17_ag1 * duration_Dc_ag1 * u_TB * 1</t>
  </si>
  <si>
    <t>n_Dc_y17_ag2 * duration_Dc_ag2 * u_TB * (1+disc)^-1</t>
  </si>
  <si>
    <t>n_Dc_y17_ag3 * duration_Dc_ag3 * u_TB * (1+disc)^-2</t>
  </si>
  <si>
    <t>n_Dc_y17_ag4 * duration_Dc_ag4 * u_TB * (1+disc)^-3</t>
  </si>
  <si>
    <t>n_Dc_y17_ag5 * duration_Dc_ag5 * u_TB * (1+disc)^-4</t>
  </si>
  <si>
    <t>n_Dc_y17_ag6 * duration_Dc_ag6 * u_TB * (1+disc)^-5</t>
  </si>
  <si>
    <t>n_Dc_y17_ag7 * duration_Dc_ag7 * u_TB * (1+disc)^-6</t>
  </si>
  <si>
    <t>n_Dc_y17_ag8 * duration_Dc_ag8 * u_TB * (1+disc)^-7</t>
  </si>
  <si>
    <t>n_Dc_y17_ag9 * duration_Dc_ag9 * u_TB * (1+disc)^-8</t>
  </si>
  <si>
    <t>n_Dc_y17_ag10 * duration_Dc_ag10 * u_TB * (1+disc)^-9</t>
  </si>
  <si>
    <t>n_Dc_y17_ag11 * duration_Dc_ag11 * u_TB * (1+disc)^-10</t>
  </si>
  <si>
    <t>n_Dc_y17_ag12 * duration_Dc_ag12 * u_TB * (1+disc)^-11</t>
  </si>
  <si>
    <t>n_Dc_y17_ag13 * duration_Dc_ag13 * u_TB * (1+disc)^-12</t>
  </si>
  <si>
    <t>n_Dc_y17_ag14 * duration_Dc_ag14 * u_TB * (1+disc)^-13</t>
  </si>
  <si>
    <t>n_Dc_y17_ag15 * duration_Dc_ag15 * u_TB * (1+disc)^-14</t>
  </si>
  <si>
    <t>n_Dc_y17_ag16 * duration_Dc_ag16 * u_TB * (1+disc)^-15</t>
  </si>
  <si>
    <t>n_Dc_y17_ag17 * duration_Dc_ag17 * u_TB * (1+disc)^-16</t>
  </si>
  <si>
    <t>n_Dc_y18_ag1 * duration_Dc_ag1 * u_TB * 1</t>
  </si>
  <si>
    <t>n_Dc_y18_ag2 * duration_Dc_ag2 * u_TB * (1+disc)^-1</t>
  </si>
  <si>
    <t>n_Dc_y18_ag3 * duration_Dc_ag3 * u_TB * (1+disc)^-2</t>
  </si>
  <si>
    <t>n_Dc_y18_ag4 * duration_Dc_ag4 * u_TB * (1+disc)^-3</t>
  </si>
  <si>
    <t>n_Dc_y18_ag5 * duration_Dc_ag5 * u_TB * (1+disc)^-4</t>
  </si>
  <si>
    <t>n_Dc_y18_ag6 * duration_Dc_ag6 * u_TB * (1+disc)^-5</t>
  </si>
  <si>
    <t>n_Dc_y18_ag7 * duration_Dc_ag7 * u_TB * (1+disc)^-6</t>
  </si>
  <si>
    <t>n_Dc_y18_ag8 * duration_Dc_ag8 * u_TB * (1+disc)^-7</t>
  </si>
  <si>
    <t>n_Dc_y18_ag9 * duration_Dc_ag9 * u_TB * (1+disc)^-8</t>
  </si>
  <si>
    <t>n_Dc_y18_ag10 * duration_Dc_ag10 * u_TB * (1+disc)^-9</t>
  </si>
  <si>
    <t>n_Dc_y18_ag11 * duration_Dc_ag11 * u_TB * (1+disc)^-10</t>
  </si>
  <si>
    <t>n_Dc_y18_ag12 * duration_Dc_ag12 * u_TB * (1+disc)^-11</t>
  </si>
  <si>
    <t>n_Dc_y18_ag13 * duration_Dc_ag13 * u_TB * (1+disc)^-12</t>
  </si>
  <si>
    <t>n_Dc_y18_ag14 * duration_Dc_ag14 * u_TB * (1+disc)^-13</t>
  </si>
  <si>
    <t>n_Dc_y18_ag15 * duration_Dc_ag15 * u_TB * (1+disc)^-14</t>
  </si>
  <si>
    <t>n_Dc_y18_ag16 * duration_Dc_ag16 * u_TB * (1+disc)^-15</t>
  </si>
  <si>
    <t>n_Dc_y18_ag17 * duration_Dc_ag17 * u_TB * (1+disc)^-16</t>
  </si>
  <si>
    <t>n_Dc_y19_ag1 * duration_Dc_ag1 * u_TB * 1</t>
  </si>
  <si>
    <t>n_Dc_y19_ag2 * duration_Dc_ag2 * u_TB * (1+disc)^-1</t>
  </si>
  <si>
    <t>n_Dc_y19_ag3 * duration_Dc_ag3 * u_TB * (1+disc)^-2</t>
  </si>
  <si>
    <t>n_Dc_y19_ag4 * duration_Dc_ag4 * u_TB * (1+disc)^-3</t>
  </si>
  <si>
    <t>n_Dc_y19_ag5 * duration_Dc_ag5 * u_TB * (1+disc)^-4</t>
  </si>
  <si>
    <t>n_Dc_y19_ag6 * duration_Dc_ag6 * u_TB * (1+disc)^-5</t>
  </si>
  <si>
    <t>n_Dc_y19_ag7 * duration_Dc_ag7 * u_TB * (1+disc)^-6</t>
  </si>
  <si>
    <t>n_Dc_y19_ag8 * duration_Dc_ag8 * u_TB * (1+disc)^-7</t>
  </si>
  <si>
    <t>n_Dc_y19_ag9 * duration_Dc_ag9 * u_TB * (1+disc)^-8</t>
  </si>
  <si>
    <t>n_Dc_y19_ag10 * duration_Dc_ag10 * u_TB * (1+disc)^-9</t>
  </si>
  <si>
    <t>n_Dc_y19_ag11 * duration_Dc_ag11 * u_TB * (1+disc)^-10</t>
  </si>
  <si>
    <t>n_Dc_y19_ag12 * duration_Dc_ag12 * u_TB * (1+disc)^-11</t>
  </si>
  <si>
    <t>n_Dc_y19_ag13 * duration_Dc_ag13 * u_TB * (1+disc)^-12</t>
  </si>
  <si>
    <t>n_Dc_y19_ag14 * duration_Dc_ag14 * u_TB * (1+disc)^-13</t>
  </si>
  <si>
    <t>n_Dc_y19_ag15 * duration_Dc_ag15 * u_TB * (1+disc)^-14</t>
  </si>
  <si>
    <t>n_Dc_y19_ag16 * duration_Dc_ag16 * u_TB * (1+disc)^-15</t>
  </si>
  <si>
    <t>n_Dc_y19_ag17 * duration_Dc_ag17 * u_TB * (1+disc)^-16</t>
  </si>
  <si>
    <t>n_Dc_y20_ag1 * duration_Dc_ag1 * u_TB * 1</t>
  </si>
  <si>
    <t>n_Dc_y20_ag2 * duration_Dc_ag2 * u_TB * (1+disc)^-1</t>
  </si>
  <si>
    <t>n_Dc_y20_ag3 * duration_Dc_ag3 * u_TB * (1+disc)^-2</t>
  </si>
  <si>
    <t>n_Dc_y20_ag4 * duration_Dc_ag4 * u_TB * (1+disc)^-3</t>
  </si>
  <si>
    <t>n_Dc_y20_ag5 * duration_Dc_ag5 * u_TB * (1+disc)^-4</t>
  </si>
  <si>
    <t>n_Dc_y20_ag6 * duration_Dc_ag6 * u_TB * (1+disc)^-5</t>
  </si>
  <si>
    <t>n_Dc_y20_ag7 * duration_Dc_ag7 * u_TB * (1+disc)^-6</t>
  </si>
  <si>
    <t>n_Dc_y20_ag8 * duration_Dc_ag8 * u_TB * (1+disc)^-7</t>
  </si>
  <si>
    <t>n_Dc_y20_ag9 * duration_Dc_ag9 * u_TB * (1+disc)^-8</t>
  </si>
  <si>
    <t>n_Dc_y20_ag10 * duration_Dc_ag10 * u_TB * (1+disc)^-9</t>
  </si>
  <si>
    <t>n_Dc_y20_ag11 * duration_Dc_ag11 * u_TB * (1+disc)^-10</t>
  </si>
  <si>
    <t>n_Dc_y20_ag12 * duration_Dc_ag12 * u_TB * (1+disc)^-11</t>
  </si>
  <si>
    <t>n_Dc_y20_ag13 * duration_Dc_ag13 * u_TB * (1+disc)^-12</t>
  </si>
  <si>
    <t>n_Dc_y20_ag14 * duration_Dc_ag14 * u_TB * (1+disc)^-13</t>
  </si>
  <si>
    <t>n_Dc_y20_ag15 * duration_Dc_ag15 * u_TB * (1+disc)^-14</t>
  </si>
  <si>
    <t>n_Dc_y20_ag16 * duration_Dc_ag16 * u_TB * (1+disc)^-15</t>
  </si>
  <si>
    <t>n_Dc_y20_ag17 * duration_Dc_ag17 * u_TB * (1+disc)^-16</t>
  </si>
  <si>
    <t>n_Dc_y21_ag1 * duration_Dc_ag1 * u_TB * 1</t>
  </si>
  <si>
    <t>n_Dc_y21_ag2 * duration_Dc_ag2 * u_TB * (1+disc)^-1</t>
  </si>
  <si>
    <t>n_Dc_y21_ag3 * duration_Dc_ag3 * u_TB * (1+disc)^-2</t>
  </si>
  <si>
    <t>n_Dc_y21_ag4 * duration_Dc_ag4 * u_TB * (1+disc)^-3</t>
  </si>
  <si>
    <t>n_Dc_y21_ag5 * duration_Dc_ag5 * u_TB * (1+disc)^-4</t>
  </si>
  <si>
    <t>n_Dc_y21_ag6 * duration_Dc_ag6 * u_TB * (1+disc)^-5</t>
  </si>
  <si>
    <t>n_Dc_y21_ag7 * duration_Dc_ag7 * u_TB * (1+disc)^-6</t>
  </si>
  <si>
    <t>n_Dc_y21_ag8 * duration_Dc_ag8 * u_TB * (1+disc)^-7</t>
  </si>
  <si>
    <t>n_Dc_y21_ag9 * duration_Dc_ag9 * u_TB * (1+disc)^-8</t>
  </si>
  <si>
    <t>n_Dc_y21_ag10 * duration_Dc_ag10 * u_TB * (1+disc)^-9</t>
  </si>
  <si>
    <t>n_Dc_y21_ag11 * duration_Dc_ag11 * u_TB * (1+disc)^-10</t>
  </si>
  <si>
    <t>n_Dc_y21_ag12 * duration_Dc_ag12 * u_TB * (1+disc)^-11</t>
  </si>
  <si>
    <t>n_Dc_y21_ag13 * duration_Dc_ag13 * u_TB * (1+disc)^-12</t>
  </si>
  <si>
    <t>n_Dc_y21_ag14 * duration_Dc_ag14 * u_TB * (1+disc)^-13</t>
  </si>
  <si>
    <t>n_Dc_y21_ag15 * duration_Dc_ag15 * u_TB * (1+disc)^-14</t>
  </si>
  <si>
    <t>n_Dc_y21_ag16 * duration_Dc_ag16 * u_TB * (1+disc)^-15</t>
  </si>
  <si>
    <t>n_Dc_y21_ag17 * duration_Dc_ag17 * u_TB * (1+disc)^-16</t>
  </si>
  <si>
    <t>n_Dc_y22_ag1 * duration_Dc_ag1 * u_TB * 1</t>
  </si>
  <si>
    <t>n_Dc_y22_ag2 * duration_Dc_ag2 * u_TB * (1+disc)^-1</t>
  </si>
  <si>
    <t>n_Dc_y22_ag3 * duration_Dc_ag3 * u_TB * (1+disc)^-2</t>
  </si>
  <si>
    <t>n_Dc_y22_ag4 * duration_Dc_ag4 * u_TB * (1+disc)^-3</t>
  </si>
  <si>
    <t>n_Dc_y22_ag5 * duration_Dc_ag5 * u_TB * (1+disc)^-4</t>
  </si>
  <si>
    <t>n_Dc_y22_ag6 * duration_Dc_ag6 * u_TB * (1+disc)^-5</t>
  </si>
  <si>
    <t>n_Dc_y22_ag7 * duration_Dc_ag7 * u_TB * (1+disc)^-6</t>
  </si>
  <si>
    <t>n_Dc_y22_ag8 * duration_Dc_ag8 * u_TB * (1+disc)^-7</t>
  </si>
  <si>
    <t>n_Dc_y22_ag9 * duration_Dc_ag9 * u_TB * (1+disc)^-8</t>
  </si>
  <si>
    <t>n_Dc_y22_ag10 * duration_Dc_ag10 * u_TB * (1+disc)^-9</t>
  </si>
  <si>
    <t>n_Dc_y22_ag11 * duration_Dc_ag11 * u_TB * (1+disc)^-10</t>
  </si>
  <si>
    <t>n_Dc_y22_ag12 * duration_Dc_ag12 * u_TB * (1+disc)^-11</t>
  </si>
  <si>
    <t>n_Dc_y22_ag13 * duration_Dc_ag13 * u_TB * (1+disc)^-12</t>
  </si>
  <si>
    <t>n_Dc_y22_ag14 * duration_Dc_ag14 * u_TB * (1+disc)^-13</t>
  </si>
  <si>
    <t>n_Dc_y22_ag15 * duration_Dc_ag15 * u_TB * (1+disc)^-14</t>
  </si>
  <si>
    <t>n_Dc_y22_ag16 * duration_Dc_ag16 * u_TB * (1+disc)^-15</t>
  </si>
  <si>
    <t>n_Dc_y22_ag17 * duration_Dc_ag17 * u_TB * (1+disc)^-16</t>
  </si>
  <si>
    <t>n_Dc_y23_ag1 * duration_Dc_ag1 * u_TB * 1</t>
  </si>
  <si>
    <t>n_Dc_y23_ag2 * duration_Dc_ag2 * u_TB * (1+disc)^-1</t>
  </si>
  <si>
    <t>n_Dc_y23_ag3 * duration_Dc_ag3 * u_TB * (1+disc)^-2</t>
  </si>
  <si>
    <t>n_Dc_y23_ag4 * duration_Dc_ag4 * u_TB * (1+disc)^-3</t>
  </si>
  <si>
    <t>n_Dc_y23_ag5 * duration_Dc_ag5 * u_TB * (1+disc)^-4</t>
  </si>
  <si>
    <t>n_Dc_y23_ag6 * duration_Dc_ag6 * u_TB * (1+disc)^-5</t>
  </si>
  <si>
    <t>n_Dc_y23_ag7 * duration_Dc_ag7 * u_TB * (1+disc)^-6</t>
  </si>
  <si>
    <t>n_Dc_y23_ag8 * duration_Dc_ag8 * u_TB * (1+disc)^-7</t>
  </si>
  <si>
    <t>n_Dc_y23_ag9 * duration_Dc_ag9 * u_TB * (1+disc)^-8</t>
  </si>
  <si>
    <t>n_Dc_y23_ag10 * duration_Dc_ag10 * u_TB * (1+disc)^-9</t>
  </si>
  <si>
    <t>n_Dc_y23_ag11 * duration_Dc_ag11 * u_TB * (1+disc)^-10</t>
  </si>
  <si>
    <t>n_Dc_y23_ag12 * duration_Dc_ag12 * u_TB * (1+disc)^-11</t>
  </si>
  <si>
    <t>n_Dc_y23_ag13 * duration_Dc_ag13 * u_TB * (1+disc)^-12</t>
  </si>
  <si>
    <t>n_Dc_y23_ag14 * duration_Dc_ag14 * u_TB * (1+disc)^-13</t>
  </si>
  <si>
    <t>n_Dc_y23_ag15 * duration_Dc_ag15 * u_TB * (1+disc)^-14</t>
  </si>
  <si>
    <t>n_Dc_y23_ag16 * duration_Dc_ag16 * u_TB * (1+disc)^-15</t>
  </si>
  <si>
    <t>n_Dc_y23_ag17 * duration_Dc_ag17 * u_TB * (1+disc)^-16</t>
  </si>
  <si>
    <t>n_Dc_y24_ag1 * duration_Dc_ag1 * u_TB * 1</t>
  </si>
  <si>
    <t>n_Dc_y24_ag2 * duration_Dc_ag2 * u_TB * (1+disc)^-1</t>
  </si>
  <si>
    <t>n_Dc_y24_ag3 * duration_Dc_ag3 * u_TB * (1+disc)^-2</t>
  </si>
  <si>
    <t>n_Dc_y24_ag4 * duration_Dc_ag4 * u_TB * (1+disc)^-3</t>
  </si>
  <si>
    <t>n_Dc_y24_ag5 * duration_Dc_ag5 * u_TB * (1+disc)^-4</t>
  </si>
  <si>
    <t>n_Dc_y24_ag6 * duration_Dc_ag6 * u_TB * (1+disc)^-5</t>
  </si>
  <si>
    <t>n_Dc_y24_ag7 * duration_Dc_ag7 * u_TB * (1+disc)^-6</t>
  </si>
  <si>
    <t>n_Dc_y24_ag8 * duration_Dc_ag8 * u_TB * (1+disc)^-7</t>
  </si>
  <si>
    <t>n_Dc_y24_ag9 * duration_Dc_ag9 * u_TB * (1+disc)^-8</t>
  </si>
  <si>
    <t>n_Dc_y24_ag10 * duration_Dc_ag10 * u_TB * (1+disc)^-9</t>
  </si>
  <si>
    <t>n_Dc_y24_ag11 * duration_Dc_ag11 * u_TB * (1+disc)^-10</t>
  </si>
  <si>
    <t>n_Dc_y24_ag12 * duration_Dc_ag12 * u_TB * (1+disc)^-11</t>
  </si>
  <si>
    <t>n_Dc_y24_ag13 * duration_Dc_ag13 * u_TB * (1+disc)^-12</t>
  </si>
  <si>
    <t>n_Dc_y24_ag14 * duration_Dc_ag14 * u_TB * (1+disc)^-13</t>
  </si>
  <si>
    <t>n_Dc_y24_ag15 * duration_Dc_ag15 * u_TB * (1+disc)^-14</t>
  </si>
  <si>
    <t>n_Dc_y24_ag16 * duration_Dc_ag16 * u_TB * (1+disc)^-15</t>
  </si>
  <si>
    <t>n_Dc_y24_ag17 * duration_Dc_ag17 * u_TB * (1+disc)^-16</t>
  </si>
  <si>
    <t>n_Dc_y25_ag1 * duration_Dc_ag1 * u_TB * 1</t>
  </si>
  <si>
    <t>n_Dc_y25_ag2 * duration_Dc_ag2 * u_TB * (1+disc)^-1</t>
  </si>
  <si>
    <t>n_Dc_y25_ag3 * duration_Dc_ag3 * u_TB * (1+disc)^-2</t>
  </si>
  <si>
    <t>n_Dc_y25_ag4 * duration_Dc_ag4 * u_TB * (1+disc)^-3</t>
  </si>
  <si>
    <t>n_Dc_y25_ag5 * duration_Dc_ag5 * u_TB * (1+disc)^-4</t>
  </si>
  <si>
    <t>n_Dc_y25_ag6 * duration_Dc_ag6 * u_TB * (1+disc)^-5</t>
  </si>
  <si>
    <t>n_Dc_y25_ag7 * duration_Dc_ag7 * u_TB * (1+disc)^-6</t>
  </si>
  <si>
    <t>n_Dc_y25_ag8 * duration_Dc_ag8 * u_TB * (1+disc)^-7</t>
  </si>
  <si>
    <t>n_Dc_y25_ag9 * duration_Dc_ag9 * u_TB * (1+disc)^-8</t>
  </si>
  <si>
    <t>n_Dc_y25_ag10 * duration_Dc_ag10 * u_TB * (1+disc)^-9</t>
  </si>
  <si>
    <t>n_Dc_y25_ag11 * duration_Dc_ag11 * u_TB * (1+disc)^-10</t>
  </si>
  <si>
    <t>n_Dc_y25_ag12 * duration_Dc_ag12 * u_TB * (1+disc)^-11</t>
  </si>
  <si>
    <t>n_Dc_y25_ag13 * duration_Dc_ag13 * u_TB * (1+disc)^-12</t>
  </si>
  <si>
    <t>n_Dc_y25_ag14 * duration_Dc_ag14 * u_TB * (1+disc)^-13</t>
  </si>
  <si>
    <t>n_Dc_y25_ag15 * duration_Dc_ag15 * u_TB * (1+disc)^-14</t>
  </si>
  <si>
    <t>n_Dc_y25_ag16 * duration_Dc_ag16 * u_TB * (1+disc)^-15</t>
  </si>
  <si>
    <t>n_Dc_y25_ag17 * duration_Dc_ag17 * u_TB * (1+disc)^-16</t>
  </si>
  <si>
    <t>n_noTB_y25_ag1</t>
  </si>
  <si>
    <t>n_noTB_y25_ag2</t>
  </si>
  <si>
    <t>n_noTB_y25_ag3</t>
  </si>
  <si>
    <t>n_noTB_y25_ag4</t>
  </si>
  <si>
    <t>n_noTB_y25_ag5</t>
  </si>
  <si>
    <t>n_noTB_y25_ag6</t>
  </si>
  <si>
    <t>n_noTB_y25_ag7</t>
  </si>
  <si>
    <t>n_noTB_y25_ag8</t>
  </si>
  <si>
    <t>n_noTB_y25_ag9</t>
  </si>
  <si>
    <t>n_noTB_y25_ag10</t>
  </si>
  <si>
    <t>n_noTB_y25_ag11</t>
  </si>
  <si>
    <t>n_noTB_y25_ag12</t>
  </si>
  <si>
    <t>n_noTB_y25_ag13</t>
  </si>
  <si>
    <t>n_noTB_y25_ag14</t>
  </si>
  <si>
    <t>n_noTB_y25_ag15</t>
  </si>
  <si>
    <t>n_noTB_y25_ag16</t>
  </si>
  <si>
    <t>n_noTB_y25_ag17</t>
  </si>
  <si>
    <t>QALY_annual_noTB_y1</t>
  </si>
  <si>
    <t>QALY_annual_noTB_y2</t>
  </si>
  <si>
    <t>QALY_annual_noTB_y3</t>
  </si>
  <si>
    <t>QALY_annual_noTB_y4</t>
  </si>
  <si>
    <t>QALY_annual_noTB_y5</t>
  </si>
  <si>
    <t>QALY_annual_noTB_y6</t>
  </si>
  <si>
    <t>QALY_annual_noTB_y7</t>
  </si>
  <si>
    <t>QALY_annual_noTB_y8</t>
  </si>
  <si>
    <t>QALY_annual_noTB_y9</t>
  </si>
  <si>
    <t>QALY_annual_noTB_y10</t>
  </si>
  <si>
    <t>QALY_annual_noTB_y11</t>
  </si>
  <si>
    <t>QALY_annual_noTB_y12</t>
  </si>
  <si>
    <t>QALY_annual_noTB_y13</t>
  </si>
  <si>
    <t>QALY_annual_noTB_y14</t>
  </si>
  <si>
    <t>QALY_annual_noTB_y15</t>
  </si>
  <si>
    <t>QALY_annual_noTB_y16</t>
  </si>
  <si>
    <t>QALY_annual_noTB_y17</t>
  </si>
  <si>
    <t>QALY_annual_noTB_y18</t>
  </si>
  <si>
    <t>QALY_annual_noTB_y19</t>
  </si>
  <si>
    <t>QALY_annual_noTB_y20</t>
  </si>
  <si>
    <t>QALY_annual_noTB_y21</t>
  </si>
  <si>
    <t>QALY_annual_noTB_y22</t>
  </si>
  <si>
    <t>QALY_annual_noTB_y23</t>
  </si>
  <si>
    <t>QALY_annual_noTB_y24</t>
  </si>
  <si>
    <t>QALY_annual_noTB_y25</t>
  </si>
  <si>
    <t>QALY_future_postTB_y1_ag1</t>
  </si>
  <si>
    <t>QALY_future_postTB_y1_ag2</t>
  </si>
  <si>
    <t>QALY_future_postTB_y1_ag3</t>
  </si>
  <si>
    <t>QALY_future_postTB_y1_ag4</t>
  </si>
  <si>
    <t>QALY_future_postTB_y1_ag5</t>
  </si>
  <si>
    <t>QALY_future_postTB_y1_ag6</t>
  </si>
  <si>
    <t>QALY_future_postTB_y1_ag7</t>
  </si>
  <si>
    <t>QALY_future_postTB_y1_ag8</t>
  </si>
  <si>
    <t>QALY_future_postTB_y1_ag9</t>
  </si>
  <si>
    <t>QALY_future_postTB_y1_ag10</t>
  </si>
  <si>
    <t>QALY_future_postTB_y1_ag11</t>
  </si>
  <si>
    <t>QALY_future_postTB_y1_ag12</t>
  </si>
  <si>
    <t>QALY_future_postTB_y1_ag13</t>
  </si>
  <si>
    <t>QALY_future_postTB_y1_ag14</t>
  </si>
  <si>
    <t>QALY_future_postTB_y1_ag15</t>
  </si>
  <si>
    <t>QALY_future_postTB_y1_ag16</t>
  </si>
  <si>
    <t>QALY_future_postTB_y1_ag17</t>
  </si>
  <si>
    <t>QALY_future_postTB_y2_ag1</t>
  </si>
  <si>
    <t>QALY_future_postTB_y2_ag2</t>
  </si>
  <si>
    <t>QALY_future_postTB_y2_ag3</t>
  </si>
  <si>
    <t>QALY_future_postTB_y2_ag4</t>
  </si>
  <si>
    <t>QALY_future_postTB_y2_ag5</t>
  </si>
  <si>
    <t>QALY_future_postTB_y2_ag6</t>
  </si>
  <si>
    <t>QALY_future_postTB_y2_ag7</t>
  </si>
  <si>
    <t>QALY_future_postTB_y2_ag8</t>
  </si>
  <si>
    <t>QALY_future_postTB_y2_ag9</t>
  </si>
  <si>
    <t>QALY_future_postTB_y2_ag10</t>
  </si>
  <si>
    <t>QALY_future_postTB_y2_ag11</t>
  </si>
  <si>
    <t>QALY_future_postTB_y2_ag12</t>
  </si>
  <si>
    <t>QALY_future_postTB_y2_ag13</t>
  </si>
  <si>
    <t>QALY_future_postTB_y2_ag14</t>
  </si>
  <si>
    <t>QALY_future_postTB_y2_ag15</t>
  </si>
  <si>
    <t>QALY_future_postTB_y2_ag16</t>
  </si>
  <si>
    <t>QALY_future_postTB_y2_ag17</t>
  </si>
  <si>
    <t>QALY_future_postTB_y3_ag1</t>
  </si>
  <si>
    <t>QALY_future_postTB_y3_ag2</t>
  </si>
  <si>
    <t>QALY_future_postTB_y3_ag3</t>
  </si>
  <si>
    <t>QALY_future_postTB_y3_ag4</t>
  </si>
  <si>
    <t>QALY_future_postTB_y3_ag5</t>
  </si>
  <si>
    <t>QALY_future_postTB_y3_ag6</t>
  </si>
  <si>
    <t>QALY_future_postTB_y3_ag7</t>
  </si>
  <si>
    <t>QALY_future_postTB_y3_ag8</t>
  </si>
  <si>
    <t>QALY_future_postTB_y3_ag9</t>
  </si>
  <si>
    <t>QALY_future_postTB_y3_ag10</t>
  </si>
  <si>
    <t>QALY_future_postTB_y3_ag11</t>
  </si>
  <si>
    <t>QALY_future_postTB_y3_ag12</t>
  </si>
  <si>
    <t>QALY_future_postTB_y3_ag13</t>
  </si>
  <si>
    <t>QALY_future_postTB_y3_ag14</t>
  </si>
  <si>
    <t>QALY_future_postTB_y3_ag15</t>
  </si>
  <si>
    <t>QALY_future_postTB_y3_ag16</t>
  </si>
  <si>
    <t>QALY_future_postTB_y3_ag17</t>
  </si>
  <si>
    <t>QALY_future_postTB_y4_ag1</t>
  </si>
  <si>
    <t>QALY_future_postTB_y4_ag2</t>
  </si>
  <si>
    <t>QALY_future_postTB_y4_ag3</t>
  </si>
  <si>
    <t>QALY_future_postTB_y4_ag4</t>
  </si>
  <si>
    <t>QALY_future_postTB_y4_ag5</t>
  </si>
  <si>
    <t>QALY_future_postTB_y4_ag6</t>
  </si>
  <si>
    <t>QALY_future_postTB_y4_ag7</t>
  </si>
  <si>
    <t>QALY_future_postTB_y4_ag8</t>
  </si>
  <si>
    <t>QALY_future_postTB_y4_ag9</t>
  </si>
  <si>
    <t>QALY_future_postTB_y4_ag10</t>
  </si>
  <si>
    <t>QALY_future_postTB_y4_ag11</t>
  </si>
  <si>
    <t>QALY_future_postTB_y4_ag12</t>
  </si>
  <si>
    <t>QALY_future_postTB_y4_ag13</t>
  </si>
  <si>
    <t>QALY_future_postTB_y4_ag14</t>
  </si>
  <si>
    <t>QALY_future_postTB_y4_ag15</t>
  </si>
  <si>
    <t>QALY_future_postTB_y4_ag16</t>
  </si>
  <si>
    <t>QALY_future_postTB_y4_ag17</t>
  </si>
  <si>
    <t>QALY_future_postTB_y5_ag1</t>
  </si>
  <si>
    <t>QALY_future_postTB_y5_ag2</t>
  </si>
  <si>
    <t>QALY_future_postTB_y5_ag3</t>
  </si>
  <si>
    <t>QALY_future_postTB_y5_ag4</t>
  </si>
  <si>
    <t>QALY_future_postTB_y5_ag5</t>
  </si>
  <si>
    <t>QALY_future_postTB_y5_ag6</t>
  </si>
  <si>
    <t>QALY_future_postTB_y5_ag7</t>
  </si>
  <si>
    <t>QALY_future_postTB_y5_ag8</t>
  </si>
  <si>
    <t>QALY_future_postTB_y5_ag9</t>
  </si>
  <si>
    <t>QALY_future_postTB_y5_ag10</t>
  </si>
  <si>
    <t>QALY_future_postTB_y5_ag11</t>
  </si>
  <si>
    <t>QALY_future_postTB_y5_ag12</t>
  </si>
  <si>
    <t>QALY_future_postTB_y5_ag13</t>
  </si>
  <si>
    <t>QALY_future_postTB_y5_ag14</t>
  </si>
  <si>
    <t>QALY_future_postTB_y5_ag15</t>
  </si>
  <si>
    <t>QALY_future_postTB_y5_ag16</t>
  </si>
  <si>
    <t>QALY_future_postTB_y5_ag17</t>
  </si>
  <si>
    <t>QALY_future_postTB_y6_ag1</t>
  </si>
  <si>
    <t>QALY_future_postTB_y6_ag2</t>
  </si>
  <si>
    <t>QALY_future_postTB_y6_ag3</t>
  </si>
  <si>
    <t>QALY_future_postTB_y6_ag4</t>
  </si>
  <si>
    <t>QALY_future_postTB_y6_ag5</t>
  </si>
  <si>
    <t>QALY_future_postTB_y6_ag6</t>
  </si>
  <si>
    <t>QALY_future_postTB_y6_ag7</t>
  </si>
  <si>
    <t>QALY_future_postTB_y6_ag8</t>
  </si>
  <si>
    <t>QALY_future_postTB_y6_ag9</t>
  </si>
  <si>
    <t>QALY_future_postTB_y6_ag10</t>
  </si>
  <si>
    <t>QALY_future_postTB_y6_ag11</t>
  </si>
  <si>
    <t>QALY_future_postTB_y6_ag12</t>
  </si>
  <si>
    <t>QALY_future_postTB_y6_ag13</t>
  </si>
  <si>
    <t>QALY_future_postTB_y6_ag14</t>
  </si>
  <si>
    <t>QALY_future_postTB_y6_ag15</t>
  </si>
  <si>
    <t>QALY_future_postTB_y6_ag16</t>
  </si>
  <si>
    <t>QALY_future_postTB_y6_ag17</t>
  </si>
  <si>
    <t>QALY_future_postTB_y7_ag1</t>
  </si>
  <si>
    <t>QALY_future_postTB_y7_ag2</t>
  </si>
  <si>
    <t>QALY_future_postTB_y7_ag3</t>
  </si>
  <si>
    <t>QALY_future_postTB_y7_ag4</t>
  </si>
  <si>
    <t>QALY_future_postTB_y7_ag5</t>
  </si>
  <si>
    <t>QALY_future_postTB_y7_ag6</t>
  </si>
  <si>
    <t>QALY_future_postTB_y7_ag7</t>
  </si>
  <si>
    <t>QALY_future_postTB_y7_ag8</t>
  </si>
  <si>
    <t>QALY_future_postTB_y7_ag9</t>
  </si>
  <si>
    <t>QALY_future_postTB_y7_ag10</t>
  </si>
  <si>
    <t>QALY_future_postTB_y7_ag11</t>
  </si>
  <si>
    <t>QALY_future_postTB_y7_ag12</t>
  </si>
  <si>
    <t>QALY_future_postTB_y7_ag13</t>
  </si>
  <si>
    <t>QALY_future_postTB_y7_ag14</t>
  </si>
  <si>
    <t>QALY_future_postTB_y7_ag15</t>
  </si>
  <si>
    <t>QALY_future_postTB_y7_ag16</t>
  </si>
  <si>
    <t>QALY_future_postTB_y7_ag17</t>
  </si>
  <si>
    <t>QALY_future_postTB_y8_ag1</t>
  </si>
  <si>
    <t>QALY_future_postTB_y8_ag2</t>
  </si>
  <si>
    <t>QALY_future_postTB_y8_ag3</t>
  </si>
  <si>
    <t>QALY_future_postTB_y8_ag4</t>
  </si>
  <si>
    <t>QALY_future_postTB_y8_ag5</t>
  </si>
  <si>
    <t>QALY_future_postTB_y8_ag6</t>
  </si>
  <si>
    <t>QALY_future_postTB_y8_ag7</t>
  </si>
  <si>
    <t>QALY_future_postTB_y8_ag8</t>
  </si>
  <si>
    <t>QALY_future_postTB_y8_ag9</t>
  </si>
  <si>
    <t>QALY_future_postTB_y8_ag10</t>
  </si>
  <si>
    <t>QALY_future_postTB_y8_ag11</t>
  </si>
  <si>
    <t>QALY_future_postTB_y8_ag12</t>
  </si>
  <si>
    <t>QALY_future_postTB_y8_ag13</t>
  </si>
  <si>
    <t>QALY_future_postTB_y8_ag14</t>
  </si>
  <si>
    <t>QALY_future_postTB_y8_ag15</t>
  </si>
  <si>
    <t>QALY_future_postTB_y8_ag16</t>
  </si>
  <si>
    <t>QALY_future_postTB_y8_ag17</t>
  </si>
  <si>
    <t>QALY_future_postTB_y9_ag1</t>
  </si>
  <si>
    <t>QALY_future_postTB_y9_ag2</t>
  </si>
  <si>
    <t>QALY_future_postTB_y9_ag3</t>
  </si>
  <si>
    <t>QALY_future_postTB_y9_ag4</t>
  </si>
  <si>
    <t>QALY_future_postTB_y9_ag5</t>
  </si>
  <si>
    <t>QALY_future_postTB_y9_ag6</t>
  </si>
  <si>
    <t>QALY_future_postTB_y9_ag7</t>
  </si>
  <si>
    <t>QALY_future_postTB_y9_ag8</t>
  </si>
  <si>
    <t>QALY_future_postTB_y9_ag9</t>
  </si>
  <si>
    <t>QALY_future_postTB_y9_ag10</t>
  </si>
  <si>
    <t>QALY_future_postTB_y9_ag11</t>
  </si>
  <si>
    <t>QALY_future_postTB_y9_ag12</t>
  </si>
  <si>
    <t>QALY_future_postTB_y9_ag13</t>
  </si>
  <si>
    <t>QALY_future_postTB_y9_ag14</t>
  </si>
  <si>
    <t>QALY_future_postTB_y9_ag15</t>
  </si>
  <si>
    <t>QALY_future_postTB_y9_ag16</t>
  </si>
  <si>
    <t>QALY_future_postTB_y9_ag17</t>
  </si>
  <si>
    <t>QALY_future_postTB_y10_ag1</t>
  </si>
  <si>
    <t>QALY_future_postTB_y10_ag2</t>
  </si>
  <si>
    <t>QALY_future_postTB_y10_ag3</t>
  </si>
  <si>
    <t>QALY_future_postTB_y10_ag4</t>
  </si>
  <si>
    <t>QALY_future_postTB_y10_ag5</t>
  </si>
  <si>
    <t>QALY_future_postTB_y10_ag6</t>
  </si>
  <si>
    <t>QALY_future_postTB_y10_ag7</t>
  </si>
  <si>
    <t>QALY_future_postTB_y10_ag8</t>
  </si>
  <si>
    <t>QALY_future_postTB_y10_ag9</t>
  </si>
  <si>
    <t>QALY_future_postTB_y10_ag10</t>
  </si>
  <si>
    <t>QALY_future_postTB_y10_ag11</t>
  </si>
  <si>
    <t>QALY_future_postTB_y10_ag12</t>
  </si>
  <si>
    <t>QALY_future_postTB_y10_ag13</t>
  </si>
  <si>
    <t>QALY_future_postTB_y10_ag14</t>
  </si>
  <si>
    <t>QALY_future_postTB_y10_ag15</t>
  </si>
  <si>
    <t>QALY_future_postTB_y10_ag16</t>
  </si>
  <si>
    <t>QALY_future_postTB_y10_ag17</t>
  </si>
  <si>
    <t>QALY_future_postTB_y11_ag1</t>
  </si>
  <si>
    <t>QALY_future_postTB_y11_ag2</t>
  </si>
  <si>
    <t>QALY_future_postTB_y11_ag3</t>
  </si>
  <si>
    <t>QALY_future_postTB_y11_ag4</t>
  </si>
  <si>
    <t>QALY_future_postTB_y11_ag5</t>
  </si>
  <si>
    <t>QALY_future_postTB_y11_ag6</t>
  </si>
  <si>
    <t>QALY_future_postTB_y11_ag7</t>
  </si>
  <si>
    <t>QALY_future_postTB_y11_ag8</t>
  </si>
  <si>
    <t>QALY_future_postTB_y11_ag9</t>
  </si>
  <si>
    <t>QALY_future_postTB_y11_ag10</t>
  </si>
  <si>
    <t>QALY_future_postTB_y11_ag11</t>
  </si>
  <si>
    <t>QALY_future_postTB_y11_ag12</t>
  </si>
  <si>
    <t>QALY_future_postTB_y11_ag13</t>
  </si>
  <si>
    <t>QALY_future_postTB_y11_ag14</t>
  </si>
  <si>
    <t>QALY_future_postTB_y11_ag15</t>
  </si>
  <si>
    <t>QALY_future_postTB_y11_ag16</t>
  </si>
  <si>
    <t>QALY_future_postTB_y11_ag17</t>
  </si>
  <si>
    <t>QALY_future_postTB_y12_ag1</t>
  </si>
  <si>
    <t>QALY_future_postTB_y12_ag2</t>
  </si>
  <si>
    <t>QALY_future_postTB_y12_ag3</t>
  </si>
  <si>
    <t>QALY_future_postTB_y12_ag4</t>
  </si>
  <si>
    <t>QALY_future_postTB_y12_ag5</t>
  </si>
  <si>
    <t>QALY_future_postTB_y12_ag6</t>
  </si>
  <si>
    <t>QALY_future_postTB_y12_ag7</t>
  </si>
  <si>
    <t>QALY_future_postTB_y12_ag8</t>
  </si>
  <si>
    <t>QALY_future_postTB_y12_ag9</t>
  </si>
  <si>
    <t>QALY_future_postTB_y12_ag10</t>
  </si>
  <si>
    <t>QALY_future_postTB_y12_ag11</t>
  </si>
  <si>
    <t>QALY_future_postTB_y12_ag12</t>
  </si>
  <si>
    <t>QALY_future_postTB_y12_ag13</t>
  </si>
  <si>
    <t>QALY_future_postTB_y12_ag14</t>
  </si>
  <si>
    <t>QALY_future_postTB_y12_ag15</t>
  </si>
  <si>
    <t>QALY_future_postTB_y12_ag16</t>
  </si>
  <si>
    <t>QALY_future_postTB_y12_ag17</t>
  </si>
  <si>
    <t>QALY_future_postTB_y13_ag1</t>
  </si>
  <si>
    <t>QALY_future_postTB_y13_ag2</t>
  </si>
  <si>
    <t>QALY_future_postTB_y13_ag3</t>
  </si>
  <si>
    <t>QALY_future_postTB_y13_ag4</t>
  </si>
  <si>
    <t>QALY_future_postTB_y13_ag5</t>
  </si>
  <si>
    <t>QALY_future_postTB_y13_ag6</t>
  </si>
  <si>
    <t>QALY_future_postTB_y13_ag7</t>
  </si>
  <si>
    <t>QALY_future_postTB_y13_ag8</t>
  </si>
  <si>
    <t>QALY_future_postTB_y13_ag9</t>
  </si>
  <si>
    <t>QALY_future_postTB_y13_ag10</t>
  </si>
  <si>
    <t>QALY_future_postTB_y13_ag11</t>
  </si>
  <si>
    <t>QALY_future_postTB_y13_ag12</t>
  </si>
  <si>
    <t>QALY_future_postTB_y13_ag13</t>
  </si>
  <si>
    <t>QALY_future_postTB_y13_ag14</t>
  </si>
  <si>
    <t>QALY_future_postTB_y13_ag15</t>
  </si>
  <si>
    <t>QALY_future_postTB_y13_ag16</t>
  </si>
  <si>
    <t>QALY_future_postTB_y13_ag17</t>
  </si>
  <si>
    <t>QALY_future_postTB_y14_ag1</t>
  </si>
  <si>
    <t>QALY_future_postTB_y14_ag2</t>
  </si>
  <si>
    <t>QALY_future_postTB_y14_ag3</t>
  </si>
  <si>
    <t>QALY_future_postTB_y14_ag4</t>
  </si>
  <si>
    <t>QALY_future_postTB_y14_ag5</t>
  </si>
  <si>
    <t>QALY_future_postTB_y14_ag6</t>
  </si>
  <si>
    <t>QALY_future_postTB_y14_ag7</t>
  </si>
  <si>
    <t>QALY_future_postTB_y14_ag8</t>
  </si>
  <si>
    <t>QALY_future_postTB_y14_ag9</t>
  </si>
  <si>
    <t>QALY_future_postTB_y14_ag10</t>
  </si>
  <si>
    <t>QALY_future_postTB_y14_ag11</t>
  </si>
  <si>
    <t>QALY_future_postTB_y14_ag12</t>
  </si>
  <si>
    <t>QALY_future_postTB_y14_ag13</t>
  </si>
  <si>
    <t>QALY_future_postTB_y14_ag14</t>
  </si>
  <si>
    <t>QALY_future_postTB_y14_ag15</t>
  </si>
  <si>
    <t>QALY_future_postTB_y14_ag16</t>
  </si>
  <si>
    <t>QALY_future_postTB_y14_ag17</t>
  </si>
  <si>
    <t>QALY_future_postTB_y15_ag1</t>
  </si>
  <si>
    <t>QALY_future_postTB_y15_ag2</t>
  </si>
  <si>
    <t>QALY_future_postTB_y15_ag3</t>
  </si>
  <si>
    <t>QALY_future_postTB_y15_ag4</t>
  </si>
  <si>
    <t>QALY_future_postTB_y15_ag5</t>
  </si>
  <si>
    <t>QALY_future_postTB_y15_ag6</t>
  </si>
  <si>
    <t>QALY_future_postTB_y15_ag7</t>
  </si>
  <si>
    <t>QALY_future_postTB_y15_ag8</t>
  </si>
  <si>
    <t>QALY_future_postTB_y15_ag9</t>
  </si>
  <si>
    <t>QALY_future_postTB_y15_ag10</t>
  </si>
  <si>
    <t>QALY_future_postTB_y15_ag11</t>
  </si>
  <si>
    <t>QALY_future_postTB_y15_ag12</t>
  </si>
  <si>
    <t>QALY_future_postTB_y15_ag13</t>
  </si>
  <si>
    <t>QALY_future_postTB_y15_ag14</t>
  </si>
  <si>
    <t>QALY_future_postTB_y15_ag15</t>
  </si>
  <si>
    <t>QALY_future_postTB_y15_ag16</t>
  </si>
  <si>
    <t>QALY_future_postTB_y15_ag17</t>
  </si>
  <si>
    <t>QALY_future_postTB_y16_ag1</t>
  </si>
  <si>
    <t>QALY_future_postTB_y16_ag2</t>
  </si>
  <si>
    <t>QALY_future_postTB_y16_ag3</t>
  </si>
  <si>
    <t>QALY_future_postTB_y16_ag4</t>
  </si>
  <si>
    <t>QALY_future_postTB_y16_ag5</t>
  </si>
  <si>
    <t>QALY_future_postTB_y16_ag6</t>
  </si>
  <si>
    <t>QALY_future_postTB_y16_ag7</t>
  </si>
  <si>
    <t>QALY_future_postTB_y16_ag8</t>
  </si>
  <si>
    <t>QALY_future_postTB_y16_ag9</t>
  </si>
  <si>
    <t>QALY_future_postTB_y16_ag10</t>
  </si>
  <si>
    <t>QALY_future_postTB_y16_ag11</t>
  </si>
  <si>
    <t>QALY_future_postTB_y16_ag12</t>
  </si>
  <si>
    <t>QALY_future_postTB_y16_ag13</t>
  </si>
  <si>
    <t>QALY_future_postTB_y16_ag14</t>
  </si>
  <si>
    <t>QALY_future_postTB_y16_ag15</t>
  </si>
  <si>
    <t>QALY_future_postTB_y16_ag16</t>
  </si>
  <si>
    <t>QALY_future_postTB_y16_ag17</t>
  </si>
  <si>
    <t>QALY_future_postTB_y17_ag1</t>
  </si>
  <si>
    <t>QALY_future_postTB_y17_ag2</t>
  </si>
  <si>
    <t>QALY_future_postTB_y17_ag3</t>
  </si>
  <si>
    <t>QALY_future_postTB_y17_ag4</t>
  </si>
  <si>
    <t>QALY_future_postTB_y17_ag5</t>
  </si>
  <si>
    <t>QALY_future_postTB_y17_ag6</t>
  </si>
  <si>
    <t>QALY_future_postTB_y17_ag7</t>
  </si>
  <si>
    <t>QALY_future_postTB_y17_ag8</t>
  </si>
  <si>
    <t>QALY_future_postTB_y17_ag9</t>
  </si>
  <si>
    <t>QALY_future_postTB_y17_ag10</t>
  </si>
  <si>
    <t>QALY_future_postTB_y17_ag11</t>
  </si>
  <si>
    <t>QALY_future_postTB_y17_ag12</t>
  </si>
  <si>
    <t>QALY_future_postTB_y17_ag13</t>
  </si>
  <si>
    <t>QALY_future_postTB_y17_ag14</t>
  </si>
  <si>
    <t>QALY_future_postTB_y17_ag15</t>
  </si>
  <si>
    <t>QALY_future_postTB_y17_ag16</t>
  </si>
  <si>
    <t>QALY_future_postTB_y17_ag17</t>
  </si>
  <si>
    <t>QALY_future_postTB_y18_ag1</t>
  </si>
  <si>
    <t>QALY_future_postTB_y18_ag2</t>
  </si>
  <si>
    <t>QALY_future_postTB_y18_ag3</t>
  </si>
  <si>
    <t>QALY_future_postTB_y18_ag4</t>
  </si>
  <si>
    <t>QALY_future_postTB_y18_ag5</t>
  </si>
  <si>
    <t>QALY_future_postTB_y18_ag6</t>
  </si>
  <si>
    <t>QALY_future_postTB_y18_ag7</t>
  </si>
  <si>
    <t>QALY_future_postTB_y18_ag8</t>
  </si>
  <si>
    <t>QALY_future_postTB_y18_ag9</t>
  </si>
  <si>
    <t>QALY_future_postTB_y18_ag10</t>
  </si>
  <si>
    <t>QALY_future_postTB_y18_ag11</t>
  </si>
  <si>
    <t>QALY_future_postTB_y18_ag12</t>
  </si>
  <si>
    <t>QALY_future_postTB_y18_ag13</t>
  </si>
  <si>
    <t>QALY_future_postTB_y18_ag14</t>
  </si>
  <si>
    <t>QALY_future_postTB_y18_ag15</t>
  </si>
  <si>
    <t>QALY_future_postTB_y18_ag16</t>
  </si>
  <si>
    <t>QALY_future_postTB_y18_ag17</t>
  </si>
  <si>
    <t>QALY_future_postTB_y19_ag1</t>
  </si>
  <si>
    <t>QALY_future_postTB_y19_ag2</t>
  </si>
  <si>
    <t>QALY_future_postTB_y19_ag3</t>
  </si>
  <si>
    <t>QALY_future_postTB_y19_ag4</t>
  </si>
  <si>
    <t>QALY_future_postTB_y19_ag5</t>
  </si>
  <si>
    <t>QALY_future_postTB_y19_ag6</t>
  </si>
  <si>
    <t>QALY_future_postTB_y19_ag7</t>
  </si>
  <si>
    <t>QALY_future_postTB_y19_ag8</t>
  </si>
  <si>
    <t>QALY_future_postTB_y19_ag9</t>
  </si>
  <si>
    <t>QALY_future_postTB_y19_ag10</t>
  </si>
  <si>
    <t>QALY_future_postTB_y19_ag11</t>
  </si>
  <si>
    <t>QALY_future_postTB_y19_ag12</t>
  </si>
  <si>
    <t>QALY_future_postTB_y19_ag13</t>
  </si>
  <si>
    <t>QALY_future_postTB_y19_ag14</t>
  </si>
  <si>
    <t>QALY_future_postTB_y19_ag15</t>
  </si>
  <si>
    <t>QALY_future_postTB_y19_ag16</t>
  </si>
  <si>
    <t>QALY_future_postTB_y19_ag17</t>
  </si>
  <si>
    <t>QALY_future_postTB_y20_ag1</t>
  </si>
  <si>
    <t>QALY_future_postTB_y20_ag2</t>
  </si>
  <si>
    <t>QALY_future_postTB_y20_ag3</t>
  </si>
  <si>
    <t>QALY_future_postTB_y20_ag4</t>
  </si>
  <si>
    <t>QALY_future_postTB_y20_ag5</t>
  </si>
  <si>
    <t>QALY_future_postTB_y20_ag6</t>
  </si>
  <si>
    <t>QALY_future_postTB_y20_ag7</t>
  </si>
  <si>
    <t>QALY_future_postTB_y20_ag8</t>
  </si>
  <si>
    <t>QALY_future_postTB_y20_ag9</t>
  </si>
  <si>
    <t>QALY_future_postTB_y20_ag10</t>
  </si>
  <si>
    <t>QALY_future_postTB_y20_ag11</t>
  </si>
  <si>
    <t>QALY_future_postTB_y20_ag12</t>
  </si>
  <si>
    <t>QALY_future_postTB_y20_ag13</t>
  </si>
  <si>
    <t>QALY_future_postTB_y20_ag14</t>
  </si>
  <si>
    <t>QALY_future_postTB_y20_ag15</t>
  </si>
  <si>
    <t>QALY_future_postTB_y20_ag16</t>
  </si>
  <si>
    <t>QALY_future_postTB_y20_ag17</t>
  </si>
  <si>
    <t>QALY_future_postTB_y21_ag1</t>
  </si>
  <si>
    <t>QALY_future_postTB_y21_ag2</t>
  </si>
  <si>
    <t>QALY_future_postTB_y21_ag3</t>
  </si>
  <si>
    <t>QALY_future_postTB_y21_ag4</t>
  </si>
  <si>
    <t>QALY_future_postTB_y21_ag5</t>
  </si>
  <si>
    <t>QALY_future_postTB_y21_ag6</t>
  </si>
  <si>
    <t>QALY_future_postTB_y21_ag7</t>
  </si>
  <si>
    <t>QALY_future_postTB_y21_ag8</t>
  </si>
  <si>
    <t>QALY_future_postTB_y21_ag9</t>
  </si>
  <si>
    <t>QALY_future_postTB_y21_ag10</t>
  </si>
  <si>
    <t>QALY_future_postTB_y21_ag11</t>
  </si>
  <si>
    <t>QALY_future_postTB_y21_ag12</t>
  </si>
  <si>
    <t>QALY_future_postTB_y21_ag13</t>
  </si>
  <si>
    <t>QALY_future_postTB_y21_ag14</t>
  </si>
  <si>
    <t>QALY_future_postTB_y21_ag15</t>
  </si>
  <si>
    <t>QALY_future_postTB_y21_ag16</t>
  </si>
  <si>
    <t>QALY_future_postTB_y21_ag17</t>
  </si>
  <si>
    <t>QALY_future_postTB_y22_ag1</t>
  </si>
  <si>
    <t>QALY_future_postTB_y22_ag2</t>
  </si>
  <si>
    <t>QALY_future_postTB_y22_ag3</t>
  </si>
  <si>
    <t>QALY_future_postTB_y22_ag4</t>
  </si>
  <si>
    <t>QALY_future_postTB_y22_ag5</t>
  </si>
  <si>
    <t>QALY_future_postTB_y22_ag6</t>
  </si>
  <si>
    <t>QALY_future_postTB_y22_ag7</t>
  </si>
  <si>
    <t>QALY_future_postTB_y22_ag8</t>
  </si>
  <si>
    <t>QALY_future_postTB_y22_ag9</t>
  </si>
  <si>
    <t>QALY_future_postTB_y22_ag10</t>
  </si>
  <si>
    <t>QALY_future_postTB_y22_ag11</t>
  </si>
  <si>
    <t>QALY_future_postTB_y22_ag12</t>
  </si>
  <si>
    <t>QALY_future_postTB_y22_ag13</t>
  </si>
  <si>
    <t>QALY_future_postTB_y22_ag14</t>
  </si>
  <si>
    <t>QALY_future_postTB_y22_ag15</t>
  </si>
  <si>
    <t>QALY_future_postTB_y22_ag16</t>
  </si>
  <si>
    <t>QALY_future_postTB_y22_ag17</t>
  </si>
  <si>
    <t>QALY_future_postTB_y23_ag1</t>
  </si>
  <si>
    <t>QALY_future_postTB_y23_ag2</t>
  </si>
  <si>
    <t>QALY_future_postTB_y23_ag3</t>
  </si>
  <si>
    <t>QALY_future_postTB_y23_ag4</t>
  </si>
  <si>
    <t>QALY_future_postTB_y23_ag5</t>
  </si>
  <si>
    <t>QALY_future_postTB_y23_ag6</t>
  </si>
  <si>
    <t>QALY_future_postTB_y23_ag7</t>
  </si>
  <si>
    <t>QALY_future_postTB_y23_ag8</t>
  </si>
  <si>
    <t>QALY_future_postTB_y23_ag9</t>
  </si>
  <si>
    <t>QALY_future_postTB_y23_ag10</t>
  </si>
  <si>
    <t>QALY_future_postTB_y23_ag11</t>
  </si>
  <si>
    <t>QALY_future_postTB_y23_ag12</t>
  </si>
  <si>
    <t>QALY_future_postTB_y23_ag13</t>
  </si>
  <si>
    <t>QALY_future_postTB_y23_ag14</t>
  </si>
  <si>
    <t>QALY_future_postTB_y23_ag15</t>
  </si>
  <si>
    <t>QALY_future_postTB_y23_ag16</t>
  </si>
  <si>
    <t>QALY_future_postTB_y23_ag17</t>
  </si>
  <si>
    <t>QALY_future_postTB_y24_ag1</t>
  </si>
  <si>
    <t>QALY_future_postTB_y24_ag2</t>
  </si>
  <si>
    <t>QALY_future_postTB_y24_ag3</t>
  </si>
  <si>
    <t>QALY_future_postTB_y24_ag4</t>
  </si>
  <si>
    <t>QALY_future_postTB_y24_ag5</t>
  </si>
  <si>
    <t>QALY_future_postTB_y24_ag6</t>
  </si>
  <si>
    <t>QALY_future_postTB_y24_ag7</t>
  </si>
  <si>
    <t>QALY_future_postTB_y24_ag8</t>
  </si>
  <si>
    <t>QALY_future_postTB_y24_ag9</t>
  </si>
  <si>
    <t>QALY_future_postTB_y24_ag10</t>
  </si>
  <si>
    <t>QALY_future_postTB_y24_ag11</t>
  </si>
  <si>
    <t>QALY_future_postTB_y24_ag12</t>
  </si>
  <si>
    <t>QALY_future_postTB_y24_ag13</t>
  </si>
  <si>
    <t>QALY_future_postTB_y24_ag14</t>
  </si>
  <si>
    <t>QALY_future_postTB_y24_ag15</t>
  </si>
  <si>
    <t>QALY_future_postTB_y24_ag16</t>
  </si>
  <si>
    <t>QALY_future_postTB_y24_ag17</t>
  </si>
  <si>
    <t>QALY_future_postTB_y25_ag1</t>
  </si>
  <si>
    <t>QALY_future_postTB_y25_ag2</t>
  </si>
  <si>
    <t>QALY_future_postTB_y25_ag3</t>
  </si>
  <si>
    <t>QALY_future_postTB_y25_ag4</t>
  </si>
  <si>
    <t>QALY_future_postTB_y25_ag5</t>
  </si>
  <si>
    <t>QALY_future_postTB_y25_ag6</t>
  </si>
  <si>
    <t>QALY_future_postTB_y25_ag7</t>
  </si>
  <si>
    <t>QALY_future_postTB_y25_ag8</t>
  </si>
  <si>
    <t>QALY_future_postTB_y25_ag9</t>
  </si>
  <si>
    <t>QALY_future_postTB_y25_ag10</t>
  </si>
  <si>
    <t>QALY_future_postTB_y25_ag11</t>
  </si>
  <si>
    <t>QALY_future_postTB_y25_ag12</t>
  </si>
  <si>
    <t>QALY_future_postTB_y25_ag13</t>
  </si>
  <si>
    <t>QALY_future_postTB_y25_ag14</t>
  </si>
  <si>
    <t>QALY_future_postTB_y25_ag15</t>
  </si>
  <si>
    <t>QALY_future_postTB_y25_ag16</t>
  </si>
  <si>
    <t>QALY_future_postTB_y25_ag17</t>
  </si>
  <si>
    <t>n_noTB_y1</t>
  </si>
  <si>
    <t>n_noTB_y2</t>
  </si>
  <si>
    <t>n_noTB_y3</t>
  </si>
  <si>
    <t>n_noTB_y4</t>
  </si>
  <si>
    <t>n_noTB_y5</t>
  </si>
  <si>
    <t>n_noTB_y6</t>
  </si>
  <si>
    <t>n_noTB_y7</t>
  </si>
  <si>
    <t>n_noTB_y8</t>
  </si>
  <si>
    <t>n_noTB_y9</t>
  </si>
  <si>
    <t>n_noTB_y10</t>
  </si>
  <si>
    <t>n_noTB_y11</t>
  </si>
  <si>
    <t>n_noTB_y12</t>
  </si>
  <si>
    <t>n_noTB_y13</t>
  </si>
  <si>
    <t>n_noTB_y14</t>
  </si>
  <si>
    <t>n_noTB_y15</t>
  </si>
  <si>
    <t>n_noTB_y16</t>
  </si>
  <si>
    <t>n_noTB_y17</t>
  </si>
  <si>
    <t>n_noTB_y18</t>
  </si>
  <si>
    <t>n_noTB_y19</t>
  </si>
  <si>
    <t>n_noTB_y20</t>
  </si>
  <si>
    <t>n_noTB_y21</t>
  </si>
  <si>
    <t>n_noTB_y22</t>
  </si>
  <si>
    <t>n_noTB_y23</t>
  </si>
  <si>
    <t>n_noTB_y24</t>
  </si>
  <si>
    <t>n_noTB_y25</t>
  </si>
  <si>
    <t>(1+disc)^-17</t>
  </si>
  <si>
    <t>(1+disc)^-18</t>
  </si>
  <si>
    <t>(1+disc)^-19</t>
  </si>
  <si>
    <t>(1+disc)^-20</t>
  </si>
  <si>
    <t>(1+disc)^-21</t>
  </si>
  <si>
    <t>(1+disc)^-22</t>
  </si>
  <si>
    <t>(1+disc)^-23</t>
  </si>
  <si>
    <t>(1+disc)^-24</t>
  </si>
  <si>
    <t>n_noTB_y1 * u_healthy * 1</t>
  </si>
  <si>
    <t>n_noTB_y2 * u_healthy * (1+disc)^-1</t>
  </si>
  <si>
    <t>n_noTB_y3 * u_healthy * (1+disc)^-2</t>
  </si>
  <si>
    <t>n_noTB_y4 * u_healthy * (1+disc)^-3</t>
  </si>
  <si>
    <t>n_noTB_y5 * u_healthy * (1+disc)^-4</t>
  </si>
  <si>
    <t>n_noTB_y6 * u_healthy * (1+disc)^-5</t>
  </si>
  <si>
    <t>n_noTB_y7 * u_healthy * (1+disc)^-6</t>
  </si>
  <si>
    <t>n_noTB_y8 * u_healthy * (1+disc)^-7</t>
  </si>
  <si>
    <t>n_noTB_y9 * u_healthy * (1+disc)^-8</t>
  </si>
  <si>
    <t>n_noTB_y10 * u_healthy * (1+disc)^-9</t>
  </si>
  <si>
    <t>n_noTB_y11 * u_healthy * (1+disc)^-10</t>
  </si>
  <si>
    <t>n_noTB_y12 * u_healthy * (1+disc)^-11</t>
  </si>
  <si>
    <t>n_noTB_y13 * u_healthy * (1+disc)^-12</t>
  </si>
  <si>
    <t>n_noTB_y14 * u_healthy * (1+disc)^-13</t>
  </si>
  <si>
    <t>n_noTB_y15 * u_healthy * (1+disc)^-14</t>
  </si>
  <si>
    <t>n_noTB_y16 * u_healthy * (1+disc)^-15</t>
  </si>
  <si>
    <t>n_noTB_y17 * u_healthy * (1+disc)^-16</t>
  </si>
  <si>
    <t>n_noTB_y18 * u_healthy * (1+disc)^-17</t>
  </si>
  <si>
    <t>n_noTB_y19 * u_healthy * (1+disc)^-18</t>
  </si>
  <si>
    <t>n_noTB_y20 * u_healthy * (1+disc)^-19</t>
  </si>
  <si>
    <t>n_noTB_y21 * u_healthy * (1+disc)^-20</t>
  </si>
  <si>
    <t>n_noTB_y22 * u_healthy * (1+disc)^-21</t>
  </si>
  <si>
    <t>n_noTB_y23 * u_healthy * (1+disc)^-22</t>
  </si>
  <si>
    <t>n_noTB_y24 * u_healthy * (1+disc)^-23</t>
  </si>
  <si>
    <t>n_noTB_y25 * u_healthy * (1+disc)^-24</t>
  </si>
  <si>
    <t>n_Dc_y1_ag1</t>
  </si>
  <si>
    <t>n_Dc_y1_ag2</t>
  </si>
  <si>
    <t>n_Dc_y1_ag3</t>
  </si>
  <si>
    <t>n_Dc_y1_ag4</t>
  </si>
  <si>
    <t>n_Dc_y1_ag5</t>
  </si>
  <si>
    <t>n_Dc_y1_ag6</t>
  </si>
  <si>
    <t>n_Dc_y1_ag7</t>
  </si>
  <si>
    <t>n_Dc_y1_ag8</t>
  </si>
  <si>
    <t>n_Dc_y1_ag9</t>
  </si>
  <si>
    <t>n_Dc_y1_ag10</t>
  </si>
  <si>
    <t>n_Dc_y1_ag11</t>
  </si>
  <si>
    <t>n_Dc_y1_ag12</t>
  </si>
  <si>
    <t>n_Dc_y1_ag13</t>
  </si>
  <si>
    <t>n_Dc_y1_ag14</t>
  </si>
  <si>
    <t>n_Dc_y1_ag15</t>
  </si>
  <si>
    <t>n_Dc_y1_ag16</t>
  </si>
  <si>
    <t>n_Dc_y1_ag17</t>
  </si>
  <si>
    <t>n_Dc_y2_ag1</t>
  </si>
  <si>
    <t>n_Dc_y2_ag2</t>
  </si>
  <si>
    <t>n_Dc_y2_ag3</t>
  </si>
  <si>
    <t>n_Dc_y2_ag4</t>
  </si>
  <si>
    <t>n_Dc_y2_ag5</t>
  </si>
  <si>
    <t>n_Dc_y2_ag6</t>
  </si>
  <si>
    <t>n_Dc_y2_ag7</t>
  </si>
  <si>
    <t>n_Dc_y2_ag8</t>
  </si>
  <si>
    <t>n_Dc_y2_ag9</t>
  </si>
  <si>
    <t>n_Dc_y2_ag10</t>
  </si>
  <si>
    <t>n_Dc_y2_ag11</t>
  </si>
  <si>
    <t>n_Dc_y2_ag12</t>
  </si>
  <si>
    <t>n_Dc_y2_ag13</t>
  </si>
  <si>
    <t>n_Dc_y2_ag14</t>
  </si>
  <si>
    <t>n_Dc_y2_ag15</t>
  </si>
  <si>
    <t>n_Dc_y2_ag16</t>
  </si>
  <si>
    <t>n_Dc_y2_ag17</t>
  </si>
  <si>
    <t>n_Dc_y3_ag1</t>
  </si>
  <si>
    <t>n_Dc_y3_ag2</t>
  </si>
  <si>
    <t>n_Dc_y3_ag3</t>
  </si>
  <si>
    <t>n_Dc_y3_ag4</t>
  </si>
  <si>
    <t>n_Dc_y3_ag5</t>
  </si>
  <si>
    <t>n_Dc_y3_ag6</t>
  </si>
  <si>
    <t>n_Dc_y3_ag7</t>
  </si>
  <si>
    <t>n_Dc_y3_ag8</t>
  </si>
  <si>
    <t>n_Dc_y3_ag9</t>
  </si>
  <si>
    <t>n_Dc_y3_ag10</t>
  </si>
  <si>
    <t>n_Dc_y3_ag11</t>
  </si>
  <si>
    <t>n_Dc_y3_ag12</t>
  </si>
  <si>
    <t>n_Dc_y3_ag13</t>
  </si>
  <si>
    <t>n_Dc_y3_ag14</t>
  </si>
  <si>
    <t>n_Dc_y3_ag15</t>
  </si>
  <si>
    <t>n_Dc_y3_ag16</t>
  </si>
  <si>
    <t>n_Dc_y3_ag17</t>
  </si>
  <si>
    <t>n_Dc_y4_ag1</t>
  </si>
  <si>
    <t>n_Dc_y4_ag2</t>
  </si>
  <si>
    <t>n_Dc_y4_ag3</t>
  </si>
  <si>
    <t>n_Dc_y4_ag4</t>
  </si>
  <si>
    <t>n_Dc_y4_ag5</t>
  </si>
  <si>
    <t>n_Dc_y4_ag6</t>
  </si>
  <si>
    <t>n_Dc_y4_ag7</t>
  </si>
  <si>
    <t>n_Dc_y4_ag8</t>
  </si>
  <si>
    <t>n_Dc_y4_ag9</t>
  </si>
  <si>
    <t>n_Dc_y4_ag10</t>
  </si>
  <si>
    <t>n_Dc_y4_ag11</t>
  </si>
  <si>
    <t>n_Dc_y4_ag12</t>
  </si>
  <si>
    <t>n_Dc_y4_ag13</t>
  </si>
  <si>
    <t>n_Dc_y4_ag14</t>
  </si>
  <si>
    <t>n_Dc_y4_ag15</t>
  </si>
  <si>
    <t>n_Dc_y4_ag16</t>
  </si>
  <si>
    <t>n_Dc_y4_ag17</t>
  </si>
  <si>
    <t>n_Dc_y5_ag1</t>
  </si>
  <si>
    <t>n_Dc_y5_ag2</t>
  </si>
  <si>
    <t>n_Dc_y5_ag3</t>
  </si>
  <si>
    <t>n_Dc_y5_ag4</t>
  </si>
  <si>
    <t>n_Dc_y5_ag5</t>
  </si>
  <si>
    <t>n_Dc_y5_ag6</t>
  </si>
  <si>
    <t>n_Dc_y5_ag7</t>
  </si>
  <si>
    <t>n_Dc_y5_ag8</t>
  </si>
  <si>
    <t>n_Dc_y5_ag9</t>
  </si>
  <si>
    <t>n_Dc_y5_ag10</t>
  </si>
  <si>
    <t>n_Dc_y5_ag11</t>
  </si>
  <si>
    <t>n_Dc_y5_ag12</t>
  </si>
  <si>
    <t>n_Dc_y5_ag13</t>
  </si>
  <si>
    <t>n_Dc_y5_ag14</t>
  </si>
  <si>
    <t>n_Dc_y5_ag15</t>
  </si>
  <si>
    <t>n_Dc_y5_ag16</t>
  </si>
  <si>
    <t>n_Dc_y5_ag17</t>
  </si>
  <si>
    <t>n_Dc_y6_ag1</t>
  </si>
  <si>
    <t>n_Dc_y6_ag2</t>
  </si>
  <si>
    <t>n_Dc_y6_ag3</t>
  </si>
  <si>
    <t>n_Dc_y6_ag4</t>
  </si>
  <si>
    <t>n_Dc_y6_ag5</t>
  </si>
  <si>
    <t>n_Dc_y6_ag6</t>
  </si>
  <si>
    <t>n_Dc_y6_ag7</t>
  </si>
  <si>
    <t>n_Dc_y6_ag8</t>
  </si>
  <si>
    <t>n_Dc_y6_ag9</t>
  </si>
  <si>
    <t>n_Dc_y6_ag10</t>
  </si>
  <si>
    <t>n_Dc_y6_ag11</t>
  </si>
  <si>
    <t>n_Dc_y6_ag12</t>
  </si>
  <si>
    <t>n_Dc_y6_ag13</t>
  </si>
  <si>
    <t>n_Dc_y6_ag14</t>
  </si>
  <si>
    <t>n_Dc_y6_ag15</t>
  </si>
  <si>
    <t>n_Dc_y6_ag16</t>
  </si>
  <si>
    <t>n_Dc_y6_ag17</t>
  </si>
  <si>
    <t>n_Dc_y7_ag1</t>
  </si>
  <si>
    <t>n_Dc_y7_ag2</t>
  </si>
  <si>
    <t>n_Dc_y7_ag3</t>
  </si>
  <si>
    <t>n_Dc_y7_ag4</t>
  </si>
  <si>
    <t>n_Dc_y7_ag5</t>
  </si>
  <si>
    <t>n_Dc_y7_ag6</t>
  </si>
  <si>
    <t>n_Dc_y7_ag7</t>
  </si>
  <si>
    <t>n_Dc_y7_ag8</t>
  </si>
  <si>
    <t>n_Dc_y7_ag9</t>
  </si>
  <si>
    <t>n_Dc_y7_ag10</t>
  </si>
  <si>
    <t>n_Dc_y7_ag11</t>
  </si>
  <si>
    <t>n_Dc_y7_ag12</t>
  </si>
  <si>
    <t>n_Dc_y7_ag13</t>
  </si>
  <si>
    <t>n_Dc_y7_ag14</t>
  </si>
  <si>
    <t>n_Dc_y7_ag15</t>
  </si>
  <si>
    <t>n_Dc_y7_ag16</t>
  </si>
  <si>
    <t>n_Dc_y7_ag17</t>
  </si>
  <si>
    <t>n_Dc_y8_ag1</t>
  </si>
  <si>
    <t>n_Dc_y8_ag2</t>
  </si>
  <si>
    <t>n_Dc_y8_ag3</t>
  </si>
  <si>
    <t>n_Dc_y8_ag4</t>
  </si>
  <si>
    <t>n_Dc_y8_ag5</t>
  </si>
  <si>
    <t>n_Dc_y8_ag6</t>
  </si>
  <si>
    <t>n_Dc_y8_ag7</t>
  </si>
  <si>
    <t>n_Dc_y8_ag8</t>
  </si>
  <si>
    <t>n_Dc_y8_ag9</t>
  </si>
  <si>
    <t>n_Dc_y8_ag10</t>
  </si>
  <si>
    <t>n_Dc_y8_ag11</t>
  </si>
  <si>
    <t>n_Dc_y8_ag12</t>
  </si>
  <si>
    <t>n_Dc_y8_ag13</t>
  </si>
  <si>
    <t>n_Dc_y8_ag14</t>
  </si>
  <si>
    <t>n_Dc_y8_ag15</t>
  </si>
  <si>
    <t>n_Dc_y8_ag16</t>
  </si>
  <si>
    <t>n_Dc_y8_ag17</t>
  </si>
  <si>
    <t>n_Dc_y9_ag1</t>
  </si>
  <si>
    <t>n_Dc_y9_ag2</t>
  </si>
  <si>
    <t>n_Dc_y9_ag3</t>
  </si>
  <si>
    <t>n_Dc_y9_ag4</t>
  </si>
  <si>
    <t>n_Dc_y9_ag5</t>
  </si>
  <si>
    <t>n_Dc_y9_ag6</t>
  </si>
  <si>
    <t>n_Dc_y9_ag7</t>
  </si>
  <si>
    <t>n_Dc_y9_ag8</t>
  </si>
  <si>
    <t>n_Dc_y9_ag9</t>
  </si>
  <si>
    <t>n_Dc_y9_ag10</t>
  </si>
  <si>
    <t>n_Dc_y9_ag11</t>
  </si>
  <si>
    <t>n_Dc_y9_ag12</t>
  </si>
  <si>
    <t>n_Dc_y9_ag13</t>
  </si>
  <si>
    <t>n_Dc_y9_ag14</t>
  </si>
  <si>
    <t>n_Dc_y9_ag15</t>
  </si>
  <si>
    <t>n_Dc_y9_ag16</t>
  </si>
  <si>
    <t>n_Dc_y9_ag17</t>
  </si>
  <si>
    <t>n_Dc_y10_ag1</t>
  </si>
  <si>
    <t>n_Dc_y10_ag2</t>
  </si>
  <si>
    <t>n_Dc_y10_ag3</t>
  </si>
  <si>
    <t>n_Dc_y10_ag4</t>
  </si>
  <si>
    <t>n_Dc_y10_ag5</t>
  </si>
  <si>
    <t>n_Dc_y10_ag6</t>
  </si>
  <si>
    <t>n_Dc_y10_ag7</t>
  </si>
  <si>
    <t>n_Dc_y10_ag8</t>
  </si>
  <si>
    <t>n_Dc_y10_ag9</t>
  </si>
  <si>
    <t>n_Dc_y10_ag10</t>
  </si>
  <si>
    <t>n_Dc_y10_ag11</t>
  </si>
  <si>
    <t>n_Dc_y10_ag12</t>
  </si>
  <si>
    <t>n_Dc_y10_ag13</t>
  </si>
  <si>
    <t>n_Dc_y10_ag14</t>
  </si>
  <si>
    <t>n_Dc_y10_ag15</t>
  </si>
  <si>
    <t>n_Dc_y10_ag16</t>
  </si>
  <si>
    <t>n_Dc_y10_ag17</t>
  </si>
  <si>
    <t>n_Dc_y11_ag1</t>
  </si>
  <si>
    <t>n_Dc_y11_ag2</t>
  </si>
  <si>
    <t>n_Dc_y11_ag3</t>
  </si>
  <si>
    <t>n_Dc_y11_ag4</t>
  </si>
  <si>
    <t>n_Dc_y11_ag5</t>
  </si>
  <si>
    <t>n_Dc_y11_ag6</t>
  </si>
  <si>
    <t>n_Dc_y11_ag7</t>
  </si>
  <si>
    <t>n_Dc_y11_ag8</t>
  </si>
  <si>
    <t>n_Dc_y11_ag9</t>
  </si>
  <si>
    <t>n_Dc_y11_ag10</t>
  </si>
  <si>
    <t>n_Dc_y11_ag11</t>
  </si>
  <si>
    <t>n_Dc_y11_ag12</t>
  </si>
  <si>
    <t>n_Dc_y11_ag13</t>
  </si>
  <si>
    <t>n_Dc_y11_ag14</t>
  </si>
  <si>
    <t>n_Dc_y11_ag15</t>
  </si>
  <si>
    <t>n_Dc_y11_ag16</t>
  </si>
  <si>
    <t>n_Dc_y11_ag17</t>
  </si>
  <si>
    <t>n_Dc_y12_ag1</t>
  </si>
  <si>
    <t>n_Dc_y12_ag2</t>
  </si>
  <si>
    <t>n_Dc_y12_ag3</t>
  </si>
  <si>
    <t>n_Dc_y12_ag4</t>
  </si>
  <si>
    <t>n_Dc_y12_ag5</t>
  </si>
  <si>
    <t>n_Dc_y12_ag6</t>
  </si>
  <si>
    <t>n_Dc_y12_ag7</t>
  </si>
  <si>
    <t>n_Dc_y12_ag8</t>
  </si>
  <si>
    <t>n_Dc_y12_ag9</t>
  </si>
  <si>
    <t>n_Dc_y12_ag10</t>
  </si>
  <si>
    <t>n_Dc_y12_ag11</t>
  </si>
  <si>
    <t>n_Dc_y12_ag12</t>
  </si>
  <si>
    <t>n_Dc_y12_ag13</t>
  </si>
  <si>
    <t>n_Dc_y12_ag14</t>
  </si>
  <si>
    <t>n_Dc_y12_ag15</t>
  </si>
  <si>
    <t>n_Dc_y12_ag16</t>
  </si>
  <si>
    <t>n_Dc_y12_ag17</t>
  </si>
  <si>
    <t>n_Dc_y13_ag1</t>
  </si>
  <si>
    <t>n_Dc_y13_ag2</t>
  </si>
  <si>
    <t>n_Dc_y13_ag3</t>
  </si>
  <si>
    <t>n_Dc_y13_ag4</t>
  </si>
  <si>
    <t>n_Dc_y13_ag5</t>
  </si>
  <si>
    <t>n_Dc_y13_ag6</t>
  </si>
  <si>
    <t>n_Dc_y13_ag7</t>
  </si>
  <si>
    <t>n_Dc_y13_ag8</t>
  </si>
  <si>
    <t>n_Dc_y13_ag9</t>
  </si>
  <si>
    <t>n_Dc_y13_ag10</t>
  </si>
  <si>
    <t>n_Dc_y13_ag11</t>
  </si>
  <si>
    <t>n_Dc_y13_ag12</t>
  </si>
  <si>
    <t>n_Dc_y13_ag13</t>
  </si>
  <si>
    <t>n_Dc_y13_ag14</t>
  </si>
  <si>
    <t>n_Dc_y13_ag15</t>
  </si>
  <si>
    <t>n_Dc_y13_ag16</t>
  </si>
  <si>
    <t>n_Dc_y13_ag17</t>
  </si>
  <si>
    <t>n_Dc_y14_ag1</t>
  </si>
  <si>
    <t>n_Dc_y14_ag2</t>
  </si>
  <si>
    <t>n_Dc_y14_ag3</t>
  </si>
  <si>
    <t>n_Dc_y14_ag4</t>
  </si>
  <si>
    <t>n_Dc_y14_ag5</t>
  </si>
  <si>
    <t>n_Dc_y14_ag6</t>
  </si>
  <si>
    <t>n_Dc_y14_ag7</t>
  </si>
  <si>
    <t>n_Dc_y14_ag8</t>
  </si>
  <si>
    <t>n_Dc_y14_ag9</t>
  </si>
  <si>
    <t>n_Dc_y14_ag10</t>
  </si>
  <si>
    <t>n_Dc_y14_ag11</t>
  </si>
  <si>
    <t>n_Dc_y14_ag12</t>
  </si>
  <si>
    <t>n_Dc_y14_ag13</t>
  </si>
  <si>
    <t>n_Dc_y14_ag14</t>
  </si>
  <si>
    <t>n_Dc_y14_ag15</t>
  </si>
  <si>
    <t>n_Dc_y14_ag16</t>
  </si>
  <si>
    <t>n_Dc_y14_ag17</t>
  </si>
  <si>
    <t>n_Dc_y15_ag1</t>
  </si>
  <si>
    <t>n_Dc_y15_ag2</t>
  </si>
  <si>
    <t>n_Dc_y15_ag3</t>
  </si>
  <si>
    <t>n_Dc_y15_ag4</t>
  </si>
  <si>
    <t>n_Dc_y15_ag5</t>
  </si>
  <si>
    <t>n_Dc_y15_ag6</t>
  </si>
  <si>
    <t>n_Dc_y15_ag7</t>
  </si>
  <si>
    <t>n_Dc_y15_ag8</t>
  </si>
  <si>
    <t>n_Dc_y15_ag9</t>
  </si>
  <si>
    <t>n_Dc_y15_ag10</t>
  </si>
  <si>
    <t>n_Dc_y15_ag11</t>
  </si>
  <si>
    <t>n_Dc_y15_ag12</t>
  </si>
  <si>
    <t>n_Dc_y15_ag13</t>
  </si>
  <si>
    <t>n_Dc_y15_ag14</t>
  </si>
  <si>
    <t>n_Dc_y15_ag15</t>
  </si>
  <si>
    <t>n_Dc_y15_ag16</t>
  </si>
  <si>
    <t>n_Dc_y15_ag17</t>
  </si>
  <si>
    <t>n_Dc_y16_ag1</t>
  </si>
  <si>
    <t>n_Dc_y16_ag2</t>
  </si>
  <si>
    <t>n_Dc_y16_ag3</t>
  </si>
  <si>
    <t>n_Dc_y16_ag4</t>
  </si>
  <si>
    <t>n_Dc_y16_ag5</t>
  </si>
  <si>
    <t>n_Dc_y16_ag6</t>
  </si>
  <si>
    <t>n_Dc_y16_ag7</t>
  </si>
  <si>
    <t>n_Dc_y16_ag8</t>
  </si>
  <si>
    <t>n_Dc_y16_ag9</t>
  </si>
  <si>
    <t>n_Dc_y16_ag10</t>
  </si>
  <si>
    <t>n_Dc_y16_ag11</t>
  </si>
  <si>
    <t>n_Dc_y16_ag12</t>
  </si>
  <si>
    <t>n_Dc_y16_ag13</t>
  </si>
  <si>
    <t>n_Dc_y16_ag14</t>
  </si>
  <si>
    <t>n_Dc_y16_ag15</t>
  </si>
  <si>
    <t>n_Dc_y16_ag16</t>
  </si>
  <si>
    <t>n_Dc_y16_ag17</t>
  </si>
  <si>
    <t>n_Dc_y17_ag1</t>
  </si>
  <si>
    <t>n_Dc_y17_ag2</t>
  </si>
  <si>
    <t>n_Dc_y17_ag3</t>
  </si>
  <si>
    <t>n_Dc_y17_ag4</t>
  </si>
  <si>
    <t>n_Dc_y17_ag5</t>
  </si>
  <si>
    <t>n_Dc_y17_ag6</t>
  </si>
  <si>
    <t>n_Dc_y17_ag7</t>
  </si>
  <si>
    <t>n_Dc_y17_ag8</t>
  </si>
  <si>
    <t>n_Dc_y17_ag9</t>
  </si>
  <si>
    <t>n_Dc_y17_ag10</t>
  </si>
  <si>
    <t>n_Dc_y17_ag11</t>
  </si>
  <si>
    <t>n_Dc_y17_ag12</t>
  </si>
  <si>
    <t>n_Dc_y17_ag13</t>
  </si>
  <si>
    <t>n_Dc_y17_ag14</t>
  </si>
  <si>
    <t>n_Dc_y17_ag15</t>
  </si>
  <si>
    <t>n_Dc_y17_ag16</t>
  </si>
  <si>
    <t>n_Dc_y17_ag17</t>
  </si>
  <si>
    <t>n_Dc_y18_ag1</t>
  </si>
  <si>
    <t>n_Dc_y18_ag2</t>
  </si>
  <si>
    <t>n_Dc_y18_ag3</t>
  </si>
  <si>
    <t>n_Dc_y18_ag4</t>
  </si>
  <si>
    <t>n_Dc_y18_ag5</t>
  </si>
  <si>
    <t>n_Dc_y18_ag6</t>
  </si>
  <si>
    <t>n_Dc_y18_ag7</t>
  </si>
  <si>
    <t>n_Dc_y18_ag8</t>
  </si>
  <si>
    <t>n_Dc_y18_ag9</t>
  </si>
  <si>
    <t>n_Dc_y18_ag10</t>
  </si>
  <si>
    <t>n_Dc_y18_ag11</t>
  </si>
  <si>
    <t>n_Dc_y18_ag12</t>
  </si>
  <si>
    <t>n_Dc_y18_ag13</t>
  </si>
  <si>
    <t>n_Dc_y18_ag14</t>
  </si>
  <si>
    <t>n_Dc_y18_ag15</t>
  </si>
  <si>
    <t>n_Dc_y18_ag16</t>
  </si>
  <si>
    <t>n_Dc_y18_ag17</t>
  </si>
  <si>
    <t>n_Dc_y19_ag1</t>
  </si>
  <si>
    <t>n_Dc_y19_ag2</t>
  </si>
  <si>
    <t>n_Dc_y19_ag3</t>
  </si>
  <si>
    <t>n_Dc_y19_ag4</t>
  </si>
  <si>
    <t>n_Dc_y19_ag5</t>
  </si>
  <si>
    <t>n_Dc_y19_ag6</t>
  </si>
  <si>
    <t>n_Dc_y19_ag7</t>
  </si>
  <si>
    <t>n_Dc_y19_ag8</t>
  </si>
  <si>
    <t>n_Dc_y19_ag9</t>
  </si>
  <si>
    <t>n_Dc_y19_ag10</t>
  </si>
  <si>
    <t>n_Dc_y19_ag11</t>
  </si>
  <si>
    <t>n_Dc_y19_ag12</t>
  </si>
  <si>
    <t>n_Dc_y19_ag13</t>
  </si>
  <si>
    <t>n_Dc_y19_ag14</t>
  </si>
  <si>
    <t>n_Dc_y19_ag15</t>
  </si>
  <si>
    <t>n_Dc_y19_ag16</t>
  </si>
  <si>
    <t>n_Dc_y19_ag17</t>
  </si>
  <si>
    <t>n_Dc_y20_ag1</t>
  </si>
  <si>
    <t>n_Dc_y20_ag2</t>
  </si>
  <si>
    <t>n_Dc_y20_ag3</t>
  </si>
  <si>
    <t>n_Dc_y20_ag4</t>
  </si>
  <si>
    <t>n_Dc_y20_ag5</t>
  </si>
  <si>
    <t>n_Dc_y20_ag6</t>
  </si>
  <si>
    <t>n_Dc_y20_ag7</t>
  </si>
  <si>
    <t>n_Dc_y20_ag8</t>
  </si>
  <si>
    <t>n_Dc_y20_ag9</t>
  </si>
  <si>
    <t>n_Dc_y20_ag10</t>
  </si>
  <si>
    <t>n_Dc_y20_ag11</t>
  </si>
  <si>
    <t>n_Dc_y20_ag12</t>
  </si>
  <si>
    <t>n_Dc_y20_ag13</t>
  </si>
  <si>
    <t>n_Dc_y20_ag14</t>
  </si>
  <si>
    <t>n_Dc_y20_ag15</t>
  </si>
  <si>
    <t>n_Dc_y20_ag16</t>
  </si>
  <si>
    <t>n_Dc_y20_ag17</t>
  </si>
  <si>
    <t>n_Dc_y21_ag1</t>
  </si>
  <si>
    <t>n_Dc_y21_ag2</t>
  </si>
  <si>
    <t>n_Dc_y21_ag3</t>
  </si>
  <si>
    <t>n_Dc_y21_ag4</t>
  </si>
  <si>
    <t>n_Dc_y21_ag5</t>
  </si>
  <si>
    <t>n_Dc_y21_ag6</t>
  </si>
  <si>
    <t>n_Dc_y21_ag7</t>
  </si>
  <si>
    <t>n_Dc_y21_ag8</t>
  </si>
  <si>
    <t>n_Dc_y21_ag9</t>
  </si>
  <si>
    <t>n_Dc_y21_ag10</t>
  </si>
  <si>
    <t>n_Dc_y21_ag11</t>
  </si>
  <si>
    <t>n_Dc_y21_ag12</t>
  </si>
  <si>
    <t>n_Dc_y21_ag13</t>
  </si>
  <si>
    <t>n_Dc_y21_ag14</t>
  </si>
  <si>
    <t>n_Dc_y21_ag15</t>
  </si>
  <si>
    <t>n_Dc_y21_ag16</t>
  </si>
  <si>
    <t>n_Dc_y21_ag17</t>
  </si>
  <si>
    <t>n_Dc_y22_ag1</t>
  </si>
  <si>
    <t>n_Dc_y22_ag2</t>
  </si>
  <si>
    <t>n_Dc_y22_ag3</t>
  </si>
  <si>
    <t>n_Dc_y22_ag4</t>
  </si>
  <si>
    <t>n_Dc_y22_ag5</t>
  </si>
  <si>
    <t>n_Dc_y22_ag6</t>
  </si>
  <si>
    <t>n_Dc_y22_ag7</t>
  </si>
  <si>
    <t>n_Dc_y22_ag8</t>
  </si>
  <si>
    <t>n_Dc_y22_ag9</t>
  </si>
  <si>
    <t>n_Dc_y22_ag10</t>
  </si>
  <si>
    <t>n_Dc_y22_ag11</t>
  </si>
  <si>
    <t>n_Dc_y22_ag12</t>
  </si>
  <si>
    <t>n_Dc_y22_ag13</t>
  </si>
  <si>
    <t>n_Dc_y22_ag14</t>
  </si>
  <si>
    <t>n_Dc_y22_ag15</t>
  </si>
  <si>
    <t>n_Dc_y22_ag16</t>
  </si>
  <si>
    <t>n_Dc_y22_ag17</t>
  </si>
  <si>
    <t>n_Dc_y23_ag1</t>
  </si>
  <si>
    <t>n_Dc_y23_ag2</t>
  </si>
  <si>
    <t>n_Dc_y23_ag3</t>
  </si>
  <si>
    <t>n_Dc_y23_ag4</t>
  </si>
  <si>
    <t>n_Dc_y23_ag5</t>
  </si>
  <si>
    <t>n_Dc_y23_ag6</t>
  </si>
  <si>
    <t>n_Dc_y23_ag7</t>
  </si>
  <si>
    <t>n_Dc_y23_ag8</t>
  </si>
  <si>
    <t>n_Dc_y23_ag9</t>
  </si>
  <si>
    <t>n_Dc_y23_ag10</t>
  </si>
  <si>
    <t>n_Dc_y23_ag11</t>
  </si>
  <si>
    <t>n_Dc_y23_ag12</t>
  </si>
  <si>
    <t>n_Dc_y23_ag13</t>
  </si>
  <si>
    <t>n_Dc_y23_ag14</t>
  </si>
  <si>
    <t>n_Dc_y23_ag15</t>
  </si>
  <si>
    <t>n_Dc_y23_ag16</t>
  </si>
  <si>
    <t>n_Dc_y23_ag17</t>
  </si>
  <si>
    <t>n_Dc_y24_ag1</t>
  </si>
  <si>
    <t>n_Dc_y24_ag2</t>
  </si>
  <si>
    <t>n_Dc_y24_ag3</t>
  </si>
  <si>
    <t>n_Dc_y24_ag4</t>
  </si>
  <si>
    <t>n_Dc_y24_ag5</t>
  </si>
  <si>
    <t>n_Dc_y24_ag6</t>
  </si>
  <si>
    <t>n_Dc_y24_ag7</t>
  </si>
  <si>
    <t>n_Dc_y24_ag8</t>
  </si>
  <si>
    <t>n_Dc_y24_ag9</t>
  </si>
  <si>
    <t>n_Dc_y24_ag10</t>
  </si>
  <si>
    <t>n_Dc_y24_ag11</t>
  </si>
  <si>
    <t>n_Dc_y24_ag12</t>
  </si>
  <si>
    <t>n_Dc_y24_ag13</t>
  </si>
  <si>
    <t>n_Dc_y24_ag14</t>
  </si>
  <si>
    <t>n_Dc_y24_ag15</t>
  </si>
  <si>
    <t>n_Dc_y24_ag16</t>
  </si>
  <si>
    <t>n_Dc_y24_ag17</t>
  </si>
  <si>
    <t>n_Dc_y25_ag1</t>
  </si>
  <si>
    <t>n_Dc_y25_ag2</t>
  </si>
  <si>
    <t>n_Dc_y25_ag3</t>
  </si>
  <si>
    <t>n_Dc_y25_ag4</t>
  </si>
  <si>
    <t>n_Dc_y25_ag5</t>
  </si>
  <si>
    <t>n_Dc_y25_ag6</t>
  </si>
  <si>
    <t>n_Dc_y25_ag7</t>
  </si>
  <si>
    <t>n_Dc_y25_ag8</t>
  </si>
  <si>
    <t>n_Dc_y25_ag9</t>
  </si>
  <si>
    <t>n_Dc_y25_ag10</t>
  </si>
  <si>
    <t>n_Dc_y25_ag11</t>
  </si>
  <si>
    <t>n_Dc_y25_ag12</t>
  </si>
  <si>
    <t>n_Dc_y25_ag13</t>
  </si>
  <si>
    <t>n_Dc_y25_ag14</t>
  </si>
  <si>
    <t>n_Dc_y25_ag15</t>
  </si>
  <si>
    <t>n_Dc_y25_ag16</t>
  </si>
  <si>
    <t>n_Dc_y25_ag17</t>
  </si>
  <si>
    <t>n_Dc_y1_ag1 * duration_Dc_ag1 * dw_TB * 1</t>
  </si>
  <si>
    <t>n_Dc_y1_ag2 * duration_Dc_ag2 * dw_TB * 1</t>
  </si>
  <si>
    <t>n_Dc_y1_ag3 * duration_Dc_ag3 * dw_TB * 1</t>
  </si>
  <si>
    <t>n_Dc_y1_ag4 * duration_Dc_ag4 * dw_TB * 1</t>
  </si>
  <si>
    <t>n_Dc_y1_ag5 * duration_Dc_ag5 * dw_TB * 1</t>
  </si>
  <si>
    <t>n_Dc_y1_ag6 * duration_Dc_ag6 * dw_TB * 1</t>
  </si>
  <si>
    <t>n_Dc_y1_ag7 * duration_Dc_ag7 * dw_TB * 1</t>
  </si>
  <si>
    <t>n_Dc_y1_ag8 * duration_Dc_ag8 * dw_TB * 1</t>
  </si>
  <si>
    <t>n_Dc_y1_ag9 * duration_Dc_ag9 * dw_TB * 1</t>
  </si>
  <si>
    <t>n_Dc_y1_ag10 * duration_Dc_ag10 * dw_TB * 1</t>
  </si>
  <si>
    <t>n_Dc_y1_ag11 * duration_Dc_ag11 * dw_TB * 1</t>
  </si>
  <si>
    <t>n_Dc_y1_ag12 * duration_Dc_ag12 * dw_TB * 1</t>
  </si>
  <si>
    <t>n_Dc_y1_ag13 * duration_Dc_ag13 * dw_TB * 1</t>
  </si>
  <si>
    <t>n_Dc_y1_ag14 * duration_Dc_ag14 * dw_TB * 1</t>
  </si>
  <si>
    <t>n_Dc_y1_ag15 * duration_Dc_ag15 * dw_TB * 1</t>
  </si>
  <si>
    <t>n_Dc_y1_ag16 * duration_Dc_ag16 * dw_TB * 1</t>
  </si>
  <si>
    <t>n_Dc_y1_ag17 * duration_Dc_ag17 * dw_TB * 1</t>
  </si>
  <si>
    <t>n_Dc_y2_ag1 * duration_Dc_ag1 * dw_TB * (1+disc)^-1</t>
  </si>
  <si>
    <t>n_Dc_y2_ag2 * duration_Dc_ag2 * dw_TB * (1+disc)^-1</t>
  </si>
  <si>
    <t>n_Dc_y2_ag3 * duration_Dc_ag3 * dw_TB * (1+disc)^-1</t>
  </si>
  <si>
    <t>n_Dc_y2_ag4 * duration_Dc_ag4 * dw_TB * (1+disc)^-1</t>
  </si>
  <si>
    <t>n_Dc_y2_ag5 * duration_Dc_ag5 * dw_TB * (1+disc)^-1</t>
  </si>
  <si>
    <t>n_Dc_y2_ag6 * duration_Dc_ag6 * dw_TB * (1+disc)^-1</t>
  </si>
  <si>
    <t>n_Dc_y2_ag7 * duration_Dc_ag7 * dw_TB * (1+disc)^-1</t>
  </si>
  <si>
    <t>n_Dc_y2_ag8 * duration_Dc_ag8 * dw_TB * (1+disc)^-1</t>
  </si>
  <si>
    <t>n_Dc_y2_ag9 * duration_Dc_ag9 * dw_TB * (1+disc)^-1</t>
  </si>
  <si>
    <t>n_Dc_y2_ag10 * duration_Dc_ag10 * dw_TB * (1+disc)^-1</t>
  </si>
  <si>
    <t>n_Dc_y2_ag11 * duration_Dc_ag11 * dw_TB * (1+disc)^-1</t>
  </si>
  <si>
    <t>n_Dc_y2_ag12 * duration_Dc_ag12 * dw_TB * (1+disc)^-1</t>
  </si>
  <si>
    <t>n_Dc_y2_ag13 * duration_Dc_ag13 * dw_TB * (1+disc)^-1</t>
  </si>
  <si>
    <t>n_Dc_y2_ag14 * duration_Dc_ag14 * dw_TB * (1+disc)^-1</t>
  </si>
  <si>
    <t>n_Dc_y2_ag15 * duration_Dc_ag15 * dw_TB * (1+disc)^-1</t>
  </si>
  <si>
    <t>n_Dc_y2_ag16 * duration_Dc_ag16 * dw_TB * (1+disc)^-1</t>
  </si>
  <si>
    <t>n_Dc_y2_ag17 * duration_Dc_ag17 * dw_TB * (1+disc)^-1</t>
  </si>
  <si>
    <t>n_Dc_y3_ag1 * duration_Dc_ag1 * dw_TB * (1+disc)^-2</t>
  </si>
  <si>
    <t>n_Dc_y3_ag2 * duration_Dc_ag2 * dw_TB * (1+disc)^-2</t>
  </si>
  <si>
    <t>n_Dc_y3_ag3 * duration_Dc_ag3 * dw_TB * (1+disc)^-2</t>
  </si>
  <si>
    <t>n_Dc_y3_ag4 * duration_Dc_ag4 * dw_TB * (1+disc)^-2</t>
  </si>
  <si>
    <t>n_Dc_y3_ag5 * duration_Dc_ag5 * dw_TB * (1+disc)^-2</t>
  </si>
  <si>
    <t>n_Dc_y3_ag6 * duration_Dc_ag6 * dw_TB * (1+disc)^-2</t>
  </si>
  <si>
    <t>n_Dc_y3_ag7 * duration_Dc_ag7 * dw_TB * (1+disc)^-2</t>
  </si>
  <si>
    <t>n_Dc_y3_ag8 * duration_Dc_ag8 * dw_TB * (1+disc)^-2</t>
  </si>
  <si>
    <t>n_Dc_y3_ag9 * duration_Dc_ag9 * dw_TB * (1+disc)^-2</t>
  </si>
  <si>
    <t>n_Dc_y3_ag10 * duration_Dc_ag10 * dw_TB * (1+disc)^-2</t>
  </si>
  <si>
    <t>n_Dc_y3_ag11 * duration_Dc_ag11 * dw_TB * (1+disc)^-2</t>
  </si>
  <si>
    <t>n_Dc_y3_ag12 * duration_Dc_ag12 * dw_TB * (1+disc)^-2</t>
  </si>
  <si>
    <t>n_Dc_y3_ag13 * duration_Dc_ag13 * dw_TB * (1+disc)^-2</t>
  </si>
  <si>
    <t>n_Dc_y3_ag14 * duration_Dc_ag14 * dw_TB * (1+disc)^-2</t>
  </si>
  <si>
    <t>n_Dc_y3_ag15 * duration_Dc_ag15 * dw_TB * (1+disc)^-2</t>
  </si>
  <si>
    <t>n_Dc_y3_ag16 * duration_Dc_ag16 * dw_TB * (1+disc)^-2</t>
  </si>
  <si>
    <t>n_Dc_y3_ag17 * duration_Dc_ag17 * dw_TB * (1+disc)^-2</t>
  </si>
  <si>
    <t>n_Dc_y4_ag1 * duration_Dc_ag1 * dw_TB * (1+disc)^-3</t>
  </si>
  <si>
    <t>n_Dc_y4_ag2 * duration_Dc_ag2 * dw_TB * (1+disc)^-3</t>
  </si>
  <si>
    <t>n_Dc_y4_ag3 * duration_Dc_ag3 * dw_TB * (1+disc)^-3</t>
  </si>
  <si>
    <t>n_Dc_y4_ag4 * duration_Dc_ag4 * dw_TB * (1+disc)^-3</t>
  </si>
  <si>
    <t>n_Dc_y4_ag5 * duration_Dc_ag5 * dw_TB * (1+disc)^-3</t>
  </si>
  <si>
    <t>n_Dc_y4_ag6 * duration_Dc_ag6 * dw_TB * (1+disc)^-3</t>
  </si>
  <si>
    <t>n_Dc_y4_ag7 * duration_Dc_ag7 * dw_TB * (1+disc)^-3</t>
  </si>
  <si>
    <t>n_Dc_y4_ag8 * duration_Dc_ag8 * dw_TB * (1+disc)^-3</t>
  </si>
  <si>
    <t>n_Dc_y4_ag9 * duration_Dc_ag9 * dw_TB * (1+disc)^-3</t>
  </si>
  <si>
    <t>n_Dc_y4_ag10 * duration_Dc_ag10 * dw_TB * (1+disc)^-3</t>
  </si>
  <si>
    <t>n_Dc_y4_ag11 * duration_Dc_ag11 * dw_TB * (1+disc)^-3</t>
  </si>
  <si>
    <t>n_Dc_y4_ag12 * duration_Dc_ag12 * dw_TB * (1+disc)^-3</t>
  </si>
  <si>
    <t>n_Dc_y4_ag13 * duration_Dc_ag13 * dw_TB * (1+disc)^-3</t>
  </si>
  <si>
    <t>n_Dc_y4_ag14 * duration_Dc_ag14 * dw_TB * (1+disc)^-3</t>
  </si>
  <si>
    <t>n_Dc_y4_ag15 * duration_Dc_ag15 * dw_TB * (1+disc)^-3</t>
  </si>
  <si>
    <t>n_Dc_y4_ag16 * duration_Dc_ag16 * dw_TB * (1+disc)^-3</t>
  </si>
  <si>
    <t>n_Dc_y4_ag17 * duration_Dc_ag17 * dw_TB * (1+disc)^-3</t>
  </si>
  <si>
    <t>n_Dc_y5_ag1 * duration_Dc_ag1 * dw_TB * (1+disc)^-4</t>
  </si>
  <si>
    <t>n_Dc_y5_ag2 * duration_Dc_ag2 * dw_TB * (1+disc)^-4</t>
  </si>
  <si>
    <t>n_Dc_y5_ag3 * duration_Dc_ag3 * dw_TB * (1+disc)^-4</t>
  </si>
  <si>
    <t>n_Dc_y5_ag4 * duration_Dc_ag4 * dw_TB * (1+disc)^-4</t>
  </si>
  <si>
    <t>n_Dc_y5_ag5 * duration_Dc_ag5 * dw_TB * (1+disc)^-4</t>
  </si>
  <si>
    <t>n_Dc_y5_ag6 * duration_Dc_ag6 * dw_TB * (1+disc)^-4</t>
  </si>
  <si>
    <t>n_Dc_y5_ag7 * duration_Dc_ag7 * dw_TB * (1+disc)^-4</t>
  </si>
  <si>
    <t>n_Dc_y5_ag8 * duration_Dc_ag8 * dw_TB * (1+disc)^-4</t>
  </si>
  <si>
    <t>n_Dc_y5_ag9 * duration_Dc_ag9 * dw_TB * (1+disc)^-4</t>
  </si>
  <si>
    <t>n_Dc_y5_ag10 * duration_Dc_ag10 * dw_TB * (1+disc)^-4</t>
  </si>
  <si>
    <t>n_Dc_y5_ag11 * duration_Dc_ag11 * dw_TB * (1+disc)^-4</t>
  </si>
  <si>
    <t>n_Dc_y5_ag12 * duration_Dc_ag12 * dw_TB * (1+disc)^-4</t>
  </si>
  <si>
    <t>n_Dc_y5_ag13 * duration_Dc_ag13 * dw_TB * (1+disc)^-4</t>
  </si>
  <si>
    <t>n_Dc_y5_ag14 * duration_Dc_ag14 * dw_TB * (1+disc)^-4</t>
  </si>
  <si>
    <t>n_Dc_y5_ag15 * duration_Dc_ag15 * dw_TB * (1+disc)^-4</t>
  </si>
  <si>
    <t>n_Dc_y5_ag16 * duration_Dc_ag16 * dw_TB * (1+disc)^-4</t>
  </si>
  <si>
    <t>n_Dc_y5_ag17 * duration_Dc_ag17 * dw_TB * (1+disc)^-4</t>
  </si>
  <si>
    <t>n_Dc_y6_ag1 * duration_Dc_ag1 * dw_TB * (1+disc)^-5</t>
  </si>
  <si>
    <t>n_Dc_y6_ag2 * duration_Dc_ag2 * dw_TB * (1+disc)^-5</t>
  </si>
  <si>
    <t>n_Dc_y6_ag3 * duration_Dc_ag3 * dw_TB * (1+disc)^-5</t>
  </si>
  <si>
    <t>n_Dc_y6_ag4 * duration_Dc_ag4 * dw_TB * (1+disc)^-5</t>
  </si>
  <si>
    <t>n_Dc_y6_ag5 * duration_Dc_ag5 * dw_TB * (1+disc)^-5</t>
  </si>
  <si>
    <t>n_Dc_y6_ag6 * duration_Dc_ag6 * dw_TB * (1+disc)^-5</t>
  </si>
  <si>
    <t>n_Dc_y6_ag7 * duration_Dc_ag7 * dw_TB * (1+disc)^-5</t>
  </si>
  <si>
    <t>n_Dc_y6_ag8 * duration_Dc_ag8 * dw_TB * (1+disc)^-5</t>
  </si>
  <si>
    <t>n_Dc_y6_ag9 * duration_Dc_ag9 * dw_TB * (1+disc)^-5</t>
  </si>
  <si>
    <t>n_Dc_y6_ag10 * duration_Dc_ag10 * dw_TB * (1+disc)^-5</t>
  </si>
  <si>
    <t>n_Dc_y6_ag11 * duration_Dc_ag11 * dw_TB * (1+disc)^-5</t>
  </si>
  <si>
    <t>n_Dc_y6_ag12 * duration_Dc_ag12 * dw_TB * (1+disc)^-5</t>
  </si>
  <si>
    <t>n_Dc_y6_ag13 * duration_Dc_ag13 * dw_TB * (1+disc)^-5</t>
  </si>
  <si>
    <t>n_Dc_y6_ag14 * duration_Dc_ag14 * dw_TB * (1+disc)^-5</t>
  </si>
  <si>
    <t>n_Dc_y6_ag15 * duration_Dc_ag15 * dw_TB * (1+disc)^-5</t>
  </si>
  <si>
    <t>n_Dc_y6_ag16 * duration_Dc_ag16 * dw_TB * (1+disc)^-5</t>
  </si>
  <si>
    <t>n_Dc_y6_ag17 * duration_Dc_ag17 * dw_TB * (1+disc)^-5</t>
  </si>
  <si>
    <t>n_Dc_y7_ag1 * duration_Dc_ag1 * dw_TB * (1+disc)^-6</t>
  </si>
  <si>
    <t>n_Dc_y7_ag2 * duration_Dc_ag2 * dw_TB * (1+disc)^-6</t>
  </si>
  <si>
    <t>n_Dc_y7_ag3 * duration_Dc_ag3 * dw_TB * (1+disc)^-6</t>
  </si>
  <si>
    <t>n_Dc_y7_ag4 * duration_Dc_ag4 * dw_TB * (1+disc)^-6</t>
  </si>
  <si>
    <t>n_Dc_y7_ag5 * duration_Dc_ag5 * dw_TB * (1+disc)^-6</t>
  </si>
  <si>
    <t>n_Dc_y7_ag6 * duration_Dc_ag6 * dw_TB * (1+disc)^-6</t>
  </si>
  <si>
    <t>n_Dc_y7_ag7 * duration_Dc_ag7 * dw_TB * (1+disc)^-6</t>
  </si>
  <si>
    <t>n_Dc_y7_ag8 * duration_Dc_ag8 * dw_TB * (1+disc)^-6</t>
  </si>
  <si>
    <t>n_Dc_y7_ag9 * duration_Dc_ag9 * dw_TB * (1+disc)^-6</t>
  </si>
  <si>
    <t>n_Dc_y7_ag10 * duration_Dc_ag10 * dw_TB * (1+disc)^-6</t>
  </si>
  <si>
    <t>n_Dc_y7_ag11 * duration_Dc_ag11 * dw_TB * (1+disc)^-6</t>
  </si>
  <si>
    <t>n_Dc_y7_ag12 * duration_Dc_ag12 * dw_TB * (1+disc)^-6</t>
  </si>
  <si>
    <t>n_Dc_y7_ag13 * duration_Dc_ag13 * dw_TB * (1+disc)^-6</t>
  </si>
  <si>
    <t>n_Dc_y7_ag14 * duration_Dc_ag14 * dw_TB * (1+disc)^-6</t>
  </si>
  <si>
    <t>n_Dc_y7_ag15 * duration_Dc_ag15 * dw_TB * (1+disc)^-6</t>
  </si>
  <si>
    <t>n_Dc_y7_ag16 * duration_Dc_ag16 * dw_TB * (1+disc)^-6</t>
  </si>
  <si>
    <t>n_Dc_y7_ag17 * duration_Dc_ag17 * dw_TB * (1+disc)^-6</t>
  </si>
  <si>
    <t>n_Dc_y8_ag1 * duration_Dc_ag1 * dw_TB * (1+disc)^-7</t>
  </si>
  <si>
    <t>n_Dc_y8_ag2 * duration_Dc_ag2 * dw_TB * (1+disc)^-7</t>
  </si>
  <si>
    <t>n_Dc_y8_ag3 * duration_Dc_ag3 * dw_TB * (1+disc)^-7</t>
  </si>
  <si>
    <t>n_Dc_y8_ag4 * duration_Dc_ag4 * dw_TB * (1+disc)^-7</t>
  </si>
  <si>
    <t>n_Dc_y8_ag5 * duration_Dc_ag5 * dw_TB * (1+disc)^-7</t>
  </si>
  <si>
    <t>n_Dc_y8_ag6 * duration_Dc_ag6 * dw_TB * (1+disc)^-7</t>
  </si>
  <si>
    <t>n_Dc_y8_ag7 * duration_Dc_ag7 * dw_TB * (1+disc)^-7</t>
  </si>
  <si>
    <t>n_Dc_y8_ag8 * duration_Dc_ag8 * dw_TB * (1+disc)^-7</t>
  </si>
  <si>
    <t>n_Dc_y8_ag9 * duration_Dc_ag9 * dw_TB * (1+disc)^-7</t>
  </si>
  <si>
    <t>n_Dc_y8_ag10 * duration_Dc_ag10 * dw_TB * (1+disc)^-7</t>
  </si>
  <si>
    <t>n_Dc_y8_ag11 * duration_Dc_ag11 * dw_TB * (1+disc)^-7</t>
  </si>
  <si>
    <t>n_Dc_y8_ag12 * duration_Dc_ag12 * dw_TB * (1+disc)^-7</t>
  </si>
  <si>
    <t>n_Dc_y8_ag13 * duration_Dc_ag13 * dw_TB * (1+disc)^-7</t>
  </si>
  <si>
    <t>n_Dc_y8_ag14 * duration_Dc_ag14 * dw_TB * (1+disc)^-7</t>
  </si>
  <si>
    <t>n_Dc_y8_ag15 * duration_Dc_ag15 * dw_TB * (1+disc)^-7</t>
  </si>
  <si>
    <t>n_Dc_y8_ag16 * duration_Dc_ag16 * dw_TB * (1+disc)^-7</t>
  </si>
  <si>
    <t>n_Dc_y8_ag17 * duration_Dc_ag17 * dw_TB * (1+disc)^-7</t>
  </si>
  <si>
    <t>n_Dc_y9_ag1 * duration_Dc_ag1 * dw_TB * (1+disc)^-8</t>
  </si>
  <si>
    <t>n_Dc_y9_ag2 * duration_Dc_ag2 * dw_TB * (1+disc)^-8</t>
  </si>
  <si>
    <t>n_Dc_y9_ag3 * duration_Dc_ag3 * dw_TB * (1+disc)^-8</t>
  </si>
  <si>
    <t>n_Dc_y9_ag4 * duration_Dc_ag4 * dw_TB * (1+disc)^-8</t>
  </si>
  <si>
    <t>n_Dc_y9_ag5 * duration_Dc_ag5 * dw_TB * (1+disc)^-8</t>
  </si>
  <si>
    <t>n_Dc_y9_ag6 * duration_Dc_ag6 * dw_TB * (1+disc)^-8</t>
  </si>
  <si>
    <t>n_Dc_y9_ag7 * duration_Dc_ag7 * dw_TB * (1+disc)^-8</t>
  </si>
  <si>
    <t>n_Dc_y9_ag8 * duration_Dc_ag8 * dw_TB * (1+disc)^-8</t>
  </si>
  <si>
    <t>n_Dc_y9_ag9 * duration_Dc_ag9 * dw_TB * (1+disc)^-8</t>
  </si>
  <si>
    <t>n_Dc_y9_ag10 * duration_Dc_ag10 * dw_TB * (1+disc)^-8</t>
  </si>
  <si>
    <t>n_Dc_y9_ag11 * duration_Dc_ag11 * dw_TB * (1+disc)^-8</t>
  </si>
  <si>
    <t>n_Dc_y9_ag12 * duration_Dc_ag12 * dw_TB * (1+disc)^-8</t>
  </si>
  <si>
    <t>n_Dc_y9_ag13 * duration_Dc_ag13 * dw_TB * (1+disc)^-8</t>
  </si>
  <si>
    <t>n_Dc_y9_ag14 * duration_Dc_ag14 * dw_TB * (1+disc)^-8</t>
  </si>
  <si>
    <t>n_Dc_y9_ag15 * duration_Dc_ag15 * dw_TB * (1+disc)^-8</t>
  </si>
  <si>
    <t>n_Dc_y9_ag16 * duration_Dc_ag16 * dw_TB * (1+disc)^-8</t>
  </si>
  <si>
    <t>n_Dc_y9_ag17 * duration_Dc_ag17 * dw_TB * (1+disc)^-8</t>
  </si>
  <si>
    <t>n_Dc_y10_ag1 * duration_Dc_ag1 * dw_TB * (1+disc)^-9</t>
  </si>
  <si>
    <t>n_Dc_y10_ag2 * duration_Dc_ag2 * dw_TB * (1+disc)^-9</t>
  </si>
  <si>
    <t>n_Dc_y10_ag3 * duration_Dc_ag3 * dw_TB * (1+disc)^-9</t>
  </si>
  <si>
    <t>n_Dc_y10_ag4 * duration_Dc_ag4 * dw_TB * (1+disc)^-9</t>
  </si>
  <si>
    <t>n_Dc_y10_ag5 * duration_Dc_ag5 * dw_TB * (1+disc)^-9</t>
  </si>
  <si>
    <t>n_Dc_y10_ag6 * duration_Dc_ag6 * dw_TB * (1+disc)^-9</t>
  </si>
  <si>
    <t>n_Dc_y10_ag7 * duration_Dc_ag7 * dw_TB * (1+disc)^-9</t>
  </si>
  <si>
    <t>n_Dc_y10_ag8 * duration_Dc_ag8 * dw_TB * (1+disc)^-9</t>
  </si>
  <si>
    <t>n_Dc_y10_ag9 * duration_Dc_ag9 * dw_TB * (1+disc)^-9</t>
  </si>
  <si>
    <t>n_Dc_y10_ag10 * duration_Dc_ag10 * dw_TB * (1+disc)^-9</t>
  </si>
  <si>
    <t>n_Dc_y10_ag11 * duration_Dc_ag11 * dw_TB * (1+disc)^-9</t>
  </si>
  <si>
    <t>n_Dc_y10_ag12 * duration_Dc_ag12 * dw_TB * (1+disc)^-9</t>
  </si>
  <si>
    <t>n_Dc_y10_ag13 * duration_Dc_ag13 * dw_TB * (1+disc)^-9</t>
  </si>
  <si>
    <t>n_Dc_y10_ag14 * duration_Dc_ag14 * dw_TB * (1+disc)^-9</t>
  </si>
  <si>
    <t>n_Dc_y10_ag15 * duration_Dc_ag15 * dw_TB * (1+disc)^-9</t>
  </si>
  <si>
    <t>n_Dc_y10_ag16 * duration_Dc_ag16 * dw_TB * (1+disc)^-9</t>
  </si>
  <si>
    <t>n_Dc_y10_ag17 * duration_Dc_ag17 * dw_TB * (1+disc)^-9</t>
  </si>
  <si>
    <t>n_Dc_y11_ag1 * duration_Dc_ag1 * dw_TB * (1+disc)^-10</t>
  </si>
  <si>
    <t>n_Dc_y11_ag2 * duration_Dc_ag2 * dw_TB * (1+disc)^-10</t>
  </si>
  <si>
    <t>n_Dc_y11_ag3 * duration_Dc_ag3 * dw_TB * (1+disc)^-10</t>
  </si>
  <si>
    <t>n_Dc_y11_ag4 * duration_Dc_ag4 * dw_TB * (1+disc)^-10</t>
  </si>
  <si>
    <t>n_Dc_y11_ag5 * duration_Dc_ag5 * dw_TB * (1+disc)^-10</t>
  </si>
  <si>
    <t>n_Dc_y11_ag6 * duration_Dc_ag6 * dw_TB * (1+disc)^-10</t>
  </si>
  <si>
    <t>n_Dc_y11_ag7 * duration_Dc_ag7 * dw_TB * (1+disc)^-10</t>
  </si>
  <si>
    <t>n_Dc_y11_ag8 * duration_Dc_ag8 * dw_TB * (1+disc)^-10</t>
  </si>
  <si>
    <t>n_Dc_y11_ag9 * duration_Dc_ag9 * dw_TB * (1+disc)^-10</t>
  </si>
  <si>
    <t>n_Dc_y11_ag10 * duration_Dc_ag10 * dw_TB * (1+disc)^-10</t>
  </si>
  <si>
    <t>n_Dc_y11_ag11 * duration_Dc_ag11 * dw_TB * (1+disc)^-10</t>
  </si>
  <si>
    <t>n_Dc_y11_ag12 * duration_Dc_ag12 * dw_TB * (1+disc)^-10</t>
  </si>
  <si>
    <t>n_Dc_y11_ag13 * duration_Dc_ag13 * dw_TB * (1+disc)^-10</t>
  </si>
  <si>
    <t>n_Dc_y11_ag14 * duration_Dc_ag14 * dw_TB * (1+disc)^-10</t>
  </si>
  <si>
    <t>n_Dc_y11_ag15 * duration_Dc_ag15 * dw_TB * (1+disc)^-10</t>
  </si>
  <si>
    <t>n_Dc_y11_ag16 * duration_Dc_ag16 * dw_TB * (1+disc)^-10</t>
  </si>
  <si>
    <t>n_Dc_y11_ag17 * duration_Dc_ag17 * dw_TB * (1+disc)^-10</t>
  </si>
  <si>
    <t>n_Dc_y12_ag1 * duration_Dc_ag1 * dw_TB * (1+disc)^-11</t>
  </si>
  <si>
    <t>n_Dc_y12_ag2 * duration_Dc_ag2 * dw_TB * (1+disc)^-11</t>
  </si>
  <si>
    <t>n_Dc_y12_ag3 * duration_Dc_ag3 * dw_TB * (1+disc)^-11</t>
  </si>
  <si>
    <t>n_Dc_y12_ag4 * duration_Dc_ag4 * dw_TB * (1+disc)^-11</t>
  </si>
  <si>
    <t>n_Dc_y12_ag5 * duration_Dc_ag5 * dw_TB * (1+disc)^-11</t>
  </si>
  <si>
    <t>n_Dc_y12_ag6 * duration_Dc_ag6 * dw_TB * (1+disc)^-11</t>
  </si>
  <si>
    <t>n_Dc_y12_ag7 * duration_Dc_ag7 * dw_TB * (1+disc)^-11</t>
  </si>
  <si>
    <t>n_Dc_y12_ag8 * duration_Dc_ag8 * dw_TB * (1+disc)^-11</t>
  </si>
  <si>
    <t>n_Dc_y12_ag9 * duration_Dc_ag9 * dw_TB * (1+disc)^-11</t>
  </si>
  <si>
    <t>n_Dc_y12_ag10 * duration_Dc_ag10 * dw_TB * (1+disc)^-11</t>
  </si>
  <si>
    <t>n_Dc_y12_ag11 * duration_Dc_ag11 * dw_TB * (1+disc)^-11</t>
  </si>
  <si>
    <t>n_Dc_y12_ag12 * duration_Dc_ag12 * dw_TB * (1+disc)^-11</t>
  </si>
  <si>
    <t>n_Dc_y12_ag13 * duration_Dc_ag13 * dw_TB * (1+disc)^-11</t>
  </si>
  <si>
    <t>n_Dc_y12_ag14 * duration_Dc_ag14 * dw_TB * (1+disc)^-11</t>
  </si>
  <si>
    <t>n_Dc_y12_ag15 * duration_Dc_ag15 * dw_TB * (1+disc)^-11</t>
  </si>
  <si>
    <t>n_Dc_y12_ag16 * duration_Dc_ag16 * dw_TB * (1+disc)^-11</t>
  </si>
  <si>
    <t>n_Dc_y12_ag17 * duration_Dc_ag17 * dw_TB * (1+disc)^-11</t>
  </si>
  <si>
    <t>n_Dc_y13_ag1 * duration_Dc_ag1 * dw_TB * (1+disc)^-12</t>
  </si>
  <si>
    <t>n_Dc_y13_ag2 * duration_Dc_ag2 * dw_TB * (1+disc)^-12</t>
  </si>
  <si>
    <t>n_Dc_y13_ag3 * duration_Dc_ag3 * dw_TB * (1+disc)^-12</t>
  </si>
  <si>
    <t>n_Dc_y13_ag4 * duration_Dc_ag4 * dw_TB * (1+disc)^-12</t>
  </si>
  <si>
    <t>n_Dc_y13_ag5 * duration_Dc_ag5 * dw_TB * (1+disc)^-12</t>
  </si>
  <si>
    <t>n_Dc_y13_ag6 * duration_Dc_ag6 * dw_TB * (1+disc)^-12</t>
  </si>
  <si>
    <t>n_Dc_y13_ag7 * duration_Dc_ag7 * dw_TB * (1+disc)^-12</t>
  </si>
  <si>
    <t>n_Dc_y13_ag8 * duration_Dc_ag8 * dw_TB * (1+disc)^-12</t>
  </si>
  <si>
    <t>n_Dc_y13_ag9 * duration_Dc_ag9 * dw_TB * (1+disc)^-12</t>
  </si>
  <si>
    <t>n_Dc_y13_ag10 * duration_Dc_ag10 * dw_TB * (1+disc)^-12</t>
  </si>
  <si>
    <t>n_Dc_y13_ag11 * duration_Dc_ag11 * dw_TB * (1+disc)^-12</t>
  </si>
  <si>
    <t>n_Dc_y13_ag12 * duration_Dc_ag12 * dw_TB * (1+disc)^-12</t>
  </si>
  <si>
    <t>n_Dc_y13_ag13 * duration_Dc_ag13 * dw_TB * (1+disc)^-12</t>
  </si>
  <si>
    <t>n_Dc_y13_ag14 * duration_Dc_ag14 * dw_TB * (1+disc)^-12</t>
  </si>
  <si>
    <t>n_Dc_y13_ag15 * duration_Dc_ag15 * dw_TB * (1+disc)^-12</t>
  </si>
  <si>
    <t>n_Dc_y13_ag16 * duration_Dc_ag16 * dw_TB * (1+disc)^-12</t>
  </si>
  <si>
    <t>n_Dc_y13_ag17 * duration_Dc_ag17 * dw_TB * (1+disc)^-12</t>
  </si>
  <si>
    <t>n_Dc_y14_ag1 * duration_Dc_ag1 * dw_TB * (1+disc)^-13</t>
  </si>
  <si>
    <t>n_Dc_y14_ag2 * duration_Dc_ag2 * dw_TB * (1+disc)^-13</t>
  </si>
  <si>
    <t>n_Dc_y14_ag3 * duration_Dc_ag3 * dw_TB * (1+disc)^-13</t>
  </si>
  <si>
    <t>n_Dc_y14_ag4 * duration_Dc_ag4 * dw_TB * (1+disc)^-13</t>
  </si>
  <si>
    <t>n_Dc_y14_ag5 * duration_Dc_ag5 * dw_TB * (1+disc)^-13</t>
  </si>
  <si>
    <t>n_Dc_y14_ag6 * duration_Dc_ag6 * dw_TB * (1+disc)^-13</t>
  </si>
  <si>
    <t>n_Dc_y14_ag7 * duration_Dc_ag7 * dw_TB * (1+disc)^-13</t>
  </si>
  <si>
    <t>n_Dc_y14_ag8 * duration_Dc_ag8 * dw_TB * (1+disc)^-13</t>
  </si>
  <si>
    <t>n_Dc_y14_ag9 * duration_Dc_ag9 * dw_TB * (1+disc)^-13</t>
  </si>
  <si>
    <t>n_Dc_y14_ag10 * duration_Dc_ag10 * dw_TB * (1+disc)^-13</t>
  </si>
  <si>
    <t>n_Dc_y14_ag11 * duration_Dc_ag11 * dw_TB * (1+disc)^-13</t>
  </si>
  <si>
    <t>n_Dc_y14_ag12 * duration_Dc_ag12 * dw_TB * (1+disc)^-13</t>
  </si>
  <si>
    <t>n_Dc_y14_ag13 * duration_Dc_ag13 * dw_TB * (1+disc)^-13</t>
  </si>
  <si>
    <t>n_Dc_y14_ag14 * duration_Dc_ag14 * dw_TB * (1+disc)^-13</t>
  </si>
  <si>
    <t>n_Dc_y14_ag15 * duration_Dc_ag15 * dw_TB * (1+disc)^-13</t>
  </si>
  <si>
    <t>n_Dc_y14_ag16 * duration_Dc_ag16 * dw_TB * (1+disc)^-13</t>
  </si>
  <si>
    <t>n_Dc_y14_ag17 * duration_Dc_ag17 * dw_TB * (1+disc)^-13</t>
  </si>
  <si>
    <t>n_Dc_y15_ag1 * duration_Dc_ag1 * dw_TB * (1+disc)^-14</t>
  </si>
  <si>
    <t>n_Dc_y15_ag2 * duration_Dc_ag2 * dw_TB * (1+disc)^-14</t>
  </si>
  <si>
    <t>n_Dc_y15_ag3 * duration_Dc_ag3 * dw_TB * (1+disc)^-14</t>
  </si>
  <si>
    <t>n_Dc_y15_ag4 * duration_Dc_ag4 * dw_TB * (1+disc)^-14</t>
  </si>
  <si>
    <t>n_Dc_y15_ag5 * duration_Dc_ag5 * dw_TB * (1+disc)^-14</t>
  </si>
  <si>
    <t>n_Dc_y15_ag6 * duration_Dc_ag6 * dw_TB * (1+disc)^-14</t>
  </si>
  <si>
    <t>n_Dc_y15_ag7 * duration_Dc_ag7 * dw_TB * (1+disc)^-14</t>
  </si>
  <si>
    <t>n_Dc_y15_ag8 * duration_Dc_ag8 * dw_TB * (1+disc)^-14</t>
  </si>
  <si>
    <t>n_Dc_y15_ag9 * duration_Dc_ag9 * dw_TB * (1+disc)^-14</t>
  </si>
  <si>
    <t>n_Dc_y15_ag10 * duration_Dc_ag10 * dw_TB * (1+disc)^-14</t>
  </si>
  <si>
    <t>n_Dc_y15_ag11 * duration_Dc_ag11 * dw_TB * (1+disc)^-14</t>
  </si>
  <si>
    <t>n_Dc_y15_ag12 * duration_Dc_ag12 * dw_TB * (1+disc)^-14</t>
  </si>
  <si>
    <t>n_Dc_y15_ag13 * duration_Dc_ag13 * dw_TB * (1+disc)^-14</t>
  </si>
  <si>
    <t>n_Dc_y15_ag14 * duration_Dc_ag14 * dw_TB * (1+disc)^-14</t>
  </si>
  <si>
    <t>n_Dc_y15_ag15 * duration_Dc_ag15 * dw_TB * (1+disc)^-14</t>
  </si>
  <si>
    <t>n_Dc_y15_ag16 * duration_Dc_ag16 * dw_TB * (1+disc)^-14</t>
  </si>
  <si>
    <t>n_Dc_y15_ag17 * duration_Dc_ag17 * dw_TB * (1+disc)^-14</t>
  </si>
  <si>
    <t>n_Dc_y16_ag1 * duration_Dc_ag1 * dw_TB * (1+disc)^-15</t>
  </si>
  <si>
    <t>n_Dc_y16_ag2 * duration_Dc_ag2 * dw_TB * (1+disc)^-15</t>
  </si>
  <si>
    <t>n_Dc_y16_ag3 * duration_Dc_ag3 * dw_TB * (1+disc)^-15</t>
  </si>
  <si>
    <t>n_Dc_y16_ag4 * duration_Dc_ag4 * dw_TB * (1+disc)^-15</t>
  </si>
  <si>
    <t>n_Dc_y16_ag5 * duration_Dc_ag5 * dw_TB * (1+disc)^-15</t>
  </si>
  <si>
    <t>n_Dc_y16_ag6 * duration_Dc_ag6 * dw_TB * (1+disc)^-15</t>
  </si>
  <si>
    <t>n_Dc_y16_ag7 * duration_Dc_ag7 * dw_TB * (1+disc)^-15</t>
  </si>
  <si>
    <t>n_Dc_y16_ag8 * duration_Dc_ag8 * dw_TB * (1+disc)^-15</t>
  </si>
  <si>
    <t>n_Dc_y16_ag9 * duration_Dc_ag9 * dw_TB * (1+disc)^-15</t>
  </si>
  <si>
    <t>n_Dc_y16_ag10 * duration_Dc_ag10 * dw_TB * (1+disc)^-15</t>
  </si>
  <si>
    <t>n_Dc_y16_ag11 * duration_Dc_ag11 * dw_TB * (1+disc)^-15</t>
  </si>
  <si>
    <t>n_Dc_y16_ag12 * duration_Dc_ag12 * dw_TB * (1+disc)^-15</t>
  </si>
  <si>
    <t>n_Dc_y16_ag13 * duration_Dc_ag13 * dw_TB * (1+disc)^-15</t>
  </si>
  <si>
    <t>n_Dc_y16_ag14 * duration_Dc_ag14 * dw_TB * (1+disc)^-15</t>
  </si>
  <si>
    <t>n_Dc_y16_ag15 * duration_Dc_ag15 * dw_TB * (1+disc)^-15</t>
  </si>
  <si>
    <t>n_Dc_y16_ag16 * duration_Dc_ag16 * dw_TB * (1+disc)^-15</t>
  </si>
  <si>
    <t>n_Dc_y16_ag17 * duration_Dc_ag17 * dw_TB * (1+disc)^-15</t>
  </si>
  <si>
    <t>n_Dc_y17_ag1 * duration_Dc_ag1 * dw_TB * (1+disc)^-16</t>
  </si>
  <si>
    <t>n_Dc_y17_ag2 * duration_Dc_ag2 * dw_TB * (1+disc)^-16</t>
  </si>
  <si>
    <t>n_Dc_y17_ag3 * duration_Dc_ag3 * dw_TB * (1+disc)^-16</t>
  </si>
  <si>
    <t>n_Dc_y17_ag4 * duration_Dc_ag4 * dw_TB * (1+disc)^-16</t>
  </si>
  <si>
    <t>n_Dc_y17_ag5 * duration_Dc_ag5 * dw_TB * (1+disc)^-16</t>
  </si>
  <si>
    <t>n_Dc_y17_ag6 * duration_Dc_ag6 * dw_TB * (1+disc)^-16</t>
  </si>
  <si>
    <t>n_Dc_y17_ag7 * duration_Dc_ag7 * dw_TB * (1+disc)^-16</t>
  </si>
  <si>
    <t>n_Dc_y17_ag8 * duration_Dc_ag8 * dw_TB * (1+disc)^-16</t>
  </si>
  <si>
    <t>n_Dc_y17_ag9 * duration_Dc_ag9 * dw_TB * (1+disc)^-16</t>
  </si>
  <si>
    <t>n_Dc_y17_ag10 * duration_Dc_ag10 * dw_TB * (1+disc)^-16</t>
  </si>
  <si>
    <t>n_Dc_y17_ag11 * duration_Dc_ag11 * dw_TB * (1+disc)^-16</t>
  </si>
  <si>
    <t>n_Dc_y17_ag12 * duration_Dc_ag12 * dw_TB * (1+disc)^-16</t>
  </si>
  <si>
    <t>n_Dc_y17_ag13 * duration_Dc_ag13 * dw_TB * (1+disc)^-16</t>
  </si>
  <si>
    <t>n_Dc_y17_ag14 * duration_Dc_ag14 * dw_TB * (1+disc)^-16</t>
  </si>
  <si>
    <t>n_Dc_y17_ag15 * duration_Dc_ag15 * dw_TB * (1+disc)^-16</t>
  </si>
  <si>
    <t>n_Dc_y17_ag16 * duration_Dc_ag16 * dw_TB * (1+disc)^-16</t>
  </si>
  <si>
    <t>n_Dc_y17_ag17 * duration_Dc_ag17 * dw_TB * (1+disc)^-16</t>
  </si>
  <si>
    <t>n_Dc_y18_ag1 * duration_Dc_ag1 * dw_TB * (1+disc)^-17</t>
  </si>
  <si>
    <t>n_Dc_y18_ag2 * duration_Dc_ag2 * dw_TB * (1+disc)^-17</t>
  </si>
  <si>
    <t>n_Dc_y18_ag3 * duration_Dc_ag3 * dw_TB * (1+disc)^-17</t>
  </si>
  <si>
    <t>n_Dc_y18_ag4 * duration_Dc_ag4 * dw_TB * (1+disc)^-17</t>
  </si>
  <si>
    <t>n_Dc_y18_ag5 * duration_Dc_ag5 * dw_TB * (1+disc)^-17</t>
  </si>
  <si>
    <t>n_Dc_y18_ag6 * duration_Dc_ag6 * dw_TB * (1+disc)^-17</t>
  </si>
  <si>
    <t>n_Dc_y18_ag7 * duration_Dc_ag7 * dw_TB * (1+disc)^-17</t>
  </si>
  <si>
    <t>n_Dc_y18_ag8 * duration_Dc_ag8 * dw_TB * (1+disc)^-17</t>
  </si>
  <si>
    <t>n_Dc_y18_ag9 * duration_Dc_ag9 * dw_TB * (1+disc)^-17</t>
  </si>
  <si>
    <t>n_Dc_y18_ag10 * duration_Dc_ag10 * dw_TB * (1+disc)^-17</t>
  </si>
  <si>
    <t>n_Dc_y18_ag11 * duration_Dc_ag11 * dw_TB * (1+disc)^-17</t>
  </si>
  <si>
    <t>n_Dc_y18_ag12 * duration_Dc_ag12 * dw_TB * (1+disc)^-17</t>
  </si>
  <si>
    <t>n_Dc_y18_ag13 * duration_Dc_ag13 * dw_TB * (1+disc)^-17</t>
  </si>
  <si>
    <t>n_Dc_y18_ag14 * duration_Dc_ag14 * dw_TB * (1+disc)^-17</t>
  </si>
  <si>
    <t>n_Dc_y18_ag15 * duration_Dc_ag15 * dw_TB * (1+disc)^-17</t>
  </si>
  <si>
    <t>n_Dc_y18_ag16 * duration_Dc_ag16 * dw_TB * (1+disc)^-17</t>
  </si>
  <si>
    <t>n_Dc_y18_ag17 * duration_Dc_ag17 * dw_TB * (1+disc)^-17</t>
  </si>
  <si>
    <t>n_Dc_y19_ag1 * duration_Dc_ag1 * dw_TB * (1+disc)^-18</t>
  </si>
  <si>
    <t>n_Dc_y19_ag2 * duration_Dc_ag2 * dw_TB * (1+disc)^-18</t>
  </si>
  <si>
    <t>n_Dc_y19_ag3 * duration_Dc_ag3 * dw_TB * (1+disc)^-18</t>
  </si>
  <si>
    <t>n_Dc_y19_ag4 * duration_Dc_ag4 * dw_TB * (1+disc)^-18</t>
  </si>
  <si>
    <t>n_Dc_y19_ag5 * duration_Dc_ag5 * dw_TB * (1+disc)^-18</t>
  </si>
  <si>
    <t>n_Dc_y19_ag6 * duration_Dc_ag6 * dw_TB * (1+disc)^-18</t>
  </si>
  <si>
    <t>n_Dc_y19_ag7 * duration_Dc_ag7 * dw_TB * (1+disc)^-18</t>
  </si>
  <si>
    <t>n_Dc_y19_ag8 * duration_Dc_ag8 * dw_TB * (1+disc)^-18</t>
  </si>
  <si>
    <t>n_Dc_y19_ag9 * duration_Dc_ag9 * dw_TB * (1+disc)^-18</t>
  </si>
  <si>
    <t>n_Dc_y19_ag10 * duration_Dc_ag10 * dw_TB * (1+disc)^-18</t>
  </si>
  <si>
    <t>n_Dc_y19_ag11 * duration_Dc_ag11 * dw_TB * (1+disc)^-18</t>
  </si>
  <si>
    <t>n_Dc_y19_ag12 * duration_Dc_ag12 * dw_TB * (1+disc)^-18</t>
  </si>
  <si>
    <t>n_Dc_y19_ag13 * duration_Dc_ag13 * dw_TB * (1+disc)^-18</t>
  </si>
  <si>
    <t>n_Dc_y19_ag14 * duration_Dc_ag14 * dw_TB * (1+disc)^-18</t>
  </si>
  <si>
    <t>n_Dc_y19_ag15 * duration_Dc_ag15 * dw_TB * (1+disc)^-18</t>
  </si>
  <si>
    <t>n_Dc_y19_ag16 * duration_Dc_ag16 * dw_TB * (1+disc)^-18</t>
  </si>
  <si>
    <t>n_Dc_y19_ag17 * duration_Dc_ag17 * dw_TB * (1+disc)^-18</t>
  </si>
  <si>
    <t>n_Dc_y20_ag1 * duration_Dc_ag1 * dw_TB * (1+disc)^-19</t>
  </si>
  <si>
    <t>n_Dc_y20_ag2 * duration_Dc_ag2 * dw_TB * (1+disc)^-19</t>
  </si>
  <si>
    <t>n_Dc_y20_ag3 * duration_Dc_ag3 * dw_TB * (1+disc)^-19</t>
  </si>
  <si>
    <t>n_Dc_y20_ag4 * duration_Dc_ag4 * dw_TB * (1+disc)^-19</t>
  </si>
  <si>
    <t>n_Dc_y20_ag5 * duration_Dc_ag5 * dw_TB * (1+disc)^-19</t>
  </si>
  <si>
    <t>n_Dc_y20_ag6 * duration_Dc_ag6 * dw_TB * (1+disc)^-19</t>
  </si>
  <si>
    <t>n_Dc_y20_ag7 * duration_Dc_ag7 * dw_TB * (1+disc)^-19</t>
  </si>
  <si>
    <t>n_Dc_y20_ag8 * duration_Dc_ag8 * dw_TB * (1+disc)^-19</t>
  </si>
  <si>
    <t>n_Dc_y20_ag9 * duration_Dc_ag9 * dw_TB * (1+disc)^-19</t>
  </si>
  <si>
    <t>n_Dc_y20_ag10 * duration_Dc_ag10 * dw_TB * (1+disc)^-19</t>
  </si>
  <si>
    <t>n_Dc_y20_ag11 * duration_Dc_ag11 * dw_TB * (1+disc)^-19</t>
  </si>
  <si>
    <t>n_Dc_y20_ag12 * duration_Dc_ag12 * dw_TB * (1+disc)^-19</t>
  </si>
  <si>
    <t>n_Dc_y20_ag13 * duration_Dc_ag13 * dw_TB * (1+disc)^-19</t>
  </si>
  <si>
    <t>n_Dc_y20_ag14 * duration_Dc_ag14 * dw_TB * (1+disc)^-19</t>
  </si>
  <si>
    <t>n_Dc_y20_ag15 * duration_Dc_ag15 * dw_TB * (1+disc)^-19</t>
  </si>
  <si>
    <t>n_Dc_y20_ag16 * duration_Dc_ag16 * dw_TB * (1+disc)^-19</t>
  </si>
  <si>
    <t>n_Dc_y20_ag17 * duration_Dc_ag17 * dw_TB * (1+disc)^-19</t>
  </si>
  <si>
    <t>n_Dc_y21_ag1 * duration_Dc_ag1 * dw_TB * (1+disc)^-20</t>
  </si>
  <si>
    <t>n_Dc_y21_ag2 * duration_Dc_ag2 * dw_TB * (1+disc)^-20</t>
  </si>
  <si>
    <t>n_Dc_y21_ag3 * duration_Dc_ag3 * dw_TB * (1+disc)^-20</t>
  </si>
  <si>
    <t>n_Dc_y21_ag4 * duration_Dc_ag4 * dw_TB * (1+disc)^-20</t>
  </si>
  <si>
    <t>n_Dc_y21_ag5 * duration_Dc_ag5 * dw_TB * (1+disc)^-20</t>
  </si>
  <si>
    <t>n_Dc_y21_ag6 * duration_Dc_ag6 * dw_TB * (1+disc)^-20</t>
  </si>
  <si>
    <t>n_Dc_y21_ag7 * duration_Dc_ag7 * dw_TB * (1+disc)^-20</t>
  </si>
  <si>
    <t>n_Dc_y21_ag8 * duration_Dc_ag8 * dw_TB * (1+disc)^-20</t>
  </si>
  <si>
    <t>n_Dc_y21_ag9 * duration_Dc_ag9 * dw_TB * (1+disc)^-20</t>
  </si>
  <si>
    <t>n_Dc_y21_ag10 * duration_Dc_ag10 * dw_TB * (1+disc)^-20</t>
  </si>
  <si>
    <t>n_Dc_y21_ag11 * duration_Dc_ag11 * dw_TB * (1+disc)^-20</t>
  </si>
  <si>
    <t>n_Dc_y21_ag12 * duration_Dc_ag12 * dw_TB * (1+disc)^-20</t>
  </si>
  <si>
    <t>n_Dc_y21_ag13 * duration_Dc_ag13 * dw_TB * (1+disc)^-20</t>
  </si>
  <si>
    <t>n_Dc_y21_ag14 * duration_Dc_ag14 * dw_TB * (1+disc)^-20</t>
  </si>
  <si>
    <t>n_Dc_y21_ag15 * duration_Dc_ag15 * dw_TB * (1+disc)^-20</t>
  </si>
  <si>
    <t>n_Dc_y21_ag16 * duration_Dc_ag16 * dw_TB * (1+disc)^-20</t>
  </si>
  <si>
    <t>n_Dc_y21_ag17 * duration_Dc_ag17 * dw_TB * (1+disc)^-20</t>
  </si>
  <si>
    <t>n_Dc_y22_ag1 * duration_Dc_ag1 * dw_TB * (1+disc)^-21</t>
  </si>
  <si>
    <t>n_Dc_y22_ag2 * duration_Dc_ag2 * dw_TB * (1+disc)^-21</t>
  </si>
  <si>
    <t>n_Dc_y22_ag3 * duration_Dc_ag3 * dw_TB * (1+disc)^-21</t>
  </si>
  <si>
    <t>n_Dc_y22_ag4 * duration_Dc_ag4 * dw_TB * (1+disc)^-21</t>
  </si>
  <si>
    <t>n_Dc_y22_ag5 * duration_Dc_ag5 * dw_TB * (1+disc)^-21</t>
  </si>
  <si>
    <t>n_Dc_y22_ag6 * duration_Dc_ag6 * dw_TB * (1+disc)^-21</t>
  </si>
  <si>
    <t>n_Dc_y22_ag7 * duration_Dc_ag7 * dw_TB * (1+disc)^-21</t>
  </si>
  <si>
    <t>n_Dc_y22_ag8 * duration_Dc_ag8 * dw_TB * (1+disc)^-21</t>
  </si>
  <si>
    <t>n_Dc_y22_ag9 * duration_Dc_ag9 * dw_TB * (1+disc)^-21</t>
  </si>
  <si>
    <t>n_Dc_y22_ag10 * duration_Dc_ag10 * dw_TB * (1+disc)^-21</t>
  </si>
  <si>
    <t>n_Dc_y22_ag11 * duration_Dc_ag11 * dw_TB * (1+disc)^-21</t>
  </si>
  <si>
    <t>n_Dc_y22_ag12 * duration_Dc_ag12 * dw_TB * (1+disc)^-21</t>
  </si>
  <si>
    <t>n_Dc_y22_ag13 * duration_Dc_ag13 * dw_TB * (1+disc)^-21</t>
  </si>
  <si>
    <t>n_Dc_y22_ag14 * duration_Dc_ag14 * dw_TB * (1+disc)^-21</t>
  </si>
  <si>
    <t>n_Dc_y22_ag15 * duration_Dc_ag15 * dw_TB * (1+disc)^-21</t>
  </si>
  <si>
    <t>n_Dc_y22_ag16 * duration_Dc_ag16 * dw_TB * (1+disc)^-21</t>
  </si>
  <si>
    <t>n_Dc_y22_ag17 * duration_Dc_ag17 * dw_TB * (1+disc)^-21</t>
  </si>
  <si>
    <t>n_Dc_y23_ag1 * duration_Dc_ag1 * dw_TB * (1+disc)^-22</t>
  </si>
  <si>
    <t>n_Dc_y23_ag2 * duration_Dc_ag2 * dw_TB * (1+disc)^-22</t>
  </si>
  <si>
    <t>n_Dc_y23_ag3 * duration_Dc_ag3 * dw_TB * (1+disc)^-22</t>
  </si>
  <si>
    <t>n_Dc_y23_ag4 * duration_Dc_ag4 * dw_TB * (1+disc)^-22</t>
  </si>
  <si>
    <t>n_Dc_y23_ag5 * duration_Dc_ag5 * dw_TB * (1+disc)^-22</t>
  </si>
  <si>
    <t>n_Dc_y23_ag6 * duration_Dc_ag6 * dw_TB * (1+disc)^-22</t>
  </si>
  <si>
    <t>n_Dc_y23_ag7 * duration_Dc_ag7 * dw_TB * (1+disc)^-22</t>
  </si>
  <si>
    <t>n_Dc_y23_ag8 * duration_Dc_ag8 * dw_TB * (1+disc)^-22</t>
  </si>
  <si>
    <t>n_Dc_y23_ag9 * duration_Dc_ag9 * dw_TB * (1+disc)^-22</t>
  </si>
  <si>
    <t>n_Dc_y23_ag10 * duration_Dc_ag10 * dw_TB * (1+disc)^-22</t>
  </si>
  <si>
    <t>n_Dc_y23_ag11 * duration_Dc_ag11 * dw_TB * (1+disc)^-22</t>
  </si>
  <si>
    <t>n_Dc_y23_ag12 * duration_Dc_ag12 * dw_TB * (1+disc)^-22</t>
  </si>
  <si>
    <t>n_Dc_y23_ag13 * duration_Dc_ag13 * dw_TB * (1+disc)^-22</t>
  </si>
  <si>
    <t>n_Dc_y23_ag14 * duration_Dc_ag14 * dw_TB * (1+disc)^-22</t>
  </si>
  <si>
    <t>n_Dc_y23_ag15 * duration_Dc_ag15 * dw_TB * (1+disc)^-22</t>
  </si>
  <si>
    <t>n_Dc_y23_ag16 * duration_Dc_ag16 * dw_TB * (1+disc)^-22</t>
  </si>
  <si>
    <t>n_Dc_y23_ag17 * duration_Dc_ag17 * dw_TB * (1+disc)^-22</t>
  </si>
  <si>
    <t>n_Dc_y24_ag1 * duration_Dc_ag1 * dw_TB * (1+disc)^-23</t>
  </si>
  <si>
    <t>n_Dc_y24_ag2 * duration_Dc_ag2 * dw_TB * (1+disc)^-23</t>
  </si>
  <si>
    <t>n_Dc_y24_ag3 * duration_Dc_ag3 * dw_TB * (1+disc)^-23</t>
  </si>
  <si>
    <t>n_Dc_y24_ag4 * duration_Dc_ag4 * dw_TB * (1+disc)^-23</t>
  </si>
  <si>
    <t>n_Dc_y24_ag5 * duration_Dc_ag5 * dw_TB * (1+disc)^-23</t>
  </si>
  <si>
    <t>n_Dc_y24_ag6 * duration_Dc_ag6 * dw_TB * (1+disc)^-23</t>
  </si>
  <si>
    <t>n_Dc_y24_ag7 * duration_Dc_ag7 * dw_TB * (1+disc)^-23</t>
  </si>
  <si>
    <t>n_Dc_y24_ag8 * duration_Dc_ag8 * dw_TB * (1+disc)^-23</t>
  </si>
  <si>
    <t>n_Dc_y24_ag9 * duration_Dc_ag9 * dw_TB * (1+disc)^-23</t>
  </si>
  <si>
    <t>n_Dc_y24_ag10 * duration_Dc_ag10 * dw_TB * (1+disc)^-23</t>
  </si>
  <si>
    <t>n_Dc_y24_ag11 * duration_Dc_ag11 * dw_TB * (1+disc)^-23</t>
  </si>
  <si>
    <t>n_Dc_y24_ag12 * duration_Dc_ag12 * dw_TB * (1+disc)^-23</t>
  </si>
  <si>
    <t>n_Dc_y24_ag13 * duration_Dc_ag13 * dw_TB * (1+disc)^-23</t>
  </si>
  <si>
    <t>n_Dc_y24_ag14 * duration_Dc_ag14 * dw_TB * (1+disc)^-23</t>
  </si>
  <si>
    <t>n_Dc_y24_ag15 * duration_Dc_ag15 * dw_TB * (1+disc)^-23</t>
  </si>
  <si>
    <t>n_Dc_y24_ag16 * duration_Dc_ag16 * dw_TB * (1+disc)^-23</t>
  </si>
  <si>
    <t>n_Dc_y24_ag17 * duration_Dc_ag17 * dw_TB * (1+disc)^-23</t>
  </si>
  <si>
    <t>n_Dc_y25_ag1 * duration_Dc_ag1 * dw_TB * (1+disc)^-24</t>
  </si>
  <si>
    <t>n_Dc_y25_ag2 * duration_Dc_ag2 * dw_TB * (1+disc)^-24</t>
  </si>
  <si>
    <t>n_Dc_y25_ag3 * duration_Dc_ag3 * dw_TB * (1+disc)^-24</t>
  </si>
  <si>
    <t>n_Dc_y25_ag4 * duration_Dc_ag4 * dw_TB * (1+disc)^-24</t>
  </si>
  <si>
    <t>n_Dc_y25_ag5 * duration_Dc_ag5 * dw_TB * (1+disc)^-24</t>
  </si>
  <si>
    <t>n_Dc_y25_ag6 * duration_Dc_ag6 * dw_TB * (1+disc)^-24</t>
  </si>
  <si>
    <t>n_Dc_y25_ag7 * duration_Dc_ag7 * dw_TB * (1+disc)^-24</t>
  </si>
  <si>
    <t>n_Dc_y25_ag8 * duration_Dc_ag8 * dw_TB * (1+disc)^-24</t>
  </si>
  <si>
    <t>n_Dc_y25_ag9 * duration_Dc_ag9 * dw_TB * (1+disc)^-24</t>
  </si>
  <si>
    <t>n_Dc_y25_ag10 * duration_Dc_ag10 * dw_TB * (1+disc)^-24</t>
  </si>
  <si>
    <t>n_Dc_y25_ag11 * duration_Dc_ag11 * dw_TB * (1+disc)^-24</t>
  </si>
  <si>
    <t>n_Dc_y25_ag12 * duration_Dc_ag12 * dw_TB * (1+disc)^-24</t>
  </si>
  <si>
    <t>n_Dc_y25_ag13 * duration_Dc_ag13 * dw_TB * (1+disc)^-24</t>
  </si>
  <si>
    <t>n_Dc_y25_ag14 * duration_Dc_ag14 * dw_TB * (1+disc)^-24</t>
  </si>
  <si>
    <t>n_Dc_y25_ag15 * duration_Dc_ag15 * dw_TB * (1+disc)^-24</t>
  </si>
  <si>
    <t>n_Dc_y25_ag16 * duration_Dc_ag16 * dw_TB * (1+disc)^-24</t>
  </si>
  <si>
    <t>n_Dc_y25_ag17 * duration_Dc_ag17 * dw_TB * (1+disc)^-24</t>
  </si>
  <si>
    <t>Years only</t>
  </si>
  <si>
    <t>Ages only</t>
  </si>
  <si>
    <t>Year &amp; Age</t>
  </si>
  <si>
    <t>n_noTB_y25_ag1 * LY_healthy_y25_ag1 * u_healthy</t>
  </si>
  <si>
    <t>n_noTB_y25_ag2 * LY_healthy_y25_ag2 * u_healthy</t>
  </si>
  <si>
    <t>n_noTB_y25_ag3 * LY_healthy_y25_ag3 * u_healthy</t>
  </si>
  <si>
    <t>n_noTB_y25_ag4 * LY_healthy_y25_ag4 * u_healthy</t>
  </si>
  <si>
    <t>n_noTB_y25_ag5 * LY_healthy_y25_ag5 * u_healthy</t>
  </si>
  <si>
    <t>n_noTB_y25_ag6 * LY_healthy_y25_ag6 * u_healthy</t>
  </si>
  <si>
    <t>n_noTB_y25_ag7 * LY_healthy_y25_ag7 * u_healthy</t>
  </si>
  <si>
    <t>n_noTB_y25_ag8 * LY_healthy_y25_ag8 * u_healthy</t>
  </si>
  <si>
    <t>n_noTB_y25_ag9 * LY_healthy_y25_ag9 * u_healthy</t>
  </si>
  <si>
    <t>n_noTB_y25_ag10 * LY_healthy_y25_ag10 * u_healthy</t>
  </si>
  <si>
    <t>n_noTB_y25_ag11 * LY_healthy_y25_ag11 * u_healthy</t>
  </si>
  <si>
    <t>n_noTB_y25_ag12 * LY_healthy_y25_ag12 * u_healthy</t>
  </si>
  <si>
    <t>n_noTB_y25_ag13 * LY_healthy_y25_ag13 * u_healthy</t>
  </si>
  <si>
    <t>n_noTB_y25_ag14 * LY_healthy_y25_ag14 * u_healthy</t>
  </si>
  <si>
    <t>n_noTB_y25_ag15 * LY_healthy_y25_ag15 * u_healthy</t>
  </si>
  <si>
    <t>n_noTB_y25_ag16 * LY_healthy_y25_ag16 * u_healthy</t>
  </si>
  <si>
    <t>n_noTB_y25_ag17 * LY_healthy_y25_ag17 * u_healthy</t>
  </si>
  <si>
    <t>QALY_future_noTB_y25_ag1</t>
  </si>
  <si>
    <t>QALY_future_noTB_y25_ag2</t>
  </si>
  <si>
    <t>QALY_future_noTB_y25_ag3</t>
  </si>
  <si>
    <t>QALY_future_noTB_y25_ag4</t>
  </si>
  <si>
    <t>QALY_future_noTB_y25_ag5</t>
  </si>
  <si>
    <t>QALY_future_noTB_y25_ag6</t>
  </si>
  <si>
    <t>QALY_future_noTB_y25_ag7</t>
  </si>
  <si>
    <t>QALY_future_noTB_y25_ag8</t>
  </si>
  <si>
    <t>QALY_future_noTB_y25_ag9</t>
  </si>
  <si>
    <t>QALY_future_noTB_y25_ag10</t>
  </si>
  <si>
    <t>QALY_future_noTB_y25_ag11</t>
  </si>
  <si>
    <t>QALY_future_noTB_y25_ag12</t>
  </si>
  <si>
    <t>QALY_future_noTB_y25_ag13</t>
  </si>
  <si>
    <t>QALY_future_noTB_y25_ag14</t>
  </si>
  <si>
    <t>QALY_future_noTB_y25_ag15</t>
  </si>
  <si>
    <t>QALY_future_noTB_y25_ag16</t>
  </si>
  <si>
    <t>QALY_future_noTB_y25_ag17</t>
  </si>
  <si>
    <t>* u_postTB</t>
  </si>
  <si>
    <t>n_postTB_y1_ag1 * LY_postTB_y1_ag1 * u_postTB</t>
  </si>
  <si>
    <t>n_postTB_y1_ag2 * LY_postTB_y1_ag2 * u_postTB</t>
  </si>
  <si>
    <t>n_postTB_y1_ag3 * LY_postTB_y1_ag3 * u_postTB</t>
  </si>
  <si>
    <t>n_postTB_y1_ag4 * LY_postTB_y1_ag4 * u_postTB</t>
  </si>
  <si>
    <t>n_postTB_y1_ag5 * LY_postTB_y1_ag5 * u_postTB</t>
  </si>
  <si>
    <t>n_postTB_y1_ag6 * LY_postTB_y1_ag6 * u_postTB</t>
  </si>
  <si>
    <t>n_postTB_y1_ag7 * LY_postTB_y1_ag7 * u_postTB</t>
  </si>
  <si>
    <t>n_postTB_y1_ag8 * LY_postTB_y1_ag8 * u_postTB</t>
  </si>
  <si>
    <t>n_postTB_y1_ag9 * LY_postTB_y1_ag9 * u_postTB</t>
  </si>
  <si>
    <t>n_postTB_y1_ag10 * LY_postTB_y1_ag10 * u_postTB</t>
  </si>
  <si>
    <t>n_postTB_y1_ag11 * LY_postTB_y1_ag11 * u_postTB</t>
  </si>
  <si>
    <t>n_postTB_y1_ag12 * LY_postTB_y1_ag12 * u_postTB</t>
  </si>
  <si>
    <t>n_postTB_y1_ag13 * LY_postTB_y1_ag13 * u_postTB</t>
  </si>
  <si>
    <t>n_postTB_y1_ag14 * LY_postTB_y1_ag14 * u_postTB</t>
  </si>
  <si>
    <t>n_postTB_y1_ag15 * LY_postTB_y1_ag15 * u_postTB</t>
  </si>
  <si>
    <t>n_postTB_y1_ag16 * LY_postTB_y1_ag16 * u_postTB</t>
  </si>
  <si>
    <t>n_postTB_y1_ag17 * LY_postTB_y1_ag17 * u_postTB</t>
  </si>
  <si>
    <t>n_postTB_y2_ag1 * LY_postTB_y2_ag1 * u_postTB</t>
  </si>
  <si>
    <t>n_postTB_y2_ag2 * LY_postTB_y2_ag2 * u_postTB</t>
  </si>
  <si>
    <t>n_postTB_y2_ag3 * LY_postTB_y2_ag3 * u_postTB</t>
  </si>
  <si>
    <t>n_postTB_y2_ag4 * LY_postTB_y2_ag4 * u_postTB</t>
  </si>
  <si>
    <t>n_postTB_y2_ag5 * LY_postTB_y2_ag5 * u_postTB</t>
  </si>
  <si>
    <t>n_postTB_y2_ag6 * LY_postTB_y2_ag6 * u_postTB</t>
  </si>
  <si>
    <t>n_postTB_y2_ag7 * LY_postTB_y2_ag7 * u_postTB</t>
  </si>
  <si>
    <t>n_postTB_y2_ag8 * LY_postTB_y2_ag8 * u_postTB</t>
  </si>
  <si>
    <t>n_postTB_y2_ag9 * LY_postTB_y2_ag9 * u_postTB</t>
  </si>
  <si>
    <t>n_postTB_y2_ag10 * LY_postTB_y2_ag10 * u_postTB</t>
  </si>
  <si>
    <t>n_postTB_y2_ag11 * LY_postTB_y2_ag11 * u_postTB</t>
  </si>
  <si>
    <t>n_postTB_y2_ag12 * LY_postTB_y2_ag12 * u_postTB</t>
  </si>
  <si>
    <t>n_postTB_y2_ag13 * LY_postTB_y2_ag13 * u_postTB</t>
  </si>
  <si>
    <t>n_postTB_y2_ag14 * LY_postTB_y2_ag14 * u_postTB</t>
  </si>
  <si>
    <t>n_postTB_y2_ag15 * LY_postTB_y2_ag15 * u_postTB</t>
  </si>
  <si>
    <t>n_postTB_y2_ag16 * LY_postTB_y2_ag16 * u_postTB</t>
  </si>
  <si>
    <t>n_postTB_y2_ag17 * LY_postTB_y2_ag17 * u_postTB</t>
  </si>
  <si>
    <t>n_postTB_y3_ag1 * LY_postTB_y3_ag1 * u_postTB</t>
  </si>
  <si>
    <t>n_postTB_y3_ag2 * LY_postTB_y3_ag2 * u_postTB</t>
  </si>
  <si>
    <t>n_postTB_y3_ag3 * LY_postTB_y3_ag3 * u_postTB</t>
  </si>
  <si>
    <t>n_postTB_y3_ag4 * LY_postTB_y3_ag4 * u_postTB</t>
  </si>
  <si>
    <t>n_postTB_y3_ag5 * LY_postTB_y3_ag5 * u_postTB</t>
  </si>
  <si>
    <t>n_postTB_y3_ag6 * LY_postTB_y3_ag6 * u_postTB</t>
  </si>
  <si>
    <t>n_postTB_y3_ag7 * LY_postTB_y3_ag7 * u_postTB</t>
  </si>
  <si>
    <t>n_postTB_y3_ag8 * LY_postTB_y3_ag8 * u_postTB</t>
  </si>
  <si>
    <t>n_postTB_y3_ag9 * LY_postTB_y3_ag9 * u_postTB</t>
  </si>
  <si>
    <t>n_postTB_y3_ag10 * LY_postTB_y3_ag10 * u_postTB</t>
  </si>
  <si>
    <t>n_postTB_y3_ag11 * LY_postTB_y3_ag11 * u_postTB</t>
  </si>
  <si>
    <t>n_postTB_y3_ag12 * LY_postTB_y3_ag12 * u_postTB</t>
  </si>
  <si>
    <t>n_postTB_y3_ag13 * LY_postTB_y3_ag13 * u_postTB</t>
  </si>
  <si>
    <t>n_postTB_y3_ag14 * LY_postTB_y3_ag14 * u_postTB</t>
  </si>
  <si>
    <t>n_postTB_y3_ag15 * LY_postTB_y3_ag15 * u_postTB</t>
  </si>
  <si>
    <t>n_postTB_y3_ag16 * LY_postTB_y3_ag16 * u_postTB</t>
  </si>
  <si>
    <t>n_postTB_y3_ag17 * LY_postTB_y3_ag17 * u_postTB</t>
  </si>
  <si>
    <t>n_postTB_y4_ag1 * LY_postTB_y4_ag1 * u_postTB</t>
  </si>
  <si>
    <t>n_postTB_y4_ag2 * LY_postTB_y4_ag2 * u_postTB</t>
  </si>
  <si>
    <t>n_postTB_y4_ag3 * LY_postTB_y4_ag3 * u_postTB</t>
  </si>
  <si>
    <t>n_postTB_y4_ag4 * LY_postTB_y4_ag4 * u_postTB</t>
  </si>
  <si>
    <t>n_postTB_y4_ag5 * LY_postTB_y4_ag5 * u_postTB</t>
  </si>
  <si>
    <t>n_postTB_y4_ag6 * LY_postTB_y4_ag6 * u_postTB</t>
  </si>
  <si>
    <t>n_postTB_y4_ag7 * LY_postTB_y4_ag7 * u_postTB</t>
  </si>
  <si>
    <t>n_postTB_y4_ag8 * LY_postTB_y4_ag8 * u_postTB</t>
  </si>
  <si>
    <t>n_postTB_y4_ag9 * LY_postTB_y4_ag9 * u_postTB</t>
  </si>
  <si>
    <t>n_postTB_y4_ag10 * LY_postTB_y4_ag10 * u_postTB</t>
  </si>
  <si>
    <t>n_postTB_y4_ag11 * LY_postTB_y4_ag11 * u_postTB</t>
  </si>
  <si>
    <t>n_postTB_y4_ag12 * LY_postTB_y4_ag12 * u_postTB</t>
  </si>
  <si>
    <t>n_postTB_y4_ag13 * LY_postTB_y4_ag13 * u_postTB</t>
  </si>
  <si>
    <t>n_postTB_y4_ag14 * LY_postTB_y4_ag14 * u_postTB</t>
  </si>
  <si>
    <t>n_postTB_y4_ag15 * LY_postTB_y4_ag15 * u_postTB</t>
  </si>
  <si>
    <t>n_postTB_y4_ag16 * LY_postTB_y4_ag16 * u_postTB</t>
  </si>
  <si>
    <t>n_postTB_y4_ag17 * LY_postTB_y4_ag17 * u_postTB</t>
  </si>
  <si>
    <t>n_postTB_y5_ag1 * LY_postTB_y5_ag1 * u_postTB</t>
  </si>
  <si>
    <t>n_postTB_y5_ag2 * LY_postTB_y5_ag2 * u_postTB</t>
  </si>
  <si>
    <t>n_postTB_y5_ag3 * LY_postTB_y5_ag3 * u_postTB</t>
  </si>
  <si>
    <t>n_postTB_y5_ag4 * LY_postTB_y5_ag4 * u_postTB</t>
  </si>
  <si>
    <t>n_postTB_y5_ag5 * LY_postTB_y5_ag5 * u_postTB</t>
  </si>
  <si>
    <t>n_postTB_y5_ag6 * LY_postTB_y5_ag6 * u_postTB</t>
  </si>
  <si>
    <t>n_postTB_y5_ag7 * LY_postTB_y5_ag7 * u_postTB</t>
  </si>
  <si>
    <t>n_postTB_y5_ag8 * LY_postTB_y5_ag8 * u_postTB</t>
  </si>
  <si>
    <t>n_postTB_y5_ag9 * LY_postTB_y5_ag9 * u_postTB</t>
  </si>
  <si>
    <t>n_postTB_y5_ag10 * LY_postTB_y5_ag10 * u_postTB</t>
  </si>
  <si>
    <t>n_postTB_y5_ag11 * LY_postTB_y5_ag11 * u_postTB</t>
  </si>
  <si>
    <t>n_postTB_y5_ag12 * LY_postTB_y5_ag12 * u_postTB</t>
  </si>
  <si>
    <t>n_postTB_y5_ag13 * LY_postTB_y5_ag13 * u_postTB</t>
  </si>
  <si>
    <t>n_postTB_y5_ag14 * LY_postTB_y5_ag14 * u_postTB</t>
  </si>
  <si>
    <t>n_postTB_y5_ag15 * LY_postTB_y5_ag15 * u_postTB</t>
  </si>
  <si>
    <t>n_postTB_y5_ag16 * LY_postTB_y5_ag16 * u_postTB</t>
  </si>
  <si>
    <t>n_postTB_y5_ag17 * LY_postTB_y5_ag17 * u_postTB</t>
  </si>
  <si>
    <t>n_postTB_y6_ag1 * LY_postTB_y6_ag1 * u_postTB</t>
  </si>
  <si>
    <t>n_postTB_y6_ag2 * LY_postTB_y6_ag2 * u_postTB</t>
  </si>
  <si>
    <t>n_postTB_y6_ag3 * LY_postTB_y6_ag3 * u_postTB</t>
  </si>
  <si>
    <t>n_postTB_y6_ag4 * LY_postTB_y6_ag4 * u_postTB</t>
  </si>
  <si>
    <t>n_postTB_y6_ag5 * LY_postTB_y6_ag5 * u_postTB</t>
  </si>
  <si>
    <t>n_postTB_y6_ag6 * LY_postTB_y6_ag6 * u_postTB</t>
  </si>
  <si>
    <t>n_postTB_y6_ag7 * LY_postTB_y6_ag7 * u_postTB</t>
  </si>
  <si>
    <t>n_postTB_y6_ag8 * LY_postTB_y6_ag8 * u_postTB</t>
  </si>
  <si>
    <t>n_postTB_y6_ag9 * LY_postTB_y6_ag9 * u_postTB</t>
  </si>
  <si>
    <t>n_postTB_y6_ag10 * LY_postTB_y6_ag10 * u_postTB</t>
  </si>
  <si>
    <t>n_postTB_y6_ag11 * LY_postTB_y6_ag11 * u_postTB</t>
  </si>
  <si>
    <t>n_postTB_y6_ag12 * LY_postTB_y6_ag12 * u_postTB</t>
  </si>
  <si>
    <t>n_postTB_y6_ag13 * LY_postTB_y6_ag13 * u_postTB</t>
  </si>
  <si>
    <t>n_postTB_y6_ag14 * LY_postTB_y6_ag14 * u_postTB</t>
  </si>
  <si>
    <t>n_postTB_y6_ag15 * LY_postTB_y6_ag15 * u_postTB</t>
  </si>
  <si>
    <t>n_postTB_y6_ag16 * LY_postTB_y6_ag16 * u_postTB</t>
  </si>
  <si>
    <t>n_postTB_y6_ag17 * LY_postTB_y6_ag17 * u_postTB</t>
  </si>
  <si>
    <t>n_postTB_y7_ag1 * LY_postTB_y7_ag1 * u_postTB</t>
  </si>
  <si>
    <t>n_postTB_y7_ag2 * LY_postTB_y7_ag2 * u_postTB</t>
  </si>
  <si>
    <t>n_postTB_y7_ag3 * LY_postTB_y7_ag3 * u_postTB</t>
  </si>
  <si>
    <t>n_postTB_y7_ag4 * LY_postTB_y7_ag4 * u_postTB</t>
  </si>
  <si>
    <t>n_postTB_y7_ag5 * LY_postTB_y7_ag5 * u_postTB</t>
  </si>
  <si>
    <t>n_postTB_y7_ag6 * LY_postTB_y7_ag6 * u_postTB</t>
  </si>
  <si>
    <t>n_postTB_y7_ag7 * LY_postTB_y7_ag7 * u_postTB</t>
  </si>
  <si>
    <t>n_postTB_y7_ag8 * LY_postTB_y7_ag8 * u_postTB</t>
  </si>
  <si>
    <t>n_postTB_y7_ag9 * LY_postTB_y7_ag9 * u_postTB</t>
  </si>
  <si>
    <t>n_postTB_y7_ag10 * LY_postTB_y7_ag10 * u_postTB</t>
  </si>
  <si>
    <t>n_postTB_y7_ag11 * LY_postTB_y7_ag11 * u_postTB</t>
  </si>
  <si>
    <t>n_postTB_y7_ag12 * LY_postTB_y7_ag12 * u_postTB</t>
  </si>
  <si>
    <t>n_postTB_y7_ag13 * LY_postTB_y7_ag13 * u_postTB</t>
  </si>
  <si>
    <t>n_postTB_y7_ag14 * LY_postTB_y7_ag14 * u_postTB</t>
  </si>
  <si>
    <t>n_postTB_y7_ag15 * LY_postTB_y7_ag15 * u_postTB</t>
  </si>
  <si>
    <t>n_postTB_y7_ag16 * LY_postTB_y7_ag16 * u_postTB</t>
  </si>
  <si>
    <t>n_postTB_y7_ag17 * LY_postTB_y7_ag17 * u_postTB</t>
  </si>
  <si>
    <t>n_postTB_y8_ag1 * LY_postTB_y8_ag1 * u_postTB</t>
  </si>
  <si>
    <t>n_postTB_y8_ag2 * LY_postTB_y8_ag2 * u_postTB</t>
  </si>
  <si>
    <t>n_postTB_y8_ag3 * LY_postTB_y8_ag3 * u_postTB</t>
  </si>
  <si>
    <t>n_postTB_y8_ag4 * LY_postTB_y8_ag4 * u_postTB</t>
  </si>
  <si>
    <t>n_postTB_y8_ag5 * LY_postTB_y8_ag5 * u_postTB</t>
  </si>
  <si>
    <t>n_postTB_y8_ag6 * LY_postTB_y8_ag6 * u_postTB</t>
  </si>
  <si>
    <t>n_postTB_y8_ag7 * LY_postTB_y8_ag7 * u_postTB</t>
  </si>
  <si>
    <t>n_postTB_y8_ag8 * LY_postTB_y8_ag8 * u_postTB</t>
  </si>
  <si>
    <t>n_postTB_y8_ag9 * LY_postTB_y8_ag9 * u_postTB</t>
  </si>
  <si>
    <t>n_postTB_y8_ag10 * LY_postTB_y8_ag10 * u_postTB</t>
  </si>
  <si>
    <t>n_postTB_y8_ag11 * LY_postTB_y8_ag11 * u_postTB</t>
  </si>
  <si>
    <t>n_postTB_y8_ag12 * LY_postTB_y8_ag12 * u_postTB</t>
  </si>
  <si>
    <t>n_postTB_y8_ag13 * LY_postTB_y8_ag13 * u_postTB</t>
  </si>
  <si>
    <t>n_postTB_y8_ag14 * LY_postTB_y8_ag14 * u_postTB</t>
  </si>
  <si>
    <t>n_postTB_y8_ag15 * LY_postTB_y8_ag15 * u_postTB</t>
  </si>
  <si>
    <t>n_postTB_y8_ag16 * LY_postTB_y8_ag16 * u_postTB</t>
  </si>
  <si>
    <t>n_postTB_y8_ag17 * LY_postTB_y8_ag17 * u_postTB</t>
  </si>
  <si>
    <t>n_postTB_y9_ag1 * LY_postTB_y9_ag1 * u_postTB</t>
  </si>
  <si>
    <t>n_postTB_y9_ag2 * LY_postTB_y9_ag2 * u_postTB</t>
  </si>
  <si>
    <t>n_postTB_y9_ag3 * LY_postTB_y9_ag3 * u_postTB</t>
  </si>
  <si>
    <t>n_postTB_y9_ag4 * LY_postTB_y9_ag4 * u_postTB</t>
  </si>
  <si>
    <t>n_postTB_y9_ag5 * LY_postTB_y9_ag5 * u_postTB</t>
  </si>
  <si>
    <t>n_postTB_y9_ag6 * LY_postTB_y9_ag6 * u_postTB</t>
  </si>
  <si>
    <t>n_postTB_y9_ag7 * LY_postTB_y9_ag7 * u_postTB</t>
  </si>
  <si>
    <t>n_postTB_y9_ag8 * LY_postTB_y9_ag8 * u_postTB</t>
  </si>
  <si>
    <t>n_postTB_y9_ag9 * LY_postTB_y9_ag9 * u_postTB</t>
  </si>
  <si>
    <t>n_postTB_y9_ag10 * LY_postTB_y9_ag10 * u_postTB</t>
  </si>
  <si>
    <t>n_postTB_y9_ag11 * LY_postTB_y9_ag11 * u_postTB</t>
  </si>
  <si>
    <t>n_postTB_y9_ag12 * LY_postTB_y9_ag12 * u_postTB</t>
  </si>
  <si>
    <t>n_postTB_y9_ag13 * LY_postTB_y9_ag13 * u_postTB</t>
  </si>
  <si>
    <t>n_postTB_y9_ag14 * LY_postTB_y9_ag14 * u_postTB</t>
  </si>
  <si>
    <t>n_postTB_y9_ag15 * LY_postTB_y9_ag15 * u_postTB</t>
  </si>
  <si>
    <t>n_postTB_y9_ag16 * LY_postTB_y9_ag16 * u_postTB</t>
  </si>
  <si>
    <t>n_postTB_y9_ag17 * LY_postTB_y9_ag17 * u_postTB</t>
  </si>
  <si>
    <t>n_postTB_y10_ag1 * LY_postTB_y10_ag1 * u_postTB</t>
  </si>
  <si>
    <t>n_postTB_y10_ag2 * LY_postTB_y10_ag2 * u_postTB</t>
  </si>
  <si>
    <t>n_postTB_y10_ag3 * LY_postTB_y10_ag3 * u_postTB</t>
  </si>
  <si>
    <t>n_postTB_y10_ag4 * LY_postTB_y10_ag4 * u_postTB</t>
  </si>
  <si>
    <t>n_postTB_y10_ag5 * LY_postTB_y10_ag5 * u_postTB</t>
  </si>
  <si>
    <t>n_postTB_y10_ag6 * LY_postTB_y10_ag6 * u_postTB</t>
  </si>
  <si>
    <t>n_postTB_y10_ag7 * LY_postTB_y10_ag7 * u_postTB</t>
  </si>
  <si>
    <t>n_postTB_y10_ag8 * LY_postTB_y10_ag8 * u_postTB</t>
  </si>
  <si>
    <t>n_postTB_y10_ag9 * LY_postTB_y10_ag9 * u_postTB</t>
  </si>
  <si>
    <t>n_postTB_y10_ag10 * LY_postTB_y10_ag10 * u_postTB</t>
  </si>
  <si>
    <t>n_postTB_y10_ag11 * LY_postTB_y10_ag11 * u_postTB</t>
  </si>
  <si>
    <t>n_postTB_y10_ag12 * LY_postTB_y10_ag12 * u_postTB</t>
  </si>
  <si>
    <t>n_postTB_y10_ag13 * LY_postTB_y10_ag13 * u_postTB</t>
  </si>
  <si>
    <t>n_postTB_y10_ag14 * LY_postTB_y10_ag14 * u_postTB</t>
  </si>
  <si>
    <t>n_postTB_y10_ag15 * LY_postTB_y10_ag15 * u_postTB</t>
  </si>
  <si>
    <t>n_postTB_y10_ag16 * LY_postTB_y10_ag16 * u_postTB</t>
  </si>
  <si>
    <t>n_postTB_y10_ag17 * LY_postTB_y10_ag17 * u_postTB</t>
  </si>
  <si>
    <t>n_postTB_y11_ag1 * LY_postTB_y11_ag1 * u_postTB</t>
  </si>
  <si>
    <t>n_postTB_y11_ag2 * LY_postTB_y11_ag2 * u_postTB</t>
  </si>
  <si>
    <t>n_postTB_y11_ag3 * LY_postTB_y11_ag3 * u_postTB</t>
  </si>
  <si>
    <t>n_postTB_y11_ag4 * LY_postTB_y11_ag4 * u_postTB</t>
  </si>
  <si>
    <t>n_postTB_y11_ag5 * LY_postTB_y11_ag5 * u_postTB</t>
  </si>
  <si>
    <t>n_postTB_y11_ag6 * LY_postTB_y11_ag6 * u_postTB</t>
  </si>
  <si>
    <t>n_postTB_y11_ag7 * LY_postTB_y11_ag7 * u_postTB</t>
  </si>
  <si>
    <t>n_postTB_y11_ag8 * LY_postTB_y11_ag8 * u_postTB</t>
  </si>
  <si>
    <t>n_postTB_y11_ag9 * LY_postTB_y11_ag9 * u_postTB</t>
  </si>
  <si>
    <t>n_postTB_y11_ag10 * LY_postTB_y11_ag10 * u_postTB</t>
  </si>
  <si>
    <t>n_postTB_y11_ag11 * LY_postTB_y11_ag11 * u_postTB</t>
  </si>
  <si>
    <t>n_postTB_y11_ag12 * LY_postTB_y11_ag12 * u_postTB</t>
  </si>
  <si>
    <t>n_postTB_y11_ag13 * LY_postTB_y11_ag13 * u_postTB</t>
  </si>
  <si>
    <t>n_postTB_y11_ag14 * LY_postTB_y11_ag14 * u_postTB</t>
  </si>
  <si>
    <t>n_postTB_y11_ag15 * LY_postTB_y11_ag15 * u_postTB</t>
  </si>
  <si>
    <t>n_postTB_y11_ag16 * LY_postTB_y11_ag16 * u_postTB</t>
  </si>
  <si>
    <t>n_postTB_y11_ag17 * LY_postTB_y11_ag17 * u_postTB</t>
  </si>
  <si>
    <t>n_postTB_y12_ag1 * LY_postTB_y12_ag1 * u_postTB</t>
  </si>
  <si>
    <t>n_postTB_y12_ag2 * LY_postTB_y12_ag2 * u_postTB</t>
  </si>
  <si>
    <t>n_postTB_y12_ag3 * LY_postTB_y12_ag3 * u_postTB</t>
  </si>
  <si>
    <t>n_postTB_y12_ag4 * LY_postTB_y12_ag4 * u_postTB</t>
  </si>
  <si>
    <t>n_postTB_y12_ag5 * LY_postTB_y12_ag5 * u_postTB</t>
  </si>
  <si>
    <t>n_postTB_y12_ag6 * LY_postTB_y12_ag6 * u_postTB</t>
  </si>
  <si>
    <t>n_postTB_y12_ag7 * LY_postTB_y12_ag7 * u_postTB</t>
  </si>
  <si>
    <t>n_postTB_y12_ag8 * LY_postTB_y12_ag8 * u_postTB</t>
  </si>
  <si>
    <t>n_postTB_y12_ag9 * LY_postTB_y12_ag9 * u_postTB</t>
  </si>
  <si>
    <t>n_postTB_y12_ag10 * LY_postTB_y12_ag10 * u_postTB</t>
  </si>
  <si>
    <t>n_postTB_y12_ag11 * LY_postTB_y12_ag11 * u_postTB</t>
  </si>
  <si>
    <t>n_postTB_y12_ag12 * LY_postTB_y12_ag12 * u_postTB</t>
  </si>
  <si>
    <t>n_postTB_y12_ag13 * LY_postTB_y12_ag13 * u_postTB</t>
  </si>
  <si>
    <t>n_postTB_y12_ag14 * LY_postTB_y12_ag14 * u_postTB</t>
  </si>
  <si>
    <t>n_postTB_y12_ag15 * LY_postTB_y12_ag15 * u_postTB</t>
  </si>
  <si>
    <t>n_postTB_y12_ag16 * LY_postTB_y12_ag16 * u_postTB</t>
  </si>
  <si>
    <t>n_postTB_y12_ag17 * LY_postTB_y12_ag17 * u_postTB</t>
  </si>
  <si>
    <t>n_postTB_y13_ag1 * LY_postTB_y13_ag1 * u_postTB</t>
  </si>
  <si>
    <t>n_postTB_y13_ag2 * LY_postTB_y13_ag2 * u_postTB</t>
  </si>
  <si>
    <t>n_postTB_y13_ag3 * LY_postTB_y13_ag3 * u_postTB</t>
  </si>
  <si>
    <t>n_postTB_y13_ag4 * LY_postTB_y13_ag4 * u_postTB</t>
  </si>
  <si>
    <t>n_postTB_y13_ag5 * LY_postTB_y13_ag5 * u_postTB</t>
  </si>
  <si>
    <t>n_postTB_y13_ag6 * LY_postTB_y13_ag6 * u_postTB</t>
  </si>
  <si>
    <t>n_postTB_y13_ag7 * LY_postTB_y13_ag7 * u_postTB</t>
  </si>
  <si>
    <t>n_postTB_y13_ag8 * LY_postTB_y13_ag8 * u_postTB</t>
  </si>
  <si>
    <t>n_postTB_y13_ag9 * LY_postTB_y13_ag9 * u_postTB</t>
  </si>
  <si>
    <t>n_postTB_y13_ag10 * LY_postTB_y13_ag10 * u_postTB</t>
  </si>
  <si>
    <t>n_postTB_y13_ag11 * LY_postTB_y13_ag11 * u_postTB</t>
  </si>
  <si>
    <t>n_postTB_y13_ag12 * LY_postTB_y13_ag12 * u_postTB</t>
  </si>
  <si>
    <t>n_postTB_y13_ag13 * LY_postTB_y13_ag13 * u_postTB</t>
  </si>
  <si>
    <t>n_postTB_y13_ag14 * LY_postTB_y13_ag14 * u_postTB</t>
  </si>
  <si>
    <t>n_postTB_y13_ag15 * LY_postTB_y13_ag15 * u_postTB</t>
  </si>
  <si>
    <t>n_postTB_y13_ag16 * LY_postTB_y13_ag16 * u_postTB</t>
  </si>
  <si>
    <t>n_postTB_y13_ag17 * LY_postTB_y13_ag17 * u_postTB</t>
  </si>
  <si>
    <t>n_postTB_y14_ag1 * LY_postTB_y14_ag1 * u_postTB</t>
  </si>
  <si>
    <t>n_postTB_y14_ag2 * LY_postTB_y14_ag2 * u_postTB</t>
  </si>
  <si>
    <t>n_postTB_y14_ag3 * LY_postTB_y14_ag3 * u_postTB</t>
  </si>
  <si>
    <t>n_postTB_y14_ag4 * LY_postTB_y14_ag4 * u_postTB</t>
  </si>
  <si>
    <t>n_postTB_y14_ag5 * LY_postTB_y14_ag5 * u_postTB</t>
  </si>
  <si>
    <t>n_postTB_y14_ag6 * LY_postTB_y14_ag6 * u_postTB</t>
  </si>
  <si>
    <t>n_postTB_y14_ag7 * LY_postTB_y14_ag7 * u_postTB</t>
  </si>
  <si>
    <t>n_postTB_y14_ag8 * LY_postTB_y14_ag8 * u_postTB</t>
  </si>
  <si>
    <t>n_postTB_y14_ag9 * LY_postTB_y14_ag9 * u_postTB</t>
  </si>
  <si>
    <t>n_postTB_y14_ag10 * LY_postTB_y14_ag10 * u_postTB</t>
  </si>
  <si>
    <t>n_postTB_y14_ag11 * LY_postTB_y14_ag11 * u_postTB</t>
  </si>
  <si>
    <t>n_postTB_y14_ag12 * LY_postTB_y14_ag12 * u_postTB</t>
  </si>
  <si>
    <t>n_postTB_y14_ag13 * LY_postTB_y14_ag13 * u_postTB</t>
  </si>
  <si>
    <t>n_postTB_y14_ag14 * LY_postTB_y14_ag14 * u_postTB</t>
  </si>
  <si>
    <t>n_postTB_y14_ag15 * LY_postTB_y14_ag15 * u_postTB</t>
  </si>
  <si>
    <t>n_postTB_y14_ag16 * LY_postTB_y14_ag16 * u_postTB</t>
  </si>
  <si>
    <t>n_postTB_y14_ag17 * LY_postTB_y14_ag17 * u_postTB</t>
  </si>
  <si>
    <t>n_postTB_y15_ag1 * LY_postTB_y15_ag1 * u_postTB</t>
  </si>
  <si>
    <t>n_postTB_y15_ag2 * LY_postTB_y15_ag2 * u_postTB</t>
  </si>
  <si>
    <t>n_postTB_y15_ag3 * LY_postTB_y15_ag3 * u_postTB</t>
  </si>
  <si>
    <t>n_postTB_y15_ag4 * LY_postTB_y15_ag4 * u_postTB</t>
  </si>
  <si>
    <t>n_postTB_y15_ag5 * LY_postTB_y15_ag5 * u_postTB</t>
  </si>
  <si>
    <t>n_postTB_y15_ag6 * LY_postTB_y15_ag6 * u_postTB</t>
  </si>
  <si>
    <t>n_postTB_y15_ag7 * LY_postTB_y15_ag7 * u_postTB</t>
  </si>
  <si>
    <t>n_postTB_y15_ag8 * LY_postTB_y15_ag8 * u_postTB</t>
  </si>
  <si>
    <t>n_postTB_y15_ag9 * LY_postTB_y15_ag9 * u_postTB</t>
  </si>
  <si>
    <t>n_postTB_y15_ag10 * LY_postTB_y15_ag10 * u_postTB</t>
  </si>
  <si>
    <t>n_postTB_y15_ag11 * LY_postTB_y15_ag11 * u_postTB</t>
  </si>
  <si>
    <t>n_postTB_y15_ag12 * LY_postTB_y15_ag12 * u_postTB</t>
  </si>
  <si>
    <t>n_postTB_y15_ag13 * LY_postTB_y15_ag13 * u_postTB</t>
  </si>
  <si>
    <t>n_postTB_y15_ag14 * LY_postTB_y15_ag14 * u_postTB</t>
  </si>
  <si>
    <t>n_postTB_y15_ag15 * LY_postTB_y15_ag15 * u_postTB</t>
  </si>
  <si>
    <t>n_postTB_y15_ag16 * LY_postTB_y15_ag16 * u_postTB</t>
  </si>
  <si>
    <t>n_postTB_y15_ag17 * LY_postTB_y15_ag17 * u_postTB</t>
  </si>
  <si>
    <t>n_postTB_y16_ag1 * LY_postTB_y16_ag1 * u_postTB</t>
  </si>
  <si>
    <t>n_postTB_y16_ag2 * LY_postTB_y16_ag2 * u_postTB</t>
  </si>
  <si>
    <t>n_postTB_y16_ag3 * LY_postTB_y16_ag3 * u_postTB</t>
  </si>
  <si>
    <t>n_postTB_y16_ag4 * LY_postTB_y16_ag4 * u_postTB</t>
  </si>
  <si>
    <t>n_postTB_y16_ag5 * LY_postTB_y16_ag5 * u_postTB</t>
  </si>
  <si>
    <t>n_postTB_y16_ag6 * LY_postTB_y16_ag6 * u_postTB</t>
  </si>
  <si>
    <t>n_postTB_y16_ag7 * LY_postTB_y16_ag7 * u_postTB</t>
  </si>
  <si>
    <t>n_postTB_y16_ag8 * LY_postTB_y16_ag8 * u_postTB</t>
  </si>
  <si>
    <t>n_postTB_y16_ag9 * LY_postTB_y16_ag9 * u_postTB</t>
  </si>
  <si>
    <t>n_postTB_y16_ag10 * LY_postTB_y16_ag10 * u_postTB</t>
  </si>
  <si>
    <t>n_postTB_y16_ag11 * LY_postTB_y16_ag11 * u_postTB</t>
  </si>
  <si>
    <t>n_postTB_y16_ag12 * LY_postTB_y16_ag12 * u_postTB</t>
  </si>
  <si>
    <t>n_postTB_y16_ag13 * LY_postTB_y16_ag13 * u_postTB</t>
  </si>
  <si>
    <t>n_postTB_y16_ag14 * LY_postTB_y16_ag14 * u_postTB</t>
  </si>
  <si>
    <t>n_postTB_y16_ag15 * LY_postTB_y16_ag15 * u_postTB</t>
  </si>
  <si>
    <t>n_postTB_y16_ag16 * LY_postTB_y16_ag16 * u_postTB</t>
  </si>
  <si>
    <t>n_postTB_y16_ag17 * LY_postTB_y16_ag17 * u_postTB</t>
  </si>
  <si>
    <t>n_postTB_y17_ag1 * LY_postTB_y17_ag1 * u_postTB</t>
  </si>
  <si>
    <t>n_postTB_y17_ag2 * LY_postTB_y17_ag2 * u_postTB</t>
  </si>
  <si>
    <t>n_postTB_y17_ag3 * LY_postTB_y17_ag3 * u_postTB</t>
  </si>
  <si>
    <t>n_postTB_y17_ag4 * LY_postTB_y17_ag4 * u_postTB</t>
  </si>
  <si>
    <t>n_postTB_y17_ag5 * LY_postTB_y17_ag5 * u_postTB</t>
  </si>
  <si>
    <t>n_postTB_y17_ag6 * LY_postTB_y17_ag6 * u_postTB</t>
  </si>
  <si>
    <t>n_postTB_y17_ag7 * LY_postTB_y17_ag7 * u_postTB</t>
  </si>
  <si>
    <t>n_postTB_y17_ag8 * LY_postTB_y17_ag8 * u_postTB</t>
  </si>
  <si>
    <t>n_postTB_y17_ag9 * LY_postTB_y17_ag9 * u_postTB</t>
  </si>
  <si>
    <t>n_postTB_y17_ag10 * LY_postTB_y17_ag10 * u_postTB</t>
  </si>
  <si>
    <t>n_postTB_y17_ag11 * LY_postTB_y17_ag11 * u_postTB</t>
  </si>
  <si>
    <t>n_postTB_y17_ag12 * LY_postTB_y17_ag12 * u_postTB</t>
  </si>
  <si>
    <t>n_postTB_y17_ag13 * LY_postTB_y17_ag13 * u_postTB</t>
  </si>
  <si>
    <t>n_postTB_y17_ag14 * LY_postTB_y17_ag14 * u_postTB</t>
  </si>
  <si>
    <t>n_postTB_y17_ag15 * LY_postTB_y17_ag15 * u_postTB</t>
  </si>
  <si>
    <t>n_postTB_y17_ag16 * LY_postTB_y17_ag16 * u_postTB</t>
  </si>
  <si>
    <t>n_postTB_y17_ag17 * LY_postTB_y17_ag17 * u_postTB</t>
  </si>
  <si>
    <t>n_postTB_y18_ag1 * LY_postTB_y18_ag1 * u_postTB</t>
  </si>
  <si>
    <t>n_postTB_y18_ag2 * LY_postTB_y18_ag2 * u_postTB</t>
  </si>
  <si>
    <t>n_postTB_y18_ag3 * LY_postTB_y18_ag3 * u_postTB</t>
  </si>
  <si>
    <t>n_postTB_y18_ag4 * LY_postTB_y18_ag4 * u_postTB</t>
  </si>
  <si>
    <t>n_postTB_y18_ag5 * LY_postTB_y18_ag5 * u_postTB</t>
  </si>
  <si>
    <t>n_postTB_y18_ag6 * LY_postTB_y18_ag6 * u_postTB</t>
  </si>
  <si>
    <t>n_postTB_y18_ag7 * LY_postTB_y18_ag7 * u_postTB</t>
  </si>
  <si>
    <t>n_postTB_y18_ag8 * LY_postTB_y18_ag8 * u_postTB</t>
  </si>
  <si>
    <t>n_postTB_y18_ag9 * LY_postTB_y18_ag9 * u_postTB</t>
  </si>
  <si>
    <t>n_postTB_y18_ag10 * LY_postTB_y18_ag10 * u_postTB</t>
  </si>
  <si>
    <t>n_postTB_y18_ag11 * LY_postTB_y18_ag11 * u_postTB</t>
  </si>
  <si>
    <t>n_postTB_y18_ag12 * LY_postTB_y18_ag12 * u_postTB</t>
  </si>
  <si>
    <t>n_postTB_y18_ag13 * LY_postTB_y18_ag13 * u_postTB</t>
  </si>
  <si>
    <t>n_postTB_y18_ag14 * LY_postTB_y18_ag14 * u_postTB</t>
  </si>
  <si>
    <t>n_postTB_y18_ag15 * LY_postTB_y18_ag15 * u_postTB</t>
  </si>
  <si>
    <t>n_postTB_y18_ag16 * LY_postTB_y18_ag16 * u_postTB</t>
  </si>
  <si>
    <t>n_postTB_y18_ag17 * LY_postTB_y18_ag17 * u_postTB</t>
  </si>
  <si>
    <t>n_postTB_y19_ag1 * LY_postTB_y19_ag1 * u_postTB</t>
  </si>
  <si>
    <t>n_postTB_y19_ag2 * LY_postTB_y19_ag2 * u_postTB</t>
  </si>
  <si>
    <t>n_postTB_y19_ag3 * LY_postTB_y19_ag3 * u_postTB</t>
  </si>
  <si>
    <t>n_postTB_y19_ag4 * LY_postTB_y19_ag4 * u_postTB</t>
  </si>
  <si>
    <t>n_postTB_y19_ag5 * LY_postTB_y19_ag5 * u_postTB</t>
  </si>
  <si>
    <t>n_postTB_y19_ag6 * LY_postTB_y19_ag6 * u_postTB</t>
  </si>
  <si>
    <t>n_postTB_y19_ag7 * LY_postTB_y19_ag7 * u_postTB</t>
  </si>
  <si>
    <t>n_postTB_y19_ag8 * LY_postTB_y19_ag8 * u_postTB</t>
  </si>
  <si>
    <t>n_postTB_y19_ag9 * LY_postTB_y19_ag9 * u_postTB</t>
  </si>
  <si>
    <t>n_postTB_y19_ag10 * LY_postTB_y19_ag10 * u_postTB</t>
  </si>
  <si>
    <t>n_postTB_y19_ag11 * LY_postTB_y19_ag11 * u_postTB</t>
  </si>
  <si>
    <t>n_postTB_y19_ag12 * LY_postTB_y19_ag12 * u_postTB</t>
  </si>
  <si>
    <t>n_postTB_y19_ag13 * LY_postTB_y19_ag13 * u_postTB</t>
  </si>
  <si>
    <t>n_postTB_y19_ag14 * LY_postTB_y19_ag14 * u_postTB</t>
  </si>
  <si>
    <t>n_postTB_y19_ag15 * LY_postTB_y19_ag15 * u_postTB</t>
  </si>
  <si>
    <t>n_postTB_y19_ag16 * LY_postTB_y19_ag16 * u_postTB</t>
  </si>
  <si>
    <t>n_postTB_y19_ag17 * LY_postTB_y19_ag17 * u_postTB</t>
  </si>
  <si>
    <t>n_postTB_y20_ag1 * LY_postTB_y20_ag1 * u_postTB</t>
  </si>
  <si>
    <t>n_postTB_y20_ag2 * LY_postTB_y20_ag2 * u_postTB</t>
  </si>
  <si>
    <t>n_postTB_y20_ag3 * LY_postTB_y20_ag3 * u_postTB</t>
  </si>
  <si>
    <t>n_postTB_y20_ag4 * LY_postTB_y20_ag4 * u_postTB</t>
  </si>
  <si>
    <t>n_postTB_y20_ag5 * LY_postTB_y20_ag5 * u_postTB</t>
  </si>
  <si>
    <t>n_postTB_y20_ag6 * LY_postTB_y20_ag6 * u_postTB</t>
  </si>
  <si>
    <t>n_postTB_y20_ag7 * LY_postTB_y20_ag7 * u_postTB</t>
  </si>
  <si>
    <t>n_postTB_y20_ag8 * LY_postTB_y20_ag8 * u_postTB</t>
  </si>
  <si>
    <t>n_postTB_y20_ag9 * LY_postTB_y20_ag9 * u_postTB</t>
  </si>
  <si>
    <t>n_postTB_y20_ag10 * LY_postTB_y20_ag10 * u_postTB</t>
  </si>
  <si>
    <t>n_postTB_y20_ag11 * LY_postTB_y20_ag11 * u_postTB</t>
  </si>
  <si>
    <t>n_postTB_y20_ag12 * LY_postTB_y20_ag12 * u_postTB</t>
  </si>
  <si>
    <t>n_postTB_y20_ag13 * LY_postTB_y20_ag13 * u_postTB</t>
  </si>
  <si>
    <t>n_postTB_y20_ag14 * LY_postTB_y20_ag14 * u_postTB</t>
  </si>
  <si>
    <t>n_postTB_y20_ag15 * LY_postTB_y20_ag15 * u_postTB</t>
  </si>
  <si>
    <t>n_postTB_y20_ag16 * LY_postTB_y20_ag16 * u_postTB</t>
  </si>
  <si>
    <t>n_postTB_y20_ag17 * LY_postTB_y20_ag17 * u_postTB</t>
  </si>
  <si>
    <t>n_postTB_y21_ag1 * LY_postTB_y21_ag1 * u_postTB</t>
  </si>
  <si>
    <t>n_postTB_y21_ag2 * LY_postTB_y21_ag2 * u_postTB</t>
  </si>
  <si>
    <t>n_postTB_y21_ag3 * LY_postTB_y21_ag3 * u_postTB</t>
  </si>
  <si>
    <t>n_postTB_y21_ag4 * LY_postTB_y21_ag4 * u_postTB</t>
  </si>
  <si>
    <t>n_postTB_y21_ag5 * LY_postTB_y21_ag5 * u_postTB</t>
  </si>
  <si>
    <t>n_postTB_y21_ag6 * LY_postTB_y21_ag6 * u_postTB</t>
  </si>
  <si>
    <t>n_postTB_y21_ag7 * LY_postTB_y21_ag7 * u_postTB</t>
  </si>
  <si>
    <t>n_postTB_y21_ag8 * LY_postTB_y21_ag8 * u_postTB</t>
  </si>
  <si>
    <t>n_postTB_y21_ag9 * LY_postTB_y21_ag9 * u_postTB</t>
  </si>
  <si>
    <t>n_postTB_y21_ag10 * LY_postTB_y21_ag10 * u_postTB</t>
  </si>
  <si>
    <t>n_postTB_y21_ag11 * LY_postTB_y21_ag11 * u_postTB</t>
  </si>
  <si>
    <t>n_postTB_y21_ag12 * LY_postTB_y21_ag12 * u_postTB</t>
  </si>
  <si>
    <t>n_postTB_y21_ag13 * LY_postTB_y21_ag13 * u_postTB</t>
  </si>
  <si>
    <t>n_postTB_y21_ag14 * LY_postTB_y21_ag14 * u_postTB</t>
  </si>
  <si>
    <t>n_postTB_y21_ag15 * LY_postTB_y21_ag15 * u_postTB</t>
  </si>
  <si>
    <t>n_postTB_y21_ag16 * LY_postTB_y21_ag16 * u_postTB</t>
  </si>
  <si>
    <t>n_postTB_y21_ag17 * LY_postTB_y21_ag17 * u_postTB</t>
  </si>
  <si>
    <t>n_postTB_y22_ag1 * LY_postTB_y22_ag1 * u_postTB</t>
  </si>
  <si>
    <t>n_postTB_y22_ag2 * LY_postTB_y22_ag2 * u_postTB</t>
  </si>
  <si>
    <t>n_postTB_y22_ag3 * LY_postTB_y22_ag3 * u_postTB</t>
  </si>
  <si>
    <t>n_postTB_y22_ag4 * LY_postTB_y22_ag4 * u_postTB</t>
  </si>
  <si>
    <t>n_postTB_y22_ag5 * LY_postTB_y22_ag5 * u_postTB</t>
  </si>
  <si>
    <t>n_postTB_y22_ag6 * LY_postTB_y22_ag6 * u_postTB</t>
  </si>
  <si>
    <t>n_postTB_y22_ag7 * LY_postTB_y22_ag7 * u_postTB</t>
  </si>
  <si>
    <t>n_postTB_y22_ag8 * LY_postTB_y22_ag8 * u_postTB</t>
  </si>
  <si>
    <t>n_postTB_y22_ag9 * LY_postTB_y22_ag9 * u_postTB</t>
  </si>
  <si>
    <t>n_postTB_y22_ag10 * LY_postTB_y22_ag10 * u_postTB</t>
  </si>
  <si>
    <t>n_postTB_y22_ag11 * LY_postTB_y22_ag11 * u_postTB</t>
  </si>
  <si>
    <t>n_postTB_y22_ag12 * LY_postTB_y22_ag12 * u_postTB</t>
  </si>
  <si>
    <t>n_postTB_y22_ag13 * LY_postTB_y22_ag13 * u_postTB</t>
  </si>
  <si>
    <t>n_postTB_y22_ag14 * LY_postTB_y22_ag14 * u_postTB</t>
  </si>
  <si>
    <t>n_postTB_y22_ag15 * LY_postTB_y22_ag15 * u_postTB</t>
  </si>
  <si>
    <t>n_postTB_y22_ag16 * LY_postTB_y22_ag16 * u_postTB</t>
  </si>
  <si>
    <t>n_postTB_y22_ag17 * LY_postTB_y22_ag17 * u_postTB</t>
  </si>
  <si>
    <t>n_postTB_y23_ag1 * LY_postTB_y23_ag1 * u_postTB</t>
  </si>
  <si>
    <t>n_postTB_y23_ag2 * LY_postTB_y23_ag2 * u_postTB</t>
  </si>
  <si>
    <t>n_postTB_y23_ag3 * LY_postTB_y23_ag3 * u_postTB</t>
  </si>
  <si>
    <t>n_postTB_y23_ag4 * LY_postTB_y23_ag4 * u_postTB</t>
  </si>
  <si>
    <t>n_postTB_y23_ag5 * LY_postTB_y23_ag5 * u_postTB</t>
  </si>
  <si>
    <t>n_postTB_y23_ag6 * LY_postTB_y23_ag6 * u_postTB</t>
  </si>
  <si>
    <t>n_postTB_y23_ag7 * LY_postTB_y23_ag7 * u_postTB</t>
  </si>
  <si>
    <t>n_postTB_y23_ag8 * LY_postTB_y23_ag8 * u_postTB</t>
  </si>
  <si>
    <t>n_postTB_y23_ag9 * LY_postTB_y23_ag9 * u_postTB</t>
  </si>
  <si>
    <t>n_postTB_y23_ag10 * LY_postTB_y23_ag10 * u_postTB</t>
  </si>
  <si>
    <t>n_postTB_y23_ag11 * LY_postTB_y23_ag11 * u_postTB</t>
  </si>
  <si>
    <t>n_postTB_y23_ag12 * LY_postTB_y23_ag12 * u_postTB</t>
  </si>
  <si>
    <t>n_postTB_y23_ag13 * LY_postTB_y23_ag13 * u_postTB</t>
  </si>
  <si>
    <t>n_postTB_y23_ag14 * LY_postTB_y23_ag14 * u_postTB</t>
  </si>
  <si>
    <t>n_postTB_y23_ag15 * LY_postTB_y23_ag15 * u_postTB</t>
  </si>
  <si>
    <t>n_postTB_y23_ag16 * LY_postTB_y23_ag16 * u_postTB</t>
  </si>
  <si>
    <t>n_postTB_y23_ag17 * LY_postTB_y23_ag17 * u_postTB</t>
  </si>
  <si>
    <t>n_postTB_y24_ag1 * LY_postTB_y24_ag1 * u_postTB</t>
  </si>
  <si>
    <t>n_postTB_y24_ag2 * LY_postTB_y24_ag2 * u_postTB</t>
  </si>
  <si>
    <t>n_postTB_y24_ag3 * LY_postTB_y24_ag3 * u_postTB</t>
  </si>
  <si>
    <t>n_postTB_y24_ag4 * LY_postTB_y24_ag4 * u_postTB</t>
  </si>
  <si>
    <t>n_postTB_y24_ag5 * LY_postTB_y24_ag5 * u_postTB</t>
  </si>
  <si>
    <t>n_postTB_y24_ag6 * LY_postTB_y24_ag6 * u_postTB</t>
  </si>
  <si>
    <t>n_postTB_y24_ag7 * LY_postTB_y24_ag7 * u_postTB</t>
  </si>
  <si>
    <t>n_postTB_y24_ag8 * LY_postTB_y24_ag8 * u_postTB</t>
  </si>
  <si>
    <t>n_postTB_y24_ag9 * LY_postTB_y24_ag9 * u_postTB</t>
  </si>
  <si>
    <t>n_postTB_y24_ag10 * LY_postTB_y24_ag10 * u_postTB</t>
  </si>
  <si>
    <t>n_postTB_y24_ag11 * LY_postTB_y24_ag11 * u_postTB</t>
  </si>
  <si>
    <t>n_postTB_y24_ag12 * LY_postTB_y24_ag12 * u_postTB</t>
  </si>
  <si>
    <t>n_postTB_y24_ag13 * LY_postTB_y24_ag13 * u_postTB</t>
  </si>
  <si>
    <t>n_postTB_y24_ag14 * LY_postTB_y24_ag14 * u_postTB</t>
  </si>
  <si>
    <t>n_postTB_y24_ag15 * LY_postTB_y24_ag15 * u_postTB</t>
  </si>
  <si>
    <t>n_postTB_y24_ag16 * LY_postTB_y24_ag16 * u_postTB</t>
  </si>
  <si>
    <t>n_postTB_y24_ag17 * LY_postTB_y24_ag17 * u_postTB</t>
  </si>
  <si>
    <t>n_postTB_y25_ag1 * LY_postTB_y25_ag1 * u_postTB</t>
  </si>
  <si>
    <t>n_postTB_y25_ag2 * LY_postTB_y25_ag2 * u_postTB</t>
  </si>
  <si>
    <t>n_postTB_y25_ag3 * LY_postTB_y25_ag3 * u_postTB</t>
  </si>
  <si>
    <t>n_postTB_y25_ag4 * LY_postTB_y25_ag4 * u_postTB</t>
  </si>
  <si>
    <t>n_postTB_y25_ag5 * LY_postTB_y25_ag5 * u_postTB</t>
  </si>
  <si>
    <t>n_postTB_y25_ag6 * LY_postTB_y25_ag6 * u_postTB</t>
  </si>
  <si>
    <t>n_postTB_y25_ag7 * LY_postTB_y25_ag7 * u_postTB</t>
  </si>
  <si>
    <t>n_postTB_y25_ag8 * LY_postTB_y25_ag8 * u_postTB</t>
  </si>
  <si>
    <t>n_postTB_y25_ag9 * LY_postTB_y25_ag9 * u_postTB</t>
  </si>
  <si>
    <t>n_postTB_y25_ag10 * LY_postTB_y25_ag10 * u_postTB</t>
  </si>
  <si>
    <t>n_postTB_y25_ag11 * LY_postTB_y25_ag11 * u_postTB</t>
  </si>
  <si>
    <t>n_postTB_y25_ag12 * LY_postTB_y25_ag12 * u_postTB</t>
  </si>
  <si>
    <t>n_postTB_y25_ag13 * LY_postTB_y25_ag13 * u_postTB</t>
  </si>
  <si>
    <t>n_postTB_y25_ag14 * LY_postTB_y25_ag14 * u_postTB</t>
  </si>
  <si>
    <t>n_postTB_y25_ag15 * LY_postTB_y25_ag15 * u_postTB</t>
  </si>
  <si>
    <t>n_postTB_y25_ag16 * LY_postTB_y25_ag16 * u_postTB</t>
  </si>
  <si>
    <t>n_postTB_y25_ag17 * LY_postTB_y25_ag17 * u_postTB</t>
  </si>
  <si>
    <r>
      <rPr>
        <sz val="11"/>
        <color theme="1"/>
        <rFont val="Aptos Narrow"/>
        <family val="2"/>
        <scheme val="minor"/>
      </rPr>
      <t xml:space="preserve">= Sum of all </t>
    </r>
    <r>
      <rPr>
        <b/>
        <sz val="11"/>
        <color theme="1"/>
        <rFont val="Aptos Narrow"/>
        <family val="2"/>
        <scheme val="minor"/>
      </rPr>
      <t>QALY_annual_noTB_y[n]_ag[n]</t>
    </r>
    <r>
      <rPr>
        <sz val="11"/>
        <color theme="1"/>
        <rFont val="Aptos Narrow"/>
        <family val="2"/>
        <scheme val="minor"/>
      </rPr>
      <t>, below</t>
    </r>
  </si>
  <si>
    <r>
      <rPr>
        <sz val="11"/>
        <color theme="1"/>
        <rFont val="Aptos Narrow"/>
        <family val="2"/>
        <scheme val="minor"/>
      </rPr>
      <t xml:space="preserve">= Sum of all </t>
    </r>
    <r>
      <rPr>
        <b/>
        <sz val="11"/>
        <color theme="1"/>
        <rFont val="Aptos Narrow"/>
        <family val="2"/>
        <scheme val="minor"/>
      </rPr>
      <t>QALY_annual_TB_y[n]_ag[n]</t>
    </r>
    <r>
      <rPr>
        <sz val="11"/>
        <color theme="1"/>
        <rFont val="Aptos Narrow"/>
        <family val="2"/>
        <scheme val="minor"/>
      </rPr>
      <t>, below</t>
    </r>
  </si>
  <si>
    <r>
      <rPr>
        <sz val="11"/>
        <color theme="1"/>
        <rFont val="Aptos Narrow"/>
        <family val="2"/>
        <scheme val="minor"/>
      </rPr>
      <t xml:space="preserve">= Sum of all </t>
    </r>
    <r>
      <rPr>
        <b/>
        <sz val="11"/>
        <color theme="1"/>
        <rFont val="Aptos Narrow"/>
        <family val="2"/>
        <scheme val="minor"/>
      </rPr>
      <t>QALY_future_postTB_y[n]_ag[n]</t>
    </r>
    <r>
      <rPr>
        <sz val="11"/>
        <color theme="1"/>
        <rFont val="Aptos Narrow"/>
        <family val="2"/>
        <scheme val="minor"/>
      </rPr>
      <t>, below</t>
    </r>
  </si>
  <si>
    <r>
      <rPr>
        <sz val="11"/>
        <color theme="1"/>
        <rFont val="Aptos Narrow"/>
        <family val="2"/>
        <scheme val="minor"/>
      </rPr>
      <t xml:space="preserve">= Sum of all </t>
    </r>
    <r>
      <rPr>
        <b/>
        <sz val="11"/>
        <color theme="1"/>
        <rFont val="Aptos Narrow"/>
        <family val="2"/>
        <scheme val="minor"/>
      </rPr>
      <t>QALY_future_noTB_y[n]_ag[n]</t>
    </r>
    <r>
      <rPr>
        <sz val="11"/>
        <color theme="1"/>
        <rFont val="Aptos Narrow"/>
        <family val="2"/>
        <scheme val="minor"/>
      </rPr>
      <t>, below</t>
    </r>
  </si>
  <si>
    <r>
      <rPr>
        <i/>
        <sz val="11"/>
        <color theme="1"/>
        <rFont val="Aptos Narrow"/>
        <family val="2"/>
        <scheme val="minor"/>
      </rPr>
      <t>CCC</t>
    </r>
    <r>
      <rPr>
        <sz val="11"/>
        <color theme="1"/>
        <rFont val="Aptos Narrow"/>
        <family val="2"/>
        <scheme val="minor"/>
      </rPr>
      <t>_</t>
    </r>
    <r>
      <rPr>
        <b/>
        <sz val="11"/>
        <color theme="1"/>
        <rFont val="Aptos Narrow"/>
        <family val="2"/>
        <scheme val="minor"/>
      </rPr>
      <t>QALY</t>
    </r>
    <r>
      <rPr>
        <sz val="11"/>
        <color theme="1"/>
        <rFont val="Aptos Narrow"/>
        <family val="2"/>
        <scheme val="minor"/>
      </rPr>
      <t>_</t>
    </r>
    <r>
      <rPr>
        <i/>
        <sz val="11"/>
        <color theme="1"/>
        <rFont val="Aptos Narrow"/>
        <family val="2"/>
        <scheme val="minor"/>
      </rPr>
      <t>INT</t>
    </r>
  </si>
  <si>
    <r>
      <rPr>
        <sz val="11"/>
        <color theme="1"/>
        <rFont val="Aptos Narrow"/>
        <family val="2"/>
        <scheme val="minor"/>
      </rPr>
      <t xml:space="preserve">= </t>
    </r>
    <r>
      <rPr>
        <b/>
        <sz val="11"/>
        <color theme="1"/>
        <rFont val="Aptos Narrow"/>
        <family val="2"/>
        <scheme val="minor"/>
      </rPr>
      <t>QALY_annual_noTB</t>
    </r>
    <r>
      <rPr>
        <sz val="11"/>
        <color theme="1"/>
        <rFont val="Aptos Narrow"/>
        <family val="2"/>
        <scheme val="minor"/>
      </rPr>
      <t xml:space="preserve"> + </t>
    </r>
    <r>
      <rPr>
        <b/>
        <sz val="11"/>
        <color theme="1"/>
        <rFont val="Aptos Narrow"/>
        <family val="2"/>
        <scheme val="minor"/>
      </rPr>
      <t>QALY_annualTB</t>
    </r>
    <r>
      <rPr>
        <sz val="11"/>
        <color theme="1"/>
        <rFont val="Aptos Narrow"/>
        <family val="2"/>
        <scheme val="minor"/>
      </rPr>
      <t xml:space="preserve"> + </t>
    </r>
    <r>
      <rPr>
        <b/>
        <sz val="11"/>
        <color theme="1"/>
        <rFont val="Aptos Narrow"/>
        <family val="2"/>
        <scheme val="minor"/>
      </rPr>
      <t>QALY_future_noTB</t>
    </r>
    <r>
      <rPr>
        <sz val="11"/>
        <color theme="1"/>
        <rFont val="Aptos Narrow"/>
        <family val="2"/>
        <scheme val="minor"/>
      </rPr>
      <t xml:space="preserve"> + </t>
    </r>
    <r>
      <rPr>
        <b/>
        <sz val="11"/>
        <color theme="1"/>
        <rFont val="Aptos Narrow"/>
        <family val="2"/>
        <scheme val="minor"/>
      </rPr>
      <t>QALY_future_postTB</t>
    </r>
  </si>
  <si>
    <r>
      <rPr>
        <sz val="11"/>
        <color theme="1"/>
        <rFont val="Aptos Narrow"/>
        <family val="2"/>
        <scheme val="minor"/>
      </rPr>
      <t xml:space="preserve">= </t>
    </r>
    <r>
      <rPr>
        <b/>
        <sz val="11"/>
        <color theme="1"/>
        <rFont val="Aptos Narrow"/>
        <family val="2"/>
        <scheme val="minor"/>
      </rPr>
      <t>DALY_mort_TB</t>
    </r>
    <r>
      <rPr>
        <sz val="11"/>
        <color theme="1"/>
        <rFont val="Aptos Narrow"/>
        <family val="2"/>
        <scheme val="minor"/>
      </rPr>
      <t xml:space="preserve"> + </t>
    </r>
    <r>
      <rPr>
        <b/>
        <sz val="11"/>
        <color theme="1"/>
        <rFont val="Aptos Narrow"/>
        <family val="2"/>
        <scheme val="minor"/>
      </rPr>
      <t>DALY_mort_postTB</t>
    </r>
    <r>
      <rPr>
        <sz val="11"/>
        <color theme="1"/>
        <rFont val="Aptos Narrow"/>
        <family val="2"/>
        <scheme val="minor"/>
      </rPr>
      <t xml:space="preserve"> + </t>
    </r>
    <r>
      <rPr>
        <b/>
        <sz val="11"/>
        <color theme="1"/>
        <rFont val="Aptos Narrow"/>
        <family val="2"/>
        <scheme val="minor"/>
      </rPr>
      <t>DALY_dis_TB</t>
    </r>
    <r>
      <rPr>
        <sz val="11"/>
        <color theme="1"/>
        <rFont val="Aptos Narrow"/>
        <family val="2"/>
        <scheme val="minor"/>
      </rPr>
      <t xml:space="preserve"> + </t>
    </r>
    <r>
      <rPr>
        <b/>
        <sz val="11"/>
        <color theme="1"/>
        <rFont val="Aptos Narrow"/>
        <family val="2"/>
        <scheme val="minor"/>
      </rPr>
      <t>DALY_dis_postTB</t>
    </r>
  </si>
  <si>
    <t>[from COSTS sheet]</t>
  </si>
  <si>
    <t>[from DALYs sheet]</t>
  </si>
  <si>
    <t>[from QALYs sheet]</t>
  </si>
  <si>
    <t>n_diag_y[n]</t>
  </si>
  <si>
    <t>Vaccine</t>
  </si>
  <si>
    <t>Carry out vaccination</t>
  </si>
  <si>
    <t>Vaccination year one</t>
  </si>
  <si>
    <t>Vaccination introduction cost</t>
  </si>
  <si>
    <t>Appointment at clinic</t>
  </si>
  <si>
    <t>Household visit</t>
  </si>
  <si>
    <t>Not currently using - to review at next stage</t>
  </si>
  <si>
    <t>DOTS visit</t>
  </si>
  <si>
    <t>GeneXpert Ultra sample collection &amp; processing</t>
  </si>
  <si>
    <t>Appointment in prison</t>
  </si>
  <si>
    <t>GeneXpert Ultra in prison</t>
  </si>
  <si>
    <t>HHCM assessment</t>
  </si>
  <si>
    <t>Add in next version?</t>
  </si>
  <si>
    <t>DS-TB standard treatment drugs</t>
  </si>
  <si>
    <t>DS-TB shortened treatment drugs</t>
  </si>
  <si>
    <t>DR-TB standard treatment drugs</t>
  </si>
  <si>
    <t>DR-TB shortened treatment drugs</t>
  </si>
  <si>
    <t>TPT for DS-TB drugs</t>
  </si>
  <si>
    <t>TPT for DR-TB drugs</t>
  </si>
  <si>
    <t>Number showing signs of TB on CXR in community screening (and therefore needing to be tested using Xpert)</t>
  </si>
  <si>
    <t>(Can be calculated from 1,4)</t>
  </si>
  <si>
    <t>don't need</t>
  </si>
  <si>
    <t>Not needed for v1, clarify for v2</t>
  </si>
  <si>
    <t>n_screen_CXRpositive_count_y[n]</t>
  </si>
  <si>
    <t>For activities listed in cost components sheet</t>
  </si>
  <si>
    <t>Note many of these are already composites</t>
  </si>
  <si>
    <t>Community screening Xpert</t>
  </si>
  <si>
    <t>c_a_screen_CXR</t>
  </si>
  <si>
    <t>c_a_screen_Xpert</t>
  </si>
  <si>
    <t>Screening CXR</t>
  </si>
  <si>
    <t>Screening Xpert</t>
  </si>
  <si>
    <t>CXR at clinic/hospital</t>
  </si>
  <si>
    <t>Activity</t>
  </si>
  <si>
    <t>TBC if/how using this to help create component costs</t>
  </si>
  <si>
    <t>ACTIVITY COSTS</t>
  </si>
  <si>
    <t>c_c_appoint_clinic</t>
  </si>
  <si>
    <t>c_c_vax_vaccine</t>
  </si>
  <si>
    <t>c_c_vax_vaccination</t>
  </si>
  <si>
    <t>2023/2024 US$</t>
  </si>
  <si>
    <t>VALUE</t>
  </si>
  <si>
    <t>ru_vax_vaccine</t>
  </si>
  <si>
    <t>GDP 2015</t>
  </si>
  <si>
    <t>GDP 2024</t>
  </si>
  <si>
    <t>GDP 2023</t>
  </si>
  <si>
    <t>not yet published</t>
  </si>
  <si>
    <t>$ 2023</t>
  </si>
  <si>
    <t>slight disagreement with Edoka - check Edoka's GDP figures</t>
  </si>
  <si>
    <t>slight disagreement with Ockalek - check Ockalek's GDP figures</t>
  </si>
  <si>
    <t>agrees with Ochalek</t>
  </si>
  <si>
    <t>GBD 2019: Tuberculosis [without HIV]</t>
  </si>
  <si>
    <t>Menzies 2021: median weight</t>
  </si>
  <si>
    <t>By definition</t>
  </si>
  <si>
    <t>Amer 2023</t>
  </si>
  <si>
    <t>TBC</t>
  </si>
  <si>
    <t>Kastien-Hilka 2017</t>
  </si>
  <si>
    <t>COST OF INTERVENTIONS - EQUATIONS</t>
  </si>
  <si>
    <t>Number of household contacts of index cases of DR-TB</t>
  </si>
  <si>
    <t>Number of household contacts of index cases of DS-TB</t>
  </si>
  <si>
    <t>n_HHC_DS_y[n] + n_HHC_DR_y[n]</t>
  </si>
  <si>
    <t>Note CXR costs scaled up in this equation; Xpert costs scaled up within modelling data</t>
  </si>
  <si>
    <t>% n_treat_DS_y[n]</t>
  </si>
  <si>
    <t>% n_treat_DR_y[n]</t>
  </si>
  <si>
    <t>All ages combined</t>
  </si>
  <si>
    <t>Only includes age groups 1-3 as =0 for other age groups</t>
  </si>
  <si>
    <t>% n_assess_y[n]</t>
  </si>
  <si>
    <t>Used in cost equations</t>
  </si>
  <si>
    <t>TOTAL INCR BUDGET</t>
  </si>
  <si>
    <t>c_c_appoint_prison</t>
  </si>
  <si>
    <t>c_c_CXR_hospital</t>
  </si>
  <si>
    <t>c_c_HHvisit</t>
  </si>
  <si>
    <t>c_c_Xpert_clin_mobile</t>
  </si>
  <si>
    <t>c_c_Xpert_prison</t>
  </si>
  <si>
    <t>GeneXpert Ultra sample collection &amp; processing (at clinic or mobile van)</t>
  </si>
  <si>
    <t>c_c_drugs_DS_standard</t>
  </si>
  <si>
    <t>c_c_drugs_DS_short</t>
  </si>
  <si>
    <t>c_c_drugs_DR_standard</t>
  </si>
  <si>
    <t>c_c_drugs_DR_short</t>
  </si>
  <si>
    <t>c_c_drugs_TPT _DS</t>
  </si>
  <si>
    <t>c_c_drugs_TPT _DR</t>
  </si>
  <si>
    <t>Clark 2023</t>
  </si>
  <si>
    <t>WHO CHOICE</t>
  </si>
  <si>
    <t>c_c_vax_intro</t>
  </si>
  <si>
    <t>da Silva Santos 2020</t>
  </si>
  <si>
    <t>Kubjane 2024</t>
  </si>
  <si>
    <t>GDF 2025</t>
  </si>
  <si>
    <t>QALY EQUATIONS</t>
  </si>
  <si>
    <t>DALY EQUATIONS</t>
  </si>
  <si>
    <t>Used in DALY equations</t>
  </si>
  <si>
    <t>Used in QALY equations</t>
  </si>
  <si>
    <t>Used in DALYs &amp; QALYs</t>
  </si>
  <si>
    <t>LIFE EXPECTANCY</t>
  </si>
  <si>
    <t>Mortality RR = 1.14</t>
  </si>
  <si>
    <t>TABLES containing numerical values to read to R</t>
  </si>
  <si>
    <t>TO UPDATE!</t>
  </si>
  <si>
    <t>(Menzies 2021)</t>
  </si>
  <si>
    <t>Nutritional support for household contact</t>
  </si>
  <si>
    <t>c_c_nutrition_index</t>
  </si>
  <si>
    <t>c_c_nutrition_contact</t>
  </si>
  <si>
    <t>n_HHC_DR_y[n]</t>
  </si>
  <si>
    <t>This is presumably = n_treat_DS_y[n] in any case?</t>
  </si>
  <si>
    <t>n_HH_BMI_y[n]</t>
  </si>
  <si>
    <r>
      <t>c_a_nutrition</t>
    </r>
    <r>
      <rPr>
        <sz val="11"/>
        <color rgb="FFFF0000"/>
        <rFont val="Aptos Narrow"/>
        <family val="2"/>
        <scheme val="minor"/>
      </rPr>
      <t>_index</t>
    </r>
  </si>
  <si>
    <t>c_a_nutrition_contact</t>
  </si>
  <si>
    <t>Added for v1</t>
  </si>
  <si>
    <t>16?</t>
  </si>
  <si>
    <t>This is a rough calculation, but feasibly the best we can do</t>
  </si>
  <si>
    <t>All ages combined; age groups not needed</t>
  </si>
  <si>
    <t>10c</t>
  </si>
  <si>
    <t>10d</t>
  </si>
  <si>
    <t>n_HHC_DS_y[n]</t>
  </si>
  <si>
    <t>BAU/all</t>
  </si>
  <si>
    <t>VAX</t>
  </si>
  <si>
    <t>QALYs</t>
  </si>
  <si>
    <t>DALYs,QALYs</t>
  </si>
  <si>
    <t>DALYs</t>
  </si>
  <si>
    <t>for 3.</t>
  </si>
  <si>
    <t>TPT</t>
  </si>
  <si>
    <t>NTN</t>
  </si>
  <si>
    <t>n_vaccinated_y[n]</t>
  </si>
  <si>
    <t>250114 output</t>
  </si>
  <si>
    <t>250110 output</t>
  </si>
  <si>
    <t>Number of people vaccinated</t>
  </si>
  <si>
    <t>Test_count_y[n]</t>
  </si>
  <si>
    <t>Number of people screened (CXR in the community)</t>
  </si>
  <si>
    <t>SCR</t>
  </si>
  <si>
    <t>NO LONGER NEEDED NOW WE HAVE Test_count_y</t>
  </si>
  <si>
    <t>NO LONGER NEEDED NOW WE HAVE n_vaccinated_y</t>
  </si>
  <si>
    <t>Needed for</t>
  </si>
  <si>
    <t>PRI</t>
  </si>
  <si>
    <t>n_treat_DR_short_y[n]</t>
  </si>
  <si>
    <t>Don't need age groups any more</t>
  </si>
  <si>
    <t>SDR</t>
  </si>
  <si>
    <r>
      <t>15</t>
    </r>
    <r>
      <rPr>
        <sz val="11"/>
        <color rgb="FFFF0000"/>
        <rFont val="Aptos Narrow"/>
        <family val="2"/>
        <scheme val="minor"/>
      </rPr>
      <t>b</t>
    </r>
  </si>
  <si>
    <t>15a</t>
  </si>
  <si>
    <t>Number of people entering the diagnostic pathway</t>
  </si>
  <si>
    <t>Number diagnosed with TB</t>
  </si>
  <si>
    <t>Number diagnosed with TB and not already tested using Xpert</t>
  </si>
  <si>
    <t>Number initiating short DR-TB treatment</t>
  </si>
  <si>
    <r>
      <t>Number of households with an index case of TB and low BMI</t>
    </r>
    <r>
      <rPr>
        <sz val="11"/>
        <rFont val="Aptos Narrow"/>
        <family val="2"/>
        <scheme val="minor"/>
      </rPr>
      <t xml:space="preserve"> [i.e. number of people diagnosed with TB who have low or very low BMI]</t>
    </r>
  </si>
  <si>
    <t>12c</t>
  </si>
  <si>
    <t>12d</t>
  </si>
  <si>
    <t>Number of people with TB receiving nutrition</t>
  </si>
  <si>
    <t>Number of household contacts receiving nutrition</t>
  </si>
  <si>
    <t>Number of household contacts of people with TB and low BMI</t>
  </si>
  <si>
    <t>n_nutrition_HHC_y[n]</t>
  </si>
  <si>
    <t>n_nutrition_index_y[n]</t>
  </si>
  <si>
    <t>ALTERNATIVE to n_HH_BMI_y</t>
  </si>
  <si>
    <t>ALTERNATIVE to n_HHC_BMI_y</t>
  </si>
  <si>
    <t>Nutrition for TB patients</t>
  </si>
  <si>
    <t>Nutrition for HHCs</t>
  </si>
  <si>
    <t>No change</t>
  </si>
  <si>
    <t>(n_assess_y6 * c_a_diag_standard + n_treat_DS_y6 * c_a_treat_DS_standard + n_treat_DR_y6 * c_a_treat_DR_standard + 0.8 * (n_HHC_DS_y6 + n_HHC_DR_y6) * c_a_HHCM + n_HHC_DSTPT_y6 * c_a_TPT_DS + n_HHC_DRTPT_y6 * c_a_TPT_DR) * (1+disc)^-5</t>
  </si>
  <si>
    <t>(n_assess_y7 * c_a_diag_standard + n_treat_DS_y7 * c_a_treat_DS_standard + n_treat_DR_y7 * c_a_treat_DR_standard + 0.8 * (n_HHC_DS_y7 + n_HHC_DR_y7) * c_a_HHCM + n_HHC_DSTPT_y7 * c_a_TPT_DS + n_HHC_DRTPT_y7 * c_a_TPT_DR) * (1+disc)^-6</t>
  </si>
  <si>
    <t>(n_assess_y8 * c_a_diag_standard + n_treat_DS_y8 * c_a_treat_DS_standard + n_treat_DR_y8 * c_a_treat_DR_standard + 0.8 * (n_HHC_DS_y8 + n_HHC_DR_y8) * c_a_HHCM + n_HHC_DSTPT_y8 * c_a_TPT_DS + n_HHC_DRTPT_y8 * c_a_TPT_DR) * (1+disc)^-7</t>
  </si>
  <si>
    <t>(n_assess_y9 * c_a_diag_standard + n_treat_DS_y9 * c_a_treat_DS_standard + n_treat_DR_y9 * c_a_treat_DR_standard + 0.8 * (n_HHC_DS_y9 + n_HHC_DR_y9) * c_a_HHCM + n_HHC_DSTPT_y9 * c_a_TPT_DS + n_HHC_DRTPT_y9 * c_a_TPT_DR) * (1+disc)^-8</t>
  </si>
  <si>
    <t>(n_assess_y10 * c_a_diag_standard + n_treat_DS_y10 * c_a_treat_DS_standard + n_treat_DR_y10 * c_a_treat_DR_standard + 0.8 * (n_HHC_DS_y10 + n_HHC_DR_y10) * c_a_HHCM + n_HHC_DSTPT_y10 * c_a_TPT_DS + n_HHC_DRTPT_y10 * c_a_TPT_DR) * (1+disc)^-9</t>
  </si>
  <si>
    <t>(n_assess_y11 * c_a_diag_standard + n_treat_DS_y11 * c_a_treat_DS_standard + n_treat_DR_y11 * c_a_treat_DR_standard + 0.8 * (n_HHC_DS_y11 + n_HHC_DR_y11) * c_a_HHCM + n_HHC_DSTPT_y11 * c_a_TPT_DS + n_HHC_DRTPT_y11 * c_a_TPT_DR) * (1+disc)^-10</t>
  </si>
  <si>
    <t>(n_assess_y12 * c_a_diag_standard + n_treat_DS_y12 * c_a_treat_DS_standard + n_treat_DR_y12 * c_a_treat_DR_standard + 0.8 * (n_HHC_DS_y12 + n_HHC_DR_y12) * c_a_HHCM + n_HHC_DSTPT_y12 * c_a_TPT_DS + n_HHC_DRTPT_y12 * c_a_TPT_DR) * (1+disc)^-11</t>
  </si>
  <si>
    <t>(n_assess_y13 * c_a_diag_standard + n_treat_DS_y13 * c_a_treat_DS_standard + n_treat_DR_y13 * c_a_treat_DR_standard + 0.8 * (n_HHC_DS_y13 + n_HHC_DR_y13) * c_a_HHCM + n_HHC_DSTPT_y13 * c_a_TPT_DS + n_HHC_DRTPT_y13 * c_a_TPT_DR) * (1+disc)^-12</t>
  </si>
  <si>
    <t>(n_assess_y14 * c_a_diag_standard + n_treat_DS_y14 * c_a_treat_DS_standard + n_treat_DR_y14 * c_a_treat_DR_standard + 0.8 * (n_HHC_DS_y14 + n_HHC_DR_y14) * c_a_HHCM + n_HHC_DSTPT_y14 * c_a_TPT_DS + n_HHC_DRTPT_y14 * c_a_TPT_DR) * (1+disc)^-13</t>
  </si>
  <si>
    <t>(n_assess_y15 * c_a_diag_standard + n_treat_DS_y15 * c_a_treat_DS_standard + n_treat_DR_y15 * c_a_treat_DR_standard + 0.8 * (n_HHC_DS_y15 + n_HHC_DR_y15) * c_a_HHCM + n_HHC_DSTPT_y15 * c_a_TPT_DS + n_HHC_DRTPT_y15 * c_a_TPT_DR) * (1+disc)^-14</t>
  </si>
  <si>
    <t>(n_assess_y16 * c_a_diag_standard + n_treat_DS_y16 * c_a_treat_DS_standard + n_treat_DR_y16 * c_a_treat_DR_standard + 0.8 * (n_HHC_DS_y16 + n_HHC_DR_y16) * c_a_HHCM + n_HHC_DSTPT_y16 * c_a_TPT_DS + n_HHC_DRTPT_y16 * c_a_TPT_DR) * (1+disc)^-15</t>
  </si>
  <si>
    <t>(n_assess_y17 * c_a_diag_standard + n_treat_DS_y17 * c_a_treat_DS_standard + n_treat_DR_y17 * c_a_treat_DR_standard + 0.8 * (n_HHC_DS_y17 + n_HHC_DR_y17) * c_a_HHCM + n_HHC_DSTPT_y17 * c_a_TPT_DS + n_HHC_DRTPT_y17 * c_a_TPT_DR) * (1+disc)^-16</t>
  </si>
  <si>
    <t>(n_assess_y18 * c_a_diag_standard + n_treat_DS_y18 * c_a_treat_DS_standard + n_treat_DR_y18 * c_a_treat_DR_standard + 0.8 * (n_HHC_DS_y18 + n_HHC_DR_y18) * c_a_HHCM + n_HHC_DSTPT_y18 * c_a_TPT_DS + n_HHC_DRTPT_y18 * c_a_TPT_DR) * (1+disc)^-17</t>
  </si>
  <si>
    <t>(n_assess_y19 * c_a_diag_standard + n_treat_DS_y19 * c_a_treat_DS_standard + n_treat_DR_y19 * c_a_treat_DR_standard + 0.8 * (n_HHC_DS_y19 + n_HHC_DR_y19) * c_a_HHCM + n_HHC_DSTPT_y19 * c_a_TPT_DS + n_HHC_DRTPT_y19 * c_a_TPT_DR) * (1+disc)^-18</t>
  </si>
  <si>
    <t>(n_assess_y20 * c_a_diag_standard + n_treat_DS_y20 * c_a_treat_DS_standard + n_treat_DR_y20 * c_a_treat_DR_standard + 0.8 * (n_HHC_DS_y20 + n_HHC_DR_y20) * c_a_HHCM + n_HHC_DSTPT_y20 * c_a_TPT_DS + n_HHC_DRTPT_y20 * c_a_TPT_DR) * (1+disc)^-19</t>
  </si>
  <si>
    <t>(n_assess_y21 * c_a_diag_standard + n_treat_DS_y21 * c_a_treat_DS_standard + n_treat_DR_y21 * c_a_treat_DR_standard + 0.8 * (n_HHC_DS_y21 + n_HHC_DR_y21) * c_a_HHCM + n_HHC_DSTPT_y21 * c_a_TPT_DS + n_HHC_DRTPT_y21 * c_a_TPT_DR) * (1+disc)^-20</t>
  </si>
  <si>
    <t>(n_assess_y22 * c_a_diag_standard + n_treat_DS_y22 * c_a_treat_DS_standard + n_treat_DR_y22 * c_a_treat_DR_standard + 0.8 * (n_HHC_DS_y22 + n_HHC_DR_y22) * c_a_HHCM + n_HHC_DSTPT_y22 * c_a_TPT_DS + n_HHC_DRTPT_y22 * c_a_TPT_DR) * (1+disc)^-21</t>
  </si>
  <si>
    <t>(n_assess_y23 * c_a_diag_standard + n_treat_DS_y23 * c_a_treat_DS_standard + n_treat_DR_y23 * c_a_treat_DR_standard + 0.8 * (n_HHC_DS_y23 + n_HHC_DR_y23) * c_a_HHCM + n_HHC_DSTPT_y23 * c_a_TPT_DS + n_HHC_DRTPT_y23 * c_a_TPT_DR) * (1+disc)^-22</t>
  </si>
  <si>
    <t>(n_assess_y24 * c_a_diag_standard + n_treat_DS_y24 * c_a_treat_DS_standard + n_treat_DR_y24 * c_a_treat_DR_standard + 0.8 * (n_HHC_DS_y24 + n_HHC_DR_y24) * c_a_HHCM + n_HHC_DSTPT_y24 * c_a_TPT_DS + n_HHC_DRTPT_y24 * c_a_TPT_DR) * (1+disc)^-23</t>
  </si>
  <si>
    <t>(n_assess_y25 * c_a_diag_standard + n_treat_DS_y25 * c_a_treat_DS_standard + n_treat_DR_y25 * c_a_treat_DR_standard + 0.8 * (n_HHC_DS_y25 + n_HHC_DR_y25) * c_a_HHCM + n_HHC_DSTPT_y25 * c_a_TPT_DS + n_HHC_DRTPT_y25 * c_a_TPT_DR) * (1+disc)^-24</t>
  </si>
  <si>
    <t>(n_assess_y6 * (0.2 * c_a_diag_standard + 0.8 * c_a_diag_improved) + n_treat_DS_y6 * c_a_treat_DS_standard + n_treat_DR_y6 * c_a_treat_DR_standard) * (1+disc)^-5</t>
  </si>
  <si>
    <t>(n_assess_y7 * (0.2 * c_a_diag_standard + 0.8 * c_a_diag_improved) + n_treat_DS_y7 * c_a_treat_DS_standard + n_treat_DR_y7 * c_a_treat_DR_standard) * (1+disc)^-6</t>
  </si>
  <si>
    <t>(n_assess_y8 * (0.2 * c_a_diag_standard + 0.8 * c_a_diag_improved) + n_treat_DS_y8 * c_a_treat_DS_standard + n_treat_DR_y8 * c_a_treat_DR_standard) * (1+disc)^-7</t>
  </si>
  <si>
    <t>(n_assess_y9 * (0.2 * c_a_diag_standard + 0.8 * c_a_diag_improved) + n_treat_DS_y9 * c_a_treat_DS_standard + n_treat_DR_y9 * c_a_treat_DR_standard) * (1+disc)^-8</t>
  </si>
  <si>
    <t>(n_assess_y10 * (0.2 * c_a_diag_standard + 0.8 * c_a_diag_improved) + n_treat_DS_y10 * c_a_treat_DS_standard + n_treat_DR_y10 * c_a_treat_DR_standard) * (1+disc)^-9</t>
  </si>
  <si>
    <t>(n_assess_y11 * (0.2 * c_a_diag_standard + 0.8 * c_a_diag_improved) + n_treat_DS_y11 * c_a_treat_DS_standard + n_treat_DR_y11 * c_a_treat_DR_standard) * (1+disc)^-10</t>
  </si>
  <si>
    <t>(n_assess_y12 * (0.2 * c_a_diag_standard + 0.8 * c_a_diag_improved) + n_treat_DS_y12 * c_a_treat_DS_standard + n_treat_DR_y12 * c_a_treat_DR_standard) * (1+disc)^-11</t>
  </si>
  <si>
    <t>(n_assess_y13 * (0.2 * c_a_diag_standard + 0.8 * c_a_diag_improved) + n_treat_DS_y13 * c_a_treat_DS_standard + n_treat_DR_y13 * c_a_treat_DR_standard) * (1+disc)^-12</t>
  </si>
  <si>
    <t>(n_assess_y14 * (0.2 * c_a_diag_standard + 0.8 * c_a_diag_improved) + n_treat_DS_y14 * c_a_treat_DS_standard + n_treat_DR_y14 * c_a_treat_DR_standard) * (1+disc)^-13</t>
  </si>
  <si>
    <t>(n_assess_y15 * (0.2 * c_a_diag_standard + 0.8 * c_a_diag_improved) + n_treat_DS_y15 * c_a_treat_DS_standard + n_treat_DR_y15 * c_a_treat_DR_standard) * (1+disc)^-14</t>
  </si>
  <si>
    <t>(n_assess_y16 * (0.2 * c_a_diag_standard + 0.8 * c_a_diag_improved) + n_treat_DS_y16 * c_a_treat_DS_standard + n_treat_DR_y16 * c_a_treat_DR_standard) * (1+disc)^-15</t>
  </si>
  <si>
    <t>(n_assess_y17 * (0.2 * c_a_diag_standard + 0.8 * c_a_diag_improved) + n_treat_DS_y17 * c_a_treat_DS_standard + n_treat_DR_y17 * c_a_treat_DR_standard) * (1+disc)^-16</t>
  </si>
  <si>
    <t>(n_assess_y18 * (0.2 * c_a_diag_standard + 0.8 * c_a_diag_improved) + n_treat_DS_y18 * c_a_treat_DS_standard + n_treat_DR_y18 * c_a_treat_DR_standard) * (1+disc)^-17</t>
  </si>
  <si>
    <t>(n_assess_y19 * (0.2 * c_a_diag_standard + 0.8 * c_a_diag_improved) + n_treat_DS_y19 * c_a_treat_DS_standard + n_treat_DR_y19 * c_a_treat_DR_standard) * (1+disc)^-18</t>
  </si>
  <si>
    <t>(n_assess_y20 * (0.2 * c_a_diag_standard + 0.8 * c_a_diag_improved) + n_treat_DS_y20 * c_a_treat_DS_standard + n_treat_DR_y20 * c_a_treat_DR_standard) * (1+disc)^-19</t>
  </si>
  <si>
    <t>(n_assess_y21 * (0.2 * c_a_diag_standard + 0.8 * c_a_diag_improved) + n_treat_DS_y21 * c_a_treat_DS_standard + n_treat_DR_y21 * c_a_treat_DR_standard) * (1+disc)^-20</t>
  </si>
  <si>
    <t>(n_assess_y22 * (0.2 * c_a_diag_standard + 0.8 * c_a_diag_improved) + n_treat_DS_y22 * c_a_treat_DS_standard + n_treat_DR_y22 * c_a_treat_DR_standard) * (1+disc)^-21</t>
  </si>
  <si>
    <t>(n_assess_y23 * (0.2 * c_a_diag_standard + 0.8 * c_a_diag_improved) + n_treat_DS_y23 * c_a_treat_DS_standard + n_treat_DR_y23 * c_a_treat_DR_standard) * (1+disc)^-22</t>
  </si>
  <si>
    <t>(n_assess_y24 * (0.2 * c_a_diag_standard + 0.8 * c_a_diag_improved) + n_treat_DS_y24 * c_a_treat_DS_standard + n_treat_DR_y24 * c_a_treat_DR_standard) * (1+disc)^-23</t>
  </si>
  <si>
    <t>(n_assess_y25 * (0.2 * c_a_diag_standard + 0.8 * c_a_diag_improved) + n_treat_DS_y25 * c_a_treat_DS_standard + n_treat_DR_y25 * c_a_treat_DR_standard) * (1+disc)^-24</t>
  </si>
  <si>
    <t>(n_assess_y6 * c_a_diag_standard + n_treat_DS_y6 * c_a_treat_DS_standard + n_treat_DR_y6 * c_a_treat_DR_standard + 0.8 * n_diag_noXpert_y6 * c_a_DST) * (1+disc)^-5</t>
  </si>
  <si>
    <t>(n_assess_y7 * c_a_diag_standard + n_treat_DS_y7 * c_a_treat_DS_standard + n_treat_DR_y7 * c_a_treat_DR_standard + 0.8 * n_diag_noXpert_y7 * c_a_DST) * (1+disc)^-6</t>
  </si>
  <si>
    <t>(n_assess_y8 * c_a_diag_standard + n_treat_DS_y8 * c_a_treat_DS_standard + n_treat_DR_y8 * c_a_treat_DR_standard + 0.8 * n_diag_noXpert_y8 * c_a_DST) * (1+disc)^-7</t>
  </si>
  <si>
    <t>(n_assess_y9 * c_a_diag_standard + n_treat_DS_y9 * c_a_treat_DS_standard + n_treat_DR_y9 * c_a_treat_DR_standard + 0.8 * n_diag_noXpert_y9 * c_a_DST) * (1+disc)^-8</t>
  </si>
  <si>
    <t>(n_assess_y10 * c_a_diag_standard + n_treat_DS_y10 * c_a_treat_DS_standard + n_treat_DR_y10 * c_a_treat_DR_standard + 0.8 * n_diag_noXpert_y10 * c_a_DST) * (1+disc)^-9</t>
  </si>
  <si>
    <t>(n_assess_y11 * c_a_diag_standard + n_treat_DS_y11 * c_a_treat_DS_standard + n_treat_DR_y11 * c_a_treat_DR_standard + 0.8 * n_diag_noXpert_y11 * c_a_DST) * (1+disc)^-10</t>
  </si>
  <si>
    <t>(n_assess_y12 * c_a_diag_standard + n_treat_DS_y12 * c_a_treat_DS_standard + n_treat_DR_y12 * c_a_treat_DR_standard + 0.8 * n_diag_noXpert_y12 * c_a_DST) * (1+disc)^-11</t>
  </si>
  <si>
    <t>(n_assess_y13 * c_a_diag_standard + n_treat_DS_y13 * c_a_treat_DS_standard + n_treat_DR_y13 * c_a_treat_DR_standard + 0.8 * n_diag_noXpert_y13 * c_a_DST) * (1+disc)^-12</t>
  </si>
  <si>
    <t>(n_assess_y14 * c_a_diag_standard + n_treat_DS_y14 * c_a_treat_DS_standard + n_treat_DR_y14 * c_a_treat_DR_standard + 0.8 * n_diag_noXpert_y14 * c_a_DST) * (1+disc)^-13</t>
  </si>
  <si>
    <t>(n_assess_y15 * c_a_diag_standard + n_treat_DS_y15 * c_a_treat_DS_standard + n_treat_DR_y15 * c_a_treat_DR_standard + 0.8 * n_diag_noXpert_y15 * c_a_DST) * (1+disc)^-14</t>
  </si>
  <si>
    <t>(n_assess_y16 * c_a_diag_standard + n_treat_DS_y16 * c_a_treat_DS_standard + n_treat_DR_y16 * c_a_treat_DR_standard + 0.8 * n_diag_noXpert_y16 * c_a_DST) * (1+disc)^-15</t>
  </si>
  <si>
    <t>(n_assess_y17 * c_a_diag_standard + n_treat_DS_y17 * c_a_treat_DS_standard + n_treat_DR_y17 * c_a_treat_DR_standard + 0.8 * n_diag_noXpert_y17 * c_a_DST) * (1+disc)^-16</t>
  </si>
  <si>
    <t>(n_assess_y18 * c_a_diag_standard + n_treat_DS_y18 * c_a_treat_DS_standard + n_treat_DR_y18 * c_a_treat_DR_standard + 0.8 * n_diag_noXpert_y18 * c_a_DST) * (1+disc)^-17</t>
  </si>
  <si>
    <t>(n_assess_y19 * c_a_diag_standard + n_treat_DS_y19 * c_a_treat_DS_standard + n_treat_DR_y19 * c_a_treat_DR_standard + 0.8 * n_diag_noXpert_y19 * c_a_DST) * (1+disc)^-18</t>
  </si>
  <si>
    <t>(n_assess_y20 * c_a_diag_standard + n_treat_DS_y20 * c_a_treat_DS_standard + n_treat_DR_y20 * c_a_treat_DR_standard + 0.8 * n_diag_noXpert_y20 * c_a_DST) * (1+disc)^-19</t>
  </si>
  <si>
    <t>(n_assess_y21 * c_a_diag_standard + n_treat_DS_y21 * c_a_treat_DS_standard + n_treat_DR_y21 * c_a_treat_DR_standard + 0.8 * n_diag_noXpert_y21 * c_a_DST) * (1+disc)^-20</t>
  </si>
  <si>
    <t>(n_assess_y22 * c_a_diag_standard + n_treat_DS_y22 * c_a_treat_DS_standard + n_treat_DR_y22 * c_a_treat_DR_standard + 0.8 * n_diag_noXpert_y22 * c_a_DST) * (1+disc)^-21</t>
  </si>
  <si>
    <t>(n_assess_y23 * c_a_diag_standard + n_treat_DS_y23 * c_a_treat_DS_standard + n_treat_DR_y23 * c_a_treat_DR_standard + 0.8 * n_diag_noXpert_y23 * c_a_DST) * (1+disc)^-22</t>
  </si>
  <si>
    <t>(n_assess_y24 * c_a_diag_standard + n_treat_DS_y24 * c_a_treat_DS_standard + n_treat_DR_y24 * c_a_treat_DR_standard + 0.8 * n_diag_noXpert_y24 * c_a_DST) * (1+disc)^-23</t>
  </si>
  <si>
    <t>(n_assess_y25 * c_a_diag_standard + n_treat_DS_y25 * c_a_treat_DS_standard + n_treat_DR_y25 * c_a_treat_DR_standard + 0.8 * n_diag_noXpert_y25 * c_a_DST) * (1+disc)^-24</t>
  </si>
  <si>
    <t>(n_assess_y6 * c_a_diag_standard + n_treat_DS_y6 * c_a_treat_DS_standard + n_treat_DR_y6 * c_a_treat_DR_standard + 0.8 * n_prison_y6 * c_a_prison) * (1+disc)^-5</t>
  </si>
  <si>
    <t>(n_assess_y7 * c_a_diag_standard + n_treat_DS_y7 * c_a_treat_DS_standard + n_treat_DR_y7 * c_a_treat_DR_standard + 0.8 * n_prison_y7 * c_a_prison) * (1+disc)^-6</t>
  </si>
  <si>
    <t>(n_assess_y8 * c_a_diag_standard + n_treat_DS_y8 * c_a_treat_DS_standard + n_treat_DR_y8 * c_a_treat_DR_standard + 0.8 * n_prison_y8 * c_a_prison) * (1+disc)^-7</t>
  </si>
  <si>
    <t>(n_assess_y9 * c_a_diag_standard + n_treat_DS_y9 * c_a_treat_DS_standard + n_treat_DR_y9 * c_a_treat_DR_standard + 0.8 * n_prison_y9 * c_a_prison) * (1+disc)^-8</t>
  </si>
  <si>
    <t>(n_assess_y10 * c_a_diag_standard + n_treat_DS_y10 * c_a_treat_DS_standard + n_treat_DR_y10 * c_a_treat_DR_standard + 0.8 * n_prison_y10 * c_a_prison) * (1+disc)^-9</t>
  </si>
  <si>
    <t>(n_assess_y11 * c_a_diag_standard + n_treat_DS_y11 * c_a_treat_DS_standard + n_treat_DR_y11 * c_a_treat_DR_standard + 0.8 * n_prison_y11 * c_a_prison) * (1+disc)^-10</t>
  </si>
  <si>
    <t>(n_assess_y12 * c_a_diag_standard + n_treat_DS_y12 * c_a_treat_DS_standard + n_treat_DR_y12 * c_a_treat_DR_standard + 0.8 * n_prison_y12 * c_a_prison) * (1+disc)^-11</t>
  </si>
  <si>
    <t>(n_assess_y13 * c_a_diag_standard + n_treat_DS_y13 * c_a_treat_DS_standard + n_treat_DR_y13 * c_a_treat_DR_standard + 0.8 * n_prison_y13 * c_a_prison) * (1+disc)^-12</t>
  </si>
  <si>
    <t>(n_assess_y14 * c_a_diag_standard + n_treat_DS_y14 * c_a_treat_DS_standard + n_treat_DR_y14 * c_a_treat_DR_standard + 0.8 * n_prison_y14 * c_a_prison) * (1+disc)^-13</t>
  </si>
  <si>
    <t>(n_assess_y15 * c_a_diag_standard + n_treat_DS_y15 * c_a_treat_DS_standard + n_treat_DR_y15 * c_a_treat_DR_standard + 0.8 * n_prison_y15 * c_a_prison) * (1+disc)^-14</t>
  </si>
  <si>
    <t>(n_assess_y16 * c_a_diag_standard + n_treat_DS_y16 * c_a_treat_DS_standard + n_treat_DR_y16 * c_a_treat_DR_standard + 0.8 * n_prison_y16 * c_a_prison) * (1+disc)^-15</t>
  </si>
  <si>
    <t>(n_assess_y17 * c_a_diag_standard + n_treat_DS_y17 * c_a_treat_DS_standard + n_treat_DR_y17 * c_a_treat_DR_standard + 0.8 * n_prison_y17 * c_a_prison) * (1+disc)^-16</t>
  </si>
  <si>
    <t>(n_assess_y18 * c_a_diag_standard + n_treat_DS_y18 * c_a_treat_DS_standard + n_treat_DR_y18 * c_a_treat_DR_standard + 0.8 * n_prison_y18 * c_a_prison) * (1+disc)^-17</t>
  </si>
  <si>
    <t>(n_assess_y19 * c_a_diag_standard + n_treat_DS_y19 * c_a_treat_DS_standard + n_treat_DR_y19 * c_a_treat_DR_standard + 0.8 * n_prison_y19 * c_a_prison) * (1+disc)^-18</t>
  </si>
  <si>
    <t>(n_assess_y20 * c_a_diag_standard + n_treat_DS_y20 * c_a_treat_DS_standard + n_treat_DR_y20 * c_a_treat_DR_standard + 0.8 * n_prison_y20 * c_a_prison) * (1+disc)^-19</t>
  </si>
  <si>
    <t>(n_assess_y21 * c_a_diag_standard + n_treat_DS_y21 * c_a_treat_DS_standard + n_treat_DR_y21 * c_a_treat_DR_standard + 0.8 * n_prison_y21 * c_a_prison) * (1+disc)^-20</t>
  </si>
  <si>
    <t>(n_assess_y22 * c_a_diag_standard + n_treat_DS_y22 * c_a_treat_DS_standard + n_treat_DR_y22 * c_a_treat_DR_standard + 0.8 * n_prison_y22 * c_a_prison) * (1+disc)^-21</t>
  </si>
  <si>
    <t>(n_assess_y23 * c_a_diag_standard + n_treat_DS_y23 * c_a_treat_DS_standard + n_treat_DR_y23 * c_a_treat_DR_standard + 0.8 * n_prison_y23 * c_a_prison) * (1+disc)^-22</t>
  </si>
  <si>
    <t>(n_assess_y24 * c_a_diag_standard + n_treat_DS_y24 * c_a_treat_DS_standard + n_treat_DR_y24 * c_a_treat_DR_standard + 0.8 * n_prison_y24 * c_a_prison) * (1+disc)^-23</t>
  </si>
  <si>
    <t>(n_assess_y25 * c_a_diag_standard + n_treat_DS_y25 * c_a_treat_DS_standard + n_treat_DR_y25 * c_a_treat_DR_standard + 0.8 * n_prison_y25 * c_a_prison) * (1+disc)^-24</t>
  </si>
  <si>
    <t>(n_assess_y6 * c_a_diag_standard + n_treat_DS_y6 * (0.2 * c_a_treat_DS_standard + 0.8 * c_a_treat_DS_improved) + n_treat_DR_y6 * c_a_treat_DR_standard) * (1+disc)^-5</t>
  </si>
  <si>
    <t>(n_assess_y7 * c_a_diag_standard + n_treat_DS_y7 * (0.2 * c_a_treat_DS_standard + 0.8 * c_a_treat_DS_improved) + n_treat_DR_y7 * c_a_treat_DR_standard) * (1+disc)^-6</t>
  </si>
  <si>
    <t>(n_assess_y8 * c_a_diag_standard + n_treat_DS_y8 * (0.2 * c_a_treat_DS_standard + 0.8 * c_a_treat_DS_improved) + n_treat_DR_y8 * c_a_treat_DR_standard) * (1+disc)^-7</t>
  </si>
  <si>
    <t>(n_assess_y9 * c_a_diag_standard + n_treat_DS_y9 * (0.2 * c_a_treat_DS_standard + 0.8 * c_a_treat_DS_improved) + n_treat_DR_y9 * c_a_treat_DR_standard) * (1+disc)^-8</t>
  </si>
  <si>
    <t>(n_assess_y10 * c_a_diag_standard + n_treat_DS_y10 * (0.2 * c_a_treat_DS_standard + 0.8 * c_a_treat_DS_improved) + n_treat_DR_y10 * c_a_treat_DR_standard) * (1+disc)^-9</t>
  </si>
  <si>
    <t>(n_assess_y11 * c_a_diag_standard + n_treat_DS_y11 * (0.2 * c_a_treat_DS_standard + 0.8 * c_a_treat_DS_improved) + n_treat_DR_y11 * c_a_treat_DR_standard) * (1+disc)^-10</t>
  </si>
  <si>
    <t>(n_assess_y12 * c_a_diag_standard + n_treat_DS_y12 * (0.2 * c_a_treat_DS_standard + 0.8 * c_a_treat_DS_improved) + n_treat_DR_y12 * c_a_treat_DR_standard) * (1+disc)^-11</t>
  </si>
  <si>
    <t>(n_assess_y13 * c_a_diag_standard + n_treat_DS_y13 * (0.2 * c_a_treat_DS_standard + 0.8 * c_a_treat_DS_improved) + n_treat_DR_y13 * c_a_treat_DR_standard) * (1+disc)^-12</t>
  </si>
  <si>
    <t>(n_assess_y14 * c_a_diag_standard + n_treat_DS_y14 * (0.2 * c_a_treat_DS_standard + 0.8 * c_a_treat_DS_improved) + n_treat_DR_y14 * c_a_treat_DR_standard) * (1+disc)^-13</t>
  </si>
  <si>
    <t>(n_assess_y15 * c_a_diag_standard + n_treat_DS_y15 * (0.2 * c_a_treat_DS_standard + 0.8 * c_a_treat_DS_improved) + n_treat_DR_y15 * c_a_treat_DR_standard) * (1+disc)^-14</t>
  </si>
  <si>
    <t>(n_assess_y16 * c_a_diag_standard + n_treat_DS_y16 * (0.2 * c_a_treat_DS_standard + 0.8 * c_a_treat_DS_improved) + n_treat_DR_y16 * c_a_treat_DR_standard) * (1+disc)^-15</t>
  </si>
  <si>
    <t>(n_assess_y17 * c_a_diag_standard + n_treat_DS_y17 * (0.2 * c_a_treat_DS_standard + 0.8 * c_a_treat_DS_improved) + n_treat_DR_y17 * c_a_treat_DR_standard) * (1+disc)^-16</t>
  </si>
  <si>
    <t>(n_assess_y18 * c_a_diag_standard + n_treat_DS_y18 * (0.2 * c_a_treat_DS_standard + 0.8 * c_a_treat_DS_improved) + n_treat_DR_y18 * c_a_treat_DR_standard) * (1+disc)^-17</t>
  </si>
  <si>
    <t>(n_assess_y19 * c_a_diag_standard + n_treat_DS_y19 * (0.2 * c_a_treat_DS_standard + 0.8 * c_a_treat_DS_improved) + n_treat_DR_y19 * c_a_treat_DR_standard) * (1+disc)^-18</t>
  </si>
  <si>
    <t>(n_assess_y20 * c_a_diag_standard + n_treat_DS_y20 * (0.2 * c_a_treat_DS_standard + 0.8 * c_a_treat_DS_improved) + n_treat_DR_y20 * c_a_treat_DR_standard) * (1+disc)^-19</t>
  </si>
  <si>
    <t>(n_assess_y21 * c_a_diag_standard + n_treat_DS_y21 * (0.2 * c_a_treat_DS_standard + 0.8 * c_a_treat_DS_improved) + n_treat_DR_y21 * c_a_treat_DR_standard) * (1+disc)^-20</t>
  </si>
  <si>
    <t>(n_assess_y22 * c_a_diag_standard + n_treat_DS_y22 * (0.2 * c_a_treat_DS_standard + 0.8 * c_a_treat_DS_improved) + n_treat_DR_y22 * c_a_treat_DR_standard) * (1+disc)^-21</t>
  </si>
  <si>
    <t>(n_assess_y23 * c_a_diag_standard + n_treat_DS_y23 * (0.2 * c_a_treat_DS_standard + 0.8 * c_a_treat_DS_improved) + n_treat_DR_y23 * c_a_treat_DR_standard) * (1+disc)^-22</t>
  </si>
  <si>
    <t>(n_assess_y24 * c_a_diag_standard + n_treat_DS_y24 * (0.2 * c_a_treat_DS_standard + 0.8 * c_a_treat_DS_improved) + n_treat_DR_y24 * c_a_treat_DR_standard) * (1+disc)^-23</t>
  </si>
  <si>
    <t>(n_assess_y25 * c_a_diag_standard + n_treat_DS_y25 * (0.2 * c_a_treat_DS_standard + 0.8 * c_a_treat_DS_improved) + n_treat_DR_y25 * c_a_treat_DR_standard) * (1+disc)^-24</t>
  </si>
  <si>
    <r>
      <t xml:space="preserve">n_assess_y1 * c_a_diag_standard + n_treat_DS_y1 * c_a_treat_DS_standard + n_treat_DR_y1 * c_a_treat_DR_standard + </t>
    </r>
    <r>
      <rPr>
        <sz val="11"/>
        <color rgb="FFFF0000"/>
        <rFont val="Aptos Narrow"/>
        <family val="2"/>
        <scheme val="minor"/>
      </rPr>
      <t>n_vaccinated_y1</t>
    </r>
    <r>
      <rPr>
        <sz val="11"/>
        <color theme="1"/>
        <rFont val="Aptos Narrow"/>
        <family val="2"/>
        <scheme val="minor"/>
      </rPr>
      <t xml:space="preserve"> * c_a_ vax</t>
    </r>
  </si>
  <si>
    <r>
      <t xml:space="preserve">(n_assess_y2 * c_a_diag_standard + n_treat_DS_y2 * c_a_treat_DS_standard + n_treat_DR_y2 * c_a_treat_DR_standard + </t>
    </r>
    <r>
      <rPr>
        <sz val="11"/>
        <color rgb="FFFF0000"/>
        <rFont val="Aptos Narrow"/>
        <family val="2"/>
        <scheme val="minor"/>
      </rPr>
      <t>n_vaccinated_y2</t>
    </r>
    <r>
      <rPr>
        <sz val="11"/>
        <color theme="1"/>
        <rFont val="Aptos Narrow"/>
        <family val="2"/>
        <scheme val="minor"/>
      </rPr>
      <t xml:space="preserve"> * c_a_ vax) * (1+disc)^-1</t>
    </r>
  </si>
  <si>
    <r>
      <t xml:space="preserve">(n_assess_y3 * c_a_diag_standard + n_treat_DS_y3 * c_a_treat_DS_standard + n_treat_DR_y3 * c_a_treat_DR_standard + </t>
    </r>
    <r>
      <rPr>
        <sz val="11"/>
        <color rgb="FFFF0000"/>
        <rFont val="Aptos Narrow"/>
        <family val="2"/>
        <scheme val="minor"/>
      </rPr>
      <t>n_vaccinated_y3</t>
    </r>
    <r>
      <rPr>
        <sz val="11"/>
        <color theme="1"/>
        <rFont val="Aptos Narrow"/>
        <family val="2"/>
        <scheme val="minor"/>
      </rPr>
      <t xml:space="preserve"> * c_a_ vax) * (1+disc)^-2</t>
    </r>
  </si>
  <si>
    <r>
      <t xml:space="preserve">(n_assess_y4 * c_a_diag_standard + n_treat_DS_y4 * c_a_treat_DS_standard + n_treat_DR_y4 * c_a_treat_DR_standard + </t>
    </r>
    <r>
      <rPr>
        <sz val="11"/>
        <color rgb="FFFF0000"/>
        <rFont val="Aptos Narrow"/>
        <family val="2"/>
        <scheme val="minor"/>
      </rPr>
      <t>n_vaccinated_y4</t>
    </r>
    <r>
      <rPr>
        <sz val="11"/>
        <color theme="1"/>
        <rFont val="Aptos Narrow"/>
        <family val="2"/>
        <scheme val="minor"/>
      </rPr>
      <t xml:space="preserve"> * c_a_ vax) * (1+disc)^-3</t>
    </r>
  </si>
  <si>
    <r>
      <t xml:space="preserve">(n_assess_y5 * c_a_diag_standard + n_treat_DS_y5 * c_a_treat_DS_standard + n_treat_DR_y5 * c_a_treat_DR_standard + </t>
    </r>
    <r>
      <rPr>
        <sz val="11"/>
        <color rgb="FFFF0000"/>
        <rFont val="Aptos Narrow"/>
        <family val="2"/>
        <scheme val="minor"/>
      </rPr>
      <t>n_vaccinated_y5</t>
    </r>
    <r>
      <rPr>
        <sz val="11"/>
        <color theme="1"/>
        <rFont val="Aptos Narrow"/>
        <family val="2"/>
        <scheme val="minor"/>
      </rPr>
      <t xml:space="preserve"> * c_a_ vax) * (1+disc)^-4</t>
    </r>
  </si>
  <si>
    <r>
      <t xml:space="preserve">(n_assess_y6 * c_a_diag_standard + n_treat_DS_y6 * c_a_treat_DS_standard + n_treat_DR_y6 * c_a_treat_DR_standard + </t>
    </r>
    <r>
      <rPr>
        <sz val="11"/>
        <color rgb="FFFF0000"/>
        <rFont val="Aptos Narrow"/>
        <family val="2"/>
        <scheme val="minor"/>
      </rPr>
      <t>n_vaccinated_y6</t>
    </r>
    <r>
      <rPr>
        <sz val="11"/>
        <color theme="1"/>
        <rFont val="Aptos Narrow"/>
        <family val="2"/>
        <scheme val="minor"/>
      </rPr>
      <t xml:space="preserve"> * c_a_ vax) * (1+disc)^-5</t>
    </r>
  </si>
  <si>
    <r>
      <t xml:space="preserve">(n_assess_y7 * c_a_diag_standard + n_treat_DS_y7 * c_a_treat_DS_standard + n_treat_DR_y7 * c_a_treat_DR_standard + </t>
    </r>
    <r>
      <rPr>
        <sz val="11"/>
        <color rgb="FFFF0000"/>
        <rFont val="Aptos Narrow"/>
        <family val="2"/>
        <scheme val="minor"/>
      </rPr>
      <t>n_vaccinated_y7</t>
    </r>
    <r>
      <rPr>
        <sz val="11"/>
        <color theme="1"/>
        <rFont val="Aptos Narrow"/>
        <family val="2"/>
        <scheme val="minor"/>
      </rPr>
      <t xml:space="preserve"> * c_a_ vax) * (1+disc)^-6</t>
    </r>
  </si>
  <si>
    <r>
      <t xml:space="preserve">(n_assess_y8 * c_a_diag_standard + n_treat_DS_y8 * c_a_treat_DS_standard + n_treat_DR_y8 * c_a_treat_DR_standard + </t>
    </r>
    <r>
      <rPr>
        <sz val="11"/>
        <color rgb="FFFF0000"/>
        <rFont val="Aptos Narrow"/>
        <family val="2"/>
        <scheme val="minor"/>
      </rPr>
      <t>n_vaccinated_y8</t>
    </r>
    <r>
      <rPr>
        <sz val="11"/>
        <color theme="1"/>
        <rFont val="Aptos Narrow"/>
        <family val="2"/>
        <scheme val="minor"/>
      </rPr>
      <t xml:space="preserve"> * c_a_ vax) * (1+disc)^-7</t>
    </r>
  </si>
  <si>
    <r>
      <t xml:space="preserve">(n_assess_y9 * c_a_diag_standard + n_treat_DS_y9 * c_a_treat_DS_standard + n_treat_DR_y9 * c_a_treat_DR_standard + </t>
    </r>
    <r>
      <rPr>
        <sz val="11"/>
        <color rgb="FFFF0000"/>
        <rFont val="Aptos Narrow"/>
        <family val="2"/>
        <scheme val="minor"/>
      </rPr>
      <t>n_vaccinated_y9</t>
    </r>
    <r>
      <rPr>
        <sz val="11"/>
        <color theme="1"/>
        <rFont val="Aptos Narrow"/>
        <family val="2"/>
        <scheme val="minor"/>
      </rPr>
      <t xml:space="preserve"> * c_a_ vax) * (1+disc)^-8</t>
    </r>
  </si>
  <si>
    <r>
      <t xml:space="preserve">(n_assess_y10 * c_a_diag_standard + n_treat_DS_y10 * c_a_treat_DS_standard + n_treat_DR_y10 * c_a_treat_DR_standard + </t>
    </r>
    <r>
      <rPr>
        <sz val="11"/>
        <color rgb="FFFF0000"/>
        <rFont val="Aptos Narrow"/>
        <family val="2"/>
        <scheme val="minor"/>
      </rPr>
      <t>n_vaccinated_y10</t>
    </r>
    <r>
      <rPr>
        <sz val="11"/>
        <color theme="1"/>
        <rFont val="Aptos Narrow"/>
        <family val="2"/>
        <scheme val="minor"/>
      </rPr>
      <t xml:space="preserve"> * c_a_ vax) * (1+disc)^-9</t>
    </r>
  </si>
  <si>
    <r>
      <t xml:space="preserve">(n_assess_y11 * c_a_diag_standard + n_treat_DS_y11 * c_a_treat_DS_standard + n_treat_DR_y11 * c_a_treat_DR_standard + </t>
    </r>
    <r>
      <rPr>
        <sz val="11"/>
        <color rgb="FFFF0000"/>
        <rFont val="Aptos Narrow"/>
        <family val="2"/>
        <scheme val="minor"/>
      </rPr>
      <t>n_vaccinated_y11</t>
    </r>
    <r>
      <rPr>
        <sz val="11"/>
        <color theme="1"/>
        <rFont val="Aptos Narrow"/>
        <family val="2"/>
        <scheme val="minor"/>
      </rPr>
      <t xml:space="preserve"> * c_a_ vax) * (1+disc)^-10</t>
    </r>
  </si>
  <si>
    <r>
      <t xml:space="preserve">(n_assess_y12 * c_a_diag_standard + n_treat_DS_y12 * c_a_treat_DS_standard + n_treat_DR_y12 * c_a_treat_DR_standard + </t>
    </r>
    <r>
      <rPr>
        <sz val="11"/>
        <color rgb="FFFF0000"/>
        <rFont val="Aptos Narrow"/>
        <family val="2"/>
        <scheme val="minor"/>
      </rPr>
      <t>n_vaccinated_y12</t>
    </r>
    <r>
      <rPr>
        <sz val="11"/>
        <color theme="1"/>
        <rFont val="Aptos Narrow"/>
        <family val="2"/>
        <scheme val="minor"/>
      </rPr>
      <t xml:space="preserve"> * c_a_ vax) * (1+disc)^-11</t>
    </r>
  </si>
  <si>
    <r>
      <t xml:space="preserve">(n_assess_y13 * c_a_diag_standard + n_treat_DS_y13 * c_a_treat_DS_standard + n_treat_DR_y13 * c_a_treat_DR_standard + </t>
    </r>
    <r>
      <rPr>
        <sz val="11"/>
        <color rgb="FFFF0000"/>
        <rFont val="Aptos Narrow"/>
        <family val="2"/>
        <scheme val="minor"/>
      </rPr>
      <t>n_vaccinated_y13</t>
    </r>
    <r>
      <rPr>
        <sz val="11"/>
        <color theme="1"/>
        <rFont val="Aptos Narrow"/>
        <family val="2"/>
        <scheme val="minor"/>
      </rPr>
      <t xml:space="preserve"> * c_a_ vax) * (1+disc)^-12</t>
    </r>
  </si>
  <si>
    <r>
      <t xml:space="preserve">(n_assess_y14 * c_a_diag_standard + n_treat_DS_y14 * c_a_treat_DS_standard + n_treat_DR_y14 * c_a_treat_DR_standard + </t>
    </r>
    <r>
      <rPr>
        <sz val="11"/>
        <color rgb="FFFF0000"/>
        <rFont val="Aptos Narrow"/>
        <family val="2"/>
        <scheme val="minor"/>
      </rPr>
      <t>n_vaccinated_y14</t>
    </r>
    <r>
      <rPr>
        <sz val="11"/>
        <color theme="1"/>
        <rFont val="Aptos Narrow"/>
        <family val="2"/>
        <scheme val="minor"/>
      </rPr>
      <t xml:space="preserve"> * c_a_ vax) * (1+disc)^-13</t>
    </r>
  </si>
  <si>
    <r>
      <t xml:space="preserve">(n_assess_y15 * c_a_diag_standard + n_treat_DS_y15 * c_a_treat_DS_standard + n_treat_DR_y15 * c_a_treat_DR_standard + </t>
    </r>
    <r>
      <rPr>
        <sz val="11"/>
        <color rgb="FFFF0000"/>
        <rFont val="Aptos Narrow"/>
        <family val="2"/>
        <scheme val="minor"/>
      </rPr>
      <t>n_vaccinated_y15</t>
    </r>
    <r>
      <rPr>
        <sz val="11"/>
        <color theme="1"/>
        <rFont val="Aptos Narrow"/>
        <family val="2"/>
        <scheme val="minor"/>
      </rPr>
      <t xml:space="preserve"> * c_a_ vax) * (1+disc)^-14</t>
    </r>
  </si>
  <si>
    <r>
      <t xml:space="preserve">(n_assess_y16 * c_a_diag_standard + n_treat_DS_y16 * c_a_treat_DS_standard + n_treat_DR_y16 * c_a_treat_DR_standard + </t>
    </r>
    <r>
      <rPr>
        <sz val="11"/>
        <color rgb="FFFF0000"/>
        <rFont val="Aptos Narrow"/>
        <family val="2"/>
        <scheme val="minor"/>
      </rPr>
      <t>n_vaccinated_y16</t>
    </r>
    <r>
      <rPr>
        <sz val="11"/>
        <color theme="1"/>
        <rFont val="Aptos Narrow"/>
        <family val="2"/>
        <scheme val="minor"/>
      </rPr>
      <t xml:space="preserve"> * c_a_ vax) * (1+disc)^-15</t>
    </r>
  </si>
  <si>
    <r>
      <t xml:space="preserve">(n_assess_y17 * c_a_diag_standard + n_treat_DS_y17 * c_a_treat_DS_standard + n_treat_DR_y17 * c_a_treat_DR_standard + </t>
    </r>
    <r>
      <rPr>
        <sz val="11"/>
        <color rgb="FFFF0000"/>
        <rFont val="Aptos Narrow"/>
        <family val="2"/>
        <scheme val="minor"/>
      </rPr>
      <t>n_vaccinated_y17</t>
    </r>
    <r>
      <rPr>
        <sz val="11"/>
        <color theme="1"/>
        <rFont val="Aptos Narrow"/>
        <family val="2"/>
        <scheme val="minor"/>
      </rPr>
      <t xml:space="preserve"> * c_a_ vax) * (1+disc)^-16</t>
    </r>
  </si>
  <si>
    <r>
      <t xml:space="preserve">(n_assess_y18 * c_a_diag_standard + n_treat_DS_y18 * c_a_treat_DS_standard + n_treat_DR_y18 * c_a_treat_DR_standard + </t>
    </r>
    <r>
      <rPr>
        <sz val="11"/>
        <color rgb="FFFF0000"/>
        <rFont val="Aptos Narrow"/>
        <family val="2"/>
        <scheme val="minor"/>
      </rPr>
      <t>n_vaccinated_y18</t>
    </r>
    <r>
      <rPr>
        <sz val="11"/>
        <color theme="1"/>
        <rFont val="Aptos Narrow"/>
        <family val="2"/>
        <scheme val="minor"/>
      </rPr>
      <t xml:space="preserve"> * c_a_ vax) * (1+disc)^-17</t>
    </r>
  </si>
  <si>
    <r>
      <t xml:space="preserve">(n_assess_y19 * c_a_diag_standard + n_treat_DS_y19 * c_a_treat_DS_standard + n_treat_DR_y19 * c_a_treat_DR_standard + </t>
    </r>
    <r>
      <rPr>
        <sz val="11"/>
        <color rgb="FFFF0000"/>
        <rFont val="Aptos Narrow"/>
        <family val="2"/>
        <scheme val="minor"/>
      </rPr>
      <t>n_vaccinated_y19</t>
    </r>
    <r>
      <rPr>
        <sz val="11"/>
        <color theme="1"/>
        <rFont val="Aptos Narrow"/>
        <family val="2"/>
        <scheme val="minor"/>
      </rPr>
      <t xml:space="preserve"> * c_a_ vax) * (1+disc)^-18</t>
    </r>
  </si>
  <si>
    <r>
      <t xml:space="preserve">(n_assess_y20 * c_a_diag_standard + n_treat_DS_y20 * c_a_treat_DS_standard + n_treat_DR_y20 * c_a_treat_DR_standard + </t>
    </r>
    <r>
      <rPr>
        <sz val="11"/>
        <color rgb="FFFF0000"/>
        <rFont val="Aptos Narrow"/>
        <family val="2"/>
        <scheme val="minor"/>
      </rPr>
      <t>n_vaccinated_y20</t>
    </r>
    <r>
      <rPr>
        <sz val="11"/>
        <color theme="1"/>
        <rFont val="Aptos Narrow"/>
        <family val="2"/>
        <scheme val="minor"/>
      </rPr>
      <t xml:space="preserve"> * c_a_ vax) * (1+disc)^-19</t>
    </r>
  </si>
  <si>
    <r>
      <t xml:space="preserve">(n_assess_y21 * c_a_diag_standard + n_treat_DS_y21 * c_a_treat_DS_standard + n_treat_DR_y21 * c_a_treat_DR_standard + </t>
    </r>
    <r>
      <rPr>
        <sz val="11"/>
        <color rgb="FFFF0000"/>
        <rFont val="Aptos Narrow"/>
        <family val="2"/>
        <scheme val="minor"/>
      </rPr>
      <t>n_vaccinated_y21</t>
    </r>
    <r>
      <rPr>
        <sz val="11"/>
        <color theme="1"/>
        <rFont val="Aptos Narrow"/>
        <family val="2"/>
        <scheme val="minor"/>
      </rPr>
      <t xml:space="preserve"> * c_a_ vax) * (1+disc)^-20</t>
    </r>
  </si>
  <si>
    <r>
      <t xml:space="preserve">(n_assess_y22 * c_a_diag_standard + n_treat_DS_y22 * c_a_treat_DS_standard + n_treat_DR_y22 * c_a_treat_DR_standard + </t>
    </r>
    <r>
      <rPr>
        <sz val="11"/>
        <color rgb="FFFF0000"/>
        <rFont val="Aptos Narrow"/>
        <family val="2"/>
        <scheme val="minor"/>
      </rPr>
      <t>n_vaccinated_y22</t>
    </r>
    <r>
      <rPr>
        <sz val="11"/>
        <color theme="1"/>
        <rFont val="Aptos Narrow"/>
        <family val="2"/>
        <scheme val="minor"/>
      </rPr>
      <t xml:space="preserve"> * c_a_ vax) * (1+disc)^-21</t>
    </r>
  </si>
  <si>
    <r>
      <t xml:space="preserve">(n_assess_y23 * c_a_diag_standard + n_treat_DS_y23 * c_a_treat_DS_standard + n_treat_DR_y23 * c_a_treat_DR_standard + </t>
    </r>
    <r>
      <rPr>
        <sz val="11"/>
        <color rgb="FFFF0000"/>
        <rFont val="Aptos Narrow"/>
        <family val="2"/>
        <scheme val="minor"/>
      </rPr>
      <t>n_vaccinated_y23</t>
    </r>
    <r>
      <rPr>
        <sz val="11"/>
        <color theme="1"/>
        <rFont val="Aptos Narrow"/>
        <family val="2"/>
        <scheme val="minor"/>
      </rPr>
      <t xml:space="preserve"> * c_a_ vax) * (1+disc)^-22</t>
    </r>
  </si>
  <si>
    <r>
      <t xml:space="preserve">(n_assess_y24 * c_a_diag_standard + n_treat_DS_y24 * c_a_treat_DS_standard + n_treat_DR_y24 * c_a_treat_DR_standard + </t>
    </r>
    <r>
      <rPr>
        <sz val="11"/>
        <color rgb="FFFF0000"/>
        <rFont val="Aptos Narrow"/>
        <family val="2"/>
        <scheme val="minor"/>
      </rPr>
      <t>n_vaccinated_y24</t>
    </r>
    <r>
      <rPr>
        <sz val="11"/>
        <color theme="1"/>
        <rFont val="Aptos Narrow"/>
        <family val="2"/>
        <scheme val="minor"/>
      </rPr>
      <t xml:space="preserve"> * c_a_ vax) * (1+disc)^-23</t>
    </r>
  </si>
  <si>
    <r>
      <t xml:space="preserve">(n_assess_y25 * c_a_diag_standard + n_treat_DS_y25 * c_a_treat_DS_standard + n_treat_DR_y25 * c_a_treat_DR_standard + </t>
    </r>
    <r>
      <rPr>
        <sz val="11"/>
        <color rgb="FFFF0000"/>
        <rFont val="Aptos Narrow"/>
        <family val="2"/>
        <scheme val="minor"/>
      </rPr>
      <t>n_vaccinated_y25</t>
    </r>
    <r>
      <rPr>
        <sz val="11"/>
        <color theme="1"/>
        <rFont val="Aptos Narrow"/>
        <family val="2"/>
        <scheme val="minor"/>
      </rPr>
      <t xml:space="preserve"> * c_a_ vax) * (1+disc)^-24</t>
    </r>
  </si>
  <si>
    <t>model output changed from n_all_y_ag to n_vaccinated_y; scale-up removed (incorporated into n_vaccinated_y)</t>
  </si>
  <si>
    <r>
      <t>n_assess_y1 * c_a_diag_standard + n_treat_DS_y1 * c_a_treat_DS_standard + n_treat_DR_y1 * c_a_treat_DR_standard + 0.</t>
    </r>
    <r>
      <rPr>
        <sz val="11"/>
        <color rgb="FFFF0000"/>
        <rFont val="Aptos Narrow"/>
        <family val="2"/>
        <scheme val="minor"/>
      </rPr>
      <t>08</t>
    </r>
    <r>
      <rPr>
        <sz val="11"/>
        <rFont val="Aptos Narrow"/>
        <family val="2"/>
        <scheme val="minor"/>
      </rPr>
      <t xml:space="preserve"> * (n_HHC_DS_y1 + n_HHC_DR_y1) * c_a_HHCM + n_HHC_DSTPT_y1 * c_a_TPT_DS + n_HHC_DRTPT_y1 * c_a_TPT_DR</t>
    </r>
  </si>
  <si>
    <r>
      <t>(n_assess_y2 * c_a_diag_standard + n_treat_DS_y2 * c_a_treat_DS_standard + n_treat_DR_y2 * c_a_treat_DR_standard + 0.</t>
    </r>
    <r>
      <rPr>
        <sz val="11"/>
        <color rgb="FFFF0000"/>
        <rFont val="Aptos Narrow"/>
        <family val="2"/>
        <scheme val="minor"/>
      </rPr>
      <t>24</t>
    </r>
    <r>
      <rPr>
        <sz val="11"/>
        <rFont val="Aptos Narrow"/>
        <family val="2"/>
        <scheme val="minor"/>
      </rPr>
      <t xml:space="preserve"> * (n_HHC_DS_y2 + n_HHC_DR_y2) * c_a_HHCM + n_HHC_DSTPT_y2 * c_a_TPT_DS + n_HHC_DRTPT_y2 * c_a_TPT_DR) * (1+disc)^-1</t>
    </r>
  </si>
  <si>
    <r>
      <t>(n_assess_y3 * c_a_diag_standard + n_treat_DS_y3 * c_a_treat_DS_standard + n_treat_DR_y3 * c_a_treat_DR_standard + 0.4</t>
    </r>
    <r>
      <rPr>
        <sz val="11"/>
        <color rgb="FFFF0000"/>
        <rFont val="Aptos Narrow"/>
        <family val="2"/>
        <scheme val="minor"/>
      </rPr>
      <t>0</t>
    </r>
    <r>
      <rPr>
        <sz val="11"/>
        <rFont val="Aptos Narrow"/>
        <family val="2"/>
        <scheme val="minor"/>
      </rPr>
      <t xml:space="preserve"> * (n_HHC_DS_y3 + n_HHC_DR_y3) * c_a_HHCM + n_HHC_DSTPT_y3 * c_a_TPT_DS + n_HHC_DRTPT_y3 * c_a_TPT_DR) * (1+disc)^-2</t>
    </r>
  </si>
  <si>
    <r>
      <t>(n_assess_y4 * c_a_diag_standard + n_treat_DS_y4 * c_a_treat_DS_standard + n_treat_DR_y4 * c_a_treat_DR_standard + 0.</t>
    </r>
    <r>
      <rPr>
        <sz val="11"/>
        <color rgb="FFFF0000"/>
        <rFont val="Aptos Narrow"/>
        <family val="2"/>
        <scheme val="minor"/>
      </rPr>
      <t>56</t>
    </r>
    <r>
      <rPr>
        <sz val="11"/>
        <rFont val="Aptos Narrow"/>
        <family val="2"/>
        <scheme val="minor"/>
      </rPr>
      <t xml:space="preserve"> * (n_HHC_DS_y4 + n_HHC_DR_y4) * c_a_HHCM + n_HHC_DSTPT_y4 * c_a_TPT_DS + n_HHC_DRTPT_y4 * c_a_TPT_DR) * (1+disc)^-3</t>
    </r>
  </si>
  <si>
    <r>
      <t>(n_assess_y5 * c_a_diag_standard + n_treat_DS_y5 * c_a_treat_DS_standard + n_treat_DR_y5 * c_a_treat_DR_standard + 0.</t>
    </r>
    <r>
      <rPr>
        <sz val="11"/>
        <color rgb="FFFF0000"/>
        <rFont val="Aptos Narrow"/>
        <family val="2"/>
        <scheme val="minor"/>
      </rPr>
      <t>72</t>
    </r>
    <r>
      <rPr>
        <sz val="11"/>
        <rFont val="Aptos Narrow"/>
        <family val="2"/>
        <scheme val="minor"/>
      </rPr>
      <t xml:space="preserve"> * (n_HHC_DS_y5 + n_HHC_DR_y5) * c_a_HHCM + n_HHC_DSTPT_y5 * c_a_TPT_DS + n_HHC_DRTPT_y5 * c_a_TPT_DR) * (1+disc)^-4</t>
    </r>
  </si>
  <si>
    <t>Scale-up %s changed</t>
  </si>
  <si>
    <r>
      <t>n_assess_y1 * (0.</t>
    </r>
    <r>
      <rPr>
        <sz val="11"/>
        <color rgb="FFFF0000"/>
        <rFont val="Aptos Narrow"/>
        <family val="2"/>
        <scheme val="minor"/>
      </rPr>
      <t>92</t>
    </r>
    <r>
      <rPr>
        <sz val="11"/>
        <rFont val="Aptos Narrow"/>
        <family val="2"/>
        <scheme val="minor"/>
      </rPr>
      <t xml:space="preserve"> * c_a_diag_standard + 0.</t>
    </r>
    <r>
      <rPr>
        <sz val="11"/>
        <color rgb="FFFF0000"/>
        <rFont val="Aptos Narrow"/>
        <family val="2"/>
        <scheme val="minor"/>
      </rPr>
      <t>08</t>
    </r>
    <r>
      <rPr>
        <sz val="11"/>
        <rFont val="Aptos Narrow"/>
        <family val="2"/>
        <scheme val="minor"/>
      </rPr>
      <t xml:space="preserve"> * c_a_diag_improved) + n_treat_DS_y1 * c_a_treat_DS_standard + n_treat_DR_y1 * c_a_treat_DR_standard</t>
    </r>
  </si>
  <si>
    <r>
      <t>(n_assess_y2 * (0.</t>
    </r>
    <r>
      <rPr>
        <sz val="11"/>
        <color rgb="FFFF0000"/>
        <rFont val="Aptos Narrow"/>
        <family val="2"/>
        <scheme val="minor"/>
      </rPr>
      <t>76</t>
    </r>
    <r>
      <rPr>
        <sz val="11"/>
        <rFont val="Aptos Narrow"/>
        <family val="2"/>
        <scheme val="minor"/>
      </rPr>
      <t xml:space="preserve"> * c_a_diag_standard + 0.</t>
    </r>
    <r>
      <rPr>
        <sz val="11"/>
        <color rgb="FFFF0000"/>
        <rFont val="Aptos Narrow"/>
        <family val="2"/>
        <scheme val="minor"/>
      </rPr>
      <t>24</t>
    </r>
    <r>
      <rPr>
        <sz val="11"/>
        <rFont val="Aptos Narrow"/>
        <family val="2"/>
        <scheme val="minor"/>
      </rPr>
      <t xml:space="preserve"> * c_a_diag_improved) + n_treat_DS_y2 * c_a_treat_DS_standard + n_treat_DR_y2 * c_a_treat_DR_standard) * (1+disc)^-1</t>
    </r>
  </si>
  <si>
    <r>
      <t>(n_assess_y3 * (0.</t>
    </r>
    <r>
      <rPr>
        <sz val="11"/>
        <color rgb="FFFF0000"/>
        <rFont val="Aptos Narrow"/>
        <family val="2"/>
        <scheme val="minor"/>
      </rPr>
      <t>60</t>
    </r>
    <r>
      <rPr>
        <sz val="11"/>
        <rFont val="Aptos Narrow"/>
        <family val="2"/>
        <scheme val="minor"/>
      </rPr>
      <t xml:space="preserve"> * c_a_diag_standard + 0.</t>
    </r>
    <r>
      <rPr>
        <sz val="11"/>
        <color rgb="FFFF0000"/>
        <rFont val="Aptos Narrow"/>
        <family val="2"/>
        <scheme val="minor"/>
      </rPr>
      <t>40</t>
    </r>
    <r>
      <rPr>
        <sz val="11"/>
        <rFont val="Aptos Narrow"/>
        <family val="2"/>
        <scheme val="minor"/>
      </rPr>
      <t xml:space="preserve"> * c_a_diag_improved) + n_treat_DS_y3 * c_a_treat_DS_standard + n_treat_DR_y3 * c_a_treat_DR_standard) * (1+disc)^-2</t>
    </r>
  </si>
  <si>
    <r>
      <t>(n_assess_y4 * (0.</t>
    </r>
    <r>
      <rPr>
        <sz val="11"/>
        <color rgb="FFFF0000"/>
        <rFont val="Aptos Narrow"/>
        <family val="2"/>
        <scheme val="minor"/>
      </rPr>
      <t>44</t>
    </r>
    <r>
      <rPr>
        <sz val="11"/>
        <rFont val="Aptos Narrow"/>
        <family val="2"/>
        <scheme val="minor"/>
      </rPr>
      <t xml:space="preserve"> * c_a_diag_standard + 0.</t>
    </r>
    <r>
      <rPr>
        <sz val="11"/>
        <color rgb="FFFF0000"/>
        <rFont val="Aptos Narrow"/>
        <family val="2"/>
        <scheme val="minor"/>
      </rPr>
      <t>56</t>
    </r>
    <r>
      <rPr>
        <sz val="11"/>
        <rFont val="Aptos Narrow"/>
        <family val="2"/>
        <scheme val="minor"/>
      </rPr>
      <t xml:space="preserve"> * c_a_diag_improved) + n_treat_DS_y4 * c_a_treat_DS_standard + n_treat_DR_y4 * c_a_treat_DR_standard) * (1+disc)^-3</t>
    </r>
  </si>
  <si>
    <r>
      <t>(n_assess_y5 * (0.</t>
    </r>
    <r>
      <rPr>
        <sz val="11"/>
        <color rgb="FFFF0000"/>
        <rFont val="Aptos Narrow"/>
        <family val="2"/>
        <scheme val="minor"/>
      </rPr>
      <t>28</t>
    </r>
    <r>
      <rPr>
        <sz val="11"/>
        <rFont val="Aptos Narrow"/>
        <family val="2"/>
        <scheme val="minor"/>
      </rPr>
      <t xml:space="preserve"> * c_a_diag_standard + 0.</t>
    </r>
    <r>
      <rPr>
        <sz val="11"/>
        <color rgb="FFFF0000"/>
        <rFont val="Aptos Narrow"/>
        <family val="2"/>
        <scheme val="minor"/>
      </rPr>
      <t>72</t>
    </r>
    <r>
      <rPr>
        <sz val="11"/>
        <rFont val="Aptos Narrow"/>
        <family val="2"/>
        <scheme val="minor"/>
      </rPr>
      <t xml:space="preserve"> * c_a_diag_improved) + n_treat_DS_y5 * c_a_treat_DS_standard + n_treat_DR_y5 * c_a_treat_DR_standard) * (1+disc)^-4</t>
    </r>
  </si>
  <si>
    <r>
      <t>n_assess_y1 * c_a_diag_standard + n_treat_DS_y1 * c_a_treat_DS_standard + n_treat_DR_y1 * c_a_treat_DR_standard + 0.</t>
    </r>
    <r>
      <rPr>
        <sz val="11"/>
        <color rgb="FFFF0000"/>
        <rFont val="Aptos Narrow"/>
        <family val="2"/>
        <scheme val="minor"/>
      </rPr>
      <t>08</t>
    </r>
    <r>
      <rPr>
        <sz val="11"/>
        <rFont val="Aptos Narrow"/>
        <family val="2"/>
        <scheme val="minor"/>
      </rPr>
      <t xml:space="preserve"> * n_diag_noXpert_y1 * c_a_DST</t>
    </r>
  </si>
  <si>
    <r>
      <t>(n_assess_y2 * c_a_diag_standard + n_treat_DS_y2 * c_a_treat_DS_standard + n_treat_DR_y2 * c_a_treat_DR_standard + 0.</t>
    </r>
    <r>
      <rPr>
        <sz val="11"/>
        <color rgb="FFFF0000"/>
        <rFont val="Aptos Narrow"/>
        <family val="2"/>
        <scheme val="minor"/>
      </rPr>
      <t>24</t>
    </r>
    <r>
      <rPr>
        <sz val="11"/>
        <rFont val="Aptos Narrow"/>
        <family val="2"/>
        <scheme val="minor"/>
      </rPr>
      <t xml:space="preserve"> * n_diag_noXpert_y2 * c_a_DST) * (1+disc)^-1</t>
    </r>
  </si>
  <si>
    <r>
      <t>(n_assess_y3 * c_a_diag_standard + n_treat_DS_y3 * c_a_treat_DS_standard + n_treat_DR_y3 * c_a_treat_DR_standard + 0.</t>
    </r>
    <r>
      <rPr>
        <sz val="11"/>
        <color rgb="FFFF0000"/>
        <rFont val="Aptos Narrow"/>
        <family val="2"/>
        <scheme val="minor"/>
      </rPr>
      <t>40</t>
    </r>
    <r>
      <rPr>
        <sz val="11"/>
        <rFont val="Aptos Narrow"/>
        <family val="2"/>
        <scheme val="minor"/>
      </rPr>
      <t xml:space="preserve"> * n_diag_noXpert_y3 * c_a_DST) * (1+disc)^-2</t>
    </r>
  </si>
  <si>
    <r>
      <t>(n_assess_y4 * c_a_diag_standard + n_treat_DS_y4 * c_a_treat_DS_standard + n_treat_DR_y4 * c_a_treat_DR_standard + 0.</t>
    </r>
    <r>
      <rPr>
        <sz val="11"/>
        <color rgb="FFFF0000"/>
        <rFont val="Aptos Narrow"/>
        <family val="2"/>
        <scheme val="minor"/>
      </rPr>
      <t>56</t>
    </r>
    <r>
      <rPr>
        <sz val="11"/>
        <rFont val="Aptos Narrow"/>
        <family val="2"/>
        <scheme val="minor"/>
      </rPr>
      <t xml:space="preserve"> * n_diag_noXpert_y4 * c_a_DST) * (1+disc)^-3</t>
    </r>
  </si>
  <si>
    <r>
      <t>(n_assess_y5 * c_a_diag_standard + n_treat_DS_y5 * c_a_treat_DS_standard + n_treat_DR_y5 * c_a_treat_DR_standard + 0.</t>
    </r>
    <r>
      <rPr>
        <sz val="11"/>
        <color rgb="FFFF0000"/>
        <rFont val="Aptos Narrow"/>
        <family val="2"/>
        <scheme val="minor"/>
      </rPr>
      <t>72</t>
    </r>
    <r>
      <rPr>
        <sz val="11"/>
        <rFont val="Aptos Narrow"/>
        <family val="2"/>
        <scheme val="minor"/>
      </rPr>
      <t xml:space="preserve"> * n_diag_noXpert_y5 * c_a_DST) * (1+disc)^-4</t>
    </r>
  </si>
  <si>
    <r>
      <t>n_assess_y1 * c_a_diag_standard + n_treat_DS_y1 * c_a_treat_DS_standard + n_treat_DR_y1 * c_a_treat_DR_standard + 0.</t>
    </r>
    <r>
      <rPr>
        <sz val="11"/>
        <color rgb="FFFF0000"/>
        <rFont val="Aptos Narrow"/>
        <family val="2"/>
        <scheme val="minor"/>
      </rPr>
      <t>08</t>
    </r>
    <r>
      <rPr>
        <sz val="11"/>
        <rFont val="Aptos Narrow"/>
        <family val="2"/>
        <scheme val="minor"/>
      </rPr>
      <t xml:space="preserve"> * n_prison_y1 * c_a_prison</t>
    </r>
  </si>
  <si>
    <r>
      <t>(n_assess_y2 * c_a_diag_standard + n_treat_DS_y2 * c_a_treat_DS_standard + n_treat_DR_y2 * c_a_treat_DR_standard + 0.</t>
    </r>
    <r>
      <rPr>
        <sz val="11"/>
        <color rgb="FFFF0000"/>
        <rFont val="Aptos Narrow"/>
        <family val="2"/>
        <scheme val="minor"/>
      </rPr>
      <t>24</t>
    </r>
    <r>
      <rPr>
        <sz val="11"/>
        <rFont val="Aptos Narrow"/>
        <family val="2"/>
        <scheme val="minor"/>
      </rPr>
      <t>* n_prison_y2 * c_a_prison) * (1+disc)^-1</t>
    </r>
  </si>
  <si>
    <r>
      <t>(n_assess_y3 * c_a_diag_standard + n_treat_DS_y3 * c_a_treat_DS_standard + n_treat_DR_y3 * c_a_treat_DR_standard + 0.</t>
    </r>
    <r>
      <rPr>
        <sz val="11"/>
        <color rgb="FFFF0000"/>
        <rFont val="Aptos Narrow"/>
        <family val="2"/>
        <scheme val="minor"/>
      </rPr>
      <t>40</t>
    </r>
    <r>
      <rPr>
        <sz val="11"/>
        <rFont val="Aptos Narrow"/>
        <family val="2"/>
        <scheme val="minor"/>
      </rPr>
      <t xml:space="preserve"> * n_prison_y3 * c_a_prison) * (1+disc)^-2</t>
    </r>
  </si>
  <si>
    <r>
      <t>(n_assess_y4 * c_a_diag_standard + n_treat_DS_y4 * c_a_treat_DS_standard + n_treat_DR_y4 * c_a_treat_DR_standard + 0.</t>
    </r>
    <r>
      <rPr>
        <sz val="11"/>
        <color rgb="FFFF0000"/>
        <rFont val="Aptos Narrow"/>
        <family val="2"/>
        <scheme val="minor"/>
      </rPr>
      <t>56</t>
    </r>
    <r>
      <rPr>
        <sz val="11"/>
        <rFont val="Aptos Narrow"/>
        <family val="2"/>
        <scheme val="minor"/>
      </rPr>
      <t xml:space="preserve"> * n_prison_y4 * c_a_prison) * (1+disc)^-3</t>
    </r>
  </si>
  <si>
    <r>
      <t>(n_assess_y5 * c_a_diag_standard + n_treat_DS_y5 * c_a_treat_DS_standard + n_treat_DR_y5 * c_a_treat_DR_standard + 0.</t>
    </r>
    <r>
      <rPr>
        <sz val="11"/>
        <color rgb="FFFF0000"/>
        <rFont val="Aptos Narrow"/>
        <family val="2"/>
        <scheme val="minor"/>
      </rPr>
      <t>72</t>
    </r>
    <r>
      <rPr>
        <sz val="11"/>
        <rFont val="Aptos Narrow"/>
        <family val="2"/>
        <scheme val="minor"/>
      </rPr>
      <t xml:space="preserve"> * n_prison_y5 * c_a_prison) * (1+disc)^-4</t>
    </r>
  </si>
  <si>
    <r>
      <t>n_assess_y1 * c_a_diag_standard + n_treat_DS_y1 * (0.</t>
    </r>
    <r>
      <rPr>
        <sz val="11"/>
        <color rgb="FFFF0000"/>
        <rFont val="Aptos Narrow"/>
        <family val="2"/>
        <scheme val="minor"/>
      </rPr>
      <t>92</t>
    </r>
    <r>
      <rPr>
        <sz val="11"/>
        <rFont val="Aptos Narrow"/>
        <family val="2"/>
        <scheme val="minor"/>
      </rPr>
      <t xml:space="preserve"> * c_a_treat_DS_standard + 0.</t>
    </r>
    <r>
      <rPr>
        <sz val="11"/>
        <color rgb="FFFF0000"/>
        <rFont val="Aptos Narrow"/>
        <family val="2"/>
        <scheme val="minor"/>
      </rPr>
      <t>08</t>
    </r>
    <r>
      <rPr>
        <sz val="11"/>
        <rFont val="Aptos Narrow"/>
        <family val="2"/>
        <scheme val="minor"/>
      </rPr>
      <t xml:space="preserve"> * c_a_treat_DS_improved) + n_treat_DR_y1 * c_a_treat_DR_standard</t>
    </r>
  </si>
  <si>
    <r>
      <t>(n_assess_y2 * c_a_diag_standard + n_treat_DS_y2 * (0.</t>
    </r>
    <r>
      <rPr>
        <sz val="11"/>
        <color rgb="FFFF0000"/>
        <rFont val="Aptos Narrow"/>
        <family val="2"/>
        <scheme val="minor"/>
      </rPr>
      <t>76</t>
    </r>
    <r>
      <rPr>
        <sz val="11"/>
        <rFont val="Aptos Narrow"/>
        <family val="2"/>
        <scheme val="minor"/>
      </rPr>
      <t xml:space="preserve"> * c_a_treat_DS_standard + 0.</t>
    </r>
    <r>
      <rPr>
        <sz val="11"/>
        <color rgb="FFFF0000"/>
        <rFont val="Aptos Narrow"/>
        <family val="2"/>
        <scheme val="minor"/>
      </rPr>
      <t>24</t>
    </r>
    <r>
      <rPr>
        <sz val="11"/>
        <rFont val="Aptos Narrow"/>
        <family val="2"/>
        <scheme val="minor"/>
      </rPr>
      <t xml:space="preserve"> * c_a_treat_DS_improved) + n_treat_DR_y2 * c_a_treat_DR_standard) * (1+disc)^-1</t>
    </r>
  </si>
  <si>
    <r>
      <t>(n_assess_y3 * c_a_diag_standard + n_treat_DS_y3 * (0.</t>
    </r>
    <r>
      <rPr>
        <sz val="11"/>
        <color rgb="FFFF0000"/>
        <rFont val="Aptos Narrow"/>
        <family val="2"/>
        <scheme val="minor"/>
      </rPr>
      <t>60</t>
    </r>
    <r>
      <rPr>
        <sz val="11"/>
        <rFont val="Aptos Narrow"/>
        <family val="2"/>
        <scheme val="minor"/>
      </rPr>
      <t xml:space="preserve"> * c_a_treat_DS_standard + 0.</t>
    </r>
    <r>
      <rPr>
        <sz val="11"/>
        <color rgb="FFFF0000"/>
        <rFont val="Aptos Narrow"/>
        <family val="2"/>
        <scheme val="minor"/>
      </rPr>
      <t>40</t>
    </r>
    <r>
      <rPr>
        <sz val="11"/>
        <rFont val="Aptos Narrow"/>
        <family val="2"/>
        <scheme val="minor"/>
      </rPr>
      <t xml:space="preserve"> * c_a_treat_DS_improved) + n_treat_DR_y3 * c_a_treat_DR_standard) * (1+disc)^-2</t>
    </r>
  </si>
  <si>
    <r>
      <t>(n_assess_y4 * c_a_diag_standard + n_treat_DS_y4 * (0.</t>
    </r>
    <r>
      <rPr>
        <sz val="11"/>
        <color rgb="FFFF0000"/>
        <rFont val="Aptos Narrow"/>
        <family val="2"/>
        <scheme val="minor"/>
      </rPr>
      <t>44</t>
    </r>
    <r>
      <rPr>
        <sz val="11"/>
        <rFont val="Aptos Narrow"/>
        <family val="2"/>
        <scheme val="minor"/>
      </rPr>
      <t xml:space="preserve"> * c_a_treat_DS_standard + 0.</t>
    </r>
    <r>
      <rPr>
        <sz val="11"/>
        <color rgb="FFFF0000"/>
        <rFont val="Aptos Narrow"/>
        <family val="2"/>
        <scheme val="minor"/>
      </rPr>
      <t>56</t>
    </r>
    <r>
      <rPr>
        <sz val="11"/>
        <rFont val="Aptos Narrow"/>
        <family val="2"/>
        <scheme val="minor"/>
      </rPr>
      <t xml:space="preserve"> * c_a_treat_DS_improved) + n_treat_DR_y4 * c_a_treat_DR_standard) * (1+disc)^-3</t>
    </r>
  </si>
  <si>
    <r>
      <t>(n_assess_y5 * c_a_diag_standard + n_treat_DS_y5 * (0.</t>
    </r>
    <r>
      <rPr>
        <sz val="11"/>
        <color rgb="FFFF0000"/>
        <rFont val="Aptos Narrow"/>
        <family val="2"/>
        <scheme val="minor"/>
      </rPr>
      <t>28</t>
    </r>
    <r>
      <rPr>
        <sz val="11"/>
        <rFont val="Aptos Narrow"/>
        <family val="2"/>
        <scheme val="minor"/>
      </rPr>
      <t xml:space="preserve"> * c_a_treat_DS_standard + 0.</t>
    </r>
    <r>
      <rPr>
        <sz val="11"/>
        <color rgb="FFFF0000"/>
        <rFont val="Aptos Narrow"/>
        <family val="2"/>
        <scheme val="minor"/>
      </rPr>
      <t>72</t>
    </r>
    <r>
      <rPr>
        <sz val="11"/>
        <rFont val="Aptos Narrow"/>
        <family val="2"/>
        <scheme val="minor"/>
      </rPr>
      <t xml:space="preserve"> * c_a_treat_DS_improved) + n_treat_DR_y5 * c_a_treat_DR_standard) * (1+disc)^-4</t>
    </r>
  </si>
  <si>
    <r>
      <t xml:space="preserve">n_assess_y1 * c_a_diag_standard + n_treat_DS_y1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 xml:space="preserve">n_treat_DR_y1 </t>
    </r>
    <r>
      <rPr>
        <sz val="11"/>
        <color rgb="FFFF0000"/>
        <rFont val="Aptos Narrow"/>
        <family val="2"/>
        <scheme val="minor"/>
      </rPr>
      <t xml:space="preserve">- n_treat_DR_short_y1) </t>
    </r>
    <r>
      <rPr>
        <sz val="11"/>
        <rFont val="Aptos Narrow"/>
        <family val="2"/>
        <scheme val="minor"/>
      </rPr>
      <t xml:space="preserve">* c_a_treat_DR_standard + </t>
    </r>
    <r>
      <rPr>
        <sz val="11"/>
        <color rgb="FFFF0000"/>
        <rFont val="Aptos Narrow"/>
        <family val="2"/>
        <scheme val="minor"/>
      </rPr>
      <t>n_treat_DR_short_y1</t>
    </r>
    <r>
      <rPr>
        <sz val="11"/>
        <rFont val="Aptos Narrow"/>
        <family val="2"/>
        <scheme val="minor"/>
      </rPr>
      <t xml:space="preserve"> * c_a_treat_DR_improved</t>
    </r>
  </si>
  <si>
    <r>
      <t xml:space="preserve">(n_assess_y2 * c_a_diag_standard + n_treat_DS_y2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 xml:space="preserve">n_treat_DR_y2 </t>
    </r>
    <r>
      <rPr>
        <sz val="11"/>
        <color rgb="FFFF0000"/>
        <rFont val="Aptos Narrow"/>
        <family val="2"/>
        <scheme val="minor"/>
      </rPr>
      <t>- n_treat_DR_short_y2)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 xml:space="preserve">n_treat_DR_short_y2 </t>
    </r>
    <r>
      <rPr>
        <sz val="11"/>
        <rFont val="Aptos Narrow"/>
        <family val="2"/>
        <scheme val="minor"/>
      </rPr>
      <t>* c_a_treat_DR_improved) * (1+disc)^-1</t>
    </r>
  </si>
  <si>
    <r>
      <t xml:space="preserve">(n_assess_y3 * c_a_diag_standard + n_treat_DS_y3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n_treat_DR_y3</t>
    </r>
    <r>
      <rPr>
        <sz val="11"/>
        <color rgb="FFFF0000"/>
        <rFont val="Aptos Narrow"/>
        <family val="2"/>
        <scheme val="minor"/>
      </rPr>
      <t xml:space="preserve"> - n_treat_DR_short_y3)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n_treat_DR_short_y3</t>
    </r>
    <r>
      <rPr>
        <sz val="11"/>
        <rFont val="Aptos Narrow"/>
        <family val="2"/>
        <scheme val="minor"/>
      </rPr>
      <t xml:space="preserve"> * c_a_treat_DR_improved) * (1+disc)^-2</t>
    </r>
  </si>
  <si>
    <t>Model outputs changed from n_treat_DR_y only to n_treat_DR_y and n_treat_DR_short_y; scale-up removed</t>
  </si>
  <si>
    <r>
      <t>(n_assess_y4 * c_a_diag_standard + n_treat_DS_y4 * c_a_treat_DS_standard +</t>
    </r>
    <r>
      <rPr>
        <sz val="11"/>
        <color rgb="FFFF0000"/>
        <rFont val="Aptos Narrow"/>
        <family val="2"/>
        <scheme val="minor"/>
      </rPr>
      <t xml:space="preserve"> (</t>
    </r>
    <r>
      <rPr>
        <sz val="11"/>
        <rFont val="Aptos Narrow"/>
        <family val="2"/>
        <scheme val="minor"/>
      </rPr>
      <t xml:space="preserve">n_treat_DR_y4 </t>
    </r>
    <r>
      <rPr>
        <sz val="11"/>
        <color rgb="FFFF0000"/>
        <rFont val="Aptos Narrow"/>
        <family val="2"/>
        <scheme val="minor"/>
      </rPr>
      <t>- n_treat_DR_short_y4)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n_treat_DR_short_y4</t>
    </r>
    <r>
      <rPr>
        <sz val="11"/>
        <rFont val="Aptos Narrow"/>
        <family val="2"/>
        <scheme val="minor"/>
      </rPr>
      <t xml:space="preserve"> * c_a_treat_DR_improved) * (1+disc)^-3</t>
    </r>
  </si>
  <si>
    <r>
      <t xml:space="preserve">(n_assess_y5 * c_a_diag_standard + n_treat_DS_y5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 xml:space="preserve">n_treat_DR_y5 </t>
    </r>
    <r>
      <rPr>
        <sz val="11"/>
        <color rgb="FFFF0000"/>
        <rFont val="Aptos Narrow"/>
        <family val="2"/>
        <scheme val="minor"/>
      </rPr>
      <t>- n_treat_DR_short_y5)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n_treat_DR_short_y5</t>
    </r>
    <r>
      <rPr>
        <sz val="11"/>
        <rFont val="Aptos Narrow"/>
        <family val="2"/>
        <scheme val="minor"/>
      </rPr>
      <t xml:space="preserve"> * c_a_treat_DR_improved) * (1+disc)^-4</t>
    </r>
  </si>
  <si>
    <r>
      <t xml:space="preserve">(n_assess_y6 * c_a_diag_standard + n_treat_DS_y6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 xml:space="preserve">n_treat_DR_y6 </t>
    </r>
    <r>
      <rPr>
        <sz val="11"/>
        <color rgb="FFFF0000"/>
        <rFont val="Aptos Narrow"/>
        <family val="2"/>
        <scheme val="minor"/>
      </rPr>
      <t xml:space="preserve">- n_treat_DR_short_y6) </t>
    </r>
    <r>
      <rPr>
        <sz val="11"/>
        <rFont val="Aptos Narrow"/>
        <family val="2"/>
        <scheme val="minor"/>
      </rPr>
      <t xml:space="preserve">* c_a_treat_DR_standard + </t>
    </r>
    <r>
      <rPr>
        <sz val="11"/>
        <color rgb="FFFF0000"/>
        <rFont val="Aptos Narrow"/>
        <family val="2"/>
        <scheme val="minor"/>
      </rPr>
      <t>n_treat_DR_short_y6</t>
    </r>
    <r>
      <rPr>
        <sz val="11"/>
        <rFont val="Aptos Narrow"/>
        <family val="2"/>
        <scheme val="minor"/>
      </rPr>
      <t xml:space="preserve"> * c_a_treat_DR_improved) * (1+disc)^-5</t>
    </r>
  </si>
  <si>
    <r>
      <t xml:space="preserve">(n_assess_y7 * c_a_diag_standard + n_treat_DS_y7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 xml:space="preserve">n_treat_DR_y7 </t>
    </r>
    <r>
      <rPr>
        <sz val="11"/>
        <color rgb="FFFF0000"/>
        <rFont val="Aptos Narrow"/>
        <family val="2"/>
        <scheme val="minor"/>
      </rPr>
      <t>- n_treat_DR_short_y7)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n_treat_DR_short_y7</t>
    </r>
    <r>
      <rPr>
        <sz val="11"/>
        <rFont val="Aptos Narrow"/>
        <family val="2"/>
        <scheme val="minor"/>
      </rPr>
      <t xml:space="preserve"> * c_a_treat_DR_improved) * (1+disc)^-6</t>
    </r>
  </si>
  <si>
    <r>
      <t xml:space="preserve">(n_assess_y8 * c_a_diag_standard + n_treat_DS_y8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n_treat_DR_y8</t>
    </r>
    <r>
      <rPr>
        <sz val="11"/>
        <color rgb="FFFF0000"/>
        <rFont val="Aptos Narrow"/>
        <family val="2"/>
        <scheme val="minor"/>
      </rPr>
      <t xml:space="preserve"> - n_treat_DR_short_y8) </t>
    </r>
    <r>
      <rPr>
        <sz val="11"/>
        <rFont val="Aptos Narrow"/>
        <family val="2"/>
        <scheme val="minor"/>
      </rPr>
      <t xml:space="preserve">* c_a_treat_DR_standard + </t>
    </r>
    <r>
      <rPr>
        <sz val="11"/>
        <color rgb="FFFF0000"/>
        <rFont val="Aptos Narrow"/>
        <family val="2"/>
        <scheme val="minor"/>
      </rPr>
      <t>n_treat_DR_short_y8</t>
    </r>
    <r>
      <rPr>
        <sz val="11"/>
        <rFont val="Aptos Narrow"/>
        <family val="2"/>
        <scheme val="minor"/>
      </rPr>
      <t xml:space="preserve"> * c_a_treat_DR_improved) * (1+disc)^-7</t>
    </r>
  </si>
  <si>
    <r>
      <t xml:space="preserve">(n_assess_y9 * c_a_diag_standard + n_treat_DS_y9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n_treat_DR_y9</t>
    </r>
    <r>
      <rPr>
        <sz val="11"/>
        <color rgb="FFFF0000"/>
        <rFont val="Aptos Narrow"/>
        <family val="2"/>
        <scheme val="minor"/>
      </rPr>
      <t xml:space="preserve"> - n_treat_DR_short_y9)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 xml:space="preserve">n_treat_DR_short_y9 </t>
    </r>
    <r>
      <rPr>
        <sz val="11"/>
        <rFont val="Aptos Narrow"/>
        <family val="2"/>
        <scheme val="minor"/>
      </rPr>
      <t>* c_a_treat_DR_improved) * (1+disc)^-8</t>
    </r>
  </si>
  <si>
    <r>
      <t xml:space="preserve">(n_assess_y10 * c_a_diag_standard + n_treat_DS_y10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n_treat_DR_y10</t>
    </r>
    <r>
      <rPr>
        <sz val="11"/>
        <color rgb="FFFF0000"/>
        <rFont val="Aptos Narrow"/>
        <family val="2"/>
        <scheme val="minor"/>
      </rPr>
      <t xml:space="preserve"> - n_treat_DR_short_y10)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n_treat_DR_short_y10</t>
    </r>
    <r>
      <rPr>
        <sz val="11"/>
        <rFont val="Aptos Narrow"/>
        <family val="2"/>
        <scheme val="minor"/>
      </rPr>
      <t xml:space="preserve"> * c_a_treat_DR_improved) * (1+disc)^-9</t>
    </r>
  </si>
  <si>
    <r>
      <t xml:space="preserve">(n_assess_y11 * c_a_diag_standard + n_treat_DS_y11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 xml:space="preserve">n_treat_DR_y11 </t>
    </r>
    <r>
      <rPr>
        <sz val="11"/>
        <color rgb="FFFF0000"/>
        <rFont val="Aptos Narrow"/>
        <family val="2"/>
        <scheme val="minor"/>
      </rPr>
      <t>- n_treat_DR_short_y11)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n_treat_DR_short_y11</t>
    </r>
    <r>
      <rPr>
        <sz val="11"/>
        <rFont val="Aptos Narrow"/>
        <family val="2"/>
        <scheme val="minor"/>
      </rPr>
      <t xml:space="preserve"> * c_a_treat_DR_improved) * (1+disc)^-10</t>
    </r>
  </si>
  <si>
    <r>
      <t xml:space="preserve">(n_assess_y12 * c_a_diag_standard + n_treat_DS_y12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n_treat_DR_y12</t>
    </r>
    <r>
      <rPr>
        <sz val="11"/>
        <color rgb="FFFF0000"/>
        <rFont val="Aptos Narrow"/>
        <family val="2"/>
        <scheme val="minor"/>
      </rPr>
      <t xml:space="preserve"> - n_treat_DR_short_y12)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n_treat_DR_short_y12</t>
    </r>
    <r>
      <rPr>
        <sz val="11"/>
        <rFont val="Aptos Narrow"/>
        <family val="2"/>
        <scheme val="minor"/>
      </rPr>
      <t xml:space="preserve"> * c_a_treat_DR_improved) * (1+disc)^-11</t>
    </r>
  </si>
  <si>
    <r>
      <t xml:space="preserve">(n_assess_y13 * c_a_diag_standard + n_treat_DS_y13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n_treat_DR_y13</t>
    </r>
    <r>
      <rPr>
        <sz val="11"/>
        <color rgb="FFFF0000"/>
        <rFont val="Aptos Narrow"/>
        <family val="2"/>
        <scheme val="minor"/>
      </rPr>
      <t xml:space="preserve"> - n_treat_DR_short_y13)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n_treat_DR_short_y13</t>
    </r>
    <r>
      <rPr>
        <sz val="11"/>
        <rFont val="Aptos Narrow"/>
        <family val="2"/>
        <scheme val="minor"/>
      </rPr>
      <t xml:space="preserve"> * c_a_treat_DR_improved) * (1+disc)^-12</t>
    </r>
  </si>
  <si>
    <r>
      <t xml:space="preserve">(n_assess_y14 * c_a_diag_standard + n_treat_DS_y14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n_treat_DR_y14</t>
    </r>
    <r>
      <rPr>
        <sz val="11"/>
        <color rgb="FFFF0000"/>
        <rFont val="Aptos Narrow"/>
        <family val="2"/>
        <scheme val="minor"/>
      </rPr>
      <t xml:space="preserve"> - n_treat_DR_short_y14) </t>
    </r>
    <r>
      <rPr>
        <sz val="11"/>
        <rFont val="Aptos Narrow"/>
        <family val="2"/>
        <scheme val="minor"/>
      </rPr>
      <t xml:space="preserve">* c_a_treat_DR_standard + </t>
    </r>
    <r>
      <rPr>
        <sz val="11"/>
        <color rgb="FFFF0000"/>
        <rFont val="Aptos Narrow"/>
        <family val="2"/>
        <scheme val="minor"/>
      </rPr>
      <t xml:space="preserve">n_treat_DR_short_y14 </t>
    </r>
    <r>
      <rPr>
        <sz val="11"/>
        <rFont val="Aptos Narrow"/>
        <family val="2"/>
        <scheme val="minor"/>
      </rPr>
      <t>* c_a_treat_DR_improved) * (1+disc)^-13</t>
    </r>
  </si>
  <si>
    <r>
      <t xml:space="preserve">(n_assess_y15 * c_a_diag_standard + n_treat_DS_y15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n_treat_DR_y15</t>
    </r>
    <r>
      <rPr>
        <sz val="11"/>
        <color rgb="FFFF0000"/>
        <rFont val="Aptos Narrow"/>
        <family val="2"/>
        <scheme val="minor"/>
      </rPr>
      <t xml:space="preserve"> - n_treat_DR_short_y15) </t>
    </r>
    <r>
      <rPr>
        <sz val="11"/>
        <rFont val="Aptos Narrow"/>
        <family val="2"/>
        <scheme val="minor"/>
      </rPr>
      <t xml:space="preserve">* c_a_treat_DR_standard + </t>
    </r>
    <r>
      <rPr>
        <sz val="11"/>
        <color rgb="FFFF0000"/>
        <rFont val="Aptos Narrow"/>
        <family val="2"/>
        <scheme val="minor"/>
      </rPr>
      <t>n_treat_DR_short_y15</t>
    </r>
    <r>
      <rPr>
        <sz val="11"/>
        <rFont val="Aptos Narrow"/>
        <family val="2"/>
        <scheme val="minor"/>
      </rPr>
      <t xml:space="preserve"> * c_a_treat_DR_improved) * (1+disc)^-14</t>
    </r>
  </si>
  <si>
    <r>
      <t xml:space="preserve">(n_assess_y16 * c_a_diag_standard + n_treat_DS_y16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 xml:space="preserve">n_treat_DR_y16 </t>
    </r>
    <r>
      <rPr>
        <sz val="11"/>
        <color rgb="FFFF0000"/>
        <rFont val="Aptos Narrow"/>
        <family val="2"/>
        <scheme val="minor"/>
      </rPr>
      <t>- n_treat_DR_short_y16)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n_treat_DR_short_y16</t>
    </r>
    <r>
      <rPr>
        <sz val="11"/>
        <rFont val="Aptos Narrow"/>
        <family val="2"/>
        <scheme val="minor"/>
      </rPr>
      <t xml:space="preserve"> * c_a_treat_DR_improved) * (1+disc)^-15</t>
    </r>
  </si>
  <si>
    <r>
      <t xml:space="preserve">(n_assess_y17 * c_a_diag_standard + n_treat_DS_y17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n_treat_DR_y17</t>
    </r>
    <r>
      <rPr>
        <sz val="11"/>
        <color rgb="FFFF0000"/>
        <rFont val="Aptos Narrow"/>
        <family val="2"/>
        <scheme val="minor"/>
      </rPr>
      <t xml:space="preserve"> - n_treat_DR_short_y17)</t>
    </r>
    <r>
      <rPr>
        <sz val="11"/>
        <rFont val="Aptos Narrow"/>
        <family val="2"/>
        <scheme val="minor"/>
      </rPr>
      <t xml:space="preserve"> * c_a_treat_DR_standard +</t>
    </r>
    <r>
      <rPr>
        <sz val="11"/>
        <color rgb="FFFF0000"/>
        <rFont val="Aptos Narrow"/>
        <family val="2"/>
        <scheme val="minor"/>
      </rPr>
      <t xml:space="preserve"> n_treat_DR_short_y17</t>
    </r>
    <r>
      <rPr>
        <sz val="11"/>
        <rFont val="Aptos Narrow"/>
        <family val="2"/>
        <scheme val="minor"/>
      </rPr>
      <t xml:space="preserve"> * c_a_treat_DR_improved) * (1+disc)^-16</t>
    </r>
  </si>
  <si>
    <r>
      <t xml:space="preserve">(n_assess_y18 * c_a_diag_standard + n_treat_DS_y18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n_treat_DR_y18</t>
    </r>
    <r>
      <rPr>
        <sz val="11"/>
        <color rgb="FFFF0000"/>
        <rFont val="Aptos Narrow"/>
        <family val="2"/>
        <scheme val="minor"/>
      </rPr>
      <t xml:space="preserve"> - n_treat_DR_short_y18)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n_treat_DR_short_y18</t>
    </r>
    <r>
      <rPr>
        <sz val="11"/>
        <rFont val="Aptos Narrow"/>
        <family val="2"/>
        <scheme val="minor"/>
      </rPr>
      <t xml:space="preserve"> * c_a_treat_DR_improved) * (1+disc)^-17</t>
    </r>
  </si>
  <si>
    <r>
      <t xml:space="preserve">(n_assess_y19 * c_a_diag_standard + n_treat_DS_y19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 xml:space="preserve">n_treat_DR_y19 </t>
    </r>
    <r>
      <rPr>
        <sz val="11"/>
        <color rgb="FFFF0000"/>
        <rFont val="Aptos Narrow"/>
        <family val="2"/>
        <scheme val="minor"/>
      </rPr>
      <t>- n_treat_DR_short_y19)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n_treat_DR_short_y19</t>
    </r>
    <r>
      <rPr>
        <sz val="11"/>
        <rFont val="Aptos Narrow"/>
        <family val="2"/>
        <scheme val="minor"/>
      </rPr>
      <t xml:space="preserve"> * c_a_treat_DR_improved) * (1+disc)^-18</t>
    </r>
  </si>
  <si>
    <r>
      <t xml:space="preserve">(n_assess_y20 * c_a_diag_standard + n_treat_DS_y20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n_treat_DR_y20</t>
    </r>
    <r>
      <rPr>
        <sz val="11"/>
        <color rgb="FFFF0000"/>
        <rFont val="Aptos Narrow"/>
        <family val="2"/>
        <scheme val="minor"/>
      </rPr>
      <t xml:space="preserve"> - n_treat_DR_short_y20)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n_treat_DR_short_y20</t>
    </r>
    <r>
      <rPr>
        <sz val="11"/>
        <rFont val="Aptos Narrow"/>
        <family val="2"/>
        <scheme val="minor"/>
      </rPr>
      <t xml:space="preserve"> * c_a_treat_DR_improved) * (1+disc)^-19</t>
    </r>
  </si>
  <si>
    <r>
      <t xml:space="preserve">(n_assess_y21 * c_a_diag_standard + n_treat_DS_y21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n_treat_DR_y21</t>
    </r>
    <r>
      <rPr>
        <sz val="11"/>
        <color rgb="FFFF0000"/>
        <rFont val="Aptos Narrow"/>
        <family val="2"/>
        <scheme val="minor"/>
      </rPr>
      <t xml:space="preserve"> - n_treat_DR_short_y21) </t>
    </r>
    <r>
      <rPr>
        <sz val="11"/>
        <rFont val="Aptos Narrow"/>
        <family val="2"/>
        <scheme val="minor"/>
      </rPr>
      <t xml:space="preserve">* c_a_treat_DR_standard + </t>
    </r>
    <r>
      <rPr>
        <sz val="11"/>
        <color rgb="FFFF0000"/>
        <rFont val="Aptos Narrow"/>
        <family val="2"/>
        <scheme val="minor"/>
      </rPr>
      <t>n_treat_DR_short_y21</t>
    </r>
    <r>
      <rPr>
        <sz val="11"/>
        <rFont val="Aptos Narrow"/>
        <family val="2"/>
        <scheme val="minor"/>
      </rPr>
      <t xml:space="preserve"> * c_a_treat_DR_improved) * (1+disc)^-20</t>
    </r>
  </si>
  <si>
    <r>
      <t xml:space="preserve">(n_assess_y22 * c_a_diag_standard + n_treat_DS_y22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n_treat_DR_y22</t>
    </r>
    <r>
      <rPr>
        <sz val="11"/>
        <color rgb="FFFF0000"/>
        <rFont val="Aptos Narrow"/>
        <family val="2"/>
        <scheme val="minor"/>
      </rPr>
      <t xml:space="preserve"> - n_treat_DR_short_y22)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n_treat_DR_short_y22</t>
    </r>
    <r>
      <rPr>
        <sz val="11"/>
        <rFont val="Aptos Narrow"/>
        <family val="2"/>
        <scheme val="minor"/>
      </rPr>
      <t xml:space="preserve"> * c_a_treat_DR_improved) * (1+disc)^-21</t>
    </r>
  </si>
  <si>
    <r>
      <t xml:space="preserve">(n_assess_y23 * c_a_diag_standard + n_treat_DS_y23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n_treat_DR_y23</t>
    </r>
    <r>
      <rPr>
        <sz val="11"/>
        <color rgb="FFFF0000"/>
        <rFont val="Aptos Narrow"/>
        <family val="2"/>
        <scheme val="minor"/>
      </rPr>
      <t xml:space="preserve"> - n_treat_DR_short_y23)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n_treat_DR_short_y23</t>
    </r>
    <r>
      <rPr>
        <sz val="11"/>
        <rFont val="Aptos Narrow"/>
        <family val="2"/>
        <scheme val="minor"/>
      </rPr>
      <t xml:space="preserve"> * c_a_treat_DR_improved) * (1+disc)^-22</t>
    </r>
  </si>
  <si>
    <r>
      <t xml:space="preserve">(n_assess_y24 * c_a_diag_standard + n_treat_DS_y24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n_treat_DR_y24</t>
    </r>
    <r>
      <rPr>
        <sz val="11"/>
        <color rgb="FFFF0000"/>
        <rFont val="Aptos Narrow"/>
        <family val="2"/>
        <scheme val="minor"/>
      </rPr>
      <t xml:space="preserve"> - n_treat_DR_short_y24)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n_treat_DR_short_y24</t>
    </r>
    <r>
      <rPr>
        <sz val="11"/>
        <rFont val="Aptos Narrow"/>
        <family val="2"/>
        <scheme val="minor"/>
      </rPr>
      <t xml:space="preserve"> * c_a_treat_DR_improved) * (1+disc)^-23</t>
    </r>
  </si>
  <si>
    <r>
      <t xml:space="preserve">(n_assess_y25 * c_a_diag_standard + n_treat_DS_y25 * c_a_treat_DS_standard + </t>
    </r>
    <r>
      <rPr>
        <sz val="11"/>
        <color rgb="FFFF0000"/>
        <rFont val="Aptos Narrow"/>
        <family val="2"/>
        <scheme val="minor"/>
      </rPr>
      <t>(</t>
    </r>
    <r>
      <rPr>
        <sz val="11"/>
        <rFont val="Aptos Narrow"/>
        <family val="2"/>
        <scheme val="minor"/>
      </rPr>
      <t>n_treat_DR_y25</t>
    </r>
    <r>
      <rPr>
        <sz val="11"/>
        <color rgb="FFFF0000"/>
        <rFont val="Aptos Narrow"/>
        <family val="2"/>
        <scheme val="minor"/>
      </rPr>
      <t xml:space="preserve"> - n_treat_DR_short_y25)</t>
    </r>
    <r>
      <rPr>
        <sz val="11"/>
        <rFont val="Aptos Narrow"/>
        <family val="2"/>
        <scheme val="minor"/>
      </rPr>
      <t xml:space="preserve"> * c_a_treat_DR_standard + </t>
    </r>
    <r>
      <rPr>
        <sz val="11"/>
        <color rgb="FFFF0000"/>
        <rFont val="Aptos Narrow"/>
        <family val="2"/>
        <scheme val="minor"/>
      </rPr>
      <t>n_treat_DR_short_y25</t>
    </r>
    <r>
      <rPr>
        <sz val="11"/>
        <rFont val="Aptos Narrow"/>
        <family val="2"/>
        <scheme val="minor"/>
      </rPr>
      <t xml:space="preserve"> * c_a_treat_DR_improved) * (1+disc)^-24</t>
    </r>
  </si>
  <si>
    <r>
      <t xml:space="preserve">n_assess_y1 * c_a_diag_standard + n_treat_DS_y1 * c_a_treat_DS_standard + n_treat_DR_y1 * c_a_treat_DR_standard + </t>
    </r>
    <r>
      <rPr>
        <sz val="11"/>
        <color rgb="FFFF0000"/>
        <rFont val="Aptos Narrow"/>
        <family val="2"/>
        <scheme val="minor"/>
      </rPr>
      <t>Test_count_y1</t>
    </r>
    <r>
      <rPr>
        <sz val="11"/>
        <rFont val="Aptos Narrow"/>
        <family val="2"/>
        <scheme val="minor"/>
      </rPr>
      <t xml:space="preserve"> * c_a_screen_CXR + n_screen_CXRpositive_count_y1 * c_a_screen_Xpert</t>
    </r>
  </si>
  <si>
    <r>
      <t xml:space="preserve">(n_assess_y2 * c_a_diag_standard + n_treat_DS_y2 * c_a_treat_DS_standard + n_treat_DR_y2 * c_a_treat_DR_standard + </t>
    </r>
    <r>
      <rPr>
        <sz val="11"/>
        <color rgb="FFFF0000"/>
        <rFont val="Aptos Narrow"/>
        <family val="2"/>
        <scheme val="minor"/>
      </rPr>
      <t>Test_count_y2</t>
    </r>
    <r>
      <rPr>
        <sz val="11"/>
        <rFont val="Aptos Narrow"/>
        <family val="2"/>
        <scheme val="minor"/>
      </rPr>
      <t xml:space="preserve"> * c_a_screen_CXR + n_screen_CXRpositive_count_y2 * c_a_screen_Xpert) * (1+disc)^-1</t>
    </r>
  </si>
  <si>
    <r>
      <t xml:space="preserve">(n_assess_y3 * c_a_diag_standard + n_treat_DS_y3 * c_a_treat_DS_standard + n_treat_DR_y3 * c_a_treat_DR_standard + </t>
    </r>
    <r>
      <rPr>
        <sz val="11"/>
        <color rgb="FFFF0000"/>
        <rFont val="Aptos Narrow"/>
        <family val="2"/>
        <scheme val="minor"/>
      </rPr>
      <t>Test_count_y3</t>
    </r>
    <r>
      <rPr>
        <sz val="11"/>
        <rFont val="Aptos Narrow"/>
        <family val="2"/>
        <scheme val="minor"/>
      </rPr>
      <t xml:space="preserve"> * c_a_screen_CXR + n_screen_CXRpositive_count_y3 * c_a_screen_Xpert) * (1+disc)^-2</t>
    </r>
  </si>
  <si>
    <r>
      <t xml:space="preserve">(n_assess_y4 * c_a_diag_standard + n_treat_DS_y4 * c_a_treat_DS_standard + n_treat_DR_y4 * c_a_treat_DR_standard + </t>
    </r>
    <r>
      <rPr>
        <sz val="11"/>
        <color rgb="FFFF0000"/>
        <rFont val="Aptos Narrow"/>
        <family val="2"/>
        <scheme val="minor"/>
      </rPr>
      <t>Test_count_y4</t>
    </r>
    <r>
      <rPr>
        <sz val="11"/>
        <rFont val="Aptos Narrow"/>
        <family val="2"/>
        <scheme val="minor"/>
      </rPr>
      <t xml:space="preserve"> * c_a_screen_CXR + n_screen_CXRpositive_count_y4 * c_a_screen_Xpert) * (1+disc)^-3</t>
    </r>
  </si>
  <si>
    <r>
      <t xml:space="preserve">(n_assess_y5 * c_a_diag_standard + n_treat_DS_y5 * c_a_treat_DS_standard + n_treat_DR_y5 * c_a_treat_DR_standard + </t>
    </r>
    <r>
      <rPr>
        <sz val="11"/>
        <color rgb="FFFF0000"/>
        <rFont val="Aptos Narrow"/>
        <family val="2"/>
        <scheme val="minor"/>
      </rPr>
      <t>Test_count_y5</t>
    </r>
    <r>
      <rPr>
        <sz val="11"/>
        <rFont val="Aptos Narrow"/>
        <family val="2"/>
        <scheme val="minor"/>
      </rPr>
      <t xml:space="preserve"> * c_a_screen_CXR + n_screen_CXRpositive_count_y5 * c_a_screen_Xpert) * (1+disc)^-4</t>
    </r>
  </si>
  <si>
    <r>
      <t xml:space="preserve">(n_assess_y6 * c_a_diag_standard + n_treat_DS_y6 * c_a_treat_DS_standard + n_treat_DR_y6 * c_a_treat_DR_standard + </t>
    </r>
    <r>
      <rPr>
        <sz val="11"/>
        <color rgb="FFFF0000"/>
        <rFont val="Aptos Narrow"/>
        <family val="2"/>
        <scheme val="minor"/>
      </rPr>
      <t>Test_count_y6</t>
    </r>
    <r>
      <rPr>
        <sz val="11"/>
        <rFont val="Aptos Narrow"/>
        <family val="2"/>
        <scheme val="minor"/>
      </rPr>
      <t xml:space="preserve"> * c_a_screen_CXR + n_screen_CXRpositive_count_y6 * c_a_screen_Xpert) * (1+disc)^-5</t>
    </r>
  </si>
  <si>
    <r>
      <t xml:space="preserve">(n_assess_y7 * c_a_diag_standard + n_treat_DS_y7 * c_a_treat_DS_standard + n_treat_DR_y7 * c_a_treat_DR_standard + </t>
    </r>
    <r>
      <rPr>
        <sz val="11"/>
        <color rgb="FFFF0000"/>
        <rFont val="Aptos Narrow"/>
        <family val="2"/>
        <scheme val="minor"/>
      </rPr>
      <t>Test_count_y7</t>
    </r>
    <r>
      <rPr>
        <sz val="11"/>
        <rFont val="Aptos Narrow"/>
        <family val="2"/>
        <scheme val="minor"/>
      </rPr>
      <t xml:space="preserve"> * c_a_screen_CXR + n_screen_CXRpositive_count_y7 * c_a_screen_Xpert) * (1+disc)^-6</t>
    </r>
  </si>
  <si>
    <r>
      <t xml:space="preserve">(n_assess_y8 * c_a_diag_standard + n_treat_DS_y8 * c_a_treat_DS_standard + n_treat_DR_y8 * c_a_treat_DR_standard + </t>
    </r>
    <r>
      <rPr>
        <sz val="11"/>
        <color rgb="FFFF0000"/>
        <rFont val="Aptos Narrow"/>
        <family val="2"/>
        <scheme val="minor"/>
      </rPr>
      <t>Test_count_y8</t>
    </r>
    <r>
      <rPr>
        <sz val="11"/>
        <rFont val="Aptos Narrow"/>
        <family val="2"/>
        <scheme val="minor"/>
      </rPr>
      <t xml:space="preserve"> * c_a_screen_CXR + n_screen_CXRpositive_count_y8 * c_a_screen_Xpert) * (1+disc)^-7</t>
    </r>
  </si>
  <si>
    <r>
      <t xml:space="preserve">(n_assess_y9 * c_a_diag_standard + n_treat_DS_y9 * c_a_treat_DS_standard + n_treat_DR_y9 * c_a_treat_DR_standard + </t>
    </r>
    <r>
      <rPr>
        <sz val="11"/>
        <color rgb="FFFF0000"/>
        <rFont val="Aptos Narrow"/>
        <family val="2"/>
        <scheme val="minor"/>
      </rPr>
      <t>Test_count_y9</t>
    </r>
    <r>
      <rPr>
        <sz val="11"/>
        <rFont val="Aptos Narrow"/>
        <family val="2"/>
        <scheme val="minor"/>
      </rPr>
      <t xml:space="preserve"> * c_a_screen_CXR + n_screen_CXRpositive_count_y9 * c_a_screen_Xpert) * (1+disc)^-8</t>
    </r>
  </si>
  <si>
    <r>
      <t xml:space="preserve">(n_assess_y10 * c_a_diag_standard + n_treat_DS_y10 * c_a_treat_DS_standard + n_treat_DR_y10 * c_a_treat_DR_standard </t>
    </r>
    <r>
      <rPr>
        <sz val="11"/>
        <color rgb="FFFF0000"/>
        <rFont val="Aptos Narrow"/>
        <family val="2"/>
        <scheme val="minor"/>
      </rPr>
      <t>+ Test_count_y10 * c_a_screen_CXR + n_screen_CXRpositive_count_y10 * c_a_screen_Xpert</t>
    </r>
    <r>
      <rPr>
        <sz val="11"/>
        <color theme="1"/>
        <rFont val="Aptos Narrow"/>
        <family val="2"/>
        <scheme val="minor"/>
      </rPr>
      <t>) * (1+disc)^-9</t>
    </r>
  </si>
  <si>
    <t>n_treat_DR_y[n] - n_treat_DR_short_y[n]</t>
  </si>
  <si>
    <t>Model output changed from n_all_y to Test_count_y; scale-up removed (incorporated into Test_count_y)</t>
  </si>
  <si>
    <t>Nutrition for contacts</t>
  </si>
  <si>
    <r>
      <t xml:space="preserve">Nutrition </t>
    </r>
    <r>
      <rPr>
        <b/>
        <sz val="11"/>
        <color rgb="FFFF0000"/>
        <rFont val="Aptos Narrow"/>
        <family val="2"/>
        <scheme val="minor"/>
      </rPr>
      <t>for TB patients</t>
    </r>
  </si>
  <si>
    <t>RR of death following TB</t>
  </si>
  <si>
    <t>Used in life year calculations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</si>
  <si>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</si>
  <si>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</si>
  <si>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</si>
  <si>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</si>
  <si>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</si>
  <si>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</si>
  <si>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</si>
  <si>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</si>
  <si>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</si>
  <si>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y20</t>
  </si>
  <si>
    <t>y21</t>
  </si>
  <si>
    <t>y22</t>
  </si>
  <si>
    <t>y23</t>
  </si>
  <si>
    <t>y24</t>
  </si>
  <si>
    <t>y25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</si>
  <si>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</si>
  <si>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</si>
  <si>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</si>
  <si>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</si>
  <si>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</si>
  <si>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</si>
  <si>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</si>
  <si>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</si>
  <si>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</si>
  <si>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</si>
  <si>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9c</t>
  </si>
  <si>
    <r>
      <t>c_a_screen_CXR</t>
    </r>
    <r>
      <rPr>
        <sz val="11"/>
        <color rgb="FFFF0000"/>
        <rFont val="Aptos Narrow"/>
        <family val="2"/>
        <scheme val="minor"/>
      </rPr>
      <t>_hi</t>
    </r>
  </si>
  <si>
    <t>c_a_screen_CXR_lo</t>
  </si>
  <si>
    <t>Community screening CXR (low cost estimate)</t>
  </si>
  <si>
    <t>c_a_nutrition_index</t>
  </si>
  <si>
    <t>CXR at mobile van - high estimate</t>
  </si>
  <si>
    <t>CXR at mobile van - low estimate</t>
  </si>
  <si>
    <t>[Using South Africa cost]</t>
  </si>
  <si>
    <t>Further details are on the DCT2 shared spreadsheet</t>
  </si>
  <si>
    <t>da Silva Santos 2020, GDF 2025</t>
  </si>
  <si>
    <t>Chatterjee 2021</t>
  </si>
  <si>
    <t>Datta 2019</t>
  </si>
  <si>
    <t>[Using Brazil cost]</t>
  </si>
  <si>
    <t>Chatterjee 2021, GDF 2025</t>
  </si>
  <si>
    <t>RATIONS</t>
  </si>
  <si>
    <r>
      <t>Nutrition</t>
    </r>
    <r>
      <rPr>
        <sz val="11"/>
        <color rgb="FFFF0000"/>
        <rFont val="Aptos Narrow"/>
        <family val="2"/>
        <scheme val="minor"/>
      </rPr>
      <t xml:space="preserve"> for TB patients</t>
    </r>
  </si>
  <si>
    <r>
      <t xml:space="preserve">CXR at mobile van - </t>
    </r>
    <r>
      <rPr>
        <sz val="11"/>
        <color rgb="FFFF0000"/>
        <rFont val="Aptos Narrow"/>
        <family val="2"/>
        <scheme val="minor"/>
      </rPr>
      <t>high estimate</t>
    </r>
  </si>
  <si>
    <t>Excluding appointments</t>
  </si>
  <si>
    <t>Nutritional support for TB patients</t>
  </si>
  <si>
    <t>Nutritional support for household contacts</t>
  </si>
  <si>
    <r>
      <t>Nutritional support</t>
    </r>
    <r>
      <rPr>
        <sz val="11"/>
        <color rgb="FFFF0000"/>
        <rFont val="Aptos Narrow"/>
        <family val="2"/>
        <scheme val="minor"/>
      </rPr>
      <t xml:space="preserve"> for TB patients</t>
    </r>
  </si>
  <si>
    <t>Screening CXR (high estimate)</t>
  </si>
  <si>
    <t>Screening CXR (low estimate)</t>
  </si>
  <si>
    <t>c_c_CXR_mobile_hi</t>
  </si>
  <si>
    <t>c_c_CXR_mobile_lo</t>
  </si>
  <si>
    <r>
      <t>c_c_CXR_mobile</t>
    </r>
    <r>
      <rPr>
        <sz val="11"/>
        <color rgb="FFFF0000"/>
        <rFont val="Aptos Narrow"/>
        <family val="2"/>
        <scheme val="minor"/>
      </rPr>
      <t>_hi</t>
    </r>
  </si>
  <si>
    <r>
      <t>c_c_nutrition</t>
    </r>
    <r>
      <rPr>
        <sz val="11"/>
        <color rgb="FFFF0000"/>
        <rFont val="Aptos Narrow"/>
        <family val="2"/>
        <scheme val="minor"/>
      </rPr>
      <t>_index</t>
    </r>
  </si>
  <si>
    <t>Nutrition for household contacts</t>
  </si>
  <si>
    <t>Edoka 2020 HPP, no inflation</t>
  </si>
  <si>
    <t>Pichon-Riviere 2023 - bottom of range</t>
  </si>
  <si>
    <t>Pichon-Riviere 2023 - top of range</t>
  </si>
  <si>
    <t>Pichon-Riviere 2023 - central estimate</t>
  </si>
  <si>
    <t>$ 2019</t>
  </si>
  <si>
    <t>% 2019 GDP</t>
  </si>
  <si>
    <t>SEE ALSO BRAZIL RECENT!</t>
  </si>
  <si>
    <t>GDP 2019</t>
  </si>
  <si>
    <t>as reported</t>
  </si>
  <si>
    <t>These are roughly in line but broader than Ochalek's - keep using Ochalek for now</t>
  </si>
  <si>
    <t>Ochalek 2018, Edoka 2020</t>
  </si>
  <si>
    <t>See Econ sources sheet</t>
  </si>
  <si>
    <t>Menzies 2021</t>
  </si>
  <si>
    <t>Resource Use</t>
  </si>
  <si>
    <t>CXR at baseline</t>
  </si>
  <si>
    <t>assumption, based on 74% in those diagnosed with TB, 70% in some high risk groups, feasible maximum of 60% across the population. Seeking further data</t>
  </si>
  <si>
    <t>Unknown, holding assumption</t>
  </si>
  <si>
    <t>Relative usage (total number) of CXRs compared to total number of molecular tests</t>
  </si>
  <si>
    <t>Xpert/NAAT at baseline</t>
  </si>
  <si>
    <t>supplied by KH, sources in TBMod documentation</t>
  </si>
  <si>
    <t>Definition of HHCM assessment: currently assumed to be a clinic visit and Xpert (no CXR) - assumption based on incomplete and varied practice</t>
  </si>
  <si>
    <t>Added for v2</t>
  </si>
  <si>
    <t>Community screening CXR (high cost estimate)</t>
  </si>
  <si>
    <t>c_a_screen_CXR_hi</t>
  </si>
  <si>
    <t>(n_assess_y11 * c_a_diag_standard + n_treat_DS_y11 * c_a_treat_DS_standard + n_treat_DR_y11 * c_a_treat_DR_standard + n_nutrition_index_y11 * c_a_nutrition_index + n_nutrition_HHC_y11 * c_a_nutrition_contact) * (1+disc)^-10</t>
  </si>
  <si>
    <t>(n_assess_y12 * c_a_diag_standard + n_treat_DS_y12 * c_a_treat_DS_standard + n_treat_DR_y12 * c_a_treat_DR_standard + n_nutrition_index_y12 * c_a_nutrition_index + n_nutrition_HHC_y12 * c_a_nutrition_contact) * (1+disc)^-11</t>
  </si>
  <si>
    <t>(n_assess_y13 * c_a_diag_standard + n_treat_DS_y13 * c_a_treat_DS_standard + n_treat_DR_y13 * c_a_treat_DR_standard + n_nutrition_index_y13 * c_a_nutrition_index + n_nutrition_HHC_y13 * c_a_nutrition_contact) * (1+disc)^-12</t>
  </si>
  <si>
    <t>(n_assess_y14 * c_a_diag_standard + n_treat_DS_y14 * c_a_treat_DS_standard + n_treat_DR_y14 * c_a_treat_DR_standard + n_nutrition_index_y14 * c_a_nutrition_index + n_nutrition_HHC_y14 * c_a_nutrition_contact) * (1+disc)^-13</t>
  </si>
  <si>
    <t>(n_assess_y15 * c_a_diag_standard + n_treat_DS_y15 * c_a_treat_DS_standard + n_treat_DR_y15 * c_a_treat_DR_standard + n_nutrition_index_y15 * c_a_nutrition_index + n_nutrition_HHC_y15 * c_a_nutrition_contact) * (1+disc)^-14</t>
  </si>
  <si>
    <t>(n_assess_y16 * c_a_diag_standard + n_treat_DS_y16 * c_a_treat_DS_standard + n_treat_DR_y16 * c_a_treat_DR_standard + n_nutrition_index_y16 * c_a_nutrition_index + n_nutrition_HHC_y16 * c_a_nutrition_contact) * (1+disc)^-15</t>
  </si>
  <si>
    <t>(n_assess_y17 * c_a_diag_standard + n_treat_DS_y17 * c_a_treat_DS_standard + n_treat_DR_y17 * c_a_treat_DR_standard + n_nutrition_index_y17 * c_a_nutrition_index + n_nutrition_HHC_y17 * c_a_nutrition_contact) * (1+disc)^-16</t>
  </si>
  <si>
    <t>(n_assess_y18 * c_a_diag_standard + n_treat_DS_y18 * c_a_treat_DS_standard + n_treat_DR_y18 * c_a_treat_DR_standard + n_nutrition_index_y18 * c_a_nutrition_index + n_nutrition_HHC_y18 * c_a_nutrition_contact) * (1+disc)^-17</t>
  </si>
  <si>
    <t>(n_assess_y19 * c_a_diag_standard + n_treat_DS_y19 * c_a_treat_DS_standard + n_treat_DR_y19 * c_a_treat_DR_standard + n_nutrition_index_y19 * c_a_nutrition_index + n_nutrition_HHC_y19 * c_a_nutrition_contact) * (1+disc)^-18</t>
  </si>
  <si>
    <t>(n_assess_y20 * c_a_diag_standard + n_treat_DS_y20 * c_a_treat_DS_standard + n_treat_DR_y20 * c_a_treat_DR_standard + n_nutrition_index_y20 * c_a_nutrition_index + n_nutrition_HHC_y20 * c_a_nutrition_contact) * (1+disc)^-19</t>
  </si>
  <si>
    <t>(n_assess_y21 * c_a_diag_standard + n_treat_DS_y21 * c_a_treat_DS_standard + n_treat_DR_y21 * c_a_treat_DR_standard + n_nutrition_index_y21 * c_a_nutrition_index + n_nutrition_HHC_y21 * c_a_nutrition_contact) * (1+disc)^-20</t>
  </si>
  <si>
    <t>(n_assess_y22 * c_a_diag_standard + n_treat_DS_y22 * c_a_treat_DS_standard + n_treat_DR_y22 * c_a_treat_DR_standard + n_nutrition_index_y22 * c_a_nutrition_index + n_nutrition_HHC_y22 * c_a_nutrition_contact) * (1+disc)^-21</t>
  </si>
  <si>
    <t>(n_assess_y23 * c_a_diag_standard + n_treat_DS_y23 * c_a_treat_DS_standard + n_treat_DR_y23 * c_a_treat_DR_standard + n_nutrition_index_y23 * c_a_nutrition_index + n_nutrition_HHC_y23 * c_a_nutrition_contact) * (1+disc)^-22</t>
  </si>
  <si>
    <t>(n_assess_y24 * c_a_diag_standard + n_treat_DS_y24 * c_a_treat_DS_standard + n_treat_DR_y24 * c_a_treat_DR_standard + n_nutrition_index_y24 * c_a_nutrition_index + n_nutrition_HHC_y24 * c_a_nutrition_contact) * (1+disc)^-23</t>
  </si>
  <si>
    <t>(n_assess_y25 * c_a_diag_standard + n_treat_DS_y25 * c_a_treat_DS_standard + n_treat_DR_y25 * c_a_treat_DR_standard + n_nutrition_index_y25 * c_a_nutrition_index + n_nutrition_HHC_y25 * c_a_nutrition_contact) * (1+disc)^-24</t>
  </si>
  <si>
    <r>
      <t>n_assess_y1 * c_a_diag_standard + n_treat_DS_y1 * c_a_treat_DS_standard + n_treat_DR_y1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rFont val="Aptos Narrow"/>
        <family val="2"/>
        <scheme val="minor"/>
      </rPr>
      <t>_y</t>
    </r>
    <r>
      <rPr>
        <sz val="11"/>
        <color theme="1"/>
        <rFont val="Aptos Narrow"/>
        <family val="2"/>
        <scheme val="minor"/>
      </rPr>
      <t>1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_y1 * c_a_nutrition_contact</t>
    </r>
  </si>
  <si>
    <r>
      <t>(n_assess_y2 * c_a_diag_standard + n_treat_DS_y2 * c_a_treat_DS_standard + n_treat_DR_y2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color theme="1"/>
        <rFont val="Aptos Narrow"/>
        <family val="2"/>
        <scheme val="minor"/>
      </rPr>
      <t>_y2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_y2 * c_a_nutrition_contact) * (1+disc)^-1</t>
    </r>
  </si>
  <si>
    <r>
      <t>(n_assess_y3 * c_a_diag_standard + n_treat_DS_y3 * c_a_treat_DS_standard + n_treat_DR_y3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color theme="1"/>
        <rFont val="Aptos Narrow"/>
        <family val="2"/>
        <scheme val="minor"/>
      </rPr>
      <t>_y3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_y3 * c_a_nutrition_contact) * (1+disc)^-2</t>
    </r>
  </si>
  <si>
    <r>
      <t>(n_assess_y4 * c_a_diag_standard + n_treat_DS_y4 * c_a_treat_DS_standard + n_treat_DR_y4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color theme="1"/>
        <rFont val="Aptos Narrow"/>
        <family val="2"/>
        <scheme val="minor"/>
      </rPr>
      <t>_y4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_y4 * c_a_nutrition_contact) * (1+disc)^-3</t>
    </r>
  </si>
  <si>
    <r>
      <t>(n_assess_y5 * c_a_diag_standard + n_treat_DS_y5 * c_a_treat_DS_standard + n_treat_DR_y5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color theme="1"/>
        <rFont val="Aptos Narrow"/>
        <family val="2"/>
        <scheme val="minor"/>
      </rPr>
      <t>_y5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_y5 * c_a_nutrition_contact) * (1+disc)^-4</t>
    </r>
  </si>
  <si>
    <r>
      <t>(n_assess_y6 * c_a_diag_standard + n_treat_DS_y6 * c_a_treat_DS_standard + n_treat_DR_y6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color theme="1"/>
        <rFont val="Aptos Narrow"/>
        <family val="2"/>
        <scheme val="minor"/>
      </rPr>
      <t>_y6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_y6 * c_a_nutrition_contact) * (1+disc)^-5</t>
    </r>
  </si>
  <si>
    <r>
      <t>(n_assess_y7 * c_a_diag_standard + n_treat_DS_y7 * c_a_treat_DS_standard + n_treat_DR_y7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color theme="1"/>
        <rFont val="Aptos Narrow"/>
        <family val="2"/>
        <scheme val="minor"/>
      </rPr>
      <t>_y7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_y7 * c_a_nutrition_contact) * (1+disc)^-6</t>
    </r>
  </si>
  <si>
    <r>
      <t>(n_assess_y8 * c_a_diag_standard + n_treat_DS_y8 * c_a_treat_DS_standard + n_treat_DR_y8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color theme="1"/>
        <rFont val="Aptos Narrow"/>
        <family val="2"/>
        <scheme val="minor"/>
      </rPr>
      <t>_y8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_y8 * c_a_nutrition_contact) * (1+disc)^-7</t>
    </r>
  </si>
  <si>
    <r>
      <t>(n_assess_y9 * c_a_diag_standard + n_treat_DS_y9 * c_a_treat_DS_standard + n_treat_DR_y9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color theme="1"/>
        <rFont val="Aptos Narrow"/>
        <family val="2"/>
        <scheme val="minor"/>
      </rPr>
      <t>_y9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_y9 * c_a_nutrition_contact) * (1+disc)^-8</t>
    </r>
  </si>
  <si>
    <r>
      <t>(n_assess_y10 * c_a_diag_standard + n_treat_DS_y10 * c_a_treat_DS_standard + n_treat_DR_y10 * c_a_treat_DR_standard + n_</t>
    </r>
    <r>
      <rPr>
        <sz val="11"/>
        <color rgb="FFFF0000"/>
        <rFont val="Aptos Narrow"/>
        <family val="2"/>
        <scheme val="minor"/>
      </rPr>
      <t>nutrition_index</t>
    </r>
    <r>
      <rPr>
        <sz val="11"/>
        <color theme="1"/>
        <rFont val="Aptos Narrow"/>
        <family val="2"/>
        <scheme val="minor"/>
      </rPr>
      <t>_y10 * c_a_nutrition_index + n_</t>
    </r>
    <r>
      <rPr>
        <sz val="11"/>
        <color rgb="FFFF0000"/>
        <rFont val="Aptos Narrow"/>
        <family val="2"/>
        <scheme val="minor"/>
      </rPr>
      <t>nutrition_HHC</t>
    </r>
    <r>
      <rPr>
        <sz val="11"/>
        <color theme="1"/>
        <rFont val="Aptos Narrow"/>
        <family val="2"/>
        <scheme val="minor"/>
      </rPr>
      <t>_y10 * c_a_nutrition_contact) * (1+disc)^-9</t>
    </r>
  </si>
  <si>
    <r>
      <t xml:space="preserve">v5.0 Cost names changed, scale-up added; </t>
    </r>
    <r>
      <rPr>
        <b/>
        <sz val="11"/>
        <color rgb="FFFF0000"/>
        <rFont val="Aptos Narrow"/>
        <family val="2"/>
        <scheme val="minor"/>
      </rPr>
      <t>v5.3 output names changes, scale-up removed</t>
    </r>
  </si>
  <si>
    <t>c_a_vax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</si>
</sst>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7030A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sz val="11"/>
      <color theme="0" tint="-0.249977111117893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strike/>
      <sz val="11"/>
      <color theme="0" tint="-0.499984740745262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9E7C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0" fillId="0" borderId="0" xfId="0" applyAlignment="1">
      <alignment vertical="top" wrapText="1"/>
    </xf>
    <xf numFmtId="0" fontId="4" fillId="0" borderId="0" xfId="0" applyFont="1"/>
    <xf numFmtId="0" fontId="4" fillId="0" borderId="0" xfId="0" quotePrefix="1" applyFont="1" applyAlignment="1">
      <alignment vertical="top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quotePrefix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quotePrefix="1" applyBorder="1"/>
    <xf numFmtId="9" fontId="0" fillId="0" borderId="0" xfId="0" applyNumberFormat="1"/>
    <xf numFmtId="3" fontId="0" fillId="0" borderId="0" xfId="0" applyNumberFormat="1"/>
    <xf numFmtId="0" fontId="9" fillId="0" borderId="0" xfId="0" applyFont="1" applyAlignment="1">
      <alignment horizontal="center"/>
    </xf>
    <xf numFmtId="1" fontId="0" fillId="0" borderId="0" xfId="0" applyNumberFormat="1"/>
    <xf numFmtId="0" fontId="10" fillId="0" borderId="0" xfId="0" applyFont="1"/>
    <xf numFmtId="0" fontId="3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3" fillId="0" borderId="0" xfId="0" applyFont="1"/>
    <xf numFmtId="0" fontId="7" fillId="0" borderId="0" xfId="0" applyFont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16" fillId="0" borderId="0" xfId="0" applyFont="1"/>
    <xf numFmtId="0" fontId="4" fillId="0" borderId="0" xfId="0" quotePrefix="1" applyFont="1"/>
    <xf numFmtId="0" fontId="3" fillId="0" borderId="0" xfId="0" quotePrefix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quotePrefix="1" applyFont="1"/>
    <xf numFmtId="0" fontId="21" fillId="0" borderId="0" xfId="0" quotePrefix="1" applyFont="1" applyAlignment="1">
      <alignment vertical="top"/>
    </xf>
    <xf numFmtId="0" fontId="22" fillId="0" borderId="0" xfId="0" applyFont="1"/>
    <xf numFmtId="0" fontId="22" fillId="0" borderId="0" xfId="0" quotePrefix="1" applyFont="1"/>
    <xf numFmtId="0" fontId="4" fillId="0" borderId="1" xfId="0" applyFont="1" applyBorder="1"/>
    <xf numFmtId="0" fontId="15" fillId="0" borderId="0" xfId="0" quotePrefix="1" applyFont="1"/>
    <xf numFmtId="0" fontId="1" fillId="2" borderId="10" xfId="0" applyFont="1" applyFill="1" applyBorder="1"/>
    <xf numFmtId="0" fontId="1" fillId="2" borderId="12" xfId="0" quotePrefix="1" applyFont="1" applyFill="1" applyBorder="1"/>
    <xf numFmtId="0" fontId="15" fillId="2" borderId="12" xfId="0" quotePrefix="1" applyFont="1" applyFill="1" applyBorder="1"/>
    <xf numFmtId="0" fontId="1" fillId="2" borderId="9" xfId="0" applyFont="1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1" fillId="3" borderId="6" xfId="0" applyFont="1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164" fontId="0" fillId="4" borderId="1" xfId="0" applyNumberFormat="1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0" xfId="0" applyFill="1"/>
    <xf numFmtId="0" fontId="4" fillId="4" borderId="12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4" xfId="0" applyFill="1" applyBorder="1"/>
    <xf numFmtId="0" fontId="0" fillId="5" borderId="0" xfId="0" applyFill="1"/>
    <xf numFmtId="0" fontId="23" fillId="0" borderId="0" xfId="0" applyFont="1"/>
    <xf numFmtId="0" fontId="24" fillId="0" borderId="0" xfId="0" applyFont="1"/>
    <xf numFmtId="0" fontId="2" fillId="0" borderId="5" xfId="0" applyFont="1" applyBorder="1"/>
    <xf numFmtId="0" fontId="23" fillId="0" borderId="0" xfId="0" applyFont="1" applyAlignment="1">
      <alignment horizontal="right" vertical="top"/>
    </xf>
    <xf numFmtId="0" fontId="12" fillId="0" borderId="0" xfId="0" applyFont="1"/>
    <xf numFmtId="0" fontId="1" fillId="0" borderId="0" xfId="0" applyFont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6" borderId="2" xfId="0" quotePrefix="1" applyFill="1" applyBorder="1"/>
    <xf numFmtId="0" fontId="0" fillId="6" borderId="0" xfId="0" quotePrefix="1" applyFill="1"/>
    <xf numFmtId="0" fontId="3" fillId="0" borderId="2" xfId="0" applyFont="1" applyBorder="1"/>
    <xf numFmtId="0" fontId="1" fillId="0" borderId="0" xfId="0" applyFont="1" applyAlignment="1">
      <alignment horizontal="right"/>
    </xf>
    <xf numFmtId="0" fontId="24" fillId="0" borderId="4" xfId="0" applyFont="1" applyBorder="1"/>
    <xf numFmtId="0" fontId="8" fillId="0" borderId="15" xfId="0" applyFont="1" applyBorder="1"/>
    <xf numFmtId="2" fontId="4" fillId="4" borderId="1" xfId="0" applyNumberFormat="1" applyFont="1" applyFill="1" applyBorder="1"/>
    <xf numFmtId="2" fontId="4" fillId="4" borderId="2" xfId="0" applyNumberFormat="1" applyFont="1" applyFill="1" applyBorder="1"/>
    <xf numFmtId="2" fontId="4" fillId="4" borderId="3" xfId="0" applyNumberFormat="1" applyFont="1" applyFill="1" applyBorder="1"/>
    <xf numFmtId="2" fontId="4" fillId="4" borderId="6" xfId="0" applyNumberFormat="1" applyFont="1" applyFill="1" applyBorder="1"/>
    <xf numFmtId="2" fontId="4" fillId="4" borderId="7" xfId="0" applyNumberFormat="1" applyFont="1" applyFill="1" applyBorder="1"/>
    <xf numFmtId="2" fontId="4" fillId="4" borderId="8" xfId="0" applyNumberFormat="1" applyFont="1" applyFill="1" applyBorder="1"/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right" vertical="top"/>
    </xf>
    <xf numFmtId="0" fontId="1" fillId="5" borderId="9" xfId="0" applyFont="1" applyFill="1" applyBorder="1"/>
    <xf numFmtId="0" fontId="1" fillId="5" borderId="9" xfId="0" applyFont="1" applyFill="1" applyBorder="1" applyAlignment="1">
      <alignment vertical="top"/>
    </xf>
    <xf numFmtId="0" fontId="14" fillId="5" borderId="9" xfId="0" applyFont="1" applyFill="1" applyBorder="1" applyAlignment="1">
      <alignment vertical="top"/>
    </xf>
    <xf numFmtId="0" fontId="1" fillId="5" borderId="14" xfId="0" applyFont="1" applyFill="1" applyBorder="1" applyAlignment="1">
      <alignment vertical="top"/>
    </xf>
    <xf numFmtId="0" fontId="23" fillId="0" borderId="6" xfId="0" applyFont="1" applyBorder="1"/>
    <xf numFmtId="165" fontId="0" fillId="4" borderId="13" xfId="0" applyNumberFormat="1" applyFill="1" applyBorder="1"/>
    <xf numFmtId="0" fontId="23" fillId="0" borderId="5" xfId="0" applyFont="1" applyBorder="1"/>
    <xf numFmtId="2" fontId="0" fillId="0" borderId="0" xfId="0" applyNumberFormat="1"/>
    <xf numFmtId="0" fontId="0" fillId="6" borderId="0" xfId="0" applyFill="1"/>
    <xf numFmtId="0" fontId="0" fillId="6" borderId="4" xfId="0" quotePrefix="1" applyFill="1" applyBorder="1"/>
    <xf numFmtId="0" fontId="0" fillId="6" borderId="5" xfId="0" quotePrefix="1" applyFill="1" applyBorder="1"/>
    <xf numFmtId="0" fontId="24" fillId="6" borderId="0" xfId="0" applyFont="1" applyFill="1"/>
    <xf numFmtId="2" fontId="2" fillId="6" borderId="0" xfId="0" applyNumberFormat="1" applyFont="1" applyFill="1"/>
    <xf numFmtId="0" fontId="2" fillId="6" borderId="0" xfId="0" applyFont="1" applyFill="1"/>
    <xf numFmtId="0" fontId="0" fillId="6" borderId="0" xfId="0" applyFill="1" applyAlignment="1">
      <alignment horizontal="left"/>
    </xf>
    <xf numFmtId="0" fontId="0" fillId="6" borderId="3" xfId="0" quotePrefix="1" applyFill="1" applyBorder="1"/>
    <xf numFmtId="0" fontId="0" fillId="9" borderId="0" xfId="0" applyFill="1"/>
    <xf numFmtId="0" fontId="0" fillId="9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/>
    <xf numFmtId="0" fontId="4" fillId="11" borderId="0" xfId="0" applyFont="1" applyFill="1" applyAlignment="1">
      <alignment vertical="top"/>
    </xf>
    <xf numFmtId="0" fontId="0" fillId="11" borderId="0" xfId="0" applyFill="1"/>
    <xf numFmtId="0" fontId="0" fillId="11" borderId="0" xfId="0" applyFill="1" applyAlignment="1">
      <alignment vertical="top"/>
    </xf>
    <xf numFmtId="165" fontId="0" fillId="2" borderId="1" xfId="0" applyNumberFormat="1" applyFill="1" applyBorder="1"/>
    <xf numFmtId="165" fontId="0" fillId="2" borderId="4" xfId="0" applyNumberFormat="1" applyFill="1" applyBorder="1"/>
    <xf numFmtId="165" fontId="0" fillId="2" borderId="6" xfId="0" applyNumberFormat="1" applyFill="1" applyBorder="1"/>
    <xf numFmtId="165" fontId="0" fillId="2" borderId="3" xfId="0" applyNumberFormat="1" applyFill="1" applyBorder="1"/>
    <xf numFmtId="165" fontId="0" fillId="2" borderId="5" xfId="0" applyNumberFormat="1" applyFill="1" applyBorder="1"/>
    <xf numFmtId="165" fontId="0" fillId="2" borderId="8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0" fillId="3" borderId="5" xfId="0" applyNumberFormat="1" applyFill="1" applyBorder="1"/>
    <xf numFmtId="0" fontId="23" fillId="0" borderId="7" xfId="0" applyFont="1" applyBorder="1"/>
    <xf numFmtId="0" fontId="14" fillId="0" borderId="0" xfId="0" applyFont="1"/>
    <xf numFmtId="0" fontId="14" fillId="7" borderId="0" xfId="0" applyFont="1" applyFill="1" applyAlignment="1">
      <alignment vertical="top" wrapText="1"/>
    </xf>
    <xf numFmtId="0" fontId="10" fillId="5" borderId="9" xfId="0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0" fontId="25" fillId="0" borderId="0" xfId="0" applyFont="1"/>
    <xf numFmtId="0" fontId="14" fillId="0" borderId="0" xfId="0" applyFont="1" applyAlignment="1">
      <alignment vertical="top" wrapText="1"/>
    </xf>
    <xf numFmtId="0" fontId="23" fillId="0" borderId="0" xfId="0" applyFont="1" applyAlignment="1">
      <alignment horizontal="right"/>
    </xf>
    <xf numFmtId="0" fontId="7" fillId="0" borderId="0" xfId="0" applyFont="1" applyAlignment="1">
      <alignment horizontal="right" vertical="top"/>
    </xf>
    <xf numFmtId="0" fontId="26" fillId="0" borderId="0" xfId="0" applyFont="1" applyAlignment="1">
      <alignment vertical="top" wrapText="1"/>
    </xf>
    <xf numFmtId="0" fontId="26" fillId="5" borderId="9" xfId="0" applyFont="1" applyFill="1" applyBorder="1" applyAlignment="1">
      <alignment vertical="top"/>
    </xf>
    <xf numFmtId="0" fontId="26" fillId="0" borderId="0" xfId="0" applyFont="1"/>
    <xf numFmtId="0" fontId="27" fillId="0" borderId="0" xfId="0" applyFont="1"/>
    <xf numFmtId="0" fontId="4" fillId="3" borderId="3" xfId="0" applyFont="1" applyFill="1" applyBorder="1"/>
    <xf numFmtId="0" fontId="4" fillId="3" borderId="5" xfId="0" applyFont="1" applyFill="1" applyBorder="1"/>
    <xf numFmtId="0" fontId="4" fillId="3" borderId="8" xfId="0" applyFont="1" applyFill="1" applyBorder="1"/>
    <xf numFmtId="0" fontId="23" fillId="0" borderId="0" xfId="0" applyFont="1" applyAlignment="1">
      <alignment vertical="top"/>
    </xf>
    <xf numFmtId="0" fontId="25" fillId="2" borderId="4" xfId="0" applyFont="1" applyFill="1" applyBorder="1"/>
    <xf numFmtId="0" fontId="25" fillId="2" borderId="5" xfId="0" applyFont="1" applyFill="1" applyBorder="1"/>
    <xf numFmtId="0" fontId="25" fillId="2" borderId="6" xfId="0" applyFont="1" applyFill="1" applyBorder="1"/>
    <xf numFmtId="0" fontId="25" fillId="2" borderId="8" xfId="0" applyFont="1" applyFill="1" applyBorder="1"/>
    <xf numFmtId="0" fontId="4" fillId="0" borderId="4" xfId="0" applyFont="1" applyBorder="1"/>
    <xf numFmtId="165" fontId="4" fillId="3" borderId="5" xfId="0" applyNumberFormat="1" applyFont="1" applyFill="1" applyBorder="1"/>
    <xf numFmtId="165" fontId="0" fillId="3" borderId="1" xfId="0" applyNumberFormat="1" applyFill="1" applyBorder="1"/>
    <xf numFmtId="165" fontId="0" fillId="3" borderId="4" xfId="0" applyNumberFormat="1" applyFill="1" applyBorder="1"/>
    <xf numFmtId="165" fontId="4" fillId="3" borderId="4" xfId="0" applyNumberFormat="1" applyFont="1" applyFill="1" applyBorder="1"/>
    <xf numFmtId="165" fontId="0" fillId="2" borderId="0" xfId="0" applyNumberFormat="1" applyFill="1"/>
    <xf numFmtId="165" fontId="0" fillId="2" borderId="2" xfId="0" applyNumberFormat="1" applyFill="1" applyBorder="1"/>
    <xf numFmtId="165" fontId="0" fillId="2" borderId="7" xfId="0" applyNumberFormat="1" applyFill="1" applyBorder="1"/>
    <xf numFmtId="0" fontId="23" fillId="0" borderId="4" xfId="0" applyFont="1" applyBorder="1"/>
    <xf numFmtId="1" fontId="4" fillId="6" borderId="4" xfId="0" applyNumberFormat="1" applyFont="1" applyFill="1" applyBorder="1"/>
    <xf numFmtId="1" fontId="4" fillId="6" borderId="5" xfId="0" applyNumberFormat="1" applyFont="1" applyFill="1" applyBorder="1"/>
    <xf numFmtId="165" fontId="0" fillId="4" borderId="15" xfId="0" applyNumberFormat="1" applyFill="1" applyBorder="1"/>
    <xf numFmtId="165" fontId="2" fillId="4" borderId="15" xfId="0" applyNumberFormat="1" applyFont="1" applyFill="1" applyBorder="1"/>
    <xf numFmtId="165" fontId="3" fillId="4" borderId="15" xfId="0" applyNumberFormat="1" applyFont="1" applyFill="1" applyBorder="1"/>
    <xf numFmtId="165" fontId="0" fillId="8" borderId="15" xfId="0" applyNumberFormat="1" applyFill="1" applyBorder="1"/>
    <xf numFmtId="165" fontId="0" fillId="8" borderId="14" xfId="0" applyNumberFormat="1" applyFill="1" applyBorder="1"/>
    <xf numFmtId="0" fontId="4" fillId="0" borderId="5" xfId="0" applyFont="1" applyBorder="1"/>
    <xf numFmtId="165" fontId="0" fillId="4" borderId="14" xfId="0" applyNumberFormat="1" applyFill="1" applyBorder="1"/>
    <xf numFmtId="0" fontId="23" fillId="0" borderId="0" xfId="0" applyFont="1" applyAlignment="1">
      <alignment horizontal="center"/>
    </xf>
    <xf numFmtId="0" fontId="23" fillId="0" borderId="2" xfId="0" applyFont="1" applyBorder="1"/>
    <xf numFmtId="0" fontId="23" fillId="0" borderId="2" xfId="0" quotePrefix="1" applyFont="1" applyBorder="1"/>
    <xf numFmtId="0" fontId="23" fillId="0" borderId="0" xfId="0" quotePrefix="1" applyFont="1"/>
    <xf numFmtId="0" fontId="23" fillId="6" borderId="0" xfId="0" quotePrefix="1" applyFont="1" applyFill="1"/>
    <xf numFmtId="0" fontId="23" fillId="0" borderId="8" xfId="0" applyFont="1" applyBorder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8" fillId="6" borderId="0" xfId="0" applyFont="1" applyFill="1"/>
    <xf numFmtId="0" fontId="28" fillId="0" borderId="0" xfId="0" applyFont="1" applyAlignment="1">
      <alignment horizontal="center"/>
    </xf>
    <xf numFmtId="0" fontId="28" fillId="0" borderId="4" xfId="0" applyFont="1" applyBorder="1"/>
    <xf numFmtId="0" fontId="28" fillId="0" borderId="5" xfId="0" applyFont="1" applyBorder="1"/>
    <xf numFmtId="0" fontId="31" fillId="0" borderId="0" xfId="0" applyFont="1"/>
    <xf numFmtId="164" fontId="0" fillId="0" borderId="0" xfId="0" quotePrefix="1" applyNumberFormat="1"/>
    <xf numFmtId="0" fontId="23" fillId="0" borderId="7" xfId="0" quotePrefix="1" applyFont="1" applyBorder="1"/>
    <xf numFmtId="0" fontId="23" fillId="6" borderId="7" xfId="0" quotePrefix="1" applyFont="1" applyFill="1" applyBorder="1"/>
    <xf numFmtId="0" fontId="23" fillId="6" borderId="0" xfId="0" applyFont="1" applyFill="1"/>
    <xf numFmtId="0" fontId="23" fillId="6" borderId="2" xfId="0" quotePrefix="1" applyFont="1" applyFill="1" applyBorder="1"/>
    <xf numFmtId="2" fontId="23" fillId="6" borderId="0" xfId="0" applyNumberFormat="1" applyFont="1" applyFill="1"/>
    <xf numFmtId="0" fontId="23" fillId="6" borderId="6" xfId="0" quotePrefix="1" applyFont="1" applyFill="1" applyBorder="1"/>
    <xf numFmtId="0" fontId="23" fillId="6" borderId="8" xfId="0" quotePrefix="1" applyFont="1" applyFill="1" applyBorder="1"/>
    <xf numFmtId="2" fontId="23" fillId="0" borderId="0" xfId="0" applyNumberFormat="1" applyFont="1"/>
    <xf numFmtId="0" fontId="23" fillId="0" borderId="6" xfId="0" quotePrefix="1" applyFont="1" applyBorder="1"/>
    <xf numFmtId="0" fontId="23" fillId="0" borderId="4" xfId="0" quotePrefix="1" applyFont="1" applyBorder="1"/>
    <xf numFmtId="0" fontId="23" fillId="6" borderId="5" xfId="0" quotePrefix="1" applyFont="1" applyFill="1" applyBorder="1"/>
    <xf numFmtId="2" fontId="1" fillId="0" borderId="0" xfId="0" applyNumberFormat="1" applyFont="1"/>
    <xf numFmtId="2" fontId="1" fillId="6" borderId="0" xfId="0" applyNumberFormat="1" applyFont="1" applyFill="1"/>
    <xf numFmtId="2" fontId="14" fillId="6" borderId="0" xfId="0" applyNumberFormat="1" applyFont="1" applyFill="1"/>
    <xf numFmtId="2" fontId="14" fillId="0" borderId="0" xfId="0" applyNumberFormat="1" applyFont="1"/>
    <xf numFmtId="10" fontId="0" fillId="0" borderId="0" xfId="0" applyNumberFormat="1"/>
    <xf numFmtId="0" fontId="32" fillId="0" borderId="0" xfId="0" applyFont="1"/>
    <xf numFmtId="0" fontId="2" fillId="0" borderId="9" xfId="0" applyFont="1" applyBorder="1" applyAlignment="1">
      <alignment vertical="top"/>
    </xf>
    <xf numFmtId="0" fontId="4" fillId="0" borderId="6" xfId="0" applyFont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1" xfId="0" quotePrefix="1" applyFont="1" applyFill="1" applyBorder="1"/>
    <xf numFmtId="0" fontId="1" fillId="2" borderId="12" xfId="0" quotePrefix="1" applyFont="1" applyFill="1" applyBorder="1"/>
    <xf numFmtId="0" fontId="0" fillId="0" borderId="7" xfId="0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4" fillId="3" borderId="0" xfId="0" applyFont="1" applyFill="1" applyBorder="1"/>
    <xf numFmtId="0" fontId="4" fillId="3" borderId="7" xfId="0" applyFont="1" applyFill="1" applyBorder="1"/>
    <xf numFmtId="165" fontId="0" fillId="3" borderId="0" xfId="0" applyNumberFormat="1" applyFill="1" applyBorder="1"/>
    <xf numFmtId="165" fontId="4" fillId="3" borderId="0" xfId="0" applyNumberFormat="1" applyFont="1" applyFill="1" applyBorder="1"/>
    <xf numFmtId="1" fontId="4" fillId="6" borderId="7" xfId="0" applyNumberFormat="1" applyFont="1" applyFill="1" applyBorder="1"/>
    <xf numFmtId="1" fontId="4" fillId="6" borderId="8" xfId="0" applyNumberFormat="1" applyFont="1" applyFill="1" applyBorder="1"/>
    <xf numFmtId="165" fontId="4" fillId="3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39E7C2"/>
      <color rgb="FFF5F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8F0F-95C7-4204-8AF7-8F41BFBBFBE7}">
  <dimension ref="A1:E3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5" x14ac:dyDescent="0.2">
      <c r="A1" s="1" t="s">
        <v>8</v>
      </c>
      <c r="E1" s="1" t="s">
        <v>9</v>
      </c>
    </row>
    <row r="3" spans="1:5" x14ac:dyDescent="0.2">
      <c r="A3" s="90" t="s">
        <v>9009</v>
      </c>
    </row>
    <row r="6" spans="1:5" x14ac:dyDescent="0.2">
      <c r="A6" t="s">
        <v>10</v>
      </c>
      <c r="B6" t="s">
        <v>11</v>
      </c>
    </row>
    <row r="7" spans="1:5" x14ac:dyDescent="0.2">
      <c r="B7" t="s">
        <v>12</v>
      </c>
    </row>
    <row r="8" spans="1:5" x14ac:dyDescent="0.2">
      <c r="B8" t="s">
        <v>13</v>
      </c>
    </row>
    <row r="9" spans="1:5" x14ac:dyDescent="0.2">
      <c r="B9" t="s">
        <v>18</v>
      </c>
    </row>
    <row r="10" spans="1:5" x14ac:dyDescent="0.2">
      <c r="B10" t="s">
        <v>19</v>
      </c>
    </row>
    <row r="11" spans="1:5" x14ac:dyDescent="0.2">
      <c r="B11" t="s">
        <v>16</v>
      </c>
    </row>
    <row r="12" spans="1:5" x14ac:dyDescent="0.2">
      <c r="B12" s="1" t="s">
        <v>20</v>
      </c>
    </row>
    <row r="13" spans="1:5" x14ac:dyDescent="0.2">
      <c r="B13" s="3" t="s">
        <v>14</v>
      </c>
    </row>
    <row r="14" spans="1:5" x14ac:dyDescent="0.2">
      <c r="B14" s="3" t="s">
        <v>15</v>
      </c>
      <c r="C14" s="3"/>
      <c r="D14" s="3"/>
      <c r="E14" s="3"/>
    </row>
    <row r="15" spans="1:5" x14ac:dyDescent="0.2">
      <c r="B15" s="3" t="s">
        <v>17</v>
      </c>
      <c r="C15" s="3"/>
      <c r="D15" s="3"/>
      <c r="E15" s="3"/>
    </row>
    <row r="16" spans="1:5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  <row r="18" spans="2:5" x14ac:dyDescent="0.2">
      <c r="C18" s="3"/>
      <c r="D18" s="3"/>
      <c r="E18" s="3"/>
    </row>
    <row r="31" spans="2:5" x14ac:dyDescent="0.2">
      <c r="B31" s="2"/>
    </row>
    <row r="32" spans="2:5" x14ac:dyDescent="0.2">
      <c r="B3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DE7D-94AD-42F3-874A-445A4B3B70E0}">
  <dimension ref="A1:BB403"/>
  <sheetViews>
    <sheetView workbookViewId="0">
      <selection activeCell="C1" sqref="C1"/>
    </sheetView>
  </sheetViews>
  <sheetFormatPr baseColWidth="10" defaultColWidth="8.83203125" defaultRowHeight="15" x14ac:dyDescent="0.2"/>
  <cols>
    <col min="2" max="2" width="18.5" customWidth="1"/>
    <col min="3" max="3" width="12.83203125" customWidth="1"/>
    <col min="4" max="27" width="5" customWidth="1"/>
    <col min="28" max="28" width="8.83203125" customWidth="1"/>
    <col min="29" max="29" width="17.5" customWidth="1"/>
    <col min="30" max="30" width="12.83203125" customWidth="1"/>
    <col min="31" max="54" width="5" customWidth="1"/>
  </cols>
  <sheetData>
    <row r="1" spans="1:54" x14ac:dyDescent="0.2">
      <c r="A1" s="1" t="s">
        <v>9006</v>
      </c>
      <c r="C1" s="1" t="s">
        <v>73</v>
      </c>
      <c r="AC1" t="s">
        <v>9007</v>
      </c>
    </row>
    <row r="2" spans="1:54" x14ac:dyDescent="0.2">
      <c r="B2" t="s">
        <v>1524</v>
      </c>
      <c r="C2" s="2" t="s">
        <v>9261</v>
      </c>
      <c r="D2" t="s">
        <v>9262</v>
      </c>
      <c r="E2" t="s">
        <v>9263</v>
      </c>
      <c r="F2" t="s">
        <v>9264</v>
      </c>
      <c r="G2" t="s">
        <v>9265</v>
      </c>
      <c r="H2" t="s">
        <v>9266</v>
      </c>
      <c r="I2" t="s">
        <v>9267</v>
      </c>
      <c r="J2" t="s">
        <v>9268</v>
      </c>
      <c r="K2" t="s">
        <v>9269</v>
      </c>
      <c r="L2" t="s">
        <v>9276</v>
      </c>
      <c r="M2" t="s">
        <v>9277</v>
      </c>
      <c r="N2" t="s">
        <v>9278</v>
      </c>
      <c r="O2" t="s">
        <v>9279</v>
      </c>
      <c r="P2" t="s">
        <v>9280</v>
      </c>
      <c r="Q2" t="s">
        <v>9281</v>
      </c>
      <c r="R2" t="s">
        <v>9282</v>
      </c>
      <c r="S2" t="s">
        <v>9283</v>
      </c>
      <c r="T2" t="s">
        <v>9284</v>
      </c>
      <c r="U2" t="s">
        <v>9285</v>
      </c>
      <c r="V2" t="s">
        <v>9270</v>
      </c>
      <c r="W2" t="s">
        <v>9271</v>
      </c>
      <c r="X2" t="s">
        <v>9272</v>
      </c>
      <c r="Y2" t="s">
        <v>9273</v>
      </c>
      <c r="Z2" t="s">
        <v>9274</v>
      </c>
      <c r="AA2" t="s">
        <v>9275</v>
      </c>
      <c r="AC2" t="s">
        <v>1523</v>
      </c>
      <c r="AD2" s="2" t="s">
        <v>9261</v>
      </c>
      <c r="AE2" t="s">
        <v>9262</v>
      </c>
      <c r="AF2" t="s">
        <v>9263</v>
      </c>
      <c r="AG2" t="s">
        <v>9264</v>
      </c>
      <c r="AH2" t="s">
        <v>9265</v>
      </c>
      <c r="AI2" t="s">
        <v>9266</v>
      </c>
      <c r="AJ2" t="s">
        <v>9267</v>
      </c>
      <c r="AK2" t="s">
        <v>9268</v>
      </c>
      <c r="AL2" t="s">
        <v>9269</v>
      </c>
      <c r="AM2" t="s">
        <v>9276</v>
      </c>
      <c r="AN2" t="s">
        <v>9277</v>
      </c>
      <c r="AO2" t="s">
        <v>9278</v>
      </c>
      <c r="AP2" t="s">
        <v>9279</v>
      </c>
      <c r="AQ2" t="s">
        <v>9280</v>
      </c>
      <c r="AR2" t="s">
        <v>9281</v>
      </c>
      <c r="AS2" t="s">
        <v>9282</v>
      </c>
      <c r="AT2" t="s">
        <v>9283</v>
      </c>
      <c r="AU2" t="s">
        <v>9284</v>
      </c>
      <c r="AV2" t="s">
        <v>9285</v>
      </c>
      <c r="AW2" t="s">
        <v>9270</v>
      </c>
      <c r="AX2" t="s">
        <v>9271</v>
      </c>
      <c r="AY2" t="s">
        <v>9272</v>
      </c>
      <c r="AZ2" t="s">
        <v>9273</v>
      </c>
      <c r="BA2" t="s">
        <v>9274</v>
      </c>
      <c r="BB2" t="s">
        <v>9275</v>
      </c>
    </row>
    <row r="3" spans="1:54" x14ac:dyDescent="0.2">
      <c r="C3">
        <v>2025</v>
      </c>
      <c r="D3">
        <v>2026</v>
      </c>
      <c r="E3">
        <v>2027</v>
      </c>
      <c r="F3">
        <v>2028</v>
      </c>
      <c r="G3">
        <v>2029</v>
      </c>
      <c r="H3">
        <v>2030</v>
      </c>
      <c r="I3">
        <v>2031</v>
      </c>
      <c r="J3">
        <v>2032</v>
      </c>
      <c r="K3">
        <v>2033</v>
      </c>
      <c r="L3">
        <v>2034</v>
      </c>
      <c r="M3">
        <v>2035</v>
      </c>
      <c r="N3">
        <v>2036</v>
      </c>
      <c r="O3">
        <v>2037</v>
      </c>
      <c r="P3">
        <v>2038</v>
      </c>
      <c r="Q3">
        <v>2039</v>
      </c>
      <c r="R3">
        <v>2040</v>
      </c>
      <c r="S3">
        <v>2041</v>
      </c>
      <c r="T3">
        <v>2042</v>
      </c>
      <c r="U3">
        <v>2043</v>
      </c>
      <c r="V3">
        <v>2044</v>
      </c>
      <c r="W3">
        <v>2045</v>
      </c>
      <c r="X3">
        <v>2046</v>
      </c>
      <c r="Y3">
        <v>2047</v>
      </c>
      <c r="Z3">
        <v>2048</v>
      </c>
      <c r="AA3">
        <v>2049</v>
      </c>
      <c r="AD3">
        <v>2025</v>
      </c>
      <c r="AE3">
        <v>2026</v>
      </c>
      <c r="AF3">
        <v>2027</v>
      </c>
      <c r="AG3">
        <v>2028</v>
      </c>
      <c r="AH3">
        <v>2029</v>
      </c>
      <c r="AI3">
        <v>2030</v>
      </c>
      <c r="AJ3">
        <v>2031</v>
      </c>
      <c r="AK3">
        <v>2032</v>
      </c>
      <c r="AL3">
        <v>2033</v>
      </c>
      <c r="AM3">
        <v>2034</v>
      </c>
      <c r="AN3">
        <v>2035</v>
      </c>
      <c r="AO3">
        <v>2036</v>
      </c>
      <c r="AP3">
        <v>2037</v>
      </c>
      <c r="AQ3">
        <v>2038</v>
      </c>
      <c r="AR3">
        <v>2039</v>
      </c>
      <c r="AS3">
        <v>2040</v>
      </c>
      <c r="AT3">
        <v>2041</v>
      </c>
      <c r="AU3">
        <v>2042</v>
      </c>
      <c r="AV3">
        <v>2043</v>
      </c>
      <c r="AW3">
        <v>2044</v>
      </c>
      <c r="AX3">
        <v>2045</v>
      </c>
      <c r="AY3">
        <v>2046</v>
      </c>
      <c r="AZ3">
        <v>2047</v>
      </c>
      <c r="BA3">
        <v>2048</v>
      </c>
      <c r="BB3">
        <v>2049</v>
      </c>
    </row>
    <row r="4" spans="1:54" x14ac:dyDescent="0.2">
      <c r="B4" s="87" t="s">
        <v>296</v>
      </c>
      <c r="C4">
        <v>19.060728508167902</v>
      </c>
      <c r="D4">
        <v>19.078211399833549</v>
      </c>
      <c r="E4">
        <v>19.095756090633458</v>
      </c>
      <c r="F4">
        <v>19.113362940380775</v>
      </c>
      <c r="G4">
        <v>19.128168388067792</v>
      </c>
      <c r="H4">
        <v>19.143019172687225</v>
      </c>
      <c r="I4">
        <v>19.157915532147701</v>
      </c>
      <c r="J4">
        <v>19.172857706069131</v>
      </c>
      <c r="K4">
        <v>19.187845935799473</v>
      </c>
      <c r="L4">
        <v>19.200760813075796</v>
      </c>
      <c r="M4">
        <v>19.213711286325569</v>
      </c>
      <c r="N4">
        <v>19.226697531101763</v>
      </c>
      <c r="O4">
        <v>19.239719724207838</v>
      </c>
      <c r="P4">
        <v>19.252778043710521</v>
      </c>
      <c r="Q4">
        <v>19.264359054544919</v>
      </c>
      <c r="R4">
        <v>19.275969688811717</v>
      </c>
      <c r="S4">
        <v>19.287610088166492</v>
      </c>
      <c r="T4">
        <v>19.299280395288285</v>
      </c>
      <c r="U4">
        <v>19.310980753890625</v>
      </c>
      <c r="V4">
        <v>19.321271895418111</v>
      </c>
      <c r="W4">
        <v>19.331588608104489</v>
      </c>
      <c r="X4">
        <v>19.341931021694467</v>
      </c>
      <c r="Y4">
        <v>19.352299267017791</v>
      </c>
      <c r="Z4">
        <v>19.362693476003273</v>
      </c>
      <c r="AA4">
        <v>19.371769833974408</v>
      </c>
      <c r="AC4" s="87" t="s">
        <v>697</v>
      </c>
      <c r="AD4">
        <v>18.935661428289794</v>
      </c>
      <c r="AE4">
        <v>18.954963493237553</v>
      </c>
      <c r="AF4">
        <v>18.974340767864714</v>
      </c>
      <c r="AG4">
        <v>18.993793731678181</v>
      </c>
      <c r="AH4">
        <v>19.010143510961935</v>
      </c>
      <c r="AI4">
        <v>19.026548308047619</v>
      </c>
      <c r="AJ4">
        <v>19.043008436711574</v>
      </c>
      <c r="AK4">
        <v>19.059524213118937</v>
      </c>
      <c r="AL4">
        <v>19.076095955847521</v>
      </c>
      <c r="AM4">
        <v>19.090365404551221</v>
      </c>
      <c r="AN4">
        <v>19.10467793264846</v>
      </c>
      <c r="AO4">
        <v>19.119033769055029</v>
      </c>
      <c r="AP4">
        <v>19.13343314438487</v>
      </c>
      <c r="AQ4">
        <v>19.147876290967524</v>
      </c>
      <c r="AR4">
        <v>19.160676225534619</v>
      </c>
      <c r="AS4">
        <v>19.173511904406723</v>
      </c>
      <c r="AT4">
        <v>19.186383510291783</v>
      </c>
      <c r="AU4">
        <v>19.199291227255653</v>
      </c>
      <c r="AV4">
        <v>19.212235240736586</v>
      </c>
      <c r="AW4">
        <v>19.223598288088557</v>
      </c>
      <c r="AX4">
        <v>19.234991917768259</v>
      </c>
      <c r="AY4">
        <v>19.246416292826911</v>
      </c>
      <c r="AZ4">
        <v>19.257871577690032</v>
      </c>
      <c r="BA4">
        <v>19.269357938174963</v>
      </c>
      <c r="BB4">
        <v>19.279369619944962</v>
      </c>
    </row>
    <row r="5" spans="1:54" x14ac:dyDescent="0.2">
      <c r="B5" s="88" t="s">
        <v>297</v>
      </c>
      <c r="C5">
        <v>18.811197413613037</v>
      </c>
      <c r="D5">
        <v>18.830466916662946</v>
      </c>
      <c r="E5">
        <v>18.849809862939178</v>
      </c>
      <c r="F5">
        <v>18.869226681587826</v>
      </c>
      <c r="G5">
        <v>18.885393788476105</v>
      </c>
      <c r="H5">
        <v>18.901614670583808</v>
      </c>
      <c r="I5">
        <v>18.917889611908418</v>
      </c>
      <c r="J5">
        <v>18.934218898493544</v>
      </c>
      <c r="K5">
        <v>18.950602818449049</v>
      </c>
      <c r="L5">
        <v>18.964635020878095</v>
      </c>
      <c r="M5">
        <v>18.978709471748836</v>
      </c>
      <c r="N5">
        <v>18.992826381346006</v>
      </c>
      <c r="O5">
        <v>19.00698596145963</v>
      </c>
      <c r="P5">
        <v>19.021188425400524</v>
      </c>
      <c r="Q5">
        <v>19.033726600974621</v>
      </c>
      <c r="R5">
        <v>19.04629998634535</v>
      </c>
      <c r="S5">
        <v>19.05890875186579</v>
      </c>
      <c r="T5">
        <v>19.071553069128814</v>
      </c>
      <c r="U5">
        <v>19.084233110980421</v>
      </c>
      <c r="V5">
        <v>19.095437229816337</v>
      </c>
      <c r="W5">
        <v>19.106672003911665</v>
      </c>
      <c r="X5">
        <v>19.117937591172069</v>
      </c>
      <c r="Y5">
        <v>19.129234150836524</v>
      </c>
      <c r="Z5">
        <v>19.140561843494616</v>
      </c>
      <c r="AA5">
        <v>19.150476787511867</v>
      </c>
      <c r="AC5" s="88" t="s">
        <v>698</v>
      </c>
      <c r="AD5">
        <v>18.67118104107869</v>
      </c>
      <c r="AE5">
        <v>18.692386191046872</v>
      </c>
      <c r="AF5">
        <v>18.713680572192501</v>
      </c>
      <c r="AG5">
        <v>18.735064755181551</v>
      </c>
      <c r="AH5">
        <v>18.752853842534332</v>
      </c>
      <c r="AI5">
        <v>18.770708055440096</v>
      </c>
      <c r="AJ5">
        <v>18.788627767434271</v>
      </c>
      <c r="AK5">
        <v>18.806613354895021</v>
      </c>
      <c r="AL5">
        <v>18.824665197071699</v>
      </c>
      <c r="AM5">
        <v>18.840109998384985</v>
      </c>
      <c r="AN5">
        <v>18.855605810856432</v>
      </c>
      <c r="AO5">
        <v>18.871152907797683</v>
      </c>
      <c r="AP5">
        <v>18.886751564553585</v>
      </c>
      <c r="AQ5">
        <v>18.902402058523361</v>
      </c>
      <c r="AR5">
        <v>18.916204491862299</v>
      </c>
      <c r="AS5">
        <v>18.930049299897828</v>
      </c>
      <c r="AT5">
        <v>18.943936701558393</v>
      </c>
      <c r="AU5">
        <v>18.957866917408108</v>
      </c>
      <c r="AV5">
        <v>18.971840169664372</v>
      </c>
      <c r="AW5">
        <v>18.984160179766558</v>
      </c>
      <c r="AX5">
        <v>18.996516749016124</v>
      </c>
      <c r="AY5">
        <v>19.008910075100133</v>
      </c>
      <c r="AZ5">
        <v>19.02134035738602</v>
      </c>
      <c r="BA5">
        <v>19.033807796943318</v>
      </c>
      <c r="BB5">
        <v>19.044697387668847</v>
      </c>
    </row>
    <row r="6" spans="1:54" x14ac:dyDescent="0.2">
      <c r="B6" s="88" t="s">
        <v>298</v>
      </c>
      <c r="C6">
        <v>18.418305286009161</v>
      </c>
      <c r="D6">
        <v>18.441231536594522</v>
      </c>
      <c r="E6">
        <v>18.464247943903029</v>
      </c>
      <c r="F6">
        <v>18.487355034745622</v>
      </c>
      <c r="G6">
        <v>18.506608768577436</v>
      </c>
      <c r="H6">
        <v>18.525928662979339</v>
      </c>
      <c r="I6">
        <v>18.545315067840836</v>
      </c>
      <c r="J6">
        <v>18.564768335574286</v>
      </c>
      <c r="K6">
        <v>18.584288821139701</v>
      </c>
      <c r="L6">
        <v>18.601028785697071</v>
      </c>
      <c r="M6">
        <v>18.617820862640425</v>
      </c>
      <c r="N6">
        <v>18.634665312051411</v>
      </c>
      <c r="O6">
        <v>18.651562395877939</v>
      </c>
      <c r="P6">
        <v>18.668512377953427</v>
      </c>
      <c r="Q6">
        <v>18.683489892359898</v>
      </c>
      <c r="R6">
        <v>18.698510933856685</v>
      </c>
      <c r="S6">
        <v>18.713575713841315</v>
      </c>
      <c r="T6">
        <v>18.728684445255173</v>
      </c>
      <c r="U6">
        <v>18.743837342599967</v>
      </c>
      <c r="V6">
        <v>18.757260563327584</v>
      </c>
      <c r="W6">
        <v>18.77072183857215</v>
      </c>
      <c r="X6">
        <v>18.784221365451444</v>
      </c>
      <c r="Y6">
        <v>18.797759342755128</v>
      </c>
      <c r="Z6">
        <v>18.811335970966567</v>
      </c>
      <c r="AA6">
        <v>18.823247674888012</v>
      </c>
      <c r="AC6" s="88" t="s">
        <v>699</v>
      </c>
      <c r="AD6">
        <v>18.249238152520796</v>
      </c>
      <c r="AE6">
        <v>18.274426708989974</v>
      </c>
      <c r="AF6">
        <v>18.299724705686426</v>
      </c>
      <c r="AG6">
        <v>18.325132842233163</v>
      </c>
      <c r="AH6">
        <v>18.346283327825066</v>
      </c>
      <c r="AI6">
        <v>18.367513860903106</v>
      </c>
      <c r="AJ6">
        <v>18.388824900984588</v>
      </c>
      <c r="AK6">
        <v>18.41021691108282</v>
      </c>
      <c r="AL6">
        <v>18.431690357742209</v>
      </c>
      <c r="AM6">
        <v>18.45008514148007</v>
      </c>
      <c r="AN6">
        <v>18.468542780746006</v>
      </c>
      <c r="AO6">
        <v>18.487063613018911</v>
      </c>
      <c r="AP6">
        <v>18.505647978291726</v>
      </c>
      <c r="AQ6">
        <v>18.524296219097469</v>
      </c>
      <c r="AR6">
        <v>18.540756574734463</v>
      </c>
      <c r="AS6">
        <v>18.557269257046539</v>
      </c>
      <c r="AT6">
        <v>18.573834537241467</v>
      </c>
      <c r="AU6">
        <v>18.590452688558301</v>
      </c>
      <c r="AV6">
        <v>18.607123986289317</v>
      </c>
      <c r="AW6">
        <v>18.621858955713297</v>
      </c>
      <c r="AX6">
        <v>18.636639254032008</v>
      </c>
      <c r="AY6">
        <v>18.651465127582455</v>
      </c>
      <c r="AZ6">
        <v>18.666336824803842</v>
      </c>
      <c r="BA6">
        <v>18.681254596264797</v>
      </c>
      <c r="BB6">
        <v>18.694314468838357</v>
      </c>
    </row>
    <row r="7" spans="1:54" x14ac:dyDescent="0.2">
      <c r="B7" s="88" t="s">
        <v>299</v>
      </c>
      <c r="C7">
        <v>17.923795272810292</v>
      </c>
      <c r="D7">
        <v>17.951239849939888</v>
      </c>
      <c r="E7">
        <v>17.978794566131796</v>
      </c>
      <c r="F7">
        <v>18.006460064180143</v>
      </c>
      <c r="G7">
        <v>18.029565637760637</v>
      </c>
      <c r="H7">
        <v>18.052752328953794</v>
      </c>
      <c r="I7">
        <v>18.076020566941718</v>
      </c>
      <c r="J7">
        <v>18.099370784003831</v>
      </c>
      <c r="K7">
        <v>18.122803415547402</v>
      </c>
      <c r="L7">
        <v>18.142947060599976</v>
      </c>
      <c r="M7">
        <v>18.163154829405737</v>
      </c>
      <c r="N7">
        <v>18.183427042631656</v>
      </c>
      <c r="O7">
        <v>18.203764023251939</v>
      </c>
      <c r="P7">
        <v>18.224166096571814</v>
      </c>
      <c r="Q7">
        <v>18.242225619560266</v>
      </c>
      <c r="R7">
        <v>18.260338861097207</v>
      </c>
      <c r="S7">
        <v>18.278506082925102</v>
      </c>
      <c r="T7">
        <v>18.29672754870483</v>
      </c>
      <c r="U7">
        <v>18.315003524036594</v>
      </c>
      <c r="V7">
        <v>18.331246820729472</v>
      </c>
      <c r="W7">
        <v>18.347537316132076</v>
      </c>
      <c r="X7">
        <v>18.363875256005684</v>
      </c>
      <c r="Y7">
        <v>18.38026088820591</v>
      </c>
      <c r="Z7">
        <v>18.396694462710236</v>
      </c>
      <c r="AA7">
        <v>18.411156066879531</v>
      </c>
      <c r="AC7" s="88" t="s">
        <v>700</v>
      </c>
      <c r="AD7">
        <v>17.718354559324798</v>
      </c>
      <c r="AE7">
        <v>17.748467160448655</v>
      </c>
      <c r="AF7">
        <v>17.778713329054295</v>
      </c>
      <c r="AG7">
        <v>17.809093917482162</v>
      </c>
      <c r="AH7">
        <v>17.834441853294575</v>
      </c>
      <c r="AI7">
        <v>17.859887832840055</v>
      </c>
      <c r="AJ7">
        <v>17.885432418818699</v>
      </c>
      <c r="AK7">
        <v>17.911076178209989</v>
      </c>
      <c r="AL7">
        <v>17.936819682315903</v>
      </c>
      <c r="AM7">
        <v>17.958925435798719</v>
      </c>
      <c r="AN7">
        <v>17.981108449184706</v>
      </c>
      <c r="AO7">
        <v>18.003369137810424</v>
      </c>
      <c r="AP7">
        <v>18.025707920110989</v>
      </c>
      <c r="AQ7">
        <v>18.048125217652373</v>
      </c>
      <c r="AR7">
        <v>18.067946523420368</v>
      </c>
      <c r="AS7">
        <v>18.087832335097723</v>
      </c>
      <c r="AT7">
        <v>18.10778298785165</v>
      </c>
      <c r="AU7">
        <v>18.127798819366429</v>
      </c>
      <c r="AV7">
        <v>18.147880169870685</v>
      </c>
      <c r="AW7">
        <v>18.165686889270138</v>
      </c>
      <c r="AX7">
        <v>18.183549762093385</v>
      </c>
      <c r="AY7">
        <v>18.201469094885692</v>
      </c>
      <c r="AZ7">
        <v>18.219445196819347</v>
      </c>
      <c r="BA7">
        <v>18.237478379727861</v>
      </c>
      <c r="BB7">
        <v>18.253312480846663</v>
      </c>
    </row>
    <row r="8" spans="1:54" x14ac:dyDescent="0.2">
      <c r="B8" s="88" t="s">
        <v>300</v>
      </c>
      <c r="C8">
        <v>17.348663796142212</v>
      </c>
      <c r="D8">
        <v>17.380544515801532</v>
      </c>
      <c r="E8">
        <v>17.412555302496507</v>
      </c>
      <c r="F8">
        <v>17.444696912323888</v>
      </c>
      <c r="G8">
        <v>17.471674755317611</v>
      </c>
      <c r="H8">
        <v>17.498749111066356</v>
      </c>
      <c r="I8">
        <v>17.525920489817203</v>
      </c>
      <c r="J8">
        <v>17.553189405505815</v>
      </c>
      <c r="K8">
        <v>17.580556375793005</v>
      </c>
      <c r="L8">
        <v>17.604189060524856</v>
      </c>
      <c r="M8">
        <v>17.627898564694146</v>
      </c>
      <c r="N8">
        <v>17.651685273287555</v>
      </c>
      <c r="O8">
        <v>17.675549574075106</v>
      </c>
      <c r="P8">
        <v>17.699491857639295</v>
      </c>
      <c r="Q8">
        <v>17.720761091776396</v>
      </c>
      <c r="R8">
        <v>17.742095054453234</v>
      </c>
      <c r="S8">
        <v>17.763494062464147</v>
      </c>
      <c r="T8">
        <v>17.784958434940599</v>
      </c>
      <c r="U8">
        <v>17.806488493376815</v>
      </c>
      <c r="V8">
        <v>17.825730456500889</v>
      </c>
      <c r="W8">
        <v>17.845029801812011</v>
      </c>
      <c r="X8">
        <v>17.864386830500447</v>
      </c>
      <c r="Y8">
        <v>17.883801846344401</v>
      </c>
      <c r="Z8">
        <v>17.903275155744272</v>
      </c>
      <c r="AA8">
        <v>17.920501887797847</v>
      </c>
      <c r="AC8" s="88" t="s">
        <v>701</v>
      </c>
      <c r="AD8">
        <v>17.103593757140303</v>
      </c>
      <c r="AE8">
        <v>17.138513129651059</v>
      </c>
      <c r="AF8">
        <v>17.173589967599796</v>
      </c>
      <c r="AG8">
        <v>17.208825270669436</v>
      </c>
      <c r="AH8">
        <v>17.238370350232657</v>
      </c>
      <c r="AI8">
        <v>17.268031873913792</v>
      </c>
      <c r="AJ8">
        <v>17.297810508614187</v>
      </c>
      <c r="AK8">
        <v>17.327706926304028</v>
      </c>
      <c r="AL8">
        <v>17.357721804073726</v>
      </c>
      <c r="AM8">
        <v>17.383612251540253</v>
      </c>
      <c r="AN8">
        <v>17.409595083598777</v>
      </c>
      <c r="AO8">
        <v>17.435670797248793</v>
      </c>
      <c r="AP8">
        <v>17.461839893207745</v>
      </c>
      <c r="AQ8">
        <v>17.488102875949927</v>
      </c>
      <c r="AR8">
        <v>17.511407206562048</v>
      </c>
      <c r="AS8">
        <v>17.534789115060381</v>
      </c>
      <c r="AT8">
        <v>17.558249005751346</v>
      </c>
      <c r="AU8">
        <v>17.581787285992156</v>
      </c>
      <c r="AV8">
        <v>17.605404366223937</v>
      </c>
      <c r="AW8">
        <v>17.626461717447434</v>
      </c>
      <c r="AX8">
        <v>17.647587198529944</v>
      </c>
      <c r="AY8">
        <v>17.668781183906006</v>
      </c>
      <c r="AZ8">
        <v>17.690044051242346</v>
      </c>
      <c r="BA8">
        <v>17.711376181480357</v>
      </c>
      <c r="BB8">
        <v>17.730204935587775</v>
      </c>
    </row>
    <row r="9" spans="1:54" x14ac:dyDescent="0.2">
      <c r="B9" s="88" t="s">
        <v>301</v>
      </c>
      <c r="C9">
        <v>16.706981967403429</v>
      </c>
      <c r="D9">
        <v>16.742092785996498</v>
      </c>
      <c r="E9">
        <v>16.777347716587876</v>
      </c>
      <c r="F9">
        <v>16.812747588616919</v>
      </c>
      <c r="G9">
        <v>16.842710257536542</v>
      </c>
      <c r="H9">
        <v>16.872781322929143</v>
      </c>
      <c r="I9">
        <v>16.902961355745219</v>
      </c>
      <c r="J9">
        <v>16.933250931078494</v>
      </c>
      <c r="K9">
        <v>16.963650628207557</v>
      </c>
      <c r="L9">
        <v>16.990096121526566</v>
      </c>
      <c r="M9">
        <v>17.016628963101027</v>
      </c>
      <c r="N9">
        <v>17.043249591549014</v>
      </c>
      <c r="O9">
        <v>17.069958448689796</v>
      </c>
      <c r="P9">
        <v>17.096755979577914</v>
      </c>
      <c r="Q9">
        <v>17.120712513473453</v>
      </c>
      <c r="R9">
        <v>17.144743452868404</v>
      </c>
      <c r="S9">
        <v>17.168849164235088</v>
      </c>
      <c r="T9">
        <v>17.193030016782973</v>
      </c>
      <c r="U9">
        <v>17.217286382489238</v>
      </c>
      <c r="V9">
        <v>17.239160089539379</v>
      </c>
      <c r="W9">
        <v>17.261100830185413</v>
      </c>
      <c r="X9">
        <v>17.283108960933557</v>
      </c>
      <c r="Y9">
        <v>17.30518484140017</v>
      </c>
      <c r="Z9">
        <v>17.327328834353402</v>
      </c>
      <c r="AA9">
        <v>17.347085796049445</v>
      </c>
      <c r="AC9" s="88" t="s">
        <v>702</v>
      </c>
      <c r="AD9">
        <v>16.422197906316644</v>
      </c>
      <c r="AE9">
        <v>16.460559589849531</v>
      </c>
      <c r="AF9">
        <v>16.499095179945389</v>
      </c>
      <c r="AG9">
        <v>16.537805766979645</v>
      </c>
      <c r="AH9">
        <v>16.570538008503185</v>
      </c>
      <c r="AI9">
        <v>16.603400592530143</v>
      </c>
      <c r="AJ9">
        <v>16.636394260730228</v>
      </c>
      <c r="AK9">
        <v>16.669519760407688</v>
      </c>
      <c r="AL9">
        <v>16.702777844558888</v>
      </c>
      <c r="AM9">
        <v>16.731677129533214</v>
      </c>
      <c r="AN9">
        <v>16.760681091309497</v>
      </c>
      <c r="AO9">
        <v>16.789790292469696</v>
      </c>
      <c r="AP9">
        <v>16.819005299827499</v>
      </c>
      <c r="AQ9">
        <v>16.848326684473498</v>
      </c>
      <c r="AR9">
        <v>16.874508902486195</v>
      </c>
      <c r="AS9">
        <v>16.90077997359532</v>
      </c>
      <c r="AT9">
        <v>16.927140362483801</v>
      </c>
      <c r="AU9">
        <v>16.953590537372879</v>
      </c>
      <c r="AV9">
        <v>16.980130970061129</v>
      </c>
      <c r="AW9">
        <v>17.004005609311484</v>
      </c>
      <c r="AX9">
        <v>17.027959531908863</v>
      </c>
      <c r="AY9">
        <v>17.051993178233896</v>
      </c>
      <c r="AZ9">
        <v>17.076106992520398</v>
      </c>
      <c r="BA9">
        <v>17.100301422906497</v>
      </c>
      <c r="BB9">
        <v>17.121838425562082</v>
      </c>
    </row>
    <row r="10" spans="1:54" x14ac:dyDescent="0.2">
      <c r="B10" s="88" t="s">
        <v>302</v>
      </c>
      <c r="C10">
        <v>16.008404847135797</v>
      </c>
      <c r="D10">
        <v>16.044645871097376</v>
      </c>
      <c r="E10">
        <v>16.081033701802415</v>
      </c>
      <c r="F10">
        <v>16.117569169036638</v>
      </c>
      <c r="G10">
        <v>16.148855018286593</v>
      </c>
      <c r="H10">
        <v>16.180253571038374</v>
      </c>
      <c r="I10">
        <v>16.211765416372689</v>
      </c>
      <c r="J10">
        <v>16.24339114768329</v>
      </c>
      <c r="K10">
        <v>16.275131362721336</v>
      </c>
      <c r="L10">
        <v>16.303046243652116</v>
      </c>
      <c r="M10">
        <v>16.331053727325031</v>
      </c>
      <c r="N10">
        <v>16.359154279555067</v>
      </c>
      <c r="O10">
        <v>16.387348369616689</v>
      </c>
      <c r="P10">
        <v>16.415636470281449</v>
      </c>
      <c r="Q10">
        <v>16.441171542756731</v>
      </c>
      <c r="R10">
        <v>16.466786892577087</v>
      </c>
      <c r="S10">
        <v>16.492482918635844</v>
      </c>
      <c r="T10">
        <v>16.518260022869722</v>
      </c>
      <c r="U10">
        <v>16.544118610293555</v>
      </c>
      <c r="V10">
        <v>16.567756698411802</v>
      </c>
      <c r="W10">
        <v>16.591469019604855</v>
      </c>
      <c r="X10">
        <v>16.615255976576691</v>
      </c>
      <c r="Y10">
        <v>16.639117975632754</v>
      </c>
      <c r="Z10">
        <v>16.663055426729198</v>
      </c>
      <c r="AA10">
        <v>16.684680510711253</v>
      </c>
      <c r="AC10" s="88" t="s">
        <v>703</v>
      </c>
      <c r="AD10">
        <v>15.686513208533182</v>
      </c>
      <c r="AE10">
        <v>15.725974008154829</v>
      </c>
      <c r="AF10">
        <v>15.765610992551483</v>
      </c>
      <c r="AG10">
        <v>15.805425241478124</v>
      </c>
      <c r="AH10">
        <v>15.839483996408738</v>
      </c>
      <c r="AI10">
        <v>15.873677491594666</v>
      </c>
      <c r="AJ10">
        <v>15.908006483977319</v>
      </c>
      <c r="AK10">
        <v>15.942471736259444</v>
      </c>
      <c r="AL10">
        <v>15.977074016965044</v>
      </c>
      <c r="AM10">
        <v>16.007470482636229</v>
      </c>
      <c r="AN10">
        <v>16.03797725222103</v>
      </c>
      <c r="AO10">
        <v>16.068594916448784</v>
      </c>
      <c r="AP10">
        <v>16.099324070542174</v>
      </c>
      <c r="AQ10">
        <v>16.130165314266044</v>
      </c>
      <c r="AR10">
        <v>16.157971428732424</v>
      </c>
      <c r="AS10">
        <v>16.185872816969706</v>
      </c>
      <c r="AT10">
        <v>16.213869979120961</v>
      </c>
      <c r="AU10">
        <v>16.241963419199642</v>
      </c>
      <c r="AV10">
        <v>16.270153645133586</v>
      </c>
      <c r="AW10">
        <v>16.295856309176159</v>
      </c>
      <c r="AX10">
        <v>16.321646201970164</v>
      </c>
      <c r="AY10">
        <v>16.347523815596258</v>
      </c>
      <c r="AZ10">
        <v>16.373489646537973</v>
      </c>
      <c r="BA10">
        <v>16.399544195741697</v>
      </c>
      <c r="BB10">
        <v>16.423026592395278</v>
      </c>
    </row>
    <row r="11" spans="1:54" x14ac:dyDescent="0.2">
      <c r="B11" s="88" t="s">
        <v>303</v>
      </c>
      <c r="C11">
        <v>15.265082147577669</v>
      </c>
      <c r="D11">
        <v>15.299962378578442</v>
      </c>
      <c r="E11">
        <v>15.334978657977731</v>
      </c>
      <c r="F11">
        <v>15.370131737229421</v>
      </c>
      <c r="G11">
        <v>15.400671003104085</v>
      </c>
      <c r="H11">
        <v>15.431317590796823</v>
      </c>
      <c r="I11">
        <v>15.462072056669626</v>
      </c>
      <c r="J11">
        <v>15.492934961238493</v>
      </c>
      <c r="K11">
        <v>15.523906869217699</v>
      </c>
      <c r="L11">
        <v>15.551543532190159</v>
      </c>
      <c r="M11">
        <v>15.579270791855574</v>
      </c>
      <c r="N11">
        <v>15.607089106234348</v>
      </c>
      <c r="O11">
        <v>15.634998936851794</v>
      </c>
      <c r="P11">
        <v>15.663000748777693</v>
      </c>
      <c r="Q11">
        <v>15.688625208158983</v>
      </c>
      <c r="R11">
        <v>15.714330219019036</v>
      </c>
      <c r="S11">
        <v>15.740116187410853</v>
      </c>
      <c r="T11">
        <v>15.765983522591608</v>
      </c>
      <c r="U11">
        <v>15.791932637060471</v>
      </c>
      <c r="V11">
        <v>15.816101720976819</v>
      </c>
      <c r="W11">
        <v>15.840348145750921</v>
      </c>
      <c r="X11">
        <v>15.864672343381017</v>
      </c>
      <c r="Y11">
        <v>15.889074749872018</v>
      </c>
      <c r="Z11">
        <v>15.913555805291598</v>
      </c>
      <c r="AA11">
        <v>15.936033749081608</v>
      </c>
      <c r="AC11" s="88" t="s">
        <v>704</v>
      </c>
      <c r="AD11">
        <v>14.911785142587508</v>
      </c>
      <c r="AE11">
        <v>14.94959166364775</v>
      </c>
      <c r="AF11">
        <v>14.987560027791586</v>
      </c>
      <c r="AG11">
        <v>15.025691196797588</v>
      </c>
      <c r="AH11">
        <v>15.058781732778076</v>
      </c>
      <c r="AI11">
        <v>15.091999393819297</v>
      </c>
      <c r="AJ11">
        <v>15.125344882427918</v>
      </c>
      <c r="AK11">
        <v>15.15881890651009</v>
      </c>
      <c r="AL11">
        <v>15.192422179429286</v>
      </c>
      <c r="AM11">
        <v>15.222370291507412</v>
      </c>
      <c r="AN11">
        <v>15.252425283496079</v>
      </c>
      <c r="AO11">
        <v>15.282587725898273</v>
      </c>
      <c r="AP11">
        <v>15.312858193651305</v>
      </c>
      <c r="AQ11">
        <v>15.34323726617683</v>
      </c>
      <c r="AR11">
        <v>15.371002633528603</v>
      </c>
      <c r="AS11">
        <v>15.398862674623343</v>
      </c>
      <c r="AT11">
        <v>15.426817889748852</v>
      </c>
      <c r="AU11">
        <v>15.45486878317141</v>
      </c>
      <c r="AV11">
        <v>15.483015863182523</v>
      </c>
      <c r="AW11">
        <v>15.509159100902062</v>
      </c>
      <c r="AX11">
        <v>15.53539230838887</v>
      </c>
      <c r="AY11">
        <v>15.561716004910661</v>
      </c>
      <c r="AZ11">
        <v>15.588130714540588</v>
      </c>
      <c r="BA11">
        <v>15.614636966224463</v>
      </c>
      <c r="BB11">
        <v>15.638914938319269</v>
      </c>
    </row>
    <row r="12" spans="1:54" x14ac:dyDescent="0.2">
      <c r="B12" s="88" t="s">
        <v>304</v>
      </c>
      <c r="C12">
        <v>14.470708217693439</v>
      </c>
      <c r="D12">
        <v>14.502031554959594</v>
      </c>
      <c r="E12">
        <v>14.533471031757088</v>
      </c>
      <c r="F12">
        <v>14.565027278561574</v>
      </c>
      <c r="G12">
        <v>14.592898230618648</v>
      </c>
      <c r="H12">
        <v>14.620863796864082</v>
      </c>
      <c r="I12">
        <v>14.648924468118519</v>
      </c>
      <c r="J12">
        <v>14.677080739000553</v>
      </c>
      <c r="K12">
        <v>14.705333107969174</v>
      </c>
      <c r="L12">
        <v>14.730990315133958</v>
      </c>
      <c r="M12">
        <v>14.756730074945255</v>
      </c>
      <c r="N12">
        <v>14.782552811481036</v>
      </c>
      <c r="O12">
        <v>14.808458952215215</v>
      </c>
      <c r="P12">
        <v>14.834448928057833</v>
      </c>
      <c r="Q12">
        <v>14.858658299425461</v>
      </c>
      <c r="R12">
        <v>14.882943439852902</v>
      </c>
      <c r="S12">
        <v>14.907304741181523</v>
      </c>
      <c r="T12">
        <v>14.931742598494512</v>
      </c>
      <c r="U12">
        <v>14.956257410156828</v>
      </c>
      <c r="V12">
        <v>14.97967399017822</v>
      </c>
      <c r="W12">
        <v>15.003167004283043</v>
      </c>
      <c r="X12">
        <v>15.026736897341236</v>
      </c>
      <c r="Y12">
        <v>15.050384118545825</v>
      </c>
      <c r="Z12">
        <v>15.074109121475356</v>
      </c>
      <c r="AA12">
        <v>15.096338510157862</v>
      </c>
      <c r="AC12" s="88" t="s">
        <v>705</v>
      </c>
      <c r="AD12">
        <v>14.093143538068906</v>
      </c>
      <c r="AE12">
        <v>14.126878606456538</v>
      </c>
      <c r="AF12">
        <v>14.160750021744452</v>
      </c>
      <c r="AG12">
        <v>14.194758571541925</v>
      </c>
      <c r="AH12">
        <v>14.224759748306312</v>
      </c>
      <c r="AI12">
        <v>14.254871458996448</v>
      </c>
      <c r="AJ12">
        <v>14.285094307919403</v>
      </c>
      <c r="AK12">
        <v>14.315428904143841</v>
      </c>
      <c r="AL12">
        <v>14.345875861553273</v>
      </c>
      <c r="AM12">
        <v>14.3734911256073</v>
      </c>
      <c r="AN12">
        <v>14.40120240279491</v>
      </c>
      <c r="AO12">
        <v>14.429010208075566</v>
      </c>
      <c r="AP12">
        <v>14.456915060561922</v>
      </c>
      <c r="AQ12">
        <v>14.484917483568807</v>
      </c>
      <c r="AR12">
        <v>14.51096977769196</v>
      </c>
      <c r="AS12">
        <v>14.537109874577979</v>
      </c>
      <c r="AT12">
        <v>14.563338245403882</v>
      </c>
      <c r="AU12">
        <v>14.58965536525068</v>
      </c>
      <c r="AV12">
        <v>14.616061713151366</v>
      </c>
      <c r="AW12">
        <v>14.641210508634254</v>
      </c>
      <c r="AX12">
        <v>14.66644696683997</v>
      </c>
      <c r="AY12">
        <v>14.69177161088898</v>
      </c>
      <c r="AZ12">
        <v>14.717184968964725</v>
      </c>
      <c r="BA12">
        <v>14.742687574387025</v>
      </c>
      <c r="BB12">
        <v>14.766522103896467</v>
      </c>
    </row>
    <row r="13" spans="1:54" x14ac:dyDescent="0.2">
      <c r="B13" s="88" t="s">
        <v>305</v>
      </c>
      <c r="C13">
        <v>13.566115606765432</v>
      </c>
      <c r="D13">
        <v>13.593389603636927</v>
      </c>
      <c r="E13">
        <v>13.620760189840386</v>
      </c>
      <c r="F13">
        <v>13.648227889976276</v>
      </c>
      <c r="G13">
        <v>13.672853396437255</v>
      </c>
      <c r="H13">
        <v>13.697560122646694</v>
      </c>
      <c r="I13">
        <v>13.722348497789801</v>
      </c>
      <c r="J13">
        <v>13.747218954540674</v>
      </c>
      <c r="K13">
        <v>13.772171929103214</v>
      </c>
      <c r="L13">
        <v>13.795234171343475</v>
      </c>
      <c r="M13">
        <v>13.818369673898994</v>
      </c>
      <c r="N13">
        <v>13.841578825582467</v>
      </c>
      <c r="O13">
        <v>13.864862018498933</v>
      </c>
      <c r="P13">
        <v>13.888219648086533</v>
      </c>
      <c r="Q13">
        <v>13.910387484488206</v>
      </c>
      <c r="R13">
        <v>13.932624754156496</v>
      </c>
      <c r="S13">
        <v>13.954931830714372</v>
      </c>
      <c r="T13">
        <v>13.977309091051687</v>
      </c>
      <c r="U13">
        <v>13.99975691536714</v>
      </c>
      <c r="V13">
        <v>14.02185186734078</v>
      </c>
      <c r="W13">
        <v>14.044020818872703</v>
      </c>
      <c r="X13">
        <v>14.066264223414729</v>
      </c>
      <c r="Y13">
        <v>14.08858253905357</v>
      </c>
      <c r="Z13">
        <v>14.110976228579808</v>
      </c>
      <c r="AA13">
        <v>14.132466796137273</v>
      </c>
      <c r="AC13" s="88" t="s">
        <v>706</v>
      </c>
      <c r="AD13">
        <v>13.167266207210103</v>
      </c>
      <c r="AE13">
        <v>13.196399928636998</v>
      </c>
      <c r="AF13">
        <v>13.225645100933495</v>
      </c>
      <c r="AG13">
        <v>13.25500236009975</v>
      </c>
      <c r="AH13">
        <v>13.281285533227971</v>
      </c>
      <c r="AI13">
        <v>13.307661896248174</v>
      </c>
      <c r="AJ13">
        <v>13.334131961628303</v>
      </c>
      <c r="AK13">
        <v>13.360696246042028</v>
      </c>
      <c r="AL13">
        <v>13.387355270418205</v>
      </c>
      <c r="AM13">
        <v>13.411962285226927</v>
      </c>
      <c r="AN13">
        <v>13.436652952902893</v>
      </c>
      <c r="AO13">
        <v>13.46142773146396</v>
      </c>
      <c r="AP13">
        <v>13.486287082811488</v>
      </c>
      <c r="AQ13">
        <v>13.511231472778544</v>
      </c>
      <c r="AR13">
        <v>13.534879291948632</v>
      </c>
      <c r="AS13">
        <v>13.558606135945164</v>
      </c>
      <c r="AT13">
        <v>13.582412441331329</v>
      </c>
      <c r="AU13">
        <v>13.606298648478676</v>
      </c>
      <c r="AV13">
        <v>13.630265201616171</v>
      </c>
      <c r="AW13">
        <v>13.653784824415125</v>
      </c>
      <c r="AX13">
        <v>13.677387853589231</v>
      </c>
      <c r="AY13">
        <v>13.7010748092207</v>
      </c>
      <c r="AZ13">
        <v>13.724846216686529</v>
      </c>
      <c r="BA13">
        <v>13.748702606737933</v>
      </c>
      <c r="BB13">
        <v>13.771540617341184</v>
      </c>
    </row>
    <row r="14" spans="1:54" x14ac:dyDescent="0.2">
      <c r="B14" s="88" t="s">
        <v>306</v>
      </c>
      <c r="C14">
        <v>12.529841683257896</v>
      </c>
      <c r="D14">
        <v>12.553114479418138</v>
      </c>
      <c r="E14">
        <v>12.57646742323108</v>
      </c>
      <c r="F14">
        <v>12.599900960247933</v>
      </c>
      <c r="G14">
        <v>12.621244131729624</v>
      </c>
      <c r="H14">
        <v>12.642657005383745</v>
      </c>
      <c r="I14">
        <v>12.664139964123221</v>
      </c>
      <c r="J14">
        <v>12.685693394154537</v>
      </c>
      <c r="K14">
        <v>12.707317685018054</v>
      </c>
      <c r="L14">
        <v>12.727593678278204</v>
      </c>
      <c r="M14">
        <v>12.747934429949925</v>
      </c>
      <c r="N14">
        <v>12.768340301552279</v>
      </c>
      <c r="O14">
        <v>12.788811657855057</v>
      </c>
      <c r="P14">
        <v>12.809348866920688</v>
      </c>
      <c r="Q14">
        <v>12.829179074642804</v>
      </c>
      <c r="R14">
        <v>12.849072400559074</v>
      </c>
      <c r="S14">
        <v>12.869029203415824</v>
      </c>
      <c r="T14">
        <v>12.889049845284687</v>
      </c>
      <c r="U14">
        <v>12.909134691606853</v>
      </c>
      <c r="V14">
        <v>12.929548750205557</v>
      </c>
      <c r="W14">
        <v>12.950033858094764</v>
      </c>
      <c r="X14">
        <v>12.970590478082693</v>
      </c>
      <c r="Y14">
        <v>12.991219077955902</v>
      </c>
      <c r="Z14">
        <v>13.011920130555346</v>
      </c>
      <c r="AA14">
        <v>13.032322590876198</v>
      </c>
      <c r="AC14" s="88" t="s">
        <v>707</v>
      </c>
      <c r="AD14">
        <v>12.113288945714334</v>
      </c>
      <c r="AE14">
        <v>12.137888522710792</v>
      </c>
      <c r="AF14">
        <v>12.162578612765953</v>
      </c>
      <c r="AG14">
        <v>12.187359738054859</v>
      </c>
      <c r="AH14">
        <v>12.209894436461596</v>
      </c>
      <c r="AI14">
        <v>12.232507370109255</v>
      </c>
      <c r="AJ14">
        <v>12.255198981056608</v>
      </c>
      <c r="AK14">
        <v>12.277969715183453</v>
      </c>
      <c r="AL14">
        <v>12.300820022237771</v>
      </c>
      <c r="AM14">
        <v>12.322215061017737</v>
      </c>
      <c r="AN14">
        <v>12.343682411605352</v>
      </c>
      <c r="AO14">
        <v>12.36522248602556</v>
      </c>
      <c r="AP14">
        <v>12.386835700006015</v>
      </c>
      <c r="AQ14">
        <v>12.408522473025304</v>
      </c>
      <c r="AR14">
        <v>12.429444097121543</v>
      </c>
      <c r="AS14">
        <v>12.450436013488837</v>
      </c>
      <c r="AT14">
        <v>12.471498628428092</v>
      </c>
      <c r="AU14">
        <v>12.492632351995532</v>
      </c>
      <c r="AV14">
        <v>12.513837598053181</v>
      </c>
      <c r="AW14">
        <v>12.535330481831828</v>
      </c>
      <c r="AX14">
        <v>12.556901829574432</v>
      </c>
      <c r="AY14">
        <v>12.578552158208035</v>
      </c>
      <c r="AZ14">
        <v>12.600281990209753</v>
      </c>
      <c r="BA14">
        <v>12.622091853693147</v>
      </c>
      <c r="BB14">
        <v>12.643541663786172</v>
      </c>
    </row>
    <row r="15" spans="1:54" x14ac:dyDescent="0.2">
      <c r="B15" s="88" t="s">
        <v>307</v>
      </c>
      <c r="C15">
        <v>11.334560903178117</v>
      </c>
      <c r="D15">
        <v>11.354288418386698</v>
      </c>
      <c r="E15">
        <v>11.374084046332404</v>
      </c>
      <c r="F15">
        <v>11.393948182053768</v>
      </c>
      <c r="G15">
        <v>11.41242774556491</v>
      </c>
      <c r="H15">
        <v>11.430968730048875</v>
      </c>
      <c r="I15">
        <v>11.449571491614375</v>
      </c>
      <c r="J15">
        <v>11.468236389607963</v>
      </c>
      <c r="K15">
        <v>11.486963786655107</v>
      </c>
      <c r="L15">
        <v>11.504779081334529</v>
      </c>
      <c r="M15">
        <v>11.522653130856316</v>
      </c>
      <c r="N15">
        <v>11.540586284128118</v>
      </c>
      <c r="O15">
        <v>11.558578893377927</v>
      </c>
      <c r="P15">
        <v>11.576631314198202</v>
      </c>
      <c r="Q15">
        <v>11.594247269120494</v>
      </c>
      <c r="R15">
        <v>11.611921577374092</v>
      </c>
      <c r="S15">
        <v>11.62965459263105</v>
      </c>
      <c r="T15">
        <v>11.647446672028209</v>
      </c>
      <c r="U15">
        <v>11.665298176214726</v>
      </c>
      <c r="V15">
        <v>11.683996748420995</v>
      </c>
      <c r="W15">
        <v>11.70276417230839</v>
      </c>
      <c r="X15">
        <v>11.721600927080432</v>
      </c>
      <c r="Y15">
        <v>11.740507497348188</v>
      </c>
      <c r="Z15">
        <v>11.759484373214724</v>
      </c>
      <c r="AA15">
        <v>11.778661583104133</v>
      </c>
      <c r="AC15" s="88" t="s">
        <v>708</v>
      </c>
      <c r="AD15">
        <v>10.904145440919368</v>
      </c>
      <c r="AE15">
        <v>10.924722881256669</v>
      </c>
      <c r="AF15">
        <v>10.945375379273901</v>
      </c>
      <c r="AG15">
        <v>10.966103382214124</v>
      </c>
      <c r="AH15">
        <v>10.985359111650684</v>
      </c>
      <c r="AI15">
        <v>11.004682117580534</v>
      </c>
      <c r="AJ15">
        <v>11.024072797631783</v>
      </c>
      <c r="AK15">
        <v>11.043531553063554</v>
      </c>
      <c r="AL15">
        <v>11.063058788812841</v>
      </c>
      <c r="AM15">
        <v>11.081606757768245</v>
      </c>
      <c r="AN15">
        <v>11.100218759658555</v>
      </c>
      <c r="AO15">
        <v>11.118895179591648</v>
      </c>
      <c r="AP15">
        <v>11.137636406344308</v>
      </c>
      <c r="AQ15">
        <v>11.15644283241198</v>
      </c>
      <c r="AR15">
        <v>11.174779466672179</v>
      </c>
      <c r="AS15">
        <v>11.193179552471394</v>
      </c>
      <c r="AT15">
        <v>11.211643478246932</v>
      </c>
      <c r="AU15">
        <v>11.23017163624012</v>
      </c>
      <c r="AV15">
        <v>11.248764422549469</v>
      </c>
      <c r="AW15">
        <v>11.268193419660427</v>
      </c>
      <c r="AX15">
        <v>11.287696791191731</v>
      </c>
      <c r="AY15">
        <v>11.307275058653101</v>
      </c>
      <c r="AZ15">
        <v>11.326928749451179</v>
      </c>
      <c r="BA15">
        <v>11.346658396984113</v>
      </c>
      <c r="BB15">
        <v>11.366565791874841</v>
      </c>
    </row>
    <row r="16" spans="1:54" x14ac:dyDescent="0.2">
      <c r="B16" s="88" t="s">
        <v>308</v>
      </c>
      <c r="C16">
        <v>9.9697066587575272</v>
      </c>
      <c r="D16">
        <v>9.9867154603866375</v>
      </c>
      <c r="E16">
        <v>10.003784852343754</v>
      </c>
      <c r="F16">
        <v>10.020915204637516</v>
      </c>
      <c r="G16">
        <v>10.037071127354487</v>
      </c>
      <c r="H16">
        <v>10.053283040473815</v>
      </c>
      <c r="I16">
        <v>10.06955128947752</v>
      </c>
      <c r="J16">
        <v>10.085876223152592</v>
      </c>
      <c r="K16">
        <v>10.10225819363407</v>
      </c>
      <c r="L16">
        <v>10.118174277805585</v>
      </c>
      <c r="M16">
        <v>10.134145593257852</v>
      </c>
      <c r="N16">
        <v>10.150172490581459</v>
      </c>
      <c r="O16">
        <v>10.166255323876831</v>
      </c>
      <c r="P16">
        <v>10.182394450802123</v>
      </c>
      <c r="Q16">
        <v>10.198274944939548</v>
      </c>
      <c r="R16">
        <v>10.214211191737684</v>
      </c>
      <c r="S16">
        <v>10.230203552538642</v>
      </c>
      <c r="T16">
        <v>10.246252392404344</v>
      </c>
      <c r="U16">
        <v>10.262358080168775</v>
      </c>
      <c r="V16">
        <v>10.279568703304959</v>
      </c>
      <c r="W16">
        <v>10.296847340824559</v>
      </c>
      <c r="X16">
        <v>10.31419449907931</v>
      </c>
      <c r="Y16">
        <v>10.331610690388446</v>
      </c>
      <c r="Z16">
        <v>10.349096433133635</v>
      </c>
      <c r="AA16">
        <v>10.367098123126658</v>
      </c>
      <c r="AC16" s="88" t="s">
        <v>709</v>
      </c>
      <c r="AD16">
        <v>9.5308238578584703</v>
      </c>
      <c r="AE16">
        <v>9.5483004734469485</v>
      </c>
      <c r="AF16">
        <v>9.565842213153843</v>
      </c>
      <c r="AG16">
        <v>9.5834494826965262</v>
      </c>
      <c r="AH16">
        <v>9.6000318328136558</v>
      </c>
      <c r="AI16">
        <v>9.6166739708658024</v>
      </c>
      <c r="AJ16">
        <v>9.6333762708385482</v>
      </c>
      <c r="AK16">
        <v>9.6501391103194702</v>
      </c>
      <c r="AL16">
        <v>9.6669628705461363</v>
      </c>
      <c r="AM16">
        <v>9.6832924727019165</v>
      </c>
      <c r="AN16">
        <v>9.6996808063134523</v>
      </c>
      <c r="AO16">
        <v>9.71612824724955</v>
      </c>
      <c r="AP16">
        <v>9.7326351751626934</v>
      </c>
      <c r="AQ16">
        <v>9.7492019735419344</v>
      </c>
      <c r="AR16">
        <v>9.7654899483024042</v>
      </c>
      <c r="AS16">
        <v>9.7818371160453772</v>
      </c>
      <c r="AT16">
        <v>9.7982438627231208</v>
      </c>
      <c r="AU16">
        <v>9.8147105782788433</v>
      </c>
      <c r="AV16">
        <v>9.8312376567041682</v>
      </c>
      <c r="AW16">
        <v>9.8488599028246266</v>
      </c>
      <c r="AX16">
        <v>9.8665539938422011</v>
      </c>
      <c r="AY16">
        <v>9.8843204677452245</v>
      </c>
      <c r="AZ16">
        <v>9.9021598689088339</v>
      </c>
      <c r="BA16">
        <v>9.9200727482000559</v>
      </c>
      <c r="BB16">
        <v>9.9384972305680019</v>
      </c>
    </row>
    <row r="17" spans="2:54" x14ac:dyDescent="0.2">
      <c r="B17" s="88" t="s">
        <v>309</v>
      </c>
      <c r="C17">
        <v>8.4797141949118</v>
      </c>
      <c r="D17">
        <v>8.4946017823953532</v>
      </c>
      <c r="E17">
        <v>8.5095451014625763</v>
      </c>
      <c r="F17">
        <v>8.5245445123875356</v>
      </c>
      <c r="G17">
        <v>8.5387103127671793</v>
      </c>
      <c r="H17">
        <v>8.5529285396385131</v>
      </c>
      <c r="I17">
        <v>8.5671995390925364</v>
      </c>
      <c r="J17">
        <v>8.5815236606876777</v>
      </c>
      <c r="K17">
        <v>8.5959012574958606</v>
      </c>
      <c r="L17">
        <v>8.6100246843261523</v>
      </c>
      <c r="M17">
        <v>8.6242006960203934</v>
      </c>
      <c r="N17">
        <v>8.6384296519789103</v>
      </c>
      <c r="O17">
        <v>8.6527119153734606</v>
      </c>
      <c r="P17">
        <v>8.667047853199497</v>
      </c>
      <c r="Q17">
        <v>8.681393433562496</v>
      </c>
      <c r="R17">
        <v>8.6957931427698796</v>
      </c>
      <c r="S17">
        <v>8.7102473578208492</v>
      </c>
      <c r="T17">
        <v>8.7247564597795346</v>
      </c>
      <c r="U17">
        <v>8.7393208338329469</v>
      </c>
      <c r="V17">
        <v>8.7551593834112573</v>
      </c>
      <c r="W17">
        <v>8.7710660413740982</v>
      </c>
      <c r="X17">
        <v>8.7870413509938867</v>
      </c>
      <c r="Y17">
        <v>8.8030858622097679</v>
      </c>
      <c r="Z17">
        <v>8.8192001317352187</v>
      </c>
      <c r="AA17">
        <v>8.8358990683124823</v>
      </c>
      <c r="AC17" s="88" t="s">
        <v>710</v>
      </c>
      <c r="AD17">
        <v>8.04356205544617</v>
      </c>
      <c r="AE17">
        <v>8.0586172603486599</v>
      </c>
      <c r="AF17">
        <v>8.0737309069344612</v>
      </c>
      <c r="AG17">
        <v>8.0889033788396834</v>
      </c>
      <c r="AH17">
        <v>8.1031969196993856</v>
      </c>
      <c r="AI17">
        <v>8.1175450212381843</v>
      </c>
      <c r="AJ17">
        <v>8.1319480477139319</v>
      </c>
      <c r="AK17">
        <v>8.1464063670759437</v>
      </c>
      <c r="AL17">
        <v>8.1609203510156973</v>
      </c>
      <c r="AM17">
        <v>8.1751686785286779</v>
      </c>
      <c r="AN17">
        <v>8.189471483718501</v>
      </c>
      <c r="AO17">
        <v>8.2038291415618829</v>
      </c>
      <c r="AP17">
        <v>8.2182420310184519</v>
      </c>
      <c r="AQ17">
        <v>8.2327105350880174</v>
      </c>
      <c r="AR17">
        <v>8.2471899324838525</v>
      </c>
      <c r="AS17">
        <v>8.2617254046954862</v>
      </c>
      <c r="AT17">
        <v>8.276317344148918</v>
      </c>
      <c r="AU17">
        <v>8.2909661475503338</v>
      </c>
      <c r="AV17">
        <v>8.3056722159495759</v>
      </c>
      <c r="AW17">
        <v>8.3216310868629968</v>
      </c>
      <c r="AX17">
        <v>8.337660312966543</v>
      </c>
      <c r="AY17">
        <v>8.353760458965235</v>
      </c>
      <c r="AZ17">
        <v>8.3699320965915707</v>
      </c>
      <c r="BA17">
        <v>8.3861758047238641</v>
      </c>
      <c r="BB17">
        <v>8.4029933019934457</v>
      </c>
    </row>
    <row r="18" spans="2:54" x14ac:dyDescent="0.2">
      <c r="B18" s="88" t="s">
        <v>310</v>
      </c>
      <c r="C18">
        <v>6.9245446176521384</v>
      </c>
      <c r="D18">
        <v>6.9374498297635174</v>
      </c>
      <c r="E18">
        <v>6.950406605474643</v>
      </c>
      <c r="F18">
        <v>6.9634153007020076</v>
      </c>
      <c r="G18">
        <v>6.975916555656152</v>
      </c>
      <c r="H18">
        <v>6.9884682048268454</v>
      </c>
      <c r="I18">
        <v>7.0010706050347</v>
      </c>
      <c r="J18">
        <v>7.0137241168271194</v>
      </c>
      <c r="K18">
        <v>7.0264291045285825</v>
      </c>
      <c r="L18">
        <v>7.0388555399378667</v>
      </c>
      <c r="M18">
        <v>7.0513329809266416</v>
      </c>
      <c r="N18">
        <v>7.0638618045939303</v>
      </c>
      <c r="O18">
        <v>7.0764423921639468</v>
      </c>
      <c r="P18">
        <v>7.0890751290440228</v>
      </c>
      <c r="Q18">
        <v>7.1017924688716194</v>
      </c>
      <c r="R18">
        <v>7.1145624735029296</v>
      </c>
      <c r="S18">
        <v>7.1273855404900255</v>
      </c>
      <c r="T18">
        <v>7.1402620718612386</v>
      </c>
      <c r="U18">
        <v>7.153192474185655</v>
      </c>
      <c r="V18">
        <v>7.1676748542132405</v>
      </c>
      <c r="W18">
        <v>7.1822258432236898</v>
      </c>
      <c r="X18">
        <v>7.1968460297729937</v>
      </c>
      <c r="Y18">
        <v>7.2115360099201338</v>
      </c>
      <c r="Z18">
        <v>7.22629638734933</v>
      </c>
      <c r="AA18">
        <v>7.2416678003747332</v>
      </c>
      <c r="AC18" s="88" t="s">
        <v>711</v>
      </c>
      <c r="AD18">
        <v>6.5070969202247957</v>
      </c>
      <c r="AE18">
        <v>6.5199201031273404</v>
      </c>
      <c r="AF18">
        <v>6.5327959606630435</v>
      </c>
      <c r="AG18">
        <v>6.5457248613880266</v>
      </c>
      <c r="AH18">
        <v>6.5581119505662233</v>
      </c>
      <c r="AI18">
        <v>6.5705502118680732</v>
      </c>
      <c r="AJ18">
        <v>6.5830400119081709</v>
      </c>
      <c r="AK18">
        <v>6.5955817212004559</v>
      </c>
      <c r="AL18">
        <v>6.6081757142130071</v>
      </c>
      <c r="AM18">
        <v>6.6204704187419328</v>
      </c>
      <c r="AN18">
        <v>6.6328166060004605</v>
      </c>
      <c r="AO18">
        <v>6.6452146604067233</v>
      </c>
      <c r="AP18">
        <v>6.6576649706720303</v>
      </c>
      <c r="AQ18">
        <v>6.6701679298639229</v>
      </c>
      <c r="AR18">
        <v>6.6827658231814908</v>
      </c>
      <c r="AS18">
        <v>6.6954168569211729</v>
      </c>
      <c r="AT18">
        <v>6.7081214352398026</v>
      </c>
      <c r="AU18">
        <v>6.7208799669421273</v>
      </c>
      <c r="AV18">
        <v>6.7336928655512756</v>
      </c>
      <c r="AW18">
        <v>6.7480358917364596</v>
      </c>
      <c r="AX18">
        <v>6.7624482193486912</v>
      </c>
      <c r="AY18">
        <v>6.7769304483174819</v>
      </c>
      <c r="AZ18">
        <v>6.7914831863962668</v>
      </c>
      <c r="BA18">
        <v>6.8061070492965969</v>
      </c>
      <c r="BB18">
        <v>6.8213165536902105</v>
      </c>
    </row>
    <row r="19" spans="2:54" x14ac:dyDescent="0.2">
      <c r="B19" s="88" t="s">
        <v>311</v>
      </c>
      <c r="C19">
        <v>4.7075711634685335</v>
      </c>
      <c r="D19">
        <v>4.7178092802879448</v>
      </c>
      <c r="E19">
        <v>4.7280942871521621</v>
      </c>
      <c r="F19">
        <v>4.7384265421366853</v>
      </c>
      <c r="G19">
        <v>4.7489086188927745</v>
      </c>
      <c r="H19">
        <v>4.7594396657454716</v>
      </c>
      <c r="I19">
        <v>4.7700200648772579</v>
      </c>
      <c r="J19">
        <v>4.7806502026583271</v>
      </c>
      <c r="K19">
        <v>4.7913304697032046</v>
      </c>
      <c r="L19">
        <v>4.8020504942429909</v>
      </c>
      <c r="M19">
        <v>4.8128226510755194</v>
      </c>
      <c r="N19">
        <v>4.8236473662454316</v>
      </c>
      <c r="O19">
        <v>4.8345250706602032</v>
      </c>
      <c r="P19">
        <v>4.8454562001582158</v>
      </c>
      <c r="Q19">
        <v>4.8562660365729524</v>
      </c>
      <c r="R19">
        <v>4.8671293094608554</v>
      </c>
      <c r="S19">
        <v>4.8780464687986216</v>
      </c>
      <c r="T19">
        <v>4.8890179698589611</v>
      </c>
      <c r="U19">
        <v>4.9000442732866114</v>
      </c>
      <c r="V19">
        <v>4.9125136078373481</v>
      </c>
      <c r="W19">
        <v>4.925052733519296</v>
      </c>
      <c r="X19">
        <v>4.9376623147551042</v>
      </c>
      <c r="Y19">
        <v>4.950343024807883</v>
      </c>
      <c r="Z19">
        <v>4.9630955459243671</v>
      </c>
      <c r="AA19">
        <v>4.9767283622253222</v>
      </c>
      <c r="AC19" s="88" t="s">
        <v>712</v>
      </c>
      <c r="AD19">
        <v>4.342547159896708</v>
      </c>
      <c r="AE19">
        <v>4.3524177850062671</v>
      </c>
      <c r="AF19">
        <v>4.3623345663685642</v>
      </c>
      <c r="AG19">
        <v>4.3722978631859837</v>
      </c>
      <c r="AH19">
        <v>4.382406010340083</v>
      </c>
      <c r="AI19">
        <v>4.3925623718461431</v>
      </c>
      <c r="AJ19">
        <v>4.4027673304143722</v>
      </c>
      <c r="AK19">
        <v>4.4130212730878897</v>
      </c>
      <c r="AL19">
        <v>4.4233245913049846</v>
      </c>
      <c r="AM19">
        <v>4.4336451395730689</v>
      </c>
      <c r="AN19">
        <v>4.4440168645216866</v>
      </c>
      <c r="AO19">
        <v>4.4544401922124832</v>
      </c>
      <c r="AP19">
        <v>4.4649155537471747</v>
      </c>
      <c r="AQ19">
        <v>4.4754433853427704</v>
      </c>
      <c r="AR19">
        <v>4.4858424699526367</v>
      </c>
      <c r="AS19">
        <v>4.4962938381851352</v>
      </c>
      <c r="AT19">
        <v>4.5067979383657688</v>
      </c>
      <c r="AU19">
        <v>4.5173552243040751</v>
      </c>
      <c r="AV19">
        <v>4.5279661553779249</v>
      </c>
      <c r="AW19">
        <v>4.5399786471496544</v>
      </c>
      <c r="AX19">
        <v>4.5520595775866939</v>
      </c>
      <c r="AY19">
        <v>4.5642096106216563</v>
      </c>
      <c r="AZ19">
        <v>4.5764294193820927</v>
      </c>
      <c r="BA19">
        <v>4.5887196863502666</v>
      </c>
      <c r="BB19">
        <v>4.6018670777339645</v>
      </c>
    </row>
    <row r="20" spans="2:54" x14ac:dyDescent="0.2">
      <c r="B20" s="88" t="s">
        <v>312</v>
      </c>
      <c r="C20">
        <f t="shared" ref="C20:C35" si="0">D4*(1+disc)^-1</f>
        <v>19.078211399833549</v>
      </c>
      <c r="AC20" s="88" t="s">
        <v>714</v>
      </c>
      <c r="AD20">
        <f t="shared" ref="AD20:AD35" si="1">AE4*(1+disc)^-1</f>
        <v>18.954963493237553</v>
      </c>
    </row>
    <row r="21" spans="2:54" x14ac:dyDescent="0.2">
      <c r="B21" s="88" t="s">
        <v>313</v>
      </c>
      <c r="C21">
        <f t="shared" si="0"/>
        <v>18.830466916662946</v>
      </c>
      <c r="AC21" s="88" t="s">
        <v>715</v>
      </c>
      <c r="AD21">
        <f t="shared" si="1"/>
        <v>18.692386191046872</v>
      </c>
    </row>
    <row r="22" spans="2:54" x14ac:dyDescent="0.2">
      <c r="B22" s="88" t="s">
        <v>314</v>
      </c>
      <c r="C22">
        <f t="shared" si="0"/>
        <v>18.441231536594522</v>
      </c>
      <c r="AC22" s="88" t="s">
        <v>716</v>
      </c>
      <c r="AD22">
        <f t="shared" si="1"/>
        <v>18.274426708989974</v>
      </c>
    </row>
    <row r="23" spans="2:54" x14ac:dyDescent="0.2">
      <c r="B23" s="88" t="s">
        <v>315</v>
      </c>
      <c r="C23">
        <f t="shared" si="0"/>
        <v>17.951239849939888</v>
      </c>
      <c r="AC23" s="88" t="s">
        <v>717</v>
      </c>
      <c r="AD23">
        <f t="shared" si="1"/>
        <v>17.748467160448655</v>
      </c>
    </row>
    <row r="24" spans="2:54" x14ac:dyDescent="0.2">
      <c r="B24" s="88" t="s">
        <v>316</v>
      </c>
      <c r="C24">
        <f t="shared" si="0"/>
        <v>17.380544515801532</v>
      </c>
      <c r="AC24" s="88" t="s">
        <v>718</v>
      </c>
      <c r="AD24">
        <f t="shared" si="1"/>
        <v>17.138513129651059</v>
      </c>
    </row>
    <row r="25" spans="2:54" x14ac:dyDescent="0.2">
      <c r="B25" s="88" t="s">
        <v>317</v>
      </c>
      <c r="C25">
        <f t="shared" si="0"/>
        <v>16.742092785996498</v>
      </c>
      <c r="AC25" s="88" t="s">
        <v>719</v>
      </c>
      <c r="AD25">
        <f t="shared" si="1"/>
        <v>16.460559589849531</v>
      </c>
    </row>
    <row r="26" spans="2:54" x14ac:dyDescent="0.2">
      <c r="B26" s="88" t="s">
        <v>318</v>
      </c>
      <c r="C26">
        <f t="shared" si="0"/>
        <v>16.044645871097376</v>
      </c>
      <c r="AC26" s="88" t="s">
        <v>720</v>
      </c>
      <c r="AD26">
        <f t="shared" si="1"/>
        <v>15.725974008154829</v>
      </c>
    </row>
    <row r="27" spans="2:54" x14ac:dyDescent="0.2">
      <c r="B27" s="88" t="s">
        <v>319</v>
      </c>
      <c r="C27">
        <f t="shared" si="0"/>
        <v>15.299962378578442</v>
      </c>
      <c r="AC27" s="88" t="s">
        <v>721</v>
      </c>
      <c r="AD27">
        <f t="shared" si="1"/>
        <v>14.94959166364775</v>
      </c>
    </row>
    <row r="28" spans="2:54" x14ac:dyDescent="0.2">
      <c r="B28" s="88" t="s">
        <v>320</v>
      </c>
      <c r="C28">
        <f t="shared" si="0"/>
        <v>14.502031554959594</v>
      </c>
      <c r="AC28" s="88" t="s">
        <v>722</v>
      </c>
      <c r="AD28">
        <f t="shared" si="1"/>
        <v>14.126878606456538</v>
      </c>
    </row>
    <row r="29" spans="2:54" x14ac:dyDescent="0.2">
      <c r="B29" s="88" t="s">
        <v>321</v>
      </c>
      <c r="C29">
        <f t="shared" si="0"/>
        <v>13.593389603636927</v>
      </c>
      <c r="AC29" s="88" t="s">
        <v>723</v>
      </c>
      <c r="AD29">
        <f t="shared" si="1"/>
        <v>13.196399928636998</v>
      </c>
    </row>
    <row r="30" spans="2:54" x14ac:dyDescent="0.2">
      <c r="B30" s="88" t="s">
        <v>322</v>
      </c>
      <c r="C30">
        <f t="shared" si="0"/>
        <v>12.553114479418138</v>
      </c>
      <c r="AC30" s="88" t="s">
        <v>724</v>
      </c>
      <c r="AD30">
        <f t="shared" si="1"/>
        <v>12.137888522710792</v>
      </c>
    </row>
    <row r="31" spans="2:54" x14ac:dyDescent="0.2">
      <c r="B31" s="88" t="s">
        <v>323</v>
      </c>
      <c r="C31">
        <f t="shared" si="0"/>
        <v>11.354288418386698</v>
      </c>
      <c r="AC31" s="88" t="s">
        <v>725</v>
      </c>
      <c r="AD31">
        <f t="shared" si="1"/>
        <v>10.924722881256669</v>
      </c>
    </row>
    <row r="32" spans="2:54" x14ac:dyDescent="0.2">
      <c r="B32" s="88" t="s">
        <v>324</v>
      </c>
      <c r="C32">
        <f t="shared" si="0"/>
        <v>9.9867154603866375</v>
      </c>
      <c r="AC32" s="88" t="s">
        <v>726</v>
      </c>
      <c r="AD32">
        <f t="shared" si="1"/>
        <v>9.5483004734469485</v>
      </c>
    </row>
    <row r="33" spans="2:30" x14ac:dyDescent="0.2">
      <c r="B33" s="88" t="s">
        <v>325</v>
      </c>
      <c r="C33">
        <f t="shared" si="0"/>
        <v>8.4946017823953532</v>
      </c>
      <c r="AC33" s="88" t="s">
        <v>727</v>
      </c>
      <c r="AD33">
        <f t="shared" si="1"/>
        <v>8.0586172603486599</v>
      </c>
    </row>
    <row r="34" spans="2:30" x14ac:dyDescent="0.2">
      <c r="B34" s="88" t="s">
        <v>326</v>
      </c>
      <c r="C34">
        <f t="shared" si="0"/>
        <v>6.9374498297635174</v>
      </c>
      <c r="AC34" s="88" t="s">
        <v>728</v>
      </c>
      <c r="AD34">
        <f t="shared" si="1"/>
        <v>6.5199201031273404</v>
      </c>
    </row>
    <row r="35" spans="2:30" x14ac:dyDescent="0.2">
      <c r="B35" s="88" t="s">
        <v>327</v>
      </c>
      <c r="C35">
        <f t="shared" si="0"/>
        <v>4.7178092802879448</v>
      </c>
      <c r="AC35" s="88" t="s">
        <v>729</v>
      </c>
      <c r="AD35">
        <f t="shared" si="1"/>
        <v>4.3524177850062671</v>
      </c>
    </row>
    <row r="36" spans="2:30" x14ac:dyDescent="0.2">
      <c r="B36" s="88" t="s">
        <v>328</v>
      </c>
      <c r="C36">
        <f t="shared" ref="C36:C51" si="2">E4*(1+disc)^-2</f>
        <v>19.095756090633458</v>
      </c>
      <c r="AC36" s="88" t="s">
        <v>731</v>
      </c>
      <c r="AD36">
        <f t="shared" ref="AD36:AD51" si="3">AF4*(1+disc)^-2</f>
        <v>18.974340767864714</v>
      </c>
    </row>
    <row r="37" spans="2:30" x14ac:dyDescent="0.2">
      <c r="B37" s="88" t="s">
        <v>329</v>
      </c>
      <c r="C37">
        <f t="shared" si="2"/>
        <v>18.849809862939178</v>
      </c>
      <c r="AC37" s="88" t="s">
        <v>732</v>
      </c>
      <c r="AD37">
        <f t="shared" si="3"/>
        <v>18.713680572192501</v>
      </c>
    </row>
    <row r="38" spans="2:30" x14ac:dyDescent="0.2">
      <c r="B38" s="88" t="s">
        <v>330</v>
      </c>
      <c r="C38">
        <f t="shared" si="2"/>
        <v>18.464247943903029</v>
      </c>
      <c r="AC38" s="88" t="s">
        <v>733</v>
      </c>
      <c r="AD38">
        <f t="shared" si="3"/>
        <v>18.299724705686426</v>
      </c>
    </row>
    <row r="39" spans="2:30" x14ac:dyDescent="0.2">
      <c r="B39" s="88" t="s">
        <v>331</v>
      </c>
      <c r="C39">
        <f t="shared" si="2"/>
        <v>17.978794566131796</v>
      </c>
      <c r="AC39" s="88" t="s">
        <v>734</v>
      </c>
      <c r="AD39">
        <f t="shared" si="3"/>
        <v>17.778713329054295</v>
      </c>
    </row>
    <row r="40" spans="2:30" x14ac:dyDescent="0.2">
      <c r="B40" s="88" t="s">
        <v>332</v>
      </c>
      <c r="C40">
        <f t="shared" si="2"/>
        <v>17.412555302496507</v>
      </c>
      <c r="AC40" s="88" t="s">
        <v>735</v>
      </c>
      <c r="AD40">
        <f t="shared" si="3"/>
        <v>17.173589967599796</v>
      </c>
    </row>
    <row r="41" spans="2:30" x14ac:dyDescent="0.2">
      <c r="B41" s="88" t="s">
        <v>333</v>
      </c>
      <c r="C41">
        <f t="shared" si="2"/>
        <v>16.777347716587876</v>
      </c>
      <c r="AC41" s="88" t="s">
        <v>736</v>
      </c>
      <c r="AD41">
        <f t="shared" si="3"/>
        <v>16.499095179945389</v>
      </c>
    </row>
    <row r="42" spans="2:30" x14ac:dyDescent="0.2">
      <c r="B42" s="88" t="s">
        <v>334</v>
      </c>
      <c r="C42">
        <f t="shared" si="2"/>
        <v>16.081033701802415</v>
      </c>
      <c r="AC42" s="88" t="s">
        <v>737</v>
      </c>
      <c r="AD42">
        <f t="shared" si="3"/>
        <v>15.765610992551483</v>
      </c>
    </row>
    <row r="43" spans="2:30" x14ac:dyDescent="0.2">
      <c r="B43" s="88" t="s">
        <v>335</v>
      </c>
      <c r="C43">
        <f t="shared" si="2"/>
        <v>15.334978657977731</v>
      </c>
      <c r="AC43" s="88" t="s">
        <v>738</v>
      </c>
      <c r="AD43">
        <f t="shared" si="3"/>
        <v>14.987560027791586</v>
      </c>
    </row>
    <row r="44" spans="2:30" x14ac:dyDescent="0.2">
      <c r="B44" s="88" t="s">
        <v>336</v>
      </c>
      <c r="C44">
        <f t="shared" si="2"/>
        <v>14.533471031757088</v>
      </c>
      <c r="AC44" s="88" t="s">
        <v>739</v>
      </c>
      <c r="AD44">
        <f t="shared" si="3"/>
        <v>14.160750021744452</v>
      </c>
    </row>
    <row r="45" spans="2:30" x14ac:dyDescent="0.2">
      <c r="B45" s="88" t="s">
        <v>337</v>
      </c>
      <c r="C45">
        <f t="shared" si="2"/>
        <v>13.620760189840386</v>
      </c>
      <c r="AC45" s="88" t="s">
        <v>740</v>
      </c>
      <c r="AD45">
        <f t="shared" si="3"/>
        <v>13.225645100933495</v>
      </c>
    </row>
    <row r="46" spans="2:30" x14ac:dyDescent="0.2">
      <c r="B46" s="88" t="s">
        <v>338</v>
      </c>
      <c r="C46">
        <f t="shared" si="2"/>
        <v>12.57646742323108</v>
      </c>
      <c r="AC46" s="88" t="s">
        <v>741</v>
      </c>
      <c r="AD46">
        <f t="shared" si="3"/>
        <v>12.162578612765953</v>
      </c>
    </row>
    <row r="47" spans="2:30" x14ac:dyDescent="0.2">
      <c r="B47" s="88" t="s">
        <v>339</v>
      </c>
      <c r="C47">
        <f t="shared" si="2"/>
        <v>11.374084046332404</v>
      </c>
      <c r="AC47" s="88" t="s">
        <v>742</v>
      </c>
      <c r="AD47">
        <f t="shared" si="3"/>
        <v>10.945375379273901</v>
      </c>
    </row>
    <row r="48" spans="2:30" x14ac:dyDescent="0.2">
      <c r="B48" s="88" t="s">
        <v>340</v>
      </c>
      <c r="C48">
        <f t="shared" si="2"/>
        <v>10.003784852343754</v>
      </c>
      <c r="AC48" s="88" t="s">
        <v>743</v>
      </c>
      <c r="AD48">
        <f t="shared" si="3"/>
        <v>9.565842213153843</v>
      </c>
    </row>
    <row r="49" spans="2:30" x14ac:dyDescent="0.2">
      <c r="B49" s="88" t="s">
        <v>341</v>
      </c>
      <c r="C49">
        <f t="shared" si="2"/>
        <v>8.5095451014625763</v>
      </c>
      <c r="AC49" s="88" t="s">
        <v>744</v>
      </c>
      <c r="AD49">
        <f t="shared" si="3"/>
        <v>8.0737309069344612</v>
      </c>
    </row>
    <row r="50" spans="2:30" x14ac:dyDescent="0.2">
      <c r="B50" s="88" t="s">
        <v>342</v>
      </c>
      <c r="C50">
        <f t="shared" si="2"/>
        <v>6.950406605474643</v>
      </c>
      <c r="AC50" s="88" t="s">
        <v>745</v>
      </c>
      <c r="AD50">
        <f t="shared" si="3"/>
        <v>6.5327959606630435</v>
      </c>
    </row>
    <row r="51" spans="2:30" x14ac:dyDescent="0.2">
      <c r="B51" s="88" t="s">
        <v>343</v>
      </c>
      <c r="C51">
        <f t="shared" si="2"/>
        <v>4.7280942871521621</v>
      </c>
      <c r="AC51" s="88" t="s">
        <v>746</v>
      </c>
      <c r="AD51">
        <f t="shared" si="3"/>
        <v>4.3623345663685642</v>
      </c>
    </row>
    <row r="52" spans="2:30" x14ac:dyDescent="0.2">
      <c r="B52" s="88" t="s">
        <v>344</v>
      </c>
      <c r="C52">
        <f t="shared" ref="C52:C67" si="4">F4*(1+disc)^-3</f>
        <v>19.113362940380775</v>
      </c>
      <c r="AC52" s="88" t="s">
        <v>748</v>
      </c>
      <c r="AD52">
        <f t="shared" ref="AD52:AD67" si="5">AG4*(1+disc)^-3</f>
        <v>18.993793731678181</v>
      </c>
    </row>
    <row r="53" spans="2:30" x14ac:dyDescent="0.2">
      <c r="B53" s="88" t="s">
        <v>345</v>
      </c>
      <c r="C53">
        <f t="shared" si="4"/>
        <v>18.869226681587826</v>
      </c>
      <c r="AC53" s="88" t="s">
        <v>749</v>
      </c>
      <c r="AD53">
        <f t="shared" si="5"/>
        <v>18.735064755181551</v>
      </c>
    </row>
    <row r="54" spans="2:30" x14ac:dyDescent="0.2">
      <c r="B54" s="88" t="s">
        <v>346</v>
      </c>
      <c r="C54">
        <f t="shared" si="4"/>
        <v>18.487355034745622</v>
      </c>
      <c r="AC54" s="88" t="s">
        <v>750</v>
      </c>
      <c r="AD54">
        <f t="shared" si="5"/>
        <v>18.325132842233163</v>
      </c>
    </row>
    <row r="55" spans="2:30" x14ac:dyDescent="0.2">
      <c r="B55" s="88" t="s">
        <v>347</v>
      </c>
      <c r="C55">
        <f t="shared" si="4"/>
        <v>18.006460064180143</v>
      </c>
      <c r="AC55" s="88" t="s">
        <v>751</v>
      </c>
      <c r="AD55">
        <f t="shared" si="5"/>
        <v>17.809093917482162</v>
      </c>
    </row>
    <row r="56" spans="2:30" x14ac:dyDescent="0.2">
      <c r="B56" s="88" t="s">
        <v>348</v>
      </c>
      <c r="C56">
        <f t="shared" si="4"/>
        <v>17.444696912323888</v>
      </c>
      <c r="AC56" s="88" t="s">
        <v>752</v>
      </c>
      <c r="AD56">
        <f t="shared" si="5"/>
        <v>17.208825270669436</v>
      </c>
    </row>
    <row r="57" spans="2:30" x14ac:dyDescent="0.2">
      <c r="B57" s="88" t="s">
        <v>349</v>
      </c>
      <c r="C57">
        <f t="shared" si="4"/>
        <v>16.812747588616919</v>
      </c>
      <c r="AC57" s="88" t="s">
        <v>753</v>
      </c>
      <c r="AD57">
        <f t="shared" si="5"/>
        <v>16.537805766979645</v>
      </c>
    </row>
    <row r="58" spans="2:30" x14ac:dyDescent="0.2">
      <c r="B58" s="88" t="s">
        <v>350</v>
      </c>
      <c r="C58">
        <f t="shared" si="4"/>
        <v>16.117569169036638</v>
      </c>
      <c r="AC58" s="88" t="s">
        <v>754</v>
      </c>
      <c r="AD58">
        <f t="shared" si="5"/>
        <v>15.805425241478124</v>
      </c>
    </row>
    <row r="59" spans="2:30" x14ac:dyDescent="0.2">
      <c r="B59" s="88" t="s">
        <v>351</v>
      </c>
      <c r="C59">
        <f t="shared" si="4"/>
        <v>15.370131737229421</v>
      </c>
      <c r="AC59" s="88" t="s">
        <v>755</v>
      </c>
      <c r="AD59">
        <f t="shared" si="5"/>
        <v>15.025691196797588</v>
      </c>
    </row>
    <row r="60" spans="2:30" x14ac:dyDescent="0.2">
      <c r="B60" s="88" t="s">
        <v>352</v>
      </c>
      <c r="C60">
        <f t="shared" si="4"/>
        <v>14.565027278561574</v>
      </c>
      <c r="AC60" s="88" t="s">
        <v>756</v>
      </c>
      <c r="AD60">
        <f t="shared" si="5"/>
        <v>14.194758571541925</v>
      </c>
    </row>
    <row r="61" spans="2:30" x14ac:dyDescent="0.2">
      <c r="B61" s="88" t="s">
        <v>353</v>
      </c>
      <c r="C61">
        <f t="shared" si="4"/>
        <v>13.648227889976276</v>
      </c>
      <c r="AC61" s="88" t="s">
        <v>757</v>
      </c>
      <c r="AD61">
        <f t="shared" si="5"/>
        <v>13.25500236009975</v>
      </c>
    </row>
    <row r="62" spans="2:30" x14ac:dyDescent="0.2">
      <c r="B62" s="88" t="s">
        <v>354</v>
      </c>
      <c r="C62">
        <f t="shared" si="4"/>
        <v>12.599900960247933</v>
      </c>
      <c r="AC62" s="88" t="s">
        <v>758</v>
      </c>
      <c r="AD62">
        <f t="shared" si="5"/>
        <v>12.187359738054859</v>
      </c>
    </row>
    <row r="63" spans="2:30" x14ac:dyDescent="0.2">
      <c r="B63" s="88" t="s">
        <v>355</v>
      </c>
      <c r="C63">
        <f t="shared" si="4"/>
        <v>11.393948182053768</v>
      </c>
      <c r="AC63" s="88" t="s">
        <v>759</v>
      </c>
      <c r="AD63">
        <f t="shared" si="5"/>
        <v>10.966103382214124</v>
      </c>
    </row>
    <row r="64" spans="2:30" x14ac:dyDescent="0.2">
      <c r="B64" s="88" t="s">
        <v>356</v>
      </c>
      <c r="C64">
        <f t="shared" si="4"/>
        <v>10.020915204637516</v>
      </c>
      <c r="AC64" s="88" t="s">
        <v>760</v>
      </c>
      <c r="AD64">
        <f t="shared" si="5"/>
        <v>9.5834494826965262</v>
      </c>
    </row>
    <row r="65" spans="2:30" x14ac:dyDescent="0.2">
      <c r="B65" s="88" t="s">
        <v>357</v>
      </c>
      <c r="C65">
        <f t="shared" si="4"/>
        <v>8.5245445123875356</v>
      </c>
      <c r="AC65" s="88" t="s">
        <v>761</v>
      </c>
      <c r="AD65">
        <f t="shared" si="5"/>
        <v>8.0889033788396834</v>
      </c>
    </row>
    <row r="66" spans="2:30" x14ac:dyDescent="0.2">
      <c r="B66" s="88" t="s">
        <v>358</v>
      </c>
      <c r="C66">
        <f t="shared" si="4"/>
        <v>6.9634153007020076</v>
      </c>
      <c r="AC66" s="88" t="s">
        <v>762</v>
      </c>
      <c r="AD66">
        <f t="shared" si="5"/>
        <v>6.5457248613880266</v>
      </c>
    </row>
    <row r="67" spans="2:30" x14ac:dyDescent="0.2">
      <c r="B67" s="88" t="s">
        <v>359</v>
      </c>
      <c r="C67">
        <f t="shared" si="4"/>
        <v>4.7384265421366853</v>
      </c>
      <c r="AC67" s="88" t="s">
        <v>763</v>
      </c>
      <c r="AD67">
        <f t="shared" si="5"/>
        <v>4.3722978631859837</v>
      </c>
    </row>
    <row r="68" spans="2:30" x14ac:dyDescent="0.2">
      <c r="B68" s="88" t="s">
        <v>360</v>
      </c>
      <c r="C68">
        <f t="shared" ref="C68:C83" si="6">G4*(1+disc)^-4</f>
        <v>19.128168388067792</v>
      </c>
      <c r="AC68" s="88" t="s">
        <v>765</v>
      </c>
      <c r="AD68">
        <f t="shared" ref="AD68:AD83" si="7">AH4*(1+disc)^-4</f>
        <v>19.010143510961935</v>
      </c>
    </row>
    <row r="69" spans="2:30" x14ac:dyDescent="0.2">
      <c r="B69" s="88" t="s">
        <v>361</v>
      </c>
      <c r="C69">
        <f t="shared" si="6"/>
        <v>18.885393788476105</v>
      </c>
      <c r="AC69" s="88" t="s">
        <v>766</v>
      </c>
      <c r="AD69">
        <f t="shared" si="7"/>
        <v>18.752853842534332</v>
      </c>
    </row>
    <row r="70" spans="2:30" x14ac:dyDescent="0.2">
      <c r="B70" s="88" t="s">
        <v>362</v>
      </c>
      <c r="C70">
        <f t="shared" si="6"/>
        <v>18.506608768577436</v>
      </c>
      <c r="AC70" s="88" t="s">
        <v>767</v>
      </c>
      <c r="AD70">
        <f t="shared" si="7"/>
        <v>18.346283327825066</v>
      </c>
    </row>
    <row r="71" spans="2:30" x14ac:dyDescent="0.2">
      <c r="B71" s="88" t="s">
        <v>363</v>
      </c>
      <c r="C71">
        <f t="shared" si="6"/>
        <v>18.029565637760637</v>
      </c>
      <c r="AC71" s="88" t="s">
        <v>768</v>
      </c>
      <c r="AD71">
        <f t="shared" si="7"/>
        <v>17.834441853294575</v>
      </c>
    </row>
    <row r="72" spans="2:30" x14ac:dyDescent="0.2">
      <c r="B72" s="88" t="s">
        <v>364</v>
      </c>
      <c r="C72">
        <f t="shared" si="6"/>
        <v>17.471674755317611</v>
      </c>
      <c r="AC72" s="88" t="s">
        <v>769</v>
      </c>
      <c r="AD72">
        <f t="shared" si="7"/>
        <v>17.238370350232657</v>
      </c>
    </row>
    <row r="73" spans="2:30" x14ac:dyDescent="0.2">
      <c r="B73" s="88" t="s">
        <v>365</v>
      </c>
      <c r="C73">
        <f t="shared" si="6"/>
        <v>16.842710257536542</v>
      </c>
      <c r="AC73" s="88" t="s">
        <v>770</v>
      </c>
      <c r="AD73">
        <f t="shared" si="7"/>
        <v>16.570538008503185</v>
      </c>
    </row>
    <row r="74" spans="2:30" x14ac:dyDescent="0.2">
      <c r="B74" s="88" t="s">
        <v>366</v>
      </c>
      <c r="C74">
        <f t="shared" si="6"/>
        <v>16.148855018286593</v>
      </c>
      <c r="AC74" s="88" t="s">
        <v>771</v>
      </c>
      <c r="AD74">
        <f t="shared" si="7"/>
        <v>15.839483996408738</v>
      </c>
    </row>
    <row r="75" spans="2:30" x14ac:dyDescent="0.2">
      <c r="B75" s="88" t="s">
        <v>367</v>
      </c>
      <c r="C75">
        <f t="shared" si="6"/>
        <v>15.400671003104085</v>
      </c>
      <c r="AC75" s="88" t="s">
        <v>772</v>
      </c>
      <c r="AD75">
        <f t="shared" si="7"/>
        <v>15.058781732778076</v>
      </c>
    </row>
    <row r="76" spans="2:30" x14ac:dyDescent="0.2">
      <c r="B76" s="88" t="s">
        <v>368</v>
      </c>
      <c r="C76">
        <f t="shared" si="6"/>
        <v>14.592898230618648</v>
      </c>
      <c r="AC76" s="88" t="s">
        <v>773</v>
      </c>
      <c r="AD76">
        <f t="shared" si="7"/>
        <v>14.224759748306312</v>
      </c>
    </row>
    <row r="77" spans="2:30" x14ac:dyDescent="0.2">
      <c r="B77" s="88" t="s">
        <v>369</v>
      </c>
      <c r="C77">
        <f t="shared" si="6"/>
        <v>13.672853396437255</v>
      </c>
      <c r="AC77" s="88" t="s">
        <v>774</v>
      </c>
      <c r="AD77">
        <f t="shared" si="7"/>
        <v>13.281285533227971</v>
      </c>
    </row>
    <row r="78" spans="2:30" x14ac:dyDescent="0.2">
      <c r="B78" s="88" t="s">
        <v>370</v>
      </c>
      <c r="C78">
        <f t="shared" si="6"/>
        <v>12.621244131729624</v>
      </c>
      <c r="AC78" s="88" t="s">
        <v>775</v>
      </c>
      <c r="AD78">
        <f t="shared" si="7"/>
        <v>12.209894436461596</v>
      </c>
    </row>
    <row r="79" spans="2:30" x14ac:dyDescent="0.2">
      <c r="B79" s="88" t="s">
        <v>371</v>
      </c>
      <c r="C79">
        <f t="shared" si="6"/>
        <v>11.41242774556491</v>
      </c>
      <c r="AC79" s="88" t="s">
        <v>776</v>
      </c>
      <c r="AD79">
        <f t="shared" si="7"/>
        <v>10.985359111650684</v>
      </c>
    </row>
    <row r="80" spans="2:30" x14ac:dyDescent="0.2">
      <c r="B80" s="88" t="s">
        <v>372</v>
      </c>
      <c r="C80">
        <f t="shared" si="6"/>
        <v>10.037071127354487</v>
      </c>
      <c r="AC80" s="88" t="s">
        <v>777</v>
      </c>
      <c r="AD80">
        <f t="shared" si="7"/>
        <v>9.6000318328136558</v>
      </c>
    </row>
    <row r="81" spans="2:30" x14ac:dyDescent="0.2">
      <c r="B81" s="88" t="s">
        <v>373</v>
      </c>
      <c r="C81">
        <f t="shared" si="6"/>
        <v>8.5387103127671793</v>
      </c>
      <c r="AC81" s="88" t="s">
        <v>778</v>
      </c>
      <c r="AD81">
        <f t="shared" si="7"/>
        <v>8.1031969196993856</v>
      </c>
    </row>
    <row r="82" spans="2:30" x14ac:dyDescent="0.2">
      <c r="B82" s="88" t="s">
        <v>374</v>
      </c>
      <c r="C82">
        <f t="shared" si="6"/>
        <v>6.975916555656152</v>
      </c>
      <c r="AC82" s="88" t="s">
        <v>779</v>
      </c>
      <c r="AD82">
        <f t="shared" si="7"/>
        <v>6.5581119505662233</v>
      </c>
    </row>
    <row r="83" spans="2:30" x14ac:dyDescent="0.2">
      <c r="B83" s="88" t="s">
        <v>375</v>
      </c>
      <c r="C83">
        <f t="shared" si="6"/>
        <v>4.7489086188927745</v>
      </c>
      <c r="AC83" s="88" t="s">
        <v>780</v>
      </c>
      <c r="AD83">
        <f t="shared" si="7"/>
        <v>4.382406010340083</v>
      </c>
    </row>
    <row r="84" spans="2:30" x14ac:dyDescent="0.2">
      <c r="B84" s="88" t="s">
        <v>376</v>
      </c>
      <c r="C84">
        <f t="shared" ref="C84:C99" si="8">H4*(1+disc)^-5</f>
        <v>19.143019172687225</v>
      </c>
      <c r="AC84" s="88" t="s">
        <v>782</v>
      </c>
      <c r="AD84">
        <f t="shared" ref="AD84:AD99" si="9">AI4*(1+disc)^-5</f>
        <v>19.026548308047619</v>
      </c>
    </row>
    <row r="85" spans="2:30" x14ac:dyDescent="0.2">
      <c r="B85" s="88" t="s">
        <v>377</v>
      </c>
      <c r="C85">
        <f t="shared" si="8"/>
        <v>18.901614670583808</v>
      </c>
      <c r="AC85" s="88" t="s">
        <v>783</v>
      </c>
      <c r="AD85">
        <f t="shared" si="9"/>
        <v>18.770708055440096</v>
      </c>
    </row>
    <row r="86" spans="2:30" x14ac:dyDescent="0.2">
      <c r="B86" s="88" t="s">
        <v>378</v>
      </c>
      <c r="C86">
        <f t="shared" si="8"/>
        <v>18.525928662979339</v>
      </c>
      <c r="AC86" s="88" t="s">
        <v>784</v>
      </c>
      <c r="AD86">
        <f t="shared" si="9"/>
        <v>18.367513860903106</v>
      </c>
    </row>
    <row r="87" spans="2:30" x14ac:dyDescent="0.2">
      <c r="B87" s="88" t="s">
        <v>379</v>
      </c>
      <c r="C87">
        <f t="shared" si="8"/>
        <v>18.052752328953794</v>
      </c>
      <c r="AC87" s="88" t="s">
        <v>785</v>
      </c>
      <c r="AD87">
        <f t="shared" si="9"/>
        <v>17.859887832840055</v>
      </c>
    </row>
    <row r="88" spans="2:30" x14ac:dyDescent="0.2">
      <c r="B88" s="88" t="s">
        <v>380</v>
      </c>
      <c r="C88">
        <f t="shared" si="8"/>
        <v>17.498749111066356</v>
      </c>
      <c r="AC88" s="88" t="s">
        <v>786</v>
      </c>
      <c r="AD88">
        <f t="shared" si="9"/>
        <v>17.268031873913792</v>
      </c>
    </row>
    <row r="89" spans="2:30" x14ac:dyDescent="0.2">
      <c r="B89" s="88" t="s">
        <v>381</v>
      </c>
      <c r="C89">
        <f t="shared" si="8"/>
        <v>16.872781322929143</v>
      </c>
      <c r="AC89" s="88" t="s">
        <v>787</v>
      </c>
      <c r="AD89">
        <f t="shared" si="9"/>
        <v>16.603400592530143</v>
      </c>
    </row>
    <row r="90" spans="2:30" x14ac:dyDescent="0.2">
      <c r="B90" s="88" t="s">
        <v>382</v>
      </c>
      <c r="C90">
        <f t="shared" si="8"/>
        <v>16.180253571038374</v>
      </c>
      <c r="AC90" s="88" t="s">
        <v>788</v>
      </c>
      <c r="AD90">
        <f t="shared" si="9"/>
        <v>15.873677491594666</v>
      </c>
    </row>
    <row r="91" spans="2:30" x14ac:dyDescent="0.2">
      <c r="B91" s="88" t="s">
        <v>383</v>
      </c>
      <c r="C91">
        <f t="shared" si="8"/>
        <v>15.431317590796823</v>
      </c>
      <c r="AC91" s="88" t="s">
        <v>789</v>
      </c>
      <c r="AD91">
        <f t="shared" si="9"/>
        <v>15.091999393819297</v>
      </c>
    </row>
    <row r="92" spans="2:30" x14ac:dyDescent="0.2">
      <c r="B92" s="88" t="s">
        <v>384</v>
      </c>
      <c r="C92">
        <f t="shared" si="8"/>
        <v>14.620863796864082</v>
      </c>
      <c r="AC92" s="88" t="s">
        <v>790</v>
      </c>
      <c r="AD92">
        <f t="shared" si="9"/>
        <v>14.254871458996448</v>
      </c>
    </row>
    <row r="93" spans="2:30" x14ac:dyDescent="0.2">
      <c r="B93" s="88" t="s">
        <v>385</v>
      </c>
      <c r="C93">
        <f t="shared" si="8"/>
        <v>13.697560122646694</v>
      </c>
      <c r="AC93" s="88" t="s">
        <v>791</v>
      </c>
      <c r="AD93">
        <f t="shared" si="9"/>
        <v>13.307661896248174</v>
      </c>
    </row>
    <row r="94" spans="2:30" x14ac:dyDescent="0.2">
      <c r="B94" s="88" t="s">
        <v>386</v>
      </c>
      <c r="C94">
        <f t="shared" si="8"/>
        <v>12.642657005383745</v>
      </c>
      <c r="AC94" s="88" t="s">
        <v>792</v>
      </c>
      <c r="AD94">
        <f t="shared" si="9"/>
        <v>12.232507370109255</v>
      </c>
    </row>
    <row r="95" spans="2:30" x14ac:dyDescent="0.2">
      <c r="B95" s="88" t="s">
        <v>387</v>
      </c>
      <c r="C95">
        <f t="shared" si="8"/>
        <v>11.430968730048875</v>
      </c>
      <c r="AC95" s="88" t="s">
        <v>793</v>
      </c>
      <c r="AD95">
        <f t="shared" si="9"/>
        <v>11.004682117580534</v>
      </c>
    </row>
    <row r="96" spans="2:30" x14ac:dyDescent="0.2">
      <c r="B96" s="88" t="s">
        <v>388</v>
      </c>
      <c r="C96">
        <f t="shared" si="8"/>
        <v>10.053283040473815</v>
      </c>
      <c r="AC96" s="88" t="s">
        <v>794</v>
      </c>
      <c r="AD96">
        <f t="shared" si="9"/>
        <v>9.6166739708658024</v>
      </c>
    </row>
    <row r="97" spans="2:30" x14ac:dyDescent="0.2">
      <c r="B97" s="88" t="s">
        <v>389</v>
      </c>
      <c r="C97">
        <f t="shared" si="8"/>
        <v>8.5529285396385131</v>
      </c>
      <c r="AC97" s="88" t="s">
        <v>795</v>
      </c>
      <c r="AD97">
        <f t="shared" si="9"/>
        <v>8.1175450212381843</v>
      </c>
    </row>
    <row r="98" spans="2:30" x14ac:dyDescent="0.2">
      <c r="B98" s="88" t="s">
        <v>390</v>
      </c>
      <c r="C98">
        <f t="shared" si="8"/>
        <v>6.9884682048268454</v>
      </c>
      <c r="AC98" s="88" t="s">
        <v>796</v>
      </c>
      <c r="AD98">
        <f t="shared" si="9"/>
        <v>6.5705502118680732</v>
      </c>
    </row>
    <row r="99" spans="2:30" x14ac:dyDescent="0.2">
      <c r="B99" s="88" t="s">
        <v>391</v>
      </c>
      <c r="C99">
        <f t="shared" si="8"/>
        <v>4.7594396657454716</v>
      </c>
      <c r="AC99" s="88" t="s">
        <v>797</v>
      </c>
      <c r="AD99">
        <f t="shared" si="9"/>
        <v>4.3925623718461431</v>
      </c>
    </row>
    <row r="100" spans="2:30" x14ac:dyDescent="0.2">
      <c r="B100" s="88" t="s">
        <v>392</v>
      </c>
      <c r="C100">
        <f t="shared" ref="C100:C115" si="10">I4*(1+disc)^-6</f>
        <v>19.157915532147701</v>
      </c>
      <c r="AC100" s="88" t="s">
        <v>799</v>
      </c>
      <c r="AD100">
        <f t="shared" ref="AD100:AD115" si="11">AJ4*(1+disc)^-6</f>
        <v>19.043008436711574</v>
      </c>
    </row>
    <row r="101" spans="2:30" x14ac:dyDescent="0.2">
      <c r="B101" s="88" t="s">
        <v>393</v>
      </c>
      <c r="C101">
        <f t="shared" si="10"/>
        <v>18.917889611908418</v>
      </c>
      <c r="AC101" s="88" t="s">
        <v>800</v>
      </c>
      <c r="AD101">
        <f t="shared" si="11"/>
        <v>18.788627767434271</v>
      </c>
    </row>
    <row r="102" spans="2:30" x14ac:dyDescent="0.2">
      <c r="B102" s="88" t="s">
        <v>394</v>
      </c>
      <c r="C102">
        <f t="shared" si="10"/>
        <v>18.545315067840836</v>
      </c>
      <c r="AC102" s="88" t="s">
        <v>801</v>
      </c>
      <c r="AD102">
        <f t="shared" si="11"/>
        <v>18.388824900984588</v>
      </c>
    </row>
    <row r="103" spans="2:30" x14ac:dyDescent="0.2">
      <c r="B103" s="88" t="s">
        <v>395</v>
      </c>
      <c r="C103">
        <f t="shared" si="10"/>
        <v>18.076020566941718</v>
      </c>
      <c r="AC103" s="88" t="s">
        <v>802</v>
      </c>
      <c r="AD103">
        <f t="shared" si="11"/>
        <v>17.885432418818699</v>
      </c>
    </row>
    <row r="104" spans="2:30" x14ac:dyDescent="0.2">
      <c r="B104" s="88" t="s">
        <v>396</v>
      </c>
      <c r="C104">
        <f t="shared" si="10"/>
        <v>17.525920489817203</v>
      </c>
      <c r="AC104" s="88" t="s">
        <v>803</v>
      </c>
      <c r="AD104">
        <f t="shared" si="11"/>
        <v>17.297810508614187</v>
      </c>
    </row>
    <row r="105" spans="2:30" x14ac:dyDescent="0.2">
      <c r="B105" s="88" t="s">
        <v>397</v>
      </c>
      <c r="C105">
        <f t="shared" si="10"/>
        <v>16.902961355745219</v>
      </c>
      <c r="AC105" s="88" t="s">
        <v>804</v>
      </c>
      <c r="AD105">
        <f t="shared" si="11"/>
        <v>16.636394260730228</v>
      </c>
    </row>
    <row r="106" spans="2:30" x14ac:dyDescent="0.2">
      <c r="B106" s="88" t="s">
        <v>398</v>
      </c>
      <c r="C106">
        <f t="shared" si="10"/>
        <v>16.211765416372689</v>
      </c>
      <c r="AC106" s="88" t="s">
        <v>805</v>
      </c>
      <c r="AD106">
        <f t="shared" si="11"/>
        <v>15.908006483977319</v>
      </c>
    </row>
    <row r="107" spans="2:30" x14ac:dyDescent="0.2">
      <c r="B107" s="88" t="s">
        <v>399</v>
      </c>
      <c r="C107">
        <f t="shared" si="10"/>
        <v>15.462072056669626</v>
      </c>
      <c r="AC107" s="88" t="s">
        <v>806</v>
      </c>
      <c r="AD107">
        <f t="shared" si="11"/>
        <v>15.125344882427918</v>
      </c>
    </row>
    <row r="108" spans="2:30" x14ac:dyDescent="0.2">
      <c r="B108" s="88" t="s">
        <v>400</v>
      </c>
      <c r="C108">
        <f t="shared" si="10"/>
        <v>14.648924468118519</v>
      </c>
      <c r="AC108" s="88" t="s">
        <v>807</v>
      </c>
      <c r="AD108">
        <f t="shared" si="11"/>
        <v>14.285094307919403</v>
      </c>
    </row>
    <row r="109" spans="2:30" x14ac:dyDescent="0.2">
      <c r="B109" s="88" t="s">
        <v>401</v>
      </c>
      <c r="C109">
        <f t="shared" si="10"/>
        <v>13.722348497789801</v>
      </c>
      <c r="AC109" s="88" t="s">
        <v>808</v>
      </c>
      <c r="AD109">
        <f t="shared" si="11"/>
        <v>13.334131961628303</v>
      </c>
    </row>
    <row r="110" spans="2:30" x14ac:dyDescent="0.2">
      <c r="B110" s="88" t="s">
        <v>402</v>
      </c>
      <c r="C110">
        <f t="shared" si="10"/>
        <v>12.664139964123221</v>
      </c>
      <c r="AC110" s="88" t="s">
        <v>809</v>
      </c>
      <c r="AD110">
        <f t="shared" si="11"/>
        <v>12.255198981056608</v>
      </c>
    </row>
    <row r="111" spans="2:30" x14ac:dyDescent="0.2">
      <c r="B111" s="88" t="s">
        <v>403</v>
      </c>
      <c r="C111">
        <f t="shared" si="10"/>
        <v>11.449571491614375</v>
      </c>
      <c r="AC111" s="88" t="s">
        <v>810</v>
      </c>
      <c r="AD111">
        <f t="shared" si="11"/>
        <v>11.024072797631783</v>
      </c>
    </row>
    <row r="112" spans="2:30" x14ac:dyDescent="0.2">
      <c r="B112" s="88" t="s">
        <v>404</v>
      </c>
      <c r="C112">
        <f t="shared" si="10"/>
        <v>10.06955128947752</v>
      </c>
      <c r="AC112" s="88" t="s">
        <v>811</v>
      </c>
      <c r="AD112">
        <f t="shared" si="11"/>
        <v>9.6333762708385482</v>
      </c>
    </row>
    <row r="113" spans="2:30" x14ac:dyDescent="0.2">
      <c r="B113" s="88" t="s">
        <v>405</v>
      </c>
      <c r="C113">
        <f t="shared" si="10"/>
        <v>8.5671995390925364</v>
      </c>
      <c r="AC113" s="88" t="s">
        <v>812</v>
      </c>
      <c r="AD113">
        <f t="shared" si="11"/>
        <v>8.1319480477139319</v>
      </c>
    </row>
    <row r="114" spans="2:30" x14ac:dyDescent="0.2">
      <c r="B114" s="88" t="s">
        <v>406</v>
      </c>
      <c r="C114">
        <f t="shared" si="10"/>
        <v>7.0010706050347</v>
      </c>
      <c r="AC114" s="88" t="s">
        <v>813</v>
      </c>
      <c r="AD114">
        <f t="shared" si="11"/>
        <v>6.5830400119081709</v>
      </c>
    </row>
    <row r="115" spans="2:30" x14ac:dyDescent="0.2">
      <c r="B115" s="88" t="s">
        <v>407</v>
      </c>
      <c r="C115">
        <f t="shared" si="10"/>
        <v>4.7700200648772579</v>
      </c>
      <c r="AC115" s="88" t="s">
        <v>814</v>
      </c>
      <c r="AD115">
        <f t="shared" si="11"/>
        <v>4.4027673304143722</v>
      </c>
    </row>
    <row r="116" spans="2:30" x14ac:dyDescent="0.2">
      <c r="B116" s="88" t="s">
        <v>408</v>
      </c>
      <c r="C116">
        <f t="shared" ref="C116:C131" si="12">J4*(1+disc)^-7</f>
        <v>19.172857706069131</v>
      </c>
      <c r="AC116" s="88" t="s">
        <v>816</v>
      </c>
      <c r="AD116">
        <f t="shared" ref="AD116:AD131" si="13">AK4*(1+disc)^-7</f>
        <v>19.059524213118937</v>
      </c>
    </row>
    <row r="117" spans="2:30" x14ac:dyDescent="0.2">
      <c r="B117" s="88" t="s">
        <v>409</v>
      </c>
      <c r="C117">
        <f t="shared" si="12"/>
        <v>18.934218898493544</v>
      </c>
      <c r="AC117" s="88" t="s">
        <v>817</v>
      </c>
      <c r="AD117">
        <f t="shared" si="13"/>
        <v>18.806613354895021</v>
      </c>
    </row>
    <row r="118" spans="2:30" x14ac:dyDescent="0.2">
      <c r="B118" s="88" t="s">
        <v>410</v>
      </c>
      <c r="C118">
        <f t="shared" si="12"/>
        <v>18.564768335574286</v>
      </c>
      <c r="AC118" s="88" t="s">
        <v>818</v>
      </c>
      <c r="AD118">
        <f t="shared" si="13"/>
        <v>18.41021691108282</v>
      </c>
    </row>
    <row r="119" spans="2:30" x14ac:dyDescent="0.2">
      <c r="B119" s="88" t="s">
        <v>411</v>
      </c>
      <c r="C119">
        <f t="shared" si="12"/>
        <v>18.099370784003831</v>
      </c>
      <c r="AC119" s="88" t="s">
        <v>819</v>
      </c>
      <c r="AD119">
        <f t="shared" si="13"/>
        <v>17.911076178209989</v>
      </c>
    </row>
    <row r="120" spans="2:30" x14ac:dyDescent="0.2">
      <c r="B120" s="88" t="s">
        <v>412</v>
      </c>
      <c r="C120">
        <f t="shared" si="12"/>
        <v>17.553189405505815</v>
      </c>
      <c r="AC120" s="88" t="s">
        <v>820</v>
      </c>
      <c r="AD120">
        <f t="shared" si="13"/>
        <v>17.327706926304028</v>
      </c>
    </row>
    <row r="121" spans="2:30" x14ac:dyDescent="0.2">
      <c r="B121" s="88" t="s">
        <v>413</v>
      </c>
      <c r="C121">
        <f t="shared" si="12"/>
        <v>16.933250931078494</v>
      </c>
      <c r="AC121" s="88" t="s">
        <v>821</v>
      </c>
      <c r="AD121">
        <f t="shared" si="13"/>
        <v>16.669519760407688</v>
      </c>
    </row>
    <row r="122" spans="2:30" x14ac:dyDescent="0.2">
      <c r="B122" s="88" t="s">
        <v>414</v>
      </c>
      <c r="C122">
        <f t="shared" si="12"/>
        <v>16.24339114768329</v>
      </c>
      <c r="AC122" s="88" t="s">
        <v>822</v>
      </c>
      <c r="AD122">
        <f t="shared" si="13"/>
        <v>15.942471736259444</v>
      </c>
    </row>
    <row r="123" spans="2:30" x14ac:dyDescent="0.2">
      <c r="B123" s="88" t="s">
        <v>415</v>
      </c>
      <c r="C123">
        <f t="shared" si="12"/>
        <v>15.492934961238493</v>
      </c>
      <c r="AC123" s="88" t="s">
        <v>823</v>
      </c>
      <c r="AD123">
        <f t="shared" si="13"/>
        <v>15.15881890651009</v>
      </c>
    </row>
    <row r="124" spans="2:30" x14ac:dyDescent="0.2">
      <c r="B124" s="88" t="s">
        <v>416</v>
      </c>
      <c r="C124">
        <f t="shared" si="12"/>
        <v>14.677080739000553</v>
      </c>
      <c r="AC124" s="88" t="s">
        <v>824</v>
      </c>
      <c r="AD124">
        <f t="shared" si="13"/>
        <v>14.315428904143841</v>
      </c>
    </row>
    <row r="125" spans="2:30" x14ac:dyDescent="0.2">
      <c r="B125" s="88" t="s">
        <v>417</v>
      </c>
      <c r="C125">
        <f t="shared" si="12"/>
        <v>13.747218954540674</v>
      </c>
      <c r="AC125" s="88" t="s">
        <v>825</v>
      </c>
      <c r="AD125">
        <f t="shared" si="13"/>
        <v>13.360696246042028</v>
      </c>
    </row>
    <row r="126" spans="2:30" x14ac:dyDescent="0.2">
      <c r="B126" s="88" t="s">
        <v>418</v>
      </c>
      <c r="C126">
        <f t="shared" si="12"/>
        <v>12.685693394154537</v>
      </c>
      <c r="AC126" s="88" t="s">
        <v>826</v>
      </c>
      <c r="AD126">
        <f t="shared" si="13"/>
        <v>12.277969715183453</v>
      </c>
    </row>
    <row r="127" spans="2:30" x14ac:dyDescent="0.2">
      <c r="B127" s="88" t="s">
        <v>419</v>
      </c>
      <c r="C127">
        <f t="shared" si="12"/>
        <v>11.468236389607963</v>
      </c>
      <c r="AC127" s="88" t="s">
        <v>827</v>
      </c>
      <c r="AD127">
        <f t="shared" si="13"/>
        <v>11.043531553063554</v>
      </c>
    </row>
    <row r="128" spans="2:30" x14ac:dyDescent="0.2">
      <c r="B128" s="88" t="s">
        <v>420</v>
      </c>
      <c r="C128">
        <f t="shared" si="12"/>
        <v>10.085876223152592</v>
      </c>
      <c r="AC128" s="88" t="s">
        <v>828</v>
      </c>
      <c r="AD128">
        <f t="shared" si="13"/>
        <v>9.6501391103194702</v>
      </c>
    </row>
    <row r="129" spans="2:30" x14ac:dyDescent="0.2">
      <c r="B129" s="88" t="s">
        <v>421</v>
      </c>
      <c r="C129">
        <f t="shared" si="12"/>
        <v>8.5815236606876777</v>
      </c>
      <c r="AC129" s="88" t="s">
        <v>829</v>
      </c>
      <c r="AD129">
        <f t="shared" si="13"/>
        <v>8.1464063670759437</v>
      </c>
    </row>
    <row r="130" spans="2:30" x14ac:dyDescent="0.2">
      <c r="B130" s="88" t="s">
        <v>422</v>
      </c>
      <c r="C130">
        <f t="shared" si="12"/>
        <v>7.0137241168271194</v>
      </c>
      <c r="AC130" s="88" t="s">
        <v>830</v>
      </c>
      <c r="AD130">
        <f t="shared" si="13"/>
        <v>6.5955817212004559</v>
      </c>
    </row>
    <row r="131" spans="2:30" x14ac:dyDescent="0.2">
      <c r="B131" s="88" t="s">
        <v>423</v>
      </c>
      <c r="C131">
        <f t="shared" si="12"/>
        <v>4.7806502026583271</v>
      </c>
      <c r="AC131" s="88" t="s">
        <v>831</v>
      </c>
      <c r="AD131">
        <f t="shared" si="13"/>
        <v>4.4130212730878897</v>
      </c>
    </row>
    <row r="132" spans="2:30" x14ac:dyDescent="0.2">
      <c r="B132" s="88" t="s">
        <v>424</v>
      </c>
      <c r="C132">
        <f t="shared" ref="C132:C147" si="14">K4*(1+disc)^-8</f>
        <v>19.187845935799473</v>
      </c>
      <c r="AC132" s="88" t="s">
        <v>833</v>
      </c>
      <c r="AD132">
        <f t="shared" ref="AD132:AD147" si="15">AL4*(1+disc)^-8</f>
        <v>19.076095955847521</v>
      </c>
    </row>
    <row r="133" spans="2:30" x14ac:dyDescent="0.2">
      <c r="B133" s="88" t="s">
        <v>425</v>
      </c>
      <c r="C133">
        <f t="shared" si="14"/>
        <v>18.950602818449049</v>
      </c>
      <c r="AC133" s="88" t="s">
        <v>834</v>
      </c>
      <c r="AD133">
        <f t="shared" si="15"/>
        <v>18.824665197071699</v>
      </c>
    </row>
    <row r="134" spans="2:30" x14ac:dyDescent="0.2">
      <c r="B134" s="88" t="s">
        <v>426</v>
      </c>
      <c r="C134">
        <f t="shared" si="14"/>
        <v>18.584288821139701</v>
      </c>
      <c r="AC134" s="88" t="s">
        <v>835</v>
      </c>
      <c r="AD134">
        <f t="shared" si="15"/>
        <v>18.431690357742209</v>
      </c>
    </row>
    <row r="135" spans="2:30" x14ac:dyDescent="0.2">
      <c r="B135" s="88" t="s">
        <v>427</v>
      </c>
      <c r="C135">
        <f t="shared" si="14"/>
        <v>18.122803415547402</v>
      </c>
      <c r="AC135" s="88" t="s">
        <v>836</v>
      </c>
      <c r="AD135">
        <f t="shared" si="15"/>
        <v>17.936819682315903</v>
      </c>
    </row>
    <row r="136" spans="2:30" x14ac:dyDescent="0.2">
      <c r="B136" s="88" t="s">
        <v>428</v>
      </c>
      <c r="C136">
        <f t="shared" si="14"/>
        <v>17.580556375793005</v>
      </c>
      <c r="AC136" s="88" t="s">
        <v>837</v>
      </c>
      <c r="AD136">
        <f t="shared" si="15"/>
        <v>17.357721804073726</v>
      </c>
    </row>
    <row r="137" spans="2:30" x14ac:dyDescent="0.2">
      <c r="B137" s="88" t="s">
        <v>429</v>
      </c>
      <c r="C137">
        <f t="shared" si="14"/>
        <v>16.963650628207557</v>
      </c>
      <c r="AC137" s="88" t="s">
        <v>838</v>
      </c>
      <c r="AD137">
        <f t="shared" si="15"/>
        <v>16.702777844558888</v>
      </c>
    </row>
    <row r="138" spans="2:30" x14ac:dyDescent="0.2">
      <c r="B138" s="88" t="s">
        <v>430</v>
      </c>
      <c r="C138">
        <f t="shared" si="14"/>
        <v>16.275131362721336</v>
      </c>
      <c r="AC138" s="88" t="s">
        <v>839</v>
      </c>
      <c r="AD138">
        <f t="shared" si="15"/>
        <v>15.977074016965044</v>
      </c>
    </row>
    <row r="139" spans="2:30" x14ac:dyDescent="0.2">
      <c r="B139" s="88" t="s">
        <v>431</v>
      </c>
      <c r="C139">
        <f t="shared" si="14"/>
        <v>15.523906869217699</v>
      </c>
      <c r="AC139" s="88" t="s">
        <v>840</v>
      </c>
      <c r="AD139">
        <f t="shared" si="15"/>
        <v>15.192422179429286</v>
      </c>
    </row>
    <row r="140" spans="2:30" x14ac:dyDescent="0.2">
      <c r="B140" s="88" t="s">
        <v>432</v>
      </c>
      <c r="C140">
        <f t="shared" si="14"/>
        <v>14.705333107969174</v>
      </c>
      <c r="AC140" s="88" t="s">
        <v>841</v>
      </c>
      <c r="AD140">
        <f t="shared" si="15"/>
        <v>14.345875861553273</v>
      </c>
    </row>
    <row r="141" spans="2:30" x14ac:dyDescent="0.2">
      <c r="B141" s="88" t="s">
        <v>433</v>
      </c>
      <c r="C141">
        <f t="shared" si="14"/>
        <v>13.772171929103214</v>
      </c>
      <c r="AC141" s="88" t="s">
        <v>842</v>
      </c>
      <c r="AD141">
        <f t="shared" si="15"/>
        <v>13.387355270418205</v>
      </c>
    </row>
    <row r="142" spans="2:30" x14ac:dyDescent="0.2">
      <c r="B142" s="88" t="s">
        <v>434</v>
      </c>
      <c r="C142">
        <f t="shared" si="14"/>
        <v>12.707317685018054</v>
      </c>
      <c r="AC142" s="88" t="s">
        <v>843</v>
      </c>
      <c r="AD142">
        <f t="shared" si="15"/>
        <v>12.300820022237771</v>
      </c>
    </row>
    <row r="143" spans="2:30" x14ac:dyDescent="0.2">
      <c r="B143" s="88" t="s">
        <v>435</v>
      </c>
      <c r="C143">
        <f t="shared" si="14"/>
        <v>11.486963786655107</v>
      </c>
      <c r="AC143" s="88" t="s">
        <v>844</v>
      </c>
      <c r="AD143">
        <f t="shared" si="15"/>
        <v>11.063058788812841</v>
      </c>
    </row>
    <row r="144" spans="2:30" x14ac:dyDescent="0.2">
      <c r="B144" s="88" t="s">
        <v>436</v>
      </c>
      <c r="C144">
        <f t="shared" si="14"/>
        <v>10.10225819363407</v>
      </c>
      <c r="AC144" s="88" t="s">
        <v>845</v>
      </c>
      <c r="AD144">
        <f t="shared" si="15"/>
        <v>9.6669628705461363</v>
      </c>
    </row>
    <row r="145" spans="2:30" x14ac:dyDescent="0.2">
      <c r="B145" s="88" t="s">
        <v>437</v>
      </c>
      <c r="C145">
        <f t="shared" si="14"/>
        <v>8.5959012574958606</v>
      </c>
      <c r="AC145" s="88" t="s">
        <v>846</v>
      </c>
      <c r="AD145">
        <f t="shared" si="15"/>
        <v>8.1609203510156973</v>
      </c>
    </row>
    <row r="146" spans="2:30" x14ac:dyDescent="0.2">
      <c r="B146" s="88" t="s">
        <v>438</v>
      </c>
      <c r="C146">
        <f t="shared" si="14"/>
        <v>7.0264291045285825</v>
      </c>
      <c r="AC146" s="88" t="s">
        <v>847</v>
      </c>
      <c r="AD146">
        <f t="shared" si="15"/>
        <v>6.6081757142130071</v>
      </c>
    </row>
    <row r="147" spans="2:30" x14ac:dyDescent="0.2">
      <c r="B147" s="88" t="s">
        <v>439</v>
      </c>
      <c r="C147">
        <f t="shared" si="14"/>
        <v>4.7913304697032046</v>
      </c>
      <c r="AC147" s="88" t="s">
        <v>848</v>
      </c>
      <c r="AD147">
        <f t="shared" si="15"/>
        <v>4.4233245913049846</v>
      </c>
    </row>
    <row r="148" spans="2:30" x14ac:dyDescent="0.2">
      <c r="B148" s="88" t="s">
        <v>440</v>
      </c>
      <c r="C148">
        <f t="shared" ref="C148:C163" si="16">L4*(1+disc)^-9</f>
        <v>19.200760813075796</v>
      </c>
      <c r="AC148" s="88" t="s">
        <v>850</v>
      </c>
      <c r="AD148">
        <f t="shared" ref="AD148:AD163" si="17">AM4*(1+disc)^-9</f>
        <v>19.090365404551221</v>
      </c>
    </row>
    <row r="149" spans="2:30" x14ac:dyDescent="0.2">
      <c r="B149" s="88" t="s">
        <v>441</v>
      </c>
      <c r="C149">
        <f t="shared" si="16"/>
        <v>18.964635020878095</v>
      </c>
      <c r="AC149" s="88" t="s">
        <v>851</v>
      </c>
      <c r="AD149">
        <f t="shared" si="17"/>
        <v>18.840109998384985</v>
      </c>
    </row>
    <row r="150" spans="2:30" x14ac:dyDescent="0.2">
      <c r="B150" s="88" t="s">
        <v>442</v>
      </c>
      <c r="C150">
        <f t="shared" si="16"/>
        <v>18.601028785697071</v>
      </c>
      <c r="AC150" s="88" t="s">
        <v>852</v>
      </c>
      <c r="AD150">
        <f t="shared" si="17"/>
        <v>18.45008514148007</v>
      </c>
    </row>
    <row r="151" spans="2:30" x14ac:dyDescent="0.2">
      <c r="B151" s="88" t="s">
        <v>443</v>
      </c>
      <c r="C151">
        <f t="shared" si="16"/>
        <v>18.142947060599976</v>
      </c>
      <c r="AC151" s="88" t="s">
        <v>853</v>
      </c>
      <c r="AD151">
        <f t="shared" si="17"/>
        <v>17.958925435798719</v>
      </c>
    </row>
    <row r="152" spans="2:30" x14ac:dyDescent="0.2">
      <c r="B152" s="88" t="s">
        <v>444</v>
      </c>
      <c r="C152">
        <f t="shared" si="16"/>
        <v>17.604189060524856</v>
      </c>
      <c r="AC152" s="88" t="s">
        <v>854</v>
      </c>
      <c r="AD152">
        <f t="shared" si="17"/>
        <v>17.383612251540253</v>
      </c>
    </row>
    <row r="153" spans="2:30" x14ac:dyDescent="0.2">
      <c r="B153" s="88" t="s">
        <v>445</v>
      </c>
      <c r="C153">
        <f t="shared" si="16"/>
        <v>16.990096121526566</v>
      </c>
      <c r="AC153" s="88" t="s">
        <v>855</v>
      </c>
      <c r="AD153">
        <f t="shared" si="17"/>
        <v>16.731677129533214</v>
      </c>
    </row>
    <row r="154" spans="2:30" x14ac:dyDescent="0.2">
      <c r="B154" s="88" t="s">
        <v>446</v>
      </c>
      <c r="C154">
        <f t="shared" si="16"/>
        <v>16.303046243652116</v>
      </c>
      <c r="AC154" s="88" t="s">
        <v>856</v>
      </c>
      <c r="AD154">
        <f t="shared" si="17"/>
        <v>16.007470482636229</v>
      </c>
    </row>
    <row r="155" spans="2:30" x14ac:dyDescent="0.2">
      <c r="B155" s="88" t="s">
        <v>447</v>
      </c>
      <c r="C155">
        <f t="shared" si="16"/>
        <v>15.551543532190159</v>
      </c>
      <c r="AC155" s="88" t="s">
        <v>857</v>
      </c>
      <c r="AD155">
        <f t="shared" si="17"/>
        <v>15.222370291507412</v>
      </c>
    </row>
    <row r="156" spans="2:30" x14ac:dyDescent="0.2">
      <c r="B156" s="88" t="s">
        <v>448</v>
      </c>
      <c r="C156">
        <f t="shared" si="16"/>
        <v>14.730990315133958</v>
      </c>
      <c r="AC156" s="88" t="s">
        <v>858</v>
      </c>
      <c r="AD156">
        <f t="shared" si="17"/>
        <v>14.3734911256073</v>
      </c>
    </row>
    <row r="157" spans="2:30" x14ac:dyDescent="0.2">
      <c r="B157" s="88" t="s">
        <v>449</v>
      </c>
      <c r="C157">
        <f t="shared" si="16"/>
        <v>13.795234171343475</v>
      </c>
      <c r="AC157" s="88" t="s">
        <v>859</v>
      </c>
      <c r="AD157">
        <f t="shared" si="17"/>
        <v>13.411962285226927</v>
      </c>
    </row>
    <row r="158" spans="2:30" x14ac:dyDescent="0.2">
      <c r="B158" s="88" t="s">
        <v>450</v>
      </c>
      <c r="C158">
        <f t="shared" si="16"/>
        <v>12.727593678278204</v>
      </c>
      <c r="AC158" s="88" t="s">
        <v>860</v>
      </c>
      <c r="AD158">
        <f t="shared" si="17"/>
        <v>12.322215061017737</v>
      </c>
    </row>
    <row r="159" spans="2:30" x14ac:dyDescent="0.2">
      <c r="B159" s="88" t="s">
        <v>451</v>
      </c>
      <c r="C159">
        <f t="shared" si="16"/>
        <v>11.504779081334529</v>
      </c>
      <c r="AC159" s="88" t="s">
        <v>861</v>
      </c>
      <c r="AD159">
        <f t="shared" si="17"/>
        <v>11.081606757768245</v>
      </c>
    </row>
    <row r="160" spans="2:30" x14ac:dyDescent="0.2">
      <c r="B160" s="88" t="s">
        <v>452</v>
      </c>
      <c r="C160">
        <f t="shared" si="16"/>
        <v>10.118174277805585</v>
      </c>
      <c r="AC160" s="88" t="s">
        <v>862</v>
      </c>
      <c r="AD160">
        <f t="shared" si="17"/>
        <v>9.6832924727019165</v>
      </c>
    </row>
    <row r="161" spans="2:30" x14ac:dyDescent="0.2">
      <c r="B161" s="88" t="s">
        <v>453</v>
      </c>
      <c r="C161">
        <f t="shared" si="16"/>
        <v>8.6100246843261523</v>
      </c>
      <c r="AC161" s="88" t="s">
        <v>863</v>
      </c>
      <c r="AD161">
        <f t="shared" si="17"/>
        <v>8.1751686785286779</v>
      </c>
    </row>
    <row r="162" spans="2:30" x14ac:dyDescent="0.2">
      <c r="B162" s="88" t="s">
        <v>454</v>
      </c>
      <c r="C162">
        <f t="shared" si="16"/>
        <v>7.0388555399378667</v>
      </c>
      <c r="AC162" s="88" t="s">
        <v>864</v>
      </c>
      <c r="AD162">
        <f t="shared" si="17"/>
        <v>6.6204704187419328</v>
      </c>
    </row>
    <row r="163" spans="2:30" x14ac:dyDescent="0.2">
      <c r="B163" s="88" t="s">
        <v>455</v>
      </c>
      <c r="C163">
        <f t="shared" si="16"/>
        <v>4.8020504942429909</v>
      </c>
      <c r="AC163" s="88" t="s">
        <v>865</v>
      </c>
      <c r="AD163">
        <f t="shared" si="17"/>
        <v>4.4336451395730689</v>
      </c>
    </row>
    <row r="164" spans="2:30" x14ac:dyDescent="0.2">
      <c r="B164" s="88" t="s">
        <v>456</v>
      </c>
      <c r="C164">
        <f t="shared" ref="C164:C179" si="18">M4*(1+disc)^-10</f>
        <v>19.213711286325569</v>
      </c>
      <c r="AC164" s="88" t="s">
        <v>867</v>
      </c>
      <c r="AD164">
        <f t="shared" ref="AD164:AD179" si="19">AN4*(1+disc)^-10</f>
        <v>19.10467793264846</v>
      </c>
    </row>
    <row r="165" spans="2:30" x14ac:dyDescent="0.2">
      <c r="B165" s="88" t="s">
        <v>457</v>
      </c>
      <c r="C165">
        <f t="shared" si="18"/>
        <v>18.978709471748836</v>
      </c>
      <c r="AC165" s="88" t="s">
        <v>868</v>
      </c>
      <c r="AD165">
        <f t="shared" si="19"/>
        <v>18.855605810856432</v>
      </c>
    </row>
    <row r="166" spans="2:30" x14ac:dyDescent="0.2">
      <c r="B166" s="88" t="s">
        <v>458</v>
      </c>
      <c r="C166">
        <f t="shared" si="18"/>
        <v>18.617820862640425</v>
      </c>
      <c r="AC166" s="88" t="s">
        <v>869</v>
      </c>
      <c r="AD166">
        <f t="shared" si="19"/>
        <v>18.468542780746006</v>
      </c>
    </row>
    <row r="167" spans="2:30" x14ac:dyDescent="0.2">
      <c r="B167" s="88" t="s">
        <v>459</v>
      </c>
      <c r="C167">
        <f t="shared" si="18"/>
        <v>18.163154829405737</v>
      </c>
      <c r="AC167" s="88" t="s">
        <v>870</v>
      </c>
      <c r="AD167">
        <f t="shared" si="19"/>
        <v>17.981108449184706</v>
      </c>
    </row>
    <row r="168" spans="2:30" x14ac:dyDescent="0.2">
      <c r="B168" s="88" t="s">
        <v>460</v>
      </c>
      <c r="C168">
        <f t="shared" si="18"/>
        <v>17.627898564694146</v>
      </c>
      <c r="AC168" s="88" t="s">
        <v>871</v>
      </c>
      <c r="AD168">
        <f t="shared" si="19"/>
        <v>17.409595083598777</v>
      </c>
    </row>
    <row r="169" spans="2:30" x14ac:dyDescent="0.2">
      <c r="B169" s="88" t="s">
        <v>461</v>
      </c>
      <c r="C169">
        <f t="shared" si="18"/>
        <v>17.016628963101027</v>
      </c>
      <c r="AC169" s="88" t="s">
        <v>872</v>
      </c>
      <c r="AD169">
        <f t="shared" si="19"/>
        <v>16.760681091309497</v>
      </c>
    </row>
    <row r="170" spans="2:30" x14ac:dyDescent="0.2">
      <c r="B170" s="88" t="s">
        <v>462</v>
      </c>
      <c r="C170">
        <f t="shared" si="18"/>
        <v>16.331053727325031</v>
      </c>
      <c r="AC170" s="88" t="s">
        <v>873</v>
      </c>
      <c r="AD170">
        <f t="shared" si="19"/>
        <v>16.03797725222103</v>
      </c>
    </row>
    <row r="171" spans="2:30" x14ac:dyDescent="0.2">
      <c r="B171" s="88" t="s">
        <v>463</v>
      </c>
      <c r="C171">
        <f t="shared" si="18"/>
        <v>15.579270791855574</v>
      </c>
      <c r="AC171" s="88" t="s">
        <v>874</v>
      </c>
      <c r="AD171">
        <f t="shared" si="19"/>
        <v>15.252425283496079</v>
      </c>
    </row>
    <row r="172" spans="2:30" x14ac:dyDescent="0.2">
      <c r="B172" s="88" t="s">
        <v>464</v>
      </c>
      <c r="C172">
        <f t="shared" si="18"/>
        <v>14.756730074945255</v>
      </c>
      <c r="AC172" s="88" t="s">
        <v>875</v>
      </c>
      <c r="AD172">
        <f t="shared" si="19"/>
        <v>14.40120240279491</v>
      </c>
    </row>
    <row r="173" spans="2:30" x14ac:dyDescent="0.2">
      <c r="B173" s="88" t="s">
        <v>465</v>
      </c>
      <c r="C173">
        <f t="shared" si="18"/>
        <v>13.818369673898994</v>
      </c>
      <c r="AC173" s="88" t="s">
        <v>876</v>
      </c>
      <c r="AD173">
        <f t="shared" si="19"/>
        <v>13.436652952902893</v>
      </c>
    </row>
    <row r="174" spans="2:30" x14ac:dyDescent="0.2">
      <c r="B174" s="88" t="s">
        <v>466</v>
      </c>
      <c r="C174">
        <f t="shared" si="18"/>
        <v>12.747934429949925</v>
      </c>
      <c r="AC174" s="88" t="s">
        <v>877</v>
      </c>
      <c r="AD174">
        <f t="shared" si="19"/>
        <v>12.343682411605352</v>
      </c>
    </row>
    <row r="175" spans="2:30" x14ac:dyDescent="0.2">
      <c r="B175" s="88" t="s">
        <v>467</v>
      </c>
      <c r="C175">
        <f t="shared" si="18"/>
        <v>11.522653130856316</v>
      </c>
      <c r="AC175" s="88" t="s">
        <v>878</v>
      </c>
      <c r="AD175">
        <f t="shared" si="19"/>
        <v>11.100218759658555</v>
      </c>
    </row>
    <row r="176" spans="2:30" x14ac:dyDescent="0.2">
      <c r="B176" s="88" t="s">
        <v>468</v>
      </c>
      <c r="C176">
        <f t="shared" si="18"/>
        <v>10.134145593257852</v>
      </c>
      <c r="AC176" s="88" t="s">
        <v>879</v>
      </c>
      <c r="AD176">
        <f t="shared" si="19"/>
        <v>9.6996808063134523</v>
      </c>
    </row>
    <row r="177" spans="2:30" x14ac:dyDescent="0.2">
      <c r="B177" s="88" t="s">
        <v>469</v>
      </c>
      <c r="C177">
        <f t="shared" si="18"/>
        <v>8.6242006960203934</v>
      </c>
      <c r="AC177" s="88" t="s">
        <v>880</v>
      </c>
      <c r="AD177">
        <f t="shared" si="19"/>
        <v>8.189471483718501</v>
      </c>
    </row>
    <row r="178" spans="2:30" x14ac:dyDescent="0.2">
      <c r="B178" s="88" t="s">
        <v>470</v>
      </c>
      <c r="C178">
        <f t="shared" si="18"/>
        <v>7.0513329809266416</v>
      </c>
      <c r="AC178" s="88" t="s">
        <v>881</v>
      </c>
      <c r="AD178">
        <f t="shared" si="19"/>
        <v>6.6328166060004605</v>
      </c>
    </row>
    <row r="179" spans="2:30" x14ac:dyDescent="0.2">
      <c r="B179" s="88" t="s">
        <v>471</v>
      </c>
      <c r="C179">
        <f t="shared" si="18"/>
        <v>4.8128226510755194</v>
      </c>
      <c r="AC179" s="88" t="s">
        <v>882</v>
      </c>
      <c r="AD179">
        <f t="shared" si="19"/>
        <v>4.4440168645216866</v>
      </c>
    </row>
    <row r="180" spans="2:30" x14ac:dyDescent="0.2">
      <c r="B180" s="88" t="s">
        <v>472</v>
      </c>
      <c r="C180">
        <f t="shared" ref="C180:C195" si="20">N4*(1+disc)^-11</f>
        <v>19.226697531101763</v>
      </c>
      <c r="AC180" s="88" t="s">
        <v>884</v>
      </c>
      <c r="AD180">
        <f t="shared" ref="AD180:AD195" si="21">AO4*(1+disc)^-11</f>
        <v>19.119033769055029</v>
      </c>
    </row>
    <row r="181" spans="2:30" x14ac:dyDescent="0.2">
      <c r="B181" s="88" t="s">
        <v>473</v>
      </c>
      <c r="C181">
        <f t="shared" si="20"/>
        <v>18.992826381346006</v>
      </c>
      <c r="AC181" s="88" t="s">
        <v>885</v>
      </c>
      <c r="AD181">
        <f t="shared" si="21"/>
        <v>18.871152907797683</v>
      </c>
    </row>
    <row r="182" spans="2:30" x14ac:dyDescent="0.2">
      <c r="B182" s="88" t="s">
        <v>474</v>
      </c>
      <c r="C182">
        <f t="shared" si="20"/>
        <v>18.634665312051411</v>
      </c>
      <c r="AC182" s="88" t="s">
        <v>886</v>
      </c>
      <c r="AD182">
        <f t="shared" si="21"/>
        <v>18.487063613018911</v>
      </c>
    </row>
    <row r="183" spans="2:30" x14ac:dyDescent="0.2">
      <c r="B183" s="88" t="s">
        <v>475</v>
      </c>
      <c r="C183">
        <f t="shared" si="20"/>
        <v>18.183427042631656</v>
      </c>
      <c r="AC183" s="88" t="s">
        <v>887</v>
      </c>
      <c r="AD183">
        <f t="shared" si="21"/>
        <v>18.003369137810424</v>
      </c>
    </row>
    <row r="184" spans="2:30" x14ac:dyDescent="0.2">
      <c r="B184" s="88" t="s">
        <v>476</v>
      </c>
      <c r="C184">
        <f t="shared" si="20"/>
        <v>17.651685273287555</v>
      </c>
      <c r="AC184" s="88" t="s">
        <v>888</v>
      </c>
      <c r="AD184">
        <f t="shared" si="21"/>
        <v>17.435670797248793</v>
      </c>
    </row>
    <row r="185" spans="2:30" x14ac:dyDescent="0.2">
      <c r="B185" s="88" t="s">
        <v>477</v>
      </c>
      <c r="C185">
        <f t="shared" si="20"/>
        <v>17.043249591549014</v>
      </c>
      <c r="AC185" s="88" t="s">
        <v>889</v>
      </c>
      <c r="AD185">
        <f t="shared" si="21"/>
        <v>16.789790292469696</v>
      </c>
    </row>
    <row r="186" spans="2:30" x14ac:dyDescent="0.2">
      <c r="B186" s="88" t="s">
        <v>478</v>
      </c>
      <c r="C186">
        <f t="shared" si="20"/>
        <v>16.359154279555067</v>
      </c>
      <c r="AC186" s="88" t="s">
        <v>890</v>
      </c>
      <c r="AD186">
        <f t="shared" si="21"/>
        <v>16.068594916448784</v>
      </c>
    </row>
    <row r="187" spans="2:30" x14ac:dyDescent="0.2">
      <c r="B187" s="88" t="s">
        <v>479</v>
      </c>
      <c r="C187">
        <f t="shared" si="20"/>
        <v>15.607089106234348</v>
      </c>
      <c r="AC187" s="88" t="s">
        <v>891</v>
      </c>
      <c r="AD187">
        <f t="shared" si="21"/>
        <v>15.282587725898273</v>
      </c>
    </row>
    <row r="188" spans="2:30" x14ac:dyDescent="0.2">
      <c r="B188" s="88" t="s">
        <v>480</v>
      </c>
      <c r="C188">
        <f t="shared" si="20"/>
        <v>14.782552811481036</v>
      </c>
      <c r="AC188" s="88" t="s">
        <v>892</v>
      </c>
      <c r="AD188">
        <f t="shared" si="21"/>
        <v>14.429010208075566</v>
      </c>
    </row>
    <row r="189" spans="2:30" x14ac:dyDescent="0.2">
      <c r="B189" s="88" t="s">
        <v>481</v>
      </c>
      <c r="C189">
        <f t="shared" si="20"/>
        <v>13.841578825582467</v>
      </c>
      <c r="AC189" s="88" t="s">
        <v>893</v>
      </c>
      <c r="AD189">
        <f t="shared" si="21"/>
        <v>13.46142773146396</v>
      </c>
    </row>
    <row r="190" spans="2:30" x14ac:dyDescent="0.2">
      <c r="B190" s="88" t="s">
        <v>482</v>
      </c>
      <c r="C190">
        <f t="shared" si="20"/>
        <v>12.768340301552279</v>
      </c>
      <c r="AC190" s="88" t="s">
        <v>894</v>
      </c>
      <c r="AD190">
        <f t="shared" si="21"/>
        <v>12.36522248602556</v>
      </c>
    </row>
    <row r="191" spans="2:30" x14ac:dyDescent="0.2">
      <c r="B191" s="88" t="s">
        <v>483</v>
      </c>
      <c r="C191">
        <f t="shared" si="20"/>
        <v>11.540586284128118</v>
      </c>
      <c r="AC191" s="88" t="s">
        <v>895</v>
      </c>
      <c r="AD191">
        <f t="shared" si="21"/>
        <v>11.118895179591648</v>
      </c>
    </row>
    <row r="192" spans="2:30" x14ac:dyDescent="0.2">
      <c r="B192" s="88" t="s">
        <v>484</v>
      </c>
      <c r="C192">
        <f t="shared" si="20"/>
        <v>10.150172490581459</v>
      </c>
      <c r="AC192" s="88" t="s">
        <v>896</v>
      </c>
      <c r="AD192">
        <f t="shared" si="21"/>
        <v>9.71612824724955</v>
      </c>
    </row>
    <row r="193" spans="2:30" x14ac:dyDescent="0.2">
      <c r="B193" s="88" t="s">
        <v>485</v>
      </c>
      <c r="C193">
        <f t="shared" si="20"/>
        <v>8.6384296519789103</v>
      </c>
      <c r="AC193" s="88" t="s">
        <v>897</v>
      </c>
      <c r="AD193">
        <f t="shared" si="21"/>
        <v>8.2038291415618829</v>
      </c>
    </row>
    <row r="194" spans="2:30" x14ac:dyDescent="0.2">
      <c r="B194" s="88" t="s">
        <v>486</v>
      </c>
      <c r="C194">
        <f t="shared" si="20"/>
        <v>7.0638618045939303</v>
      </c>
      <c r="AC194" s="88" t="s">
        <v>898</v>
      </c>
      <c r="AD194">
        <f t="shared" si="21"/>
        <v>6.6452146604067233</v>
      </c>
    </row>
    <row r="195" spans="2:30" x14ac:dyDescent="0.2">
      <c r="B195" s="88" t="s">
        <v>487</v>
      </c>
      <c r="C195">
        <f t="shared" si="20"/>
        <v>4.8236473662454316</v>
      </c>
      <c r="AC195" s="88" t="s">
        <v>899</v>
      </c>
      <c r="AD195">
        <f t="shared" si="21"/>
        <v>4.4544401922124832</v>
      </c>
    </row>
    <row r="196" spans="2:30" x14ac:dyDescent="0.2">
      <c r="B196" s="88" t="s">
        <v>488</v>
      </c>
      <c r="C196">
        <f t="shared" ref="C196:C211" si="22">O4*(1+disc)^-12</f>
        <v>19.239719724207838</v>
      </c>
      <c r="AC196" s="88" t="s">
        <v>901</v>
      </c>
      <c r="AD196">
        <f t="shared" ref="AD196:AD211" si="23">AP4*(1+disc)^-12</f>
        <v>19.13343314438487</v>
      </c>
    </row>
    <row r="197" spans="2:30" x14ac:dyDescent="0.2">
      <c r="B197" s="88" t="s">
        <v>489</v>
      </c>
      <c r="C197">
        <f t="shared" si="22"/>
        <v>19.00698596145963</v>
      </c>
      <c r="AC197" s="88" t="s">
        <v>902</v>
      </c>
      <c r="AD197">
        <f t="shared" si="23"/>
        <v>18.886751564553585</v>
      </c>
    </row>
    <row r="198" spans="2:30" x14ac:dyDescent="0.2">
      <c r="B198" s="88" t="s">
        <v>490</v>
      </c>
      <c r="C198">
        <f t="shared" si="22"/>
        <v>18.651562395877939</v>
      </c>
      <c r="AC198" s="88" t="s">
        <v>903</v>
      </c>
      <c r="AD198">
        <f t="shared" si="23"/>
        <v>18.505647978291726</v>
      </c>
    </row>
    <row r="199" spans="2:30" x14ac:dyDescent="0.2">
      <c r="B199" s="88" t="s">
        <v>491</v>
      </c>
      <c r="C199">
        <f t="shared" si="22"/>
        <v>18.203764023251939</v>
      </c>
      <c r="AC199" s="88" t="s">
        <v>904</v>
      </c>
      <c r="AD199">
        <f t="shared" si="23"/>
        <v>18.025707920110989</v>
      </c>
    </row>
    <row r="200" spans="2:30" x14ac:dyDescent="0.2">
      <c r="B200" s="88" t="s">
        <v>492</v>
      </c>
      <c r="C200">
        <f t="shared" si="22"/>
        <v>17.675549574075106</v>
      </c>
      <c r="AC200" s="88" t="s">
        <v>905</v>
      </c>
      <c r="AD200">
        <f t="shared" si="23"/>
        <v>17.461839893207745</v>
      </c>
    </row>
    <row r="201" spans="2:30" x14ac:dyDescent="0.2">
      <c r="B201" s="88" t="s">
        <v>493</v>
      </c>
      <c r="C201">
        <f t="shared" si="22"/>
        <v>17.069958448689796</v>
      </c>
      <c r="AC201" s="88" t="s">
        <v>906</v>
      </c>
      <c r="AD201">
        <f t="shared" si="23"/>
        <v>16.819005299827499</v>
      </c>
    </row>
    <row r="202" spans="2:30" x14ac:dyDescent="0.2">
      <c r="B202" s="88" t="s">
        <v>494</v>
      </c>
      <c r="C202">
        <f t="shared" si="22"/>
        <v>16.387348369616689</v>
      </c>
      <c r="AC202" s="88" t="s">
        <v>907</v>
      </c>
      <c r="AD202">
        <f t="shared" si="23"/>
        <v>16.099324070542174</v>
      </c>
    </row>
    <row r="203" spans="2:30" x14ac:dyDescent="0.2">
      <c r="B203" s="88" t="s">
        <v>495</v>
      </c>
      <c r="C203">
        <f t="shared" si="22"/>
        <v>15.634998936851794</v>
      </c>
      <c r="AC203" s="88" t="s">
        <v>908</v>
      </c>
      <c r="AD203">
        <f t="shared" si="23"/>
        <v>15.312858193651305</v>
      </c>
    </row>
    <row r="204" spans="2:30" x14ac:dyDescent="0.2">
      <c r="B204" s="88" t="s">
        <v>496</v>
      </c>
      <c r="C204">
        <f t="shared" si="22"/>
        <v>14.808458952215215</v>
      </c>
      <c r="AC204" s="88" t="s">
        <v>909</v>
      </c>
      <c r="AD204">
        <f t="shared" si="23"/>
        <v>14.456915060561922</v>
      </c>
    </row>
    <row r="205" spans="2:30" x14ac:dyDescent="0.2">
      <c r="B205" s="88" t="s">
        <v>497</v>
      </c>
      <c r="C205">
        <f t="shared" si="22"/>
        <v>13.864862018498933</v>
      </c>
      <c r="AC205" s="88" t="s">
        <v>910</v>
      </c>
      <c r="AD205">
        <f t="shared" si="23"/>
        <v>13.486287082811488</v>
      </c>
    </row>
    <row r="206" spans="2:30" x14ac:dyDescent="0.2">
      <c r="B206" s="88" t="s">
        <v>498</v>
      </c>
      <c r="C206">
        <f t="shared" si="22"/>
        <v>12.788811657855057</v>
      </c>
      <c r="AC206" s="88" t="s">
        <v>911</v>
      </c>
      <c r="AD206">
        <f t="shared" si="23"/>
        <v>12.386835700006015</v>
      </c>
    </row>
    <row r="207" spans="2:30" x14ac:dyDescent="0.2">
      <c r="B207" s="88" t="s">
        <v>499</v>
      </c>
      <c r="C207">
        <f t="shared" si="22"/>
        <v>11.558578893377927</v>
      </c>
      <c r="AC207" s="88" t="s">
        <v>912</v>
      </c>
      <c r="AD207">
        <f t="shared" si="23"/>
        <v>11.137636406344308</v>
      </c>
    </row>
    <row r="208" spans="2:30" x14ac:dyDescent="0.2">
      <c r="B208" s="88" t="s">
        <v>500</v>
      </c>
      <c r="C208">
        <f t="shared" si="22"/>
        <v>10.166255323876831</v>
      </c>
      <c r="AC208" s="88" t="s">
        <v>913</v>
      </c>
      <c r="AD208">
        <f t="shared" si="23"/>
        <v>9.7326351751626934</v>
      </c>
    </row>
    <row r="209" spans="2:30" x14ac:dyDescent="0.2">
      <c r="B209" s="88" t="s">
        <v>501</v>
      </c>
      <c r="C209">
        <f t="shared" si="22"/>
        <v>8.6527119153734606</v>
      </c>
      <c r="AC209" s="88" t="s">
        <v>914</v>
      </c>
      <c r="AD209">
        <f t="shared" si="23"/>
        <v>8.2182420310184519</v>
      </c>
    </row>
    <row r="210" spans="2:30" x14ac:dyDescent="0.2">
      <c r="B210" s="88" t="s">
        <v>502</v>
      </c>
      <c r="C210">
        <f t="shared" si="22"/>
        <v>7.0764423921639468</v>
      </c>
      <c r="AC210" s="88" t="s">
        <v>915</v>
      </c>
      <c r="AD210">
        <f t="shared" si="23"/>
        <v>6.6576649706720303</v>
      </c>
    </row>
    <row r="211" spans="2:30" x14ac:dyDescent="0.2">
      <c r="B211" s="88" t="s">
        <v>503</v>
      </c>
      <c r="C211">
        <f t="shared" si="22"/>
        <v>4.8345250706602032</v>
      </c>
      <c r="AC211" s="88" t="s">
        <v>916</v>
      </c>
      <c r="AD211">
        <f t="shared" si="23"/>
        <v>4.4649155537471747</v>
      </c>
    </row>
    <row r="212" spans="2:30" x14ac:dyDescent="0.2">
      <c r="B212" s="88" t="s">
        <v>504</v>
      </c>
      <c r="C212">
        <f t="shared" ref="C212:C227" si="24">P4*(1+disc)^-13</f>
        <v>19.252778043710521</v>
      </c>
      <c r="AC212" s="88" t="s">
        <v>918</v>
      </c>
      <c r="AD212">
        <f t="shared" ref="AD212:AD227" si="25">AQ4*(1+disc)^-13</f>
        <v>19.147876290967524</v>
      </c>
    </row>
    <row r="213" spans="2:30" x14ac:dyDescent="0.2">
      <c r="B213" s="88" t="s">
        <v>505</v>
      </c>
      <c r="C213">
        <f t="shared" si="24"/>
        <v>19.021188425400524</v>
      </c>
      <c r="AC213" s="88" t="s">
        <v>919</v>
      </c>
      <c r="AD213">
        <f t="shared" si="25"/>
        <v>18.902402058523361</v>
      </c>
    </row>
    <row r="214" spans="2:30" x14ac:dyDescent="0.2">
      <c r="B214" s="88" t="s">
        <v>506</v>
      </c>
      <c r="C214">
        <f t="shared" si="24"/>
        <v>18.668512377953427</v>
      </c>
      <c r="AC214" s="88" t="s">
        <v>920</v>
      </c>
      <c r="AD214">
        <f t="shared" si="25"/>
        <v>18.524296219097469</v>
      </c>
    </row>
    <row r="215" spans="2:30" x14ac:dyDescent="0.2">
      <c r="B215" s="88" t="s">
        <v>507</v>
      </c>
      <c r="C215">
        <f t="shared" si="24"/>
        <v>18.224166096571814</v>
      </c>
      <c r="AC215" s="88" t="s">
        <v>921</v>
      </c>
      <c r="AD215">
        <f t="shared" si="25"/>
        <v>18.048125217652373</v>
      </c>
    </row>
    <row r="216" spans="2:30" x14ac:dyDescent="0.2">
      <c r="B216" s="88" t="s">
        <v>508</v>
      </c>
      <c r="C216">
        <f t="shared" si="24"/>
        <v>17.699491857639295</v>
      </c>
      <c r="AC216" s="88" t="s">
        <v>922</v>
      </c>
      <c r="AD216">
        <f t="shared" si="25"/>
        <v>17.488102875949927</v>
      </c>
    </row>
    <row r="217" spans="2:30" x14ac:dyDescent="0.2">
      <c r="B217" s="88" t="s">
        <v>509</v>
      </c>
      <c r="C217">
        <f t="shared" si="24"/>
        <v>17.096755979577914</v>
      </c>
      <c r="AC217" s="88" t="s">
        <v>923</v>
      </c>
      <c r="AD217">
        <f t="shared" si="25"/>
        <v>16.848326684473498</v>
      </c>
    </row>
    <row r="218" spans="2:30" x14ac:dyDescent="0.2">
      <c r="B218" s="88" t="s">
        <v>510</v>
      </c>
      <c r="C218">
        <f t="shared" si="24"/>
        <v>16.415636470281449</v>
      </c>
      <c r="AC218" s="88" t="s">
        <v>924</v>
      </c>
      <c r="AD218">
        <f t="shared" si="25"/>
        <v>16.130165314266044</v>
      </c>
    </row>
    <row r="219" spans="2:30" x14ac:dyDescent="0.2">
      <c r="B219" s="88" t="s">
        <v>511</v>
      </c>
      <c r="C219">
        <f t="shared" si="24"/>
        <v>15.663000748777693</v>
      </c>
      <c r="AC219" s="88" t="s">
        <v>925</v>
      </c>
      <c r="AD219">
        <f t="shared" si="25"/>
        <v>15.34323726617683</v>
      </c>
    </row>
    <row r="220" spans="2:30" x14ac:dyDescent="0.2">
      <c r="B220" s="88" t="s">
        <v>512</v>
      </c>
      <c r="C220">
        <f t="shared" si="24"/>
        <v>14.834448928057833</v>
      </c>
      <c r="AC220" s="88" t="s">
        <v>926</v>
      </c>
      <c r="AD220">
        <f t="shared" si="25"/>
        <v>14.484917483568807</v>
      </c>
    </row>
    <row r="221" spans="2:30" x14ac:dyDescent="0.2">
      <c r="B221" s="88" t="s">
        <v>513</v>
      </c>
      <c r="C221">
        <f t="shared" si="24"/>
        <v>13.888219648086533</v>
      </c>
      <c r="AC221" s="88" t="s">
        <v>927</v>
      </c>
      <c r="AD221">
        <f t="shared" si="25"/>
        <v>13.511231472778544</v>
      </c>
    </row>
    <row r="222" spans="2:30" x14ac:dyDescent="0.2">
      <c r="B222" s="88" t="s">
        <v>514</v>
      </c>
      <c r="C222">
        <f t="shared" si="24"/>
        <v>12.809348866920688</v>
      </c>
      <c r="AC222" s="88" t="s">
        <v>928</v>
      </c>
      <c r="AD222">
        <f t="shared" si="25"/>
        <v>12.408522473025304</v>
      </c>
    </row>
    <row r="223" spans="2:30" x14ac:dyDescent="0.2">
      <c r="B223" s="88" t="s">
        <v>515</v>
      </c>
      <c r="C223">
        <f t="shared" si="24"/>
        <v>11.576631314198202</v>
      </c>
      <c r="AC223" s="88" t="s">
        <v>929</v>
      </c>
      <c r="AD223">
        <f t="shared" si="25"/>
        <v>11.15644283241198</v>
      </c>
    </row>
    <row r="224" spans="2:30" x14ac:dyDescent="0.2">
      <c r="B224" s="88" t="s">
        <v>516</v>
      </c>
      <c r="C224">
        <f t="shared" si="24"/>
        <v>10.182394450802123</v>
      </c>
      <c r="AC224" s="88" t="s">
        <v>930</v>
      </c>
      <c r="AD224">
        <f t="shared" si="25"/>
        <v>9.7492019735419344</v>
      </c>
    </row>
    <row r="225" spans="2:30" x14ac:dyDescent="0.2">
      <c r="B225" s="88" t="s">
        <v>517</v>
      </c>
      <c r="C225">
        <f t="shared" si="24"/>
        <v>8.667047853199497</v>
      </c>
      <c r="AC225" s="88" t="s">
        <v>931</v>
      </c>
      <c r="AD225">
        <f t="shared" si="25"/>
        <v>8.2327105350880174</v>
      </c>
    </row>
    <row r="226" spans="2:30" x14ac:dyDescent="0.2">
      <c r="B226" s="88" t="s">
        <v>518</v>
      </c>
      <c r="C226">
        <f t="shared" si="24"/>
        <v>7.0890751290440228</v>
      </c>
      <c r="AC226" s="88" t="s">
        <v>932</v>
      </c>
      <c r="AD226">
        <f t="shared" si="25"/>
        <v>6.6701679298639229</v>
      </c>
    </row>
    <row r="227" spans="2:30" x14ac:dyDescent="0.2">
      <c r="B227" s="88" t="s">
        <v>519</v>
      </c>
      <c r="C227">
        <f t="shared" si="24"/>
        <v>4.8454562001582158</v>
      </c>
      <c r="AC227" s="88" t="s">
        <v>933</v>
      </c>
      <c r="AD227">
        <f t="shared" si="25"/>
        <v>4.4754433853427704</v>
      </c>
    </row>
    <row r="228" spans="2:30" x14ac:dyDescent="0.2">
      <c r="B228" s="88" t="s">
        <v>520</v>
      </c>
      <c r="C228">
        <f t="shared" ref="C228:C243" si="26">Q4*(1+disc)^-14</f>
        <v>19.264359054544919</v>
      </c>
      <c r="AC228" s="88" t="s">
        <v>935</v>
      </c>
      <c r="AD228">
        <f t="shared" ref="AD228:AD243" si="27">AR4*(1+disc)^-14</f>
        <v>19.160676225534619</v>
      </c>
    </row>
    <row r="229" spans="2:30" x14ac:dyDescent="0.2">
      <c r="B229" s="88" t="s">
        <v>521</v>
      </c>
      <c r="C229">
        <f t="shared" si="26"/>
        <v>19.033726600974621</v>
      </c>
      <c r="AC229" s="88" t="s">
        <v>936</v>
      </c>
      <c r="AD229">
        <f t="shared" si="27"/>
        <v>18.916204491862299</v>
      </c>
    </row>
    <row r="230" spans="2:30" x14ac:dyDescent="0.2">
      <c r="B230" s="88" t="s">
        <v>522</v>
      </c>
      <c r="C230">
        <f t="shared" si="26"/>
        <v>18.683489892359898</v>
      </c>
      <c r="AC230" s="88" t="s">
        <v>937</v>
      </c>
      <c r="AD230">
        <f t="shared" si="27"/>
        <v>18.540756574734463</v>
      </c>
    </row>
    <row r="231" spans="2:30" x14ac:dyDescent="0.2">
      <c r="B231" s="88" t="s">
        <v>523</v>
      </c>
      <c r="C231">
        <f t="shared" si="26"/>
        <v>18.242225619560266</v>
      </c>
      <c r="AC231" s="88" t="s">
        <v>938</v>
      </c>
      <c r="AD231">
        <f t="shared" si="27"/>
        <v>18.067946523420368</v>
      </c>
    </row>
    <row r="232" spans="2:30" x14ac:dyDescent="0.2">
      <c r="B232" s="88" t="s">
        <v>524</v>
      </c>
      <c r="C232">
        <f t="shared" si="26"/>
        <v>17.720761091776396</v>
      </c>
      <c r="AC232" s="88" t="s">
        <v>939</v>
      </c>
      <c r="AD232">
        <f t="shared" si="27"/>
        <v>17.511407206562048</v>
      </c>
    </row>
    <row r="233" spans="2:30" x14ac:dyDescent="0.2">
      <c r="B233" s="88" t="s">
        <v>525</v>
      </c>
      <c r="C233">
        <f t="shared" si="26"/>
        <v>17.120712513473453</v>
      </c>
      <c r="AC233" s="88" t="s">
        <v>940</v>
      </c>
      <c r="AD233">
        <f t="shared" si="27"/>
        <v>16.874508902486195</v>
      </c>
    </row>
    <row r="234" spans="2:30" x14ac:dyDescent="0.2">
      <c r="B234" s="88" t="s">
        <v>526</v>
      </c>
      <c r="C234">
        <f t="shared" si="26"/>
        <v>16.441171542756731</v>
      </c>
      <c r="AC234" s="88" t="s">
        <v>941</v>
      </c>
      <c r="AD234">
        <f t="shared" si="27"/>
        <v>16.157971428732424</v>
      </c>
    </row>
    <row r="235" spans="2:30" x14ac:dyDescent="0.2">
      <c r="B235" s="88" t="s">
        <v>527</v>
      </c>
      <c r="C235">
        <f t="shared" si="26"/>
        <v>15.688625208158983</v>
      </c>
      <c r="AC235" s="88" t="s">
        <v>942</v>
      </c>
      <c r="AD235">
        <f t="shared" si="27"/>
        <v>15.371002633528603</v>
      </c>
    </row>
    <row r="236" spans="2:30" x14ac:dyDescent="0.2">
      <c r="B236" s="88" t="s">
        <v>528</v>
      </c>
      <c r="C236">
        <f t="shared" si="26"/>
        <v>14.858658299425461</v>
      </c>
      <c r="AC236" s="88" t="s">
        <v>943</v>
      </c>
      <c r="AD236">
        <f t="shared" si="27"/>
        <v>14.51096977769196</v>
      </c>
    </row>
    <row r="237" spans="2:30" x14ac:dyDescent="0.2">
      <c r="B237" s="88" t="s">
        <v>529</v>
      </c>
      <c r="C237">
        <f t="shared" si="26"/>
        <v>13.910387484488206</v>
      </c>
      <c r="AC237" s="88" t="s">
        <v>944</v>
      </c>
      <c r="AD237">
        <f t="shared" si="27"/>
        <v>13.534879291948632</v>
      </c>
    </row>
    <row r="238" spans="2:30" x14ac:dyDescent="0.2">
      <c r="B238" s="88" t="s">
        <v>530</v>
      </c>
      <c r="C238">
        <f t="shared" si="26"/>
        <v>12.829179074642804</v>
      </c>
      <c r="AC238" s="88" t="s">
        <v>945</v>
      </c>
      <c r="AD238">
        <f t="shared" si="27"/>
        <v>12.429444097121543</v>
      </c>
    </row>
    <row r="239" spans="2:30" x14ac:dyDescent="0.2">
      <c r="B239" s="88" t="s">
        <v>531</v>
      </c>
      <c r="C239">
        <f t="shared" si="26"/>
        <v>11.594247269120494</v>
      </c>
      <c r="AC239" s="88" t="s">
        <v>946</v>
      </c>
      <c r="AD239">
        <f t="shared" si="27"/>
        <v>11.174779466672179</v>
      </c>
    </row>
    <row r="240" spans="2:30" x14ac:dyDescent="0.2">
      <c r="B240" s="88" t="s">
        <v>532</v>
      </c>
      <c r="C240">
        <f t="shared" si="26"/>
        <v>10.198274944939548</v>
      </c>
      <c r="AC240" s="88" t="s">
        <v>947</v>
      </c>
      <c r="AD240">
        <f t="shared" si="27"/>
        <v>9.7654899483024042</v>
      </c>
    </row>
    <row r="241" spans="2:30" x14ac:dyDescent="0.2">
      <c r="B241" s="88" t="s">
        <v>533</v>
      </c>
      <c r="C241">
        <f t="shared" si="26"/>
        <v>8.681393433562496</v>
      </c>
      <c r="AC241" s="88" t="s">
        <v>948</v>
      </c>
      <c r="AD241">
        <f t="shared" si="27"/>
        <v>8.2471899324838525</v>
      </c>
    </row>
    <row r="242" spans="2:30" x14ac:dyDescent="0.2">
      <c r="B242" s="88" t="s">
        <v>534</v>
      </c>
      <c r="C242">
        <f t="shared" si="26"/>
        <v>7.1017924688716194</v>
      </c>
      <c r="AC242" s="88" t="s">
        <v>949</v>
      </c>
      <c r="AD242">
        <f t="shared" si="27"/>
        <v>6.6827658231814908</v>
      </c>
    </row>
    <row r="243" spans="2:30" x14ac:dyDescent="0.2">
      <c r="B243" s="88" t="s">
        <v>535</v>
      </c>
      <c r="C243">
        <f t="shared" si="26"/>
        <v>4.8562660365729524</v>
      </c>
      <c r="AC243" s="88" t="s">
        <v>950</v>
      </c>
      <c r="AD243">
        <f t="shared" si="27"/>
        <v>4.4858424699526367</v>
      </c>
    </row>
    <row r="244" spans="2:30" x14ac:dyDescent="0.2">
      <c r="B244" s="88" t="s">
        <v>536</v>
      </c>
      <c r="C244">
        <f t="shared" ref="C244:C259" si="28">R4*(1+disc)^-15</f>
        <v>19.275969688811717</v>
      </c>
      <c r="AC244" s="88" t="s">
        <v>952</v>
      </c>
      <c r="AD244">
        <f t="shared" ref="AD244:AD259" si="29">AS4*(1+disc)^-15</f>
        <v>19.173511904406723</v>
      </c>
    </row>
    <row r="245" spans="2:30" x14ac:dyDescent="0.2">
      <c r="B245" s="88" t="s">
        <v>537</v>
      </c>
      <c r="C245">
        <f t="shared" si="28"/>
        <v>19.04629998634535</v>
      </c>
      <c r="AC245" s="88" t="s">
        <v>953</v>
      </c>
      <c r="AD245">
        <f t="shared" si="29"/>
        <v>18.930049299897828</v>
      </c>
    </row>
    <row r="246" spans="2:30" x14ac:dyDescent="0.2">
      <c r="B246" s="88" t="s">
        <v>538</v>
      </c>
      <c r="C246">
        <f t="shared" si="28"/>
        <v>18.698510933856685</v>
      </c>
      <c r="AC246" s="88" t="s">
        <v>954</v>
      </c>
      <c r="AD246">
        <f t="shared" si="29"/>
        <v>18.557269257046539</v>
      </c>
    </row>
    <row r="247" spans="2:30" x14ac:dyDescent="0.2">
      <c r="B247" s="88" t="s">
        <v>539</v>
      </c>
      <c r="C247">
        <f t="shared" si="28"/>
        <v>18.260338861097207</v>
      </c>
      <c r="AC247" s="88" t="s">
        <v>955</v>
      </c>
      <c r="AD247">
        <f t="shared" si="29"/>
        <v>18.087832335097723</v>
      </c>
    </row>
    <row r="248" spans="2:30" x14ac:dyDescent="0.2">
      <c r="B248" s="88" t="s">
        <v>540</v>
      </c>
      <c r="C248">
        <f t="shared" si="28"/>
        <v>17.742095054453234</v>
      </c>
      <c r="AC248" s="88" t="s">
        <v>956</v>
      </c>
      <c r="AD248">
        <f t="shared" si="29"/>
        <v>17.534789115060381</v>
      </c>
    </row>
    <row r="249" spans="2:30" x14ac:dyDescent="0.2">
      <c r="B249" s="88" t="s">
        <v>541</v>
      </c>
      <c r="C249">
        <f t="shared" si="28"/>
        <v>17.144743452868404</v>
      </c>
      <c r="AC249" s="88" t="s">
        <v>957</v>
      </c>
      <c r="AD249">
        <f t="shared" si="29"/>
        <v>16.90077997359532</v>
      </c>
    </row>
    <row r="250" spans="2:30" x14ac:dyDescent="0.2">
      <c r="B250" s="88" t="s">
        <v>542</v>
      </c>
      <c r="C250">
        <f t="shared" si="28"/>
        <v>16.466786892577087</v>
      </c>
      <c r="AC250" s="88" t="s">
        <v>958</v>
      </c>
      <c r="AD250">
        <f t="shared" si="29"/>
        <v>16.185872816969706</v>
      </c>
    </row>
    <row r="251" spans="2:30" x14ac:dyDescent="0.2">
      <c r="B251" s="88" t="s">
        <v>543</v>
      </c>
      <c r="C251">
        <f t="shared" si="28"/>
        <v>15.714330219019036</v>
      </c>
      <c r="AC251" s="88" t="s">
        <v>959</v>
      </c>
      <c r="AD251">
        <f t="shared" si="29"/>
        <v>15.398862674623343</v>
      </c>
    </row>
    <row r="252" spans="2:30" x14ac:dyDescent="0.2">
      <c r="B252" s="88" t="s">
        <v>544</v>
      </c>
      <c r="C252">
        <f t="shared" si="28"/>
        <v>14.882943439852902</v>
      </c>
      <c r="AC252" s="88" t="s">
        <v>960</v>
      </c>
      <c r="AD252">
        <f t="shared" si="29"/>
        <v>14.537109874577979</v>
      </c>
    </row>
    <row r="253" spans="2:30" x14ac:dyDescent="0.2">
      <c r="B253" s="88" t="s">
        <v>545</v>
      </c>
      <c r="C253">
        <f t="shared" si="28"/>
        <v>13.932624754156496</v>
      </c>
      <c r="AC253" s="88" t="s">
        <v>961</v>
      </c>
      <c r="AD253">
        <f t="shared" si="29"/>
        <v>13.558606135945164</v>
      </c>
    </row>
    <row r="254" spans="2:30" x14ac:dyDescent="0.2">
      <c r="B254" s="88" t="s">
        <v>546</v>
      </c>
      <c r="C254">
        <f t="shared" si="28"/>
        <v>12.849072400559074</v>
      </c>
      <c r="AC254" s="88" t="s">
        <v>962</v>
      </c>
      <c r="AD254">
        <f t="shared" si="29"/>
        <v>12.450436013488837</v>
      </c>
    </row>
    <row r="255" spans="2:30" x14ac:dyDescent="0.2">
      <c r="B255" s="88" t="s">
        <v>547</v>
      </c>
      <c r="C255">
        <f t="shared" si="28"/>
        <v>11.611921577374092</v>
      </c>
      <c r="AC255" s="88" t="s">
        <v>963</v>
      </c>
      <c r="AD255">
        <f t="shared" si="29"/>
        <v>11.193179552471394</v>
      </c>
    </row>
    <row r="256" spans="2:30" x14ac:dyDescent="0.2">
      <c r="B256" s="88" t="s">
        <v>548</v>
      </c>
      <c r="C256">
        <f t="shared" si="28"/>
        <v>10.214211191737684</v>
      </c>
      <c r="AC256" s="88" t="s">
        <v>964</v>
      </c>
      <c r="AD256">
        <f t="shared" si="29"/>
        <v>9.7818371160453772</v>
      </c>
    </row>
    <row r="257" spans="2:30" x14ac:dyDescent="0.2">
      <c r="B257" s="88" t="s">
        <v>549</v>
      </c>
      <c r="C257">
        <f t="shared" si="28"/>
        <v>8.6957931427698796</v>
      </c>
      <c r="AC257" s="88" t="s">
        <v>965</v>
      </c>
      <c r="AD257">
        <f t="shared" si="29"/>
        <v>8.2617254046954862</v>
      </c>
    </row>
    <row r="258" spans="2:30" x14ac:dyDescent="0.2">
      <c r="B258" s="88" t="s">
        <v>550</v>
      </c>
      <c r="C258">
        <f t="shared" si="28"/>
        <v>7.1145624735029296</v>
      </c>
      <c r="AC258" s="88" t="s">
        <v>966</v>
      </c>
      <c r="AD258">
        <f t="shared" si="29"/>
        <v>6.6954168569211729</v>
      </c>
    </row>
    <row r="259" spans="2:30" x14ac:dyDescent="0.2">
      <c r="B259" s="88" t="s">
        <v>551</v>
      </c>
      <c r="C259">
        <f t="shared" si="28"/>
        <v>4.8671293094608554</v>
      </c>
      <c r="AC259" s="88" t="s">
        <v>967</v>
      </c>
      <c r="AD259">
        <f t="shared" si="29"/>
        <v>4.4962938381851352</v>
      </c>
    </row>
    <row r="260" spans="2:30" x14ac:dyDescent="0.2">
      <c r="B260" s="88" t="s">
        <v>552</v>
      </c>
      <c r="C260">
        <f t="shared" ref="C260:C275" si="30">S4*(1+disc)^-16</f>
        <v>19.287610088166492</v>
      </c>
      <c r="AC260" s="88" t="s">
        <v>969</v>
      </c>
      <c r="AD260">
        <f t="shared" ref="AD260:AD275" si="31">AT4*(1+disc)^-16</f>
        <v>19.186383510291783</v>
      </c>
    </row>
    <row r="261" spans="2:30" x14ac:dyDescent="0.2">
      <c r="B261" s="88" t="s">
        <v>553</v>
      </c>
      <c r="C261">
        <f t="shared" si="30"/>
        <v>19.05890875186579</v>
      </c>
      <c r="AC261" s="88" t="s">
        <v>970</v>
      </c>
      <c r="AD261">
        <f t="shared" si="31"/>
        <v>18.943936701558393</v>
      </c>
    </row>
    <row r="262" spans="2:30" x14ac:dyDescent="0.2">
      <c r="B262" s="88" t="s">
        <v>554</v>
      </c>
      <c r="C262">
        <f t="shared" si="30"/>
        <v>18.713575713841315</v>
      </c>
      <c r="AC262" s="88" t="s">
        <v>971</v>
      </c>
      <c r="AD262">
        <f t="shared" si="31"/>
        <v>18.573834537241467</v>
      </c>
    </row>
    <row r="263" spans="2:30" x14ac:dyDescent="0.2">
      <c r="B263" s="88" t="s">
        <v>555</v>
      </c>
      <c r="C263">
        <f t="shared" si="30"/>
        <v>18.278506082925102</v>
      </c>
      <c r="AC263" s="88" t="s">
        <v>972</v>
      </c>
      <c r="AD263">
        <f t="shared" si="31"/>
        <v>18.10778298785165</v>
      </c>
    </row>
    <row r="264" spans="2:30" x14ac:dyDescent="0.2">
      <c r="B264" s="88" t="s">
        <v>556</v>
      </c>
      <c r="C264">
        <f t="shared" si="30"/>
        <v>17.763494062464147</v>
      </c>
      <c r="AC264" s="88" t="s">
        <v>973</v>
      </c>
      <c r="AD264">
        <f t="shared" si="31"/>
        <v>17.558249005751346</v>
      </c>
    </row>
    <row r="265" spans="2:30" x14ac:dyDescent="0.2">
      <c r="B265" s="88" t="s">
        <v>557</v>
      </c>
      <c r="C265">
        <f t="shared" si="30"/>
        <v>17.168849164235088</v>
      </c>
      <c r="AC265" s="88" t="s">
        <v>974</v>
      </c>
      <c r="AD265">
        <f t="shared" si="31"/>
        <v>16.927140362483801</v>
      </c>
    </row>
    <row r="266" spans="2:30" x14ac:dyDescent="0.2">
      <c r="B266" s="88" t="s">
        <v>558</v>
      </c>
      <c r="C266">
        <f t="shared" si="30"/>
        <v>16.492482918635844</v>
      </c>
      <c r="AC266" s="88" t="s">
        <v>975</v>
      </c>
      <c r="AD266">
        <f t="shared" si="31"/>
        <v>16.213869979120961</v>
      </c>
    </row>
    <row r="267" spans="2:30" x14ac:dyDescent="0.2">
      <c r="B267" s="88" t="s">
        <v>559</v>
      </c>
      <c r="C267">
        <f t="shared" si="30"/>
        <v>15.740116187410853</v>
      </c>
      <c r="AC267" s="88" t="s">
        <v>976</v>
      </c>
      <c r="AD267">
        <f t="shared" si="31"/>
        <v>15.426817889748852</v>
      </c>
    </row>
    <row r="268" spans="2:30" x14ac:dyDescent="0.2">
      <c r="B268" s="88" t="s">
        <v>560</v>
      </c>
      <c r="C268">
        <f t="shared" si="30"/>
        <v>14.907304741181523</v>
      </c>
      <c r="AC268" s="88" t="s">
        <v>977</v>
      </c>
      <c r="AD268">
        <f t="shared" si="31"/>
        <v>14.563338245403882</v>
      </c>
    </row>
    <row r="269" spans="2:30" x14ac:dyDescent="0.2">
      <c r="B269" s="88" t="s">
        <v>561</v>
      </c>
      <c r="C269">
        <f t="shared" si="30"/>
        <v>13.954931830714372</v>
      </c>
      <c r="AC269" s="88" t="s">
        <v>978</v>
      </c>
      <c r="AD269">
        <f t="shared" si="31"/>
        <v>13.582412441331329</v>
      </c>
    </row>
    <row r="270" spans="2:30" x14ac:dyDescent="0.2">
      <c r="B270" s="88" t="s">
        <v>562</v>
      </c>
      <c r="C270">
        <f t="shared" si="30"/>
        <v>12.869029203415824</v>
      </c>
      <c r="AC270" s="88" t="s">
        <v>979</v>
      </c>
      <c r="AD270">
        <f t="shared" si="31"/>
        <v>12.471498628428092</v>
      </c>
    </row>
    <row r="271" spans="2:30" x14ac:dyDescent="0.2">
      <c r="B271" s="88" t="s">
        <v>563</v>
      </c>
      <c r="C271">
        <f t="shared" si="30"/>
        <v>11.62965459263105</v>
      </c>
      <c r="AC271" s="88" t="s">
        <v>980</v>
      </c>
      <c r="AD271">
        <f t="shared" si="31"/>
        <v>11.211643478246932</v>
      </c>
    </row>
    <row r="272" spans="2:30" x14ac:dyDescent="0.2">
      <c r="B272" s="88" t="s">
        <v>564</v>
      </c>
      <c r="C272">
        <f t="shared" si="30"/>
        <v>10.230203552538642</v>
      </c>
      <c r="AC272" s="88" t="s">
        <v>981</v>
      </c>
      <c r="AD272">
        <f t="shared" si="31"/>
        <v>9.7982438627231208</v>
      </c>
    </row>
    <row r="273" spans="2:30" x14ac:dyDescent="0.2">
      <c r="B273" s="88" t="s">
        <v>565</v>
      </c>
      <c r="C273">
        <f t="shared" si="30"/>
        <v>8.7102473578208492</v>
      </c>
      <c r="AC273" s="88" t="s">
        <v>982</v>
      </c>
      <c r="AD273">
        <f t="shared" si="31"/>
        <v>8.276317344148918</v>
      </c>
    </row>
    <row r="274" spans="2:30" x14ac:dyDescent="0.2">
      <c r="B274" s="88" t="s">
        <v>566</v>
      </c>
      <c r="C274">
        <f t="shared" si="30"/>
        <v>7.1273855404900255</v>
      </c>
      <c r="AC274" s="88" t="s">
        <v>983</v>
      </c>
      <c r="AD274">
        <f t="shared" si="31"/>
        <v>6.7081214352398026</v>
      </c>
    </row>
    <row r="275" spans="2:30" x14ac:dyDescent="0.2">
      <c r="B275" s="88" t="s">
        <v>567</v>
      </c>
      <c r="C275">
        <f t="shared" si="30"/>
        <v>4.8780464687986216</v>
      </c>
      <c r="AC275" s="88" t="s">
        <v>984</v>
      </c>
      <c r="AD275">
        <f t="shared" si="31"/>
        <v>4.5067979383657688</v>
      </c>
    </row>
    <row r="276" spans="2:30" x14ac:dyDescent="0.2">
      <c r="B276" s="88" t="s">
        <v>568</v>
      </c>
      <c r="C276">
        <f t="shared" ref="C276:C291" si="32">T4*(1+disc)^-17</f>
        <v>19.299280395288285</v>
      </c>
      <c r="AC276" s="88" t="s">
        <v>986</v>
      </c>
      <c r="AD276">
        <f t="shared" ref="AD276:AD291" si="33">AU4*(1+disc)^-17</f>
        <v>19.199291227255653</v>
      </c>
    </row>
    <row r="277" spans="2:30" x14ac:dyDescent="0.2">
      <c r="B277" s="88" t="s">
        <v>569</v>
      </c>
      <c r="C277">
        <f t="shared" si="32"/>
        <v>19.071553069128814</v>
      </c>
      <c r="AC277" s="88" t="s">
        <v>987</v>
      </c>
      <c r="AD277">
        <f t="shared" si="33"/>
        <v>18.957866917408108</v>
      </c>
    </row>
    <row r="278" spans="2:30" x14ac:dyDescent="0.2">
      <c r="B278" s="88" t="s">
        <v>570</v>
      </c>
      <c r="C278">
        <f t="shared" si="32"/>
        <v>18.728684445255173</v>
      </c>
      <c r="AC278" s="88" t="s">
        <v>988</v>
      </c>
      <c r="AD278">
        <f t="shared" si="33"/>
        <v>18.590452688558301</v>
      </c>
    </row>
    <row r="279" spans="2:30" x14ac:dyDescent="0.2">
      <c r="B279" s="88" t="s">
        <v>571</v>
      </c>
      <c r="C279">
        <f t="shared" si="32"/>
        <v>18.29672754870483</v>
      </c>
      <c r="AC279" s="88" t="s">
        <v>989</v>
      </c>
      <c r="AD279">
        <f t="shared" si="33"/>
        <v>18.127798819366429</v>
      </c>
    </row>
    <row r="280" spans="2:30" x14ac:dyDescent="0.2">
      <c r="B280" s="88" t="s">
        <v>572</v>
      </c>
      <c r="C280">
        <f t="shared" si="32"/>
        <v>17.784958434940599</v>
      </c>
      <c r="AC280" s="88" t="s">
        <v>990</v>
      </c>
      <c r="AD280">
        <f t="shared" si="33"/>
        <v>17.581787285992156</v>
      </c>
    </row>
    <row r="281" spans="2:30" x14ac:dyDescent="0.2">
      <c r="B281" s="88" t="s">
        <v>573</v>
      </c>
      <c r="C281">
        <f t="shared" si="32"/>
        <v>17.193030016782973</v>
      </c>
      <c r="AC281" s="88" t="s">
        <v>991</v>
      </c>
      <c r="AD281">
        <f t="shared" si="33"/>
        <v>16.953590537372879</v>
      </c>
    </row>
    <row r="282" spans="2:30" x14ac:dyDescent="0.2">
      <c r="B282" s="88" t="s">
        <v>574</v>
      </c>
      <c r="C282">
        <f t="shared" si="32"/>
        <v>16.518260022869722</v>
      </c>
      <c r="AC282" s="88" t="s">
        <v>992</v>
      </c>
      <c r="AD282">
        <f t="shared" si="33"/>
        <v>16.241963419199642</v>
      </c>
    </row>
    <row r="283" spans="2:30" x14ac:dyDescent="0.2">
      <c r="B283" s="88" t="s">
        <v>575</v>
      </c>
      <c r="C283">
        <f t="shared" si="32"/>
        <v>15.765983522591608</v>
      </c>
      <c r="AC283" s="88" t="s">
        <v>993</v>
      </c>
      <c r="AD283">
        <f t="shared" si="33"/>
        <v>15.45486878317141</v>
      </c>
    </row>
    <row r="284" spans="2:30" x14ac:dyDescent="0.2">
      <c r="B284" s="88" t="s">
        <v>576</v>
      </c>
      <c r="C284">
        <f t="shared" si="32"/>
        <v>14.931742598494512</v>
      </c>
      <c r="AC284" s="88" t="s">
        <v>994</v>
      </c>
      <c r="AD284">
        <f t="shared" si="33"/>
        <v>14.58965536525068</v>
      </c>
    </row>
    <row r="285" spans="2:30" x14ac:dyDescent="0.2">
      <c r="B285" s="88" t="s">
        <v>577</v>
      </c>
      <c r="C285">
        <f t="shared" si="32"/>
        <v>13.977309091051687</v>
      </c>
      <c r="AC285" s="88" t="s">
        <v>995</v>
      </c>
      <c r="AD285">
        <f t="shared" si="33"/>
        <v>13.606298648478676</v>
      </c>
    </row>
    <row r="286" spans="2:30" x14ac:dyDescent="0.2">
      <c r="B286" s="88" t="s">
        <v>578</v>
      </c>
      <c r="C286">
        <f t="shared" si="32"/>
        <v>12.889049845284687</v>
      </c>
      <c r="AC286" s="88" t="s">
        <v>996</v>
      </c>
      <c r="AD286">
        <f t="shared" si="33"/>
        <v>12.492632351995532</v>
      </c>
    </row>
    <row r="287" spans="2:30" x14ac:dyDescent="0.2">
      <c r="B287" s="88" t="s">
        <v>579</v>
      </c>
      <c r="C287">
        <f t="shared" si="32"/>
        <v>11.647446672028209</v>
      </c>
      <c r="AC287" s="88" t="s">
        <v>997</v>
      </c>
      <c r="AD287">
        <f t="shared" si="33"/>
        <v>11.23017163624012</v>
      </c>
    </row>
    <row r="288" spans="2:30" x14ac:dyDescent="0.2">
      <c r="B288" s="88" t="s">
        <v>580</v>
      </c>
      <c r="C288">
        <f t="shared" si="32"/>
        <v>10.246252392404344</v>
      </c>
      <c r="AC288" s="88" t="s">
        <v>998</v>
      </c>
      <c r="AD288">
        <f t="shared" si="33"/>
        <v>9.8147105782788433</v>
      </c>
    </row>
    <row r="289" spans="2:30" x14ac:dyDescent="0.2">
      <c r="B289" s="88" t="s">
        <v>581</v>
      </c>
      <c r="C289">
        <f t="shared" si="32"/>
        <v>8.7247564597795346</v>
      </c>
      <c r="AC289" s="88" t="s">
        <v>999</v>
      </c>
      <c r="AD289">
        <f t="shared" si="33"/>
        <v>8.2909661475503338</v>
      </c>
    </row>
    <row r="290" spans="2:30" x14ac:dyDescent="0.2">
      <c r="B290" s="88" t="s">
        <v>582</v>
      </c>
      <c r="C290">
        <f t="shared" si="32"/>
        <v>7.1402620718612386</v>
      </c>
      <c r="AC290" s="88" t="s">
        <v>1000</v>
      </c>
      <c r="AD290">
        <f t="shared" si="33"/>
        <v>6.7208799669421273</v>
      </c>
    </row>
    <row r="291" spans="2:30" x14ac:dyDescent="0.2">
      <c r="B291" s="88" t="s">
        <v>583</v>
      </c>
      <c r="C291">
        <f t="shared" si="32"/>
        <v>4.8890179698589611</v>
      </c>
      <c r="AC291" s="88" t="s">
        <v>1001</v>
      </c>
      <c r="AD291">
        <f t="shared" si="33"/>
        <v>4.5173552243040751</v>
      </c>
    </row>
    <row r="292" spans="2:30" x14ac:dyDescent="0.2">
      <c r="B292" s="88" t="s">
        <v>584</v>
      </c>
      <c r="C292">
        <f t="shared" ref="C292:C307" si="34">U4*(1+disc)^-18</f>
        <v>19.310980753890625</v>
      </c>
      <c r="AC292" s="88" t="s">
        <v>1003</v>
      </c>
      <c r="AD292">
        <f t="shared" ref="AD292:AD307" si="35">AV4*(1+disc)^-18</f>
        <v>19.212235240736586</v>
      </c>
    </row>
    <row r="293" spans="2:30" x14ac:dyDescent="0.2">
      <c r="B293" s="88" t="s">
        <v>585</v>
      </c>
      <c r="C293">
        <f t="shared" si="34"/>
        <v>19.084233110980421</v>
      </c>
      <c r="AC293" s="88" t="s">
        <v>1004</v>
      </c>
      <c r="AD293">
        <f t="shared" si="35"/>
        <v>18.971840169664372</v>
      </c>
    </row>
    <row r="294" spans="2:30" x14ac:dyDescent="0.2">
      <c r="B294" s="88" t="s">
        <v>586</v>
      </c>
      <c r="C294">
        <f t="shared" si="34"/>
        <v>18.743837342599967</v>
      </c>
      <c r="AC294" s="88" t="s">
        <v>1005</v>
      </c>
      <c r="AD294">
        <f t="shared" si="35"/>
        <v>18.607123986289317</v>
      </c>
    </row>
    <row r="295" spans="2:30" x14ac:dyDescent="0.2">
      <c r="B295" s="88" t="s">
        <v>587</v>
      </c>
      <c r="C295">
        <f t="shared" si="34"/>
        <v>18.315003524036594</v>
      </c>
      <c r="AC295" s="88" t="s">
        <v>1006</v>
      </c>
      <c r="AD295">
        <f t="shared" si="35"/>
        <v>18.147880169870685</v>
      </c>
    </row>
    <row r="296" spans="2:30" x14ac:dyDescent="0.2">
      <c r="B296" s="88" t="s">
        <v>588</v>
      </c>
      <c r="C296">
        <f t="shared" si="34"/>
        <v>17.806488493376815</v>
      </c>
      <c r="AC296" s="88" t="s">
        <v>1007</v>
      </c>
      <c r="AD296">
        <f t="shared" si="35"/>
        <v>17.605404366223937</v>
      </c>
    </row>
    <row r="297" spans="2:30" x14ac:dyDescent="0.2">
      <c r="B297" s="88" t="s">
        <v>589</v>
      </c>
      <c r="C297">
        <f t="shared" si="34"/>
        <v>17.217286382489238</v>
      </c>
      <c r="AC297" s="88" t="s">
        <v>1008</v>
      </c>
      <c r="AD297">
        <f t="shared" si="35"/>
        <v>16.980130970061129</v>
      </c>
    </row>
    <row r="298" spans="2:30" x14ac:dyDescent="0.2">
      <c r="B298" s="88" t="s">
        <v>590</v>
      </c>
      <c r="C298">
        <f t="shared" si="34"/>
        <v>16.544118610293555</v>
      </c>
      <c r="AC298" s="88" t="s">
        <v>1009</v>
      </c>
      <c r="AD298">
        <f t="shared" si="35"/>
        <v>16.270153645133586</v>
      </c>
    </row>
    <row r="299" spans="2:30" x14ac:dyDescent="0.2">
      <c r="B299" s="88" t="s">
        <v>591</v>
      </c>
      <c r="C299">
        <f t="shared" si="34"/>
        <v>15.791932637060471</v>
      </c>
      <c r="AC299" s="88" t="s">
        <v>1010</v>
      </c>
      <c r="AD299">
        <f t="shared" si="35"/>
        <v>15.483015863182523</v>
      </c>
    </row>
    <row r="300" spans="2:30" x14ac:dyDescent="0.2">
      <c r="B300" s="88" t="s">
        <v>592</v>
      </c>
      <c r="C300">
        <f t="shared" si="34"/>
        <v>14.956257410156828</v>
      </c>
      <c r="AC300" s="88" t="s">
        <v>1011</v>
      </c>
      <c r="AD300">
        <f t="shared" si="35"/>
        <v>14.616061713151366</v>
      </c>
    </row>
    <row r="301" spans="2:30" x14ac:dyDescent="0.2">
      <c r="B301" s="88" t="s">
        <v>593</v>
      </c>
      <c r="C301">
        <f t="shared" si="34"/>
        <v>13.99975691536714</v>
      </c>
      <c r="AC301" s="88" t="s">
        <v>1012</v>
      </c>
      <c r="AD301">
        <f t="shared" si="35"/>
        <v>13.630265201616171</v>
      </c>
    </row>
    <row r="302" spans="2:30" x14ac:dyDescent="0.2">
      <c r="B302" s="88" t="s">
        <v>594</v>
      </c>
      <c r="C302">
        <f t="shared" si="34"/>
        <v>12.909134691606853</v>
      </c>
      <c r="AC302" s="88" t="s">
        <v>1013</v>
      </c>
      <c r="AD302">
        <f t="shared" si="35"/>
        <v>12.513837598053181</v>
      </c>
    </row>
    <row r="303" spans="2:30" x14ac:dyDescent="0.2">
      <c r="B303" s="88" t="s">
        <v>595</v>
      </c>
      <c r="C303">
        <f t="shared" si="34"/>
        <v>11.665298176214726</v>
      </c>
      <c r="AC303" s="88" t="s">
        <v>1014</v>
      </c>
      <c r="AD303">
        <f t="shared" si="35"/>
        <v>11.248764422549469</v>
      </c>
    </row>
    <row r="304" spans="2:30" x14ac:dyDescent="0.2">
      <c r="B304" s="88" t="s">
        <v>596</v>
      </c>
      <c r="C304">
        <f t="shared" si="34"/>
        <v>10.262358080168775</v>
      </c>
      <c r="AC304" s="88" t="s">
        <v>1015</v>
      </c>
      <c r="AD304">
        <f t="shared" si="35"/>
        <v>9.8312376567041682</v>
      </c>
    </row>
    <row r="305" spans="2:30" x14ac:dyDescent="0.2">
      <c r="B305" s="88" t="s">
        <v>597</v>
      </c>
      <c r="C305">
        <f t="shared" si="34"/>
        <v>8.7393208338329469</v>
      </c>
      <c r="AC305" s="88" t="s">
        <v>1016</v>
      </c>
      <c r="AD305">
        <f t="shared" si="35"/>
        <v>8.3056722159495759</v>
      </c>
    </row>
    <row r="306" spans="2:30" x14ac:dyDescent="0.2">
      <c r="B306" s="88" t="s">
        <v>598</v>
      </c>
      <c r="C306">
        <f t="shared" si="34"/>
        <v>7.153192474185655</v>
      </c>
      <c r="AC306" s="88" t="s">
        <v>1017</v>
      </c>
      <c r="AD306">
        <f t="shared" si="35"/>
        <v>6.7336928655512756</v>
      </c>
    </row>
    <row r="307" spans="2:30" x14ac:dyDescent="0.2">
      <c r="B307" s="88" t="s">
        <v>599</v>
      </c>
      <c r="C307">
        <f t="shared" si="34"/>
        <v>4.9000442732866114</v>
      </c>
      <c r="AC307" s="88" t="s">
        <v>1018</v>
      </c>
      <c r="AD307">
        <f t="shared" si="35"/>
        <v>4.5279661553779249</v>
      </c>
    </row>
    <row r="308" spans="2:30" x14ac:dyDescent="0.2">
      <c r="B308" s="88" t="s">
        <v>600</v>
      </c>
      <c r="C308">
        <f t="shared" ref="C308:C323" si="36">V4*(1+disc)^-19</f>
        <v>19.321271895418111</v>
      </c>
      <c r="AC308" s="88" t="s">
        <v>1020</v>
      </c>
      <c r="AD308">
        <f t="shared" ref="AD308:AD323" si="37">AW4*(1+disc)^-19</f>
        <v>19.223598288088557</v>
      </c>
    </row>
    <row r="309" spans="2:30" x14ac:dyDescent="0.2">
      <c r="B309" s="88" t="s">
        <v>601</v>
      </c>
      <c r="C309">
        <f t="shared" si="36"/>
        <v>19.095437229816337</v>
      </c>
      <c r="AC309" s="88" t="s">
        <v>1021</v>
      </c>
      <c r="AD309">
        <f t="shared" si="37"/>
        <v>18.984160179766558</v>
      </c>
    </row>
    <row r="310" spans="2:30" x14ac:dyDescent="0.2">
      <c r="B310" s="88" t="s">
        <v>602</v>
      </c>
      <c r="C310">
        <f t="shared" si="36"/>
        <v>18.757260563327584</v>
      </c>
      <c r="AC310" s="88" t="s">
        <v>1022</v>
      </c>
      <c r="AD310">
        <f t="shared" si="37"/>
        <v>18.621858955713297</v>
      </c>
    </row>
    <row r="311" spans="2:30" x14ac:dyDescent="0.2">
      <c r="B311" s="88" t="s">
        <v>603</v>
      </c>
      <c r="C311">
        <f t="shared" si="36"/>
        <v>18.331246820729472</v>
      </c>
      <c r="AC311" s="88" t="s">
        <v>1023</v>
      </c>
      <c r="AD311">
        <f t="shared" si="37"/>
        <v>18.165686889270138</v>
      </c>
    </row>
    <row r="312" spans="2:30" x14ac:dyDescent="0.2">
      <c r="B312" s="88" t="s">
        <v>604</v>
      </c>
      <c r="C312">
        <f t="shared" si="36"/>
        <v>17.825730456500889</v>
      </c>
      <c r="AC312" s="88" t="s">
        <v>1024</v>
      </c>
      <c r="AD312">
        <f t="shared" si="37"/>
        <v>17.626461717447434</v>
      </c>
    </row>
    <row r="313" spans="2:30" x14ac:dyDescent="0.2">
      <c r="B313" s="88" t="s">
        <v>605</v>
      </c>
      <c r="C313">
        <f t="shared" si="36"/>
        <v>17.239160089539379</v>
      </c>
      <c r="AC313" s="88" t="s">
        <v>1025</v>
      </c>
      <c r="AD313">
        <f t="shared" si="37"/>
        <v>17.004005609311484</v>
      </c>
    </row>
    <row r="314" spans="2:30" x14ac:dyDescent="0.2">
      <c r="B314" s="88" t="s">
        <v>606</v>
      </c>
      <c r="C314">
        <f t="shared" si="36"/>
        <v>16.567756698411802</v>
      </c>
      <c r="AC314" s="88" t="s">
        <v>1026</v>
      </c>
      <c r="AD314">
        <f t="shared" si="37"/>
        <v>16.295856309176159</v>
      </c>
    </row>
    <row r="315" spans="2:30" x14ac:dyDescent="0.2">
      <c r="B315" s="88" t="s">
        <v>607</v>
      </c>
      <c r="C315">
        <f t="shared" si="36"/>
        <v>15.816101720976819</v>
      </c>
      <c r="AC315" s="88" t="s">
        <v>1027</v>
      </c>
      <c r="AD315">
        <f t="shared" si="37"/>
        <v>15.509159100902062</v>
      </c>
    </row>
    <row r="316" spans="2:30" x14ac:dyDescent="0.2">
      <c r="B316" s="88" t="s">
        <v>608</v>
      </c>
      <c r="C316">
        <f t="shared" si="36"/>
        <v>14.97967399017822</v>
      </c>
      <c r="AC316" s="88" t="s">
        <v>1028</v>
      </c>
      <c r="AD316">
        <f t="shared" si="37"/>
        <v>14.641210508634254</v>
      </c>
    </row>
    <row r="317" spans="2:30" x14ac:dyDescent="0.2">
      <c r="B317" s="88" t="s">
        <v>609</v>
      </c>
      <c r="C317">
        <f t="shared" si="36"/>
        <v>14.02185186734078</v>
      </c>
      <c r="AC317" s="88" t="s">
        <v>1029</v>
      </c>
      <c r="AD317">
        <f t="shared" si="37"/>
        <v>13.653784824415125</v>
      </c>
    </row>
    <row r="318" spans="2:30" x14ac:dyDescent="0.2">
      <c r="B318" s="88" t="s">
        <v>610</v>
      </c>
      <c r="C318">
        <f t="shared" si="36"/>
        <v>12.929548750205557</v>
      </c>
      <c r="AC318" s="88" t="s">
        <v>1030</v>
      </c>
      <c r="AD318">
        <f t="shared" si="37"/>
        <v>12.535330481831828</v>
      </c>
    </row>
    <row r="319" spans="2:30" x14ac:dyDescent="0.2">
      <c r="B319" s="88" t="s">
        <v>611</v>
      </c>
      <c r="C319">
        <f t="shared" si="36"/>
        <v>11.683996748420995</v>
      </c>
      <c r="AC319" s="88" t="s">
        <v>1031</v>
      </c>
      <c r="AD319">
        <f t="shared" si="37"/>
        <v>11.268193419660427</v>
      </c>
    </row>
    <row r="320" spans="2:30" x14ac:dyDescent="0.2">
      <c r="B320" s="88" t="s">
        <v>612</v>
      </c>
      <c r="C320">
        <f t="shared" si="36"/>
        <v>10.279568703304959</v>
      </c>
      <c r="AC320" s="88" t="s">
        <v>1032</v>
      </c>
      <c r="AD320">
        <f t="shared" si="37"/>
        <v>9.8488599028246266</v>
      </c>
    </row>
    <row r="321" spans="2:30" x14ac:dyDescent="0.2">
      <c r="B321" s="88" t="s">
        <v>613</v>
      </c>
      <c r="C321">
        <f t="shared" si="36"/>
        <v>8.7551593834112573</v>
      </c>
      <c r="AC321" s="88" t="s">
        <v>1033</v>
      </c>
      <c r="AD321">
        <f t="shared" si="37"/>
        <v>8.3216310868629968</v>
      </c>
    </row>
    <row r="322" spans="2:30" x14ac:dyDescent="0.2">
      <c r="B322" s="88" t="s">
        <v>614</v>
      </c>
      <c r="C322">
        <f t="shared" si="36"/>
        <v>7.1676748542132405</v>
      </c>
      <c r="AC322" s="88" t="s">
        <v>1034</v>
      </c>
      <c r="AD322">
        <f t="shared" si="37"/>
        <v>6.7480358917364596</v>
      </c>
    </row>
    <row r="323" spans="2:30" x14ac:dyDescent="0.2">
      <c r="B323" s="88" t="s">
        <v>615</v>
      </c>
      <c r="C323">
        <f t="shared" si="36"/>
        <v>4.9125136078373481</v>
      </c>
      <c r="AC323" s="88" t="s">
        <v>1035</v>
      </c>
      <c r="AD323">
        <f t="shared" si="37"/>
        <v>4.5399786471496544</v>
      </c>
    </row>
    <row r="324" spans="2:30" x14ac:dyDescent="0.2">
      <c r="B324" s="88" t="s">
        <v>616</v>
      </c>
      <c r="C324">
        <f t="shared" ref="C324:C339" si="38">W4*(1+disc)^-20</f>
        <v>19.331588608104489</v>
      </c>
      <c r="AC324" s="88" t="s">
        <v>1037</v>
      </c>
      <c r="AD324">
        <f t="shared" ref="AD324:AD339" si="39">AX4*(1+disc)^-20</f>
        <v>19.234991917768259</v>
      </c>
    </row>
    <row r="325" spans="2:30" x14ac:dyDescent="0.2">
      <c r="B325" s="88" t="s">
        <v>617</v>
      </c>
      <c r="C325">
        <f t="shared" si="38"/>
        <v>19.106672003911665</v>
      </c>
      <c r="AC325" s="88" t="s">
        <v>1038</v>
      </c>
      <c r="AD325">
        <f t="shared" si="39"/>
        <v>18.996516749016124</v>
      </c>
    </row>
    <row r="326" spans="2:30" x14ac:dyDescent="0.2">
      <c r="B326" s="88" t="s">
        <v>618</v>
      </c>
      <c r="C326">
        <f t="shared" si="38"/>
        <v>18.77072183857215</v>
      </c>
      <c r="AC326" s="88" t="s">
        <v>1039</v>
      </c>
      <c r="AD326">
        <f t="shared" si="39"/>
        <v>18.636639254032008</v>
      </c>
    </row>
    <row r="327" spans="2:30" x14ac:dyDescent="0.2">
      <c r="B327" s="88" t="s">
        <v>619</v>
      </c>
      <c r="C327">
        <f t="shared" si="38"/>
        <v>18.347537316132076</v>
      </c>
      <c r="AC327" s="88" t="s">
        <v>1040</v>
      </c>
      <c r="AD327">
        <f t="shared" si="39"/>
        <v>18.183549762093385</v>
      </c>
    </row>
    <row r="328" spans="2:30" x14ac:dyDescent="0.2">
      <c r="B328" s="88" t="s">
        <v>620</v>
      </c>
      <c r="C328">
        <f t="shared" si="38"/>
        <v>17.845029801812011</v>
      </c>
      <c r="AC328" s="88" t="s">
        <v>1041</v>
      </c>
      <c r="AD328">
        <f t="shared" si="39"/>
        <v>17.647587198529944</v>
      </c>
    </row>
    <row r="329" spans="2:30" x14ac:dyDescent="0.2">
      <c r="B329" s="88" t="s">
        <v>621</v>
      </c>
      <c r="C329">
        <f t="shared" si="38"/>
        <v>17.261100830185413</v>
      </c>
      <c r="AC329" s="88" t="s">
        <v>1042</v>
      </c>
      <c r="AD329">
        <f t="shared" si="39"/>
        <v>17.027959531908863</v>
      </c>
    </row>
    <row r="330" spans="2:30" x14ac:dyDescent="0.2">
      <c r="B330" s="88" t="s">
        <v>622</v>
      </c>
      <c r="C330">
        <f t="shared" si="38"/>
        <v>16.591469019604855</v>
      </c>
      <c r="AC330" s="88" t="s">
        <v>1043</v>
      </c>
      <c r="AD330">
        <f t="shared" si="39"/>
        <v>16.321646201970164</v>
      </c>
    </row>
    <row r="331" spans="2:30" x14ac:dyDescent="0.2">
      <c r="B331" s="88" t="s">
        <v>623</v>
      </c>
      <c r="C331">
        <f t="shared" si="38"/>
        <v>15.840348145750921</v>
      </c>
      <c r="AC331" s="88" t="s">
        <v>1044</v>
      </c>
      <c r="AD331">
        <f t="shared" si="39"/>
        <v>15.53539230838887</v>
      </c>
    </row>
    <row r="332" spans="2:30" x14ac:dyDescent="0.2">
      <c r="B332" s="88" t="s">
        <v>624</v>
      </c>
      <c r="C332">
        <f t="shared" si="38"/>
        <v>15.003167004283043</v>
      </c>
      <c r="AC332" s="88" t="s">
        <v>1045</v>
      </c>
      <c r="AD332">
        <f t="shared" si="39"/>
        <v>14.66644696683997</v>
      </c>
    </row>
    <row r="333" spans="2:30" x14ac:dyDescent="0.2">
      <c r="B333" s="88" t="s">
        <v>625</v>
      </c>
      <c r="C333">
        <f t="shared" si="38"/>
        <v>14.044020818872703</v>
      </c>
      <c r="AC333" s="88" t="s">
        <v>1046</v>
      </c>
      <c r="AD333">
        <f t="shared" si="39"/>
        <v>13.677387853589231</v>
      </c>
    </row>
    <row r="334" spans="2:30" x14ac:dyDescent="0.2">
      <c r="B334" s="88" t="s">
        <v>626</v>
      </c>
      <c r="C334">
        <f t="shared" si="38"/>
        <v>12.950033858094764</v>
      </c>
      <c r="AC334" s="88" t="s">
        <v>1047</v>
      </c>
      <c r="AD334">
        <f t="shared" si="39"/>
        <v>12.556901829574432</v>
      </c>
    </row>
    <row r="335" spans="2:30" x14ac:dyDescent="0.2">
      <c r="B335" s="88" t="s">
        <v>627</v>
      </c>
      <c r="C335">
        <f t="shared" si="38"/>
        <v>11.70276417230839</v>
      </c>
      <c r="AC335" s="88" t="s">
        <v>1048</v>
      </c>
      <c r="AD335">
        <f t="shared" si="39"/>
        <v>11.287696791191731</v>
      </c>
    </row>
    <row r="336" spans="2:30" x14ac:dyDescent="0.2">
      <c r="B336" s="88" t="s">
        <v>628</v>
      </c>
      <c r="C336">
        <f t="shared" si="38"/>
        <v>10.296847340824559</v>
      </c>
      <c r="AC336" s="88" t="s">
        <v>1049</v>
      </c>
      <c r="AD336">
        <f t="shared" si="39"/>
        <v>9.8665539938422011</v>
      </c>
    </row>
    <row r="337" spans="2:30" x14ac:dyDescent="0.2">
      <c r="B337" s="88" t="s">
        <v>629</v>
      </c>
      <c r="C337">
        <f t="shared" si="38"/>
        <v>8.7710660413740982</v>
      </c>
      <c r="AC337" s="88" t="s">
        <v>1050</v>
      </c>
      <c r="AD337">
        <f t="shared" si="39"/>
        <v>8.337660312966543</v>
      </c>
    </row>
    <row r="338" spans="2:30" x14ac:dyDescent="0.2">
      <c r="B338" s="88" t="s">
        <v>630</v>
      </c>
      <c r="C338">
        <f t="shared" si="38"/>
        <v>7.1822258432236898</v>
      </c>
      <c r="AC338" s="88" t="s">
        <v>1051</v>
      </c>
      <c r="AD338">
        <f t="shared" si="39"/>
        <v>6.7624482193486912</v>
      </c>
    </row>
    <row r="339" spans="2:30" x14ac:dyDescent="0.2">
      <c r="B339" s="88" t="s">
        <v>631</v>
      </c>
      <c r="C339">
        <f t="shared" si="38"/>
        <v>4.925052733519296</v>
      </c>
      <c r="AC339" s="88" t="s">
        <v>1052</v>
      </c>
      <c r="AD339">
        <f t="shared" si="39"/>
        <v>4.5520595775866939</v>
      </c>
    </row>
    <row r="340" spans="2:30" x14ac:dyDescent="0.2">
      <c r="B340" s="88" t="s">
        <v>632</v>
      </c>
      <c r="C340">
        <f t="shared" ref="C340:C355" si="40">X4*(1+disc)^-21</f>
        <v>19.341931021694467</v>
      </c>
      <c r="AC340" s="88" t="s">
        <v>1054</v>
      </c>
      <c r="AD340">
        <f t="shared" ref="AD340:AD355" si="41">AY4*(1+disc)^-21</f>
        <v>19.246416292826911</v>
      </c>
    </row>
    <row r="341" spans="2:30" x14ac:dyDescent="0.2">
      <c r="B341" s="88" t="s">
        <v>633</v>
      </c>
      <c r="C341">
        <f t="shared" si="40"/>
        <v>19.117937591172069</v>
      </c>
      <c r="AC341" s="88" t="s">
        <v>1055</v>
      </c>
      <c r="AD341">
        <f t="shared" si="41"/>
        <v>19.008910075100133</v>
      </c>
    </row>
    <row r="342" spans="2:30" x14ac:dyDescent="0.2">
      <c r="B342" s="88" t="s">
        <v>634</v>
      </c>
      <c r="C342">
        <f t="shared" si="40"/>
        <v>18.784221365451444</v>
      </c>
      <c r="AC342" s="88" t="s">
        <v>1056</v>
      </c>
      <c r="AD342">
        <f t="shared" si="41"/>
        <v>18.651465127582455</v>
      </c>
    </row>
    <row r="343" spans="2:30" x14ac:dyDescent="0.2">
      <c r="B343" s="88" t="s">
        <v>635</v>
      </c>
      <c r="C343">
        <f t="shared" si="40"/>
        <v>18.363875256005684</v>
      </c>
      <c r="AC343" s="88" t="s">
        <v>1057</v>
      </c>
      <c r="AD343">
        <f t="shared" si="41"/>
        <v>18.201469094885692</v>
      </c>
    </row>
    <row r="344" spans="2:30" x14ac:dyDescent="0.2">
      <c r="B344" s="88" t="s">
        <v>636</v>
      </c>
      <c r="C344">
        <f t="shared" si="40"/>
        <v>17.864386830500447</v>
      </c>
      <c r="AC344" s="88" t="s">
        <v>1058</v>
      </c>
      <c r="AD344">
        <f t="shared" si="41"/>
        <v>17.668781183906006</v>
      </c>
    </row>
    <row r="345" spans="2:30" x14ac:dyDescent="0.2">
      <c r="B345" s="88" t="s">
        <v>637</v>
      </c>
      <c r="C345">
        <f t="shared" si="40"/>
        <v>17.283108960933557</v>
      </c>
      <c r="AC345" s="88" t="s">
        <v>1059</v>
      </c>
      <c r="AD345">
        <f t="shared" si="41"/>
        <v>17.051993178233896</v>
      </c>
    </row>
    <row r="346" spans="2:30" x14ac:dyDescent="0.2">
      <c r="B346" s="88" t="s">
        <v>638</v>
      </c>
      <c r="C346">
        <f t="shared" si="40"/>
        <v>16.615255976576691</v>
      </c>
      <c r="AC346" s="88" t="s">
        <v>1060</v>
      </c>
      <c r="AD346">
        <f t="shared" si="41"/>
        <v>16.347523815596258</v>
      </c>
    </row>
    <row r="347" spans="2:30" x14ac:dyDescent="0.2">
      <c r="B347" s="88" t="s">
        <v>639</v>
      </c>
      <c r="C347">
        <f t="shared" si="40"/>
        <v>15.864672343381017</v>
      </c>
      <c r="AC347" s="88" t="s">
        <v>1061</v>
      </c>
      <c r="AD347">
        <f t="shared" si="41"/>
        <v>15.561716004910661</v>
      </c>
    </row>
    <row r="348" spans="2:30" x14ac:dyDescent="0.2">
      <c r="B348" s="88" t="s">
        <v>640</v>
      </c>
      <c r="C348">
        <f t="shared" si="40"/>
        <v>15.026736897341236</v>
      </c>
      <c r="AC348" s="88" t="s">
        <v>1062</v>
      </c>
      <c r="AD348">
        <f t="shared" si="41"/>
        <v>14.69177161088898</v>
      </c>
    </row>
    <row r="349" spans="2:30" x14ac:dyDescent="0.2">
      <c r="B349" s="88" t="s">
        <v>641</v>
      </c>
      <c r="C349">
        <f t="shared" si="40"/>
        <v>14.066264223414729</v>
      </c>
      <c r="AC349" s="88" t="s">
        <v>1063</v>
      </c>
      <c r="AD349">
        <f t="shared" si="41"/>
        <v>13.7010748092207</v>
      </c>
    </row>
    <row r="350" spans="2:30" x14ac:dyDescent="0.2">
      <c r="B350" s="88" t="s">
        <v>642</v>
      </c>
      <c r="C350">
        <f t="shared" si="40"/>
        <v>12.970590478082693</v>
      </c>
      <c r="AC350" s="88" t="s">
        <v>1064</v>
      </c>
      <c r="AD350">
        <f t="shared" si="41"/>
        <v>12.578552158208035</v>
      </c>
    </row>
    <row r="351" spans="2:30" x14ac:dyDescent="0.2">
      <c r="B351" s="88" t="s">
        <v>643</v>
      </c>
      <c r="C351">
        <f t="shared" si="40"/>
        <v>11.721600927080432</v>
      </c>
      <c r="AC351" s="88" t="s">
        <v>1065</v>
      </c>
      <c r="AD351">
        <f t="shared" si="41"/>
        <v>11.307275058653101</v>
      </c>
    </row>
    <row r="352" spans="2:30" x14ac:dyDescent="0.2">
      <c r="B352" s="88" t="s">
        <v>644</v>
      </c>
      <c r="C352">
        <f t="shared" si="40"/>
        <v>10.31419449907931</v>
      </c>
      <c r="AC352" s="88" t="s">
        <v>1066</v>
      </c>
      <c r="AD352">
        <f t="shared" si="41"/>
        <v>9.8843204677452245</v>
      </c>
    </row>
    <row r="353" spans="2:30" x14ac:dyDescent="0.2">
      <c r="B353" s="88" t="s">
        <v>645</v>
      </c>
      <c r="C353">
        <f t="shared" si="40"/>
        <v>8.7870413509938867</v>
      </c>
      <c r="AC353" s="88" t="s">
        <v>1067</v>
      </c>
      <c r="AD353">
        <f t="shared" si="41"/>
        <v>8.353760458965235</v>
      </c>
    </row>
    <row r="354" spans="2:30" x14ac:dyDescent="0.2">
      <c r="B354" s="88" t="s">
        <v>646</v>
      </c>
      <c r="C354">
        <f t="shared" si="40"/>
        <v>7.1968460297729937</v>
      </c>
      <c r="AC354" s="88" t="s">
        <v>1068</v>
      </c>
      <c r="AD354">
        <f t="shared" si="41"/>
        <v>6.7769304483174819</v>
      </c>
    </row>
    <row r="355" spans="2:30" x14ac:dyDescent="0.2">
      <c r="B355" s="88" t="s">
        <v>647</v>
      </c>
      <c r="C355">
        <f t="shared" si="40"/>
        <v>4.9376623147551042</v>
      </c>
      <c r="AC355" s="88" t="s">
        <v>1069</v>
      </c>
      <c r="AD355">
        <f t="shared" si="41"/>
        <v>4.5642096106216563</v>
      </c>
    </row>
    <row r="356" spans="2:30" x14ac:dyDescent="0.2">
      <c r="B356" s="88" t="s">
        <v>648</v>
      </c>
      <c r="C356">
        <f t="shared" ref="C356:C371" si="42">Y4*(1+disc)^-22</f>
        <v>19.352299267017791</v>
      </c>
      <c r="AC356" s="88" t="s">
        <v>1071</v>
      </c>
      <c r="AD356">
        <f t="shared" ref="AD356:AD371" si="43">AZ4*(1+disc)^-22</f>
        <v>19.257871577690032</v>
      </c>
    </row>
    <row r="357" spans="2:30" x14ac:dyDescent="0.2">
      <c r="B357" s="88" t="s">
        <v>649</v>
      </c>
      <c r="C357">
        <f t="shared" si="42"/>
        <v>19.129234150836524</v>
      </c>
      <c r="AC357" s="88" t="s">
        <v>1072</v>
      </c>
      <c r="AD357">
        <f t="shared" si="43"/>
        <v>19.02134035738602</v>
      </c>
    </row>
    <row r="358" spans="2:30" x14ac:dyDescent="0.2">
      <c r="B358" s="88" t="s">
        <v>650</v>
      </c>
      <c r="C358">
        <f t="shared" si="42"/>
        <v>18.797759342755128</v>
      </c>
      <c r="AC358" s="88" t="s">
        <v>1073</v>
      </c>
      <c r="AD358">
        <f t="shared" si="43"/>
        <v>18.666336824803842</v>
      </c>
    </row>
    <row r="359" spans="2:30" x14ac:dyDescent="0.2">
      <c r="B359" s="88" t="s">
        <v>651</v>
      </c>
      <c r="C359">
        <f t="shared" si="42"/>
        <v>18.38026088820591</v>
      </c>
      <c r="AC359" s="88" t="s">
        <v>1074</v>
      </c>
      <c r="AD359">
        <f t="shared" si="43"/>
        <v>18.219445196819347</v>
      </c>
    </row>
    <row r="360" spans="2:30" x14ac:dyDescent="0.2">
      <c r="B360" s="88" t="s">
        <v>652</v>
      </c>
      <c r="C360">
        <f t="shared" si="42"/>
        <v>17.883801846344401</v>
      </c>
      <c r="AC360" s="88" t="s">
        <v>1075</v>
      </c>
      <c r="AD360">
        <f t="shared" si="43"/>
        <v>17.690044051242346</v>
      </c>
    </row>
    <row r="361" spans="2:30" x14ac:dyDescent="0.2">
      <c r="B361" s="88" t="s">
        <v>653</v>
      </c>
      <c r="C361">
        <f t="shared" si="42"/>
        <v>17.30518484140017</v>
      </c>
      <c r="AC361" s="88" t="s">
        <v>1076</v>
      </c>
      <c r="AD361">
        <f t="shared" si="43"/>
        <v>17.076106992520398</v>
      </c>
    </row>
    <row r="362" spans="2:30" x14ac:dyDescent="0.2">
      <c r="B362" s="88" t="s">
        <v>654</v>
      </c>
      <c r="C362">
        <f t="shared" si="42"/>
        <v>16.639117975632754</v>
      </c>
      <c r="AC362" s="88" t="s">
        <v>1077</v>
      </c>
      <c r="AD362">
        <f t="shared" si="43"/>
        <v>16.373489646537973</v>
      </c>
    </row>
    <row r="363" spans="2:30" x14ac:dyDescent="0.2">
      <c r="B363" s="88" t="s">
        <v>655</v>
      </c>
      <c r="C363">
        <f t="shared" si="42"/>
        <v>15.889074749872018</v>
      </c>
      <c r="AC363" s="88" t="s">
        <v>1078</v>
      </c>
      <c r="AD363">
        <f t="shared" si="43"/>
        <v>15.588130714540588</v>
      </c>
    </row>
    <row r="364" spans="2:30" x14ac:dyDescent="0.2">
      <c r="B364" s="88" t="s">
        <v>656</v>
      </c>
      <c r="C364">
        <f t="shared" si="42"/>
        <v>15.050384118545825</v>
      </c>
      <c r="AC364" s="88" t="s">
        <v>1079</v>
      </c>
      <c r="AD364">
        <f t="shared" si="43"/>
        <v>14.717184968964725</v>
      </c>
    </row>
    <row r="365" spans="2:30" x14ac:dyDescent="0.2">
      <c r="B365" s="88" t="s">
        <v>657</v>
      </c>
      <c r="C365">
        <f t="shared" si="42"/>
        <v>14.08858253905357</v>
      </c>
      <c r="AC365" s="88" t="s">
        <v>1080</v>
      </c>
      <c r="AD365">
        <f t="shared" si="43"/>
        <v>13.724846216686529</v>
      </c>
    </row>
    <row r="366" spans="2:30" x14ac:dyDescent="0.2">
      <c r="B366" s="88" t="s">
        <v>658</v>
      </c>
      <c r="C366">
        <f t="shared" si="42"/>
        <v>12.991219077955902</v>
      </c>
      <c r="AC366" s="88" t="s">
        <v>1081</v>
      </c>
      <c r="AD366">
        <f t="shared" si="43"/>
        <v>12.600281990209753</v>
      </c>
    </row>
    <row r="367" spans="2:30" x14ac:dyDescent="0.2">
      <c r="B367" s="88" t="s">
        <v>659</v>
      </c>
      <c r="C367">
        <f t="shared" si="42"/>
        <v>11.740507497348188</v>
      </c>
      <c r="AC367" s="88" t="s">
        <v>1082</v>
      </c>
      <c r="AD367">
        <f t="shared" si="43"/>
        <v>11.326928749451179</v>
      </c>
    </row>
    <row r="368" spans="2:30" x14ac:dyDescent="0.2">
      <c r="B368" s="88" t="s">
        <v>660</v>
      </c>
      <c r="C368">
        <f t="shared" si="42"/>
        <v>10.331610690388446</v>
      </c>
      <c r="AC368" s="88" t="s">
        <v>1083</v>
      </c>
      <c r="AD368">
        <f t="shared" si="43"/>
        <v>9.9021598689088339</v>
      </c>
    </row>
    <row r="369" spans="2:30" x14ac:dyDescent="0.2">
      <c r="B369" s="88" t="s">
        <v>661</v>
      </c>
      <c r="C369">
        <f t="shared" si="42"/>
        <v>8.8030858622097679</v>
      </c>
      <c r="AC369" s="88" t="s">
        <v>1084</v>
      </c>
      <c r="AD369">
        <f t="shared" si="43"/>
        <v>8.3699320965915707</v>
      </c>
    </row>
    <row r="370" spans="2:30" x14ac:dyDescent="0.2">
      <c r="B370" s="88" t="s">
        <v>662</v>
      </c>
      <c r="C370">
        <f t="shared" si="42"/>
        <v>7.2115360099201338</v>
      </c>
      <c r="AC370" s="88" t="s">
        <v>1085</v>
      </c>
      <c r="AD370">
        <f t="shared" si="43"/>
        <v>6.7914831863962668</v>
      </c>
    </row>
    <row r="371" spans="2:30" x14ac:dyDescent="0.2">
      <c r="B371" s="88" t="s">
        <v>663</v>
      </c>
      <c r="C371">
        <f t="shared" si="42"/>
        <v>4.950343024807883</v>
      </c>
      <c r="AC371" s="88" t="s">
        <v>1086</v>
      </c>
      <c r="AD371">
        <f t="shared" si="43"/>
        <v>4.5764294193820927</v>
      </c>
    </row>
    <row r="372" spans="2:30" x14ac:dyDescent="0.2">
      <c r="B372" s="88" t="s">
        <v>664</v>
      </c>
      <c r="C372">
        <f t="shared" ref="C372:C387" si="44">Z4*(1+disc)^-23</f>
        <v>19.362693476003273</v>
      </c>
      <c r="AC372" s="88" t="s">
        <v>1088</v>
      </c>
      <c r="AD372">
        <f t="shared" ref="AD372:AD387" si="45">BA4*(1+disc)^-23</f>
        <v>19.269357938174963</v>
      </c>
    </row>
    <row r="373" spans="2:30" x14ac:dyDescent="0.2">
      <c r="B373" s="88" t="s">
        <v>665</v>
      </c>
      <c r="C373">
        <f t="shared" si="44"/>
        <v>19.140561843494616</v>
      </c>
      <c r="AC373" s="88" t="s">
        <v>1089</v>
      </c>
      <c r="AD373">
        <f t="shared" si="45"/>
        <v>19.033807796943318</v>
      </c>
    </row>
    <row r="374" spans="2:30" x14ac:dyDescent="0.2">
      <c r="B374" s="88" t="s">
        <v>666</v>
      </c>
      <c r="C374">
        <f t="shared" si="44"/>
        <v>18.811335970966567</v>
      </c>
      <c r="AC374" s="88" t="s">
        <v>1090</v>
      </c>
      <c r="AD374">
        <f t="shared" si="45"/>
        <v>18.681254596264797</v>
      </c>
    </row>
    <row r="375" spans="2:30" x14ac:dyDescent="0.2">
      <c r="B375" s="88" t="s">
        <v>667</v>
      </c>
      <c r="C375">
        <f t="shared" si="44"/>
        <v>18.396694462710236</v>
      </c>
      <c r="AC375" s="88" t="s">
        <v>1091</v>
      </c>
      <c r="AD375">
        <f t="shared" si="45"/>
        <v>18.237478379727861</v>
      </c>
    </row>
    <row r="376" spans="2:30" x14ac:dyDescent="0.2">
      <c r="B376" s="88" t="s">
        <v>668</v>
      </c>
      <c r="C376">
        <f t="shared" si="44"/>
        <v>17.903275155744272</v>
      </c>
      <c r="AC376" s="88" t="s">
        <v>1092</v>
      </c>
      <c r="AD376">
        <f t="shared" si="45"/>
        <v>17.711376181480357</v>
      </c>
    </row>
    <row r="377" spans="2:30" x14ac:dyDescent="0.2">
      <c r="B377" s="88" t="s">
        <v>669</v>
      </c>
      <c r="C377">
        <f t="shared" si="44"/>
        <v>17.327328834353402</v>
      </c>
      <c r="AC377" s="88" t="s">
        <v>1093</v>
      </c>
      <c r="AD377">
        <f t="shared" si="45"/>
        <v>17.100301422906497</v>
      </c>
    </row>
    <row r="378" spans="2:30" x14ac:dyDescent="0.2">
      <c r="B378" s="88" t="s">
        <v>670</v>
      </c>
      <c r="C378">
        <f t="shared" si="44"/>
        <v>16.663055426729198</v>
      </c>
      <c r="AC378" s="88" t="s">
        <v>1094</v>
      </c>
      <c r="AD378">
        <f t="shared" si="45"/>
        <v>16.399544195741697</v>
      </c>
    </row>
    <row r="379" spans="2:30" x14ac:dyDescent="0.2">
      <c r="B379" s="88" t="s">
        <v>671</v>
      </c>
      <c r="C379">
        <f t="shared" si="44"/>
        <v>15.913555805291598</v>
      </c>
      <c r="AC379" s="88" t="s">
        <v>1095</v>
      </c>
      <c r="AD379">
        <f t="shared" si="45"/>
        <v>15.614636966224463</v>
      </c>
    </row>
    <row r="380" spans="2:30" x14ac:dyDescent="0.2">
      <c r="B380" s="88" t="s">
        <v>672</v>
      </c>
      <c r="C380">
        <f t="shared" si="44"/>
        <v>15.074109121475356</v>
      </c>
      <c r="AC380" s="88" t="s">
        <v>1096</v>
      </c>
      <c r="AD380">
        <f t="shared" si="45"/>
        <v>14.742687574387025</v>
      </c>
    </row>
    <row r="381" spans="2:30" x14ac:dyDescent="0.2">
      <c r="B381" s="88" t="s">
        <v>673</v>
      </c>
      <c r="C381">
        <f t="shared" si="44"/>
        <v>14.110976228579808</v>
      </c>
      <c r="AC381" s="88" t="s">
        <v>1097</v>
      </c>
      <c r="AD381">
        <f t="shared" si="45"/>
        <v>13.748702606737933</v>
      </c>
    </row>
    <row r="382" spans="2:30" x14ac:dyDescent="0.2">
      <c r="B382" s="88" t="s">
        <v>674</v>
      </c>
      <c r="C382">
        <f t="shared" si="44"/>
        <v>13.011920130555346</v>
      </c>
      <c r="AC382" s="88" t="s">
        <v>1098</v>
      </c>
      <c r="AD382">
        <f t="shared" si="45"/>
        <v>12.622091853693147</v>
      </c>
    </row>
    <row r="383" spans="2:30" x14ac:dyDescent="0.2">
      <c r="B383" s="88" t="s">
        <v>675</v>
      </c>
      <c r="C383">
        <f t="shared" si="44"/>
        <v>11.759484373214724</v>
      </c>
      <c r="AC383" s="88" t="s">
        <v>1099</v>
      </c>
      <c r="AD383">
        <f t="shared" si="45"/>
        <v>11.346658396984113</v>
      </c>
    </row>
    <row r="384" spans="2:30" x14ac:dyDescent="0.2">
      <c r="B384" s="88" t="s">
        <v>676</v>
      </c>
      <c r="C384">
        <f t="shared" si="44"/>
        <v>10.349096433133635</v>
      </c>
      <c r="AC384" s="88" t="s">
        <v>1100</v>
      </c>
      <c r="AD384">
        <f t="shared" si="45"/>
        <v>9.9200727482000559</v>
      </c>
    </row>
    <row r="385" spans="2:30" x14ac:dyDescent="0.2">
      <c r="B385" s="88" t="s">
        <v>677</v>
      </c>
      <c r="C385">
        <f t="shared" si="44"/>
        <v>8.8192001317352187</v>
      </c>
      <c r="AC385" s="88" t="s">
        <v>1101</v>
      </c>
      <c r="AD385">
        <f t="shared" si="45"/>
        <v>8.3861758047238641</v>
      </c>
    </row>
    <row r="386" spans="2:30" x14ac:dyDescent="0.2">
      <c r="B386" s="88" t="s">
        <v>678</v>
      </c>
      <c r="C386">
        <f t="shared" si="44"/>
        <v>7.22629638734933</v>
      </c>
      <c r="AC386" s="88" t="s">
        <v>1102</v>
      </c>
      <c r="AD386">
        <f t="shared" si="45"/>
        <v>6.8061070492965969</v>
      </c>
    </row>
    <row r="387" spans="2:30" x14ac:dyDescent="0.2">
      <c r="B387" s="88" t="s">
        <v>679</v>
      </c>
      <c r="C387">
        <f t="shared" si="44"/>
        <v>4.9630955459243671</v>
      </c>
      <c r="AC387" s="88" t="s">
        <v>1103</v>
      </c>
      <c r="AD387">
        <f t="shared" si="45"/>
        <v>4.5887196863502666</v>
      </c>
    </row>
    <row r="388" spans="2:30" x14ac:dyDescent="0.2">
      <c r="B388" s="88" t="s">
        <v>680</v>
      </c>
      <c r="C388">
        <f t="shared" ref="C388:C403" si="46">AA4*(1+disc)^-24</f>
        <v>19.371769833974408</v>
      </c>
      <c r="AC388" s="88" t="s">
        <v>1105</v>
      </c>
      <c r="AD388">
        <f t="shared" ref="AD388:AD403" si="47">BB4*(1+disc)^-24</f>
        <v>19.279369619944962</v>
      </c>
    </row>
    <row r="389" spans="2:30" x14ac:dyDescent="0.2">
      <c r="B389" s="88" t="s">
        <v>681</v>
      </c>
      <c r="C389">
        <f t="shared" si="46"/>
        <v>19.150476787511867</v>
      </c>
      <c r="AC389" s="88" t="s">
        <v>1106</v>
      </c>
      <c r="AD389">
        <f t="shared" si="47"/>
        <v>19.044697387668847</v>
      </c>
    </row>
    <row r="390" spans="2:30" x14ac:dyDescent="0.2">
      <c r="B390" s="88" t="s">
        <v>682</v>
      </c>
      <c r="C390">
        <f t="shared" si="46"/>
        <v>18.823247674888012</v>
      </c>
      <c r="AC390" s="88" t="s">
        <v>1107</v>
      </c>
      <c r="AD390">
        <f t="shared" si="47"/>
        <v>18.694314468838357</v>
      </c>
    </row>
    <row r="391" spans="2:30" x14ac:dyDescent="0.2">
      <c r="B391" s="88" t="s">
        <v>683</v>
      </c>
      <c r="C391">
        <f t="shared" si="46"/>
        <v>18.411156066879531</v>
      </c>
      <c r="AC391" s="88" t="s">
        <v>1108</v>
      </c>
      <c r="AD391">
        <f t="shared" si="47"/>
        <v>18.253312480846663</v>
      </c>
    </row>
    <row r="392" spans="2:30" x14ac:dyDescent="0.2">
      <c r="B392" s="88" t="s">
        <v>684</v>
      </c>
      <c r="C392">
        <f t="shared" si="46"/>
        <v>17.920501887797847</v>
      </c>
      <c r="AC392" s="88" t="s">
        <v>1109</v>
      </c>
      <c r="AD392">
        <f t="shared" si="47"/>
        <v>17.730204935587775</v>
      </c>
    </row>
    <row r="393" spans="2:30" x14ac:dyDescent="0.2">
      <c r="B393" s="88" t="s">
        <v>685</v>
      </c>
      <c r="C393">
        <f t="shared" si="46"/>
        <v>17.347085796049445</v>
      </c>
      <c r="AC393" s="88" t="s">
        <v>1110</v>
      </c>
      <c r="AD393">
        <f t="shared" si="47"/>
        <v>17.121838425562082</v>
      </c>
    </row>
    <row r="394" spans="2:30" x14ac:dyDescent="0.2">
      <c r="B394" s="88" t="s">
        <v>686</v>
      </c>
      <c r="C394">
        <f t="shared" si="46"/>
        <v>16.684680510711253</v>
      </c>
      <c r="AC394" s="88" t="s">
        <v>1111</v>
      </c>
      <c r="AD394">
        <f t="shared" si="47"/>
        <v>16.423026592395278</v>
      </c>
    </row>
    <row r="395" spans="2:30" x14ac:dyDescent="0.2">
      <c r="B395" s="88" t="s">
        <v>687</v>
      </c>
      <c r="C395">
        <f t="shared" si="46"/>
        <v>15.936033749081608</v>
      </c>
      <c r="AC395" s="88" t="s">
        <v>1112</v>
      </c>
      <c r="AD395">
        <f t="shared" si="47"/>
        <v>15.638914938319269</v>
      </c>
    </row>
    <row r="396" spans="2:30" x14ac:dyDescent="0.2">
      <c r="B396" s="88" t="s">
        <v>688</v>
      </c>
      <c r="C396">
        <f t="shared" si="46"/>
        <v>15.096338510157862</v>
      </c>
      <c r="AC396" s="88" t="s">
        <v>1113</v>
      </c>
      <c r="AD396">
        <f t="shared" si="47"/>
        <v>14.766522103896467</v>
      </c>
    </row>
    <row r="397" spans="2:30" x14ac:dyDescent="0.2">
      <c r="B397" s="88" t="s">
        <v>689</v>
      </c>
      <c r="C397">
        <f t="shared" si="46"/>
        <v>14.132466796137273</v>
      </c>
      <c r="AC397" s="88" t="s">
        <v>1114</v>
      </c>
      <c r="AD397">
        <f t="shared" si="47"/>
        <v>13.771540617341184</v>
      </c>
    </row>
    <row r="398" spans="2:30" x14ac:dyDescent="0.2">
      <c r="B398" s="88" t="s">
        <v>690</v>
      </c>
      <c r="C398">
        <f t="shared" si="46"/>
        <v>13.032322590876198</v>
      </c>
      <c r="AC398" s="88" t="s">
        <v>1115</v>
      </c>
      <c r="AD398">
        <f t="shared" si="47"/>
        <v>12.643541663786172</v>
      </c>
    </row>
    <row r="399" spans="2:30" x14ac:dyDescent="0.2">
      <c r="B399" s="88" t="s">
        <v>691</v>
      </c>
      <c r="C399">
        <f t="shared" si="46"/>
        <v>11.778661583104133</v>
      </c>
      <c r="AC399" s="88" t="s">
        <v>1116</v>
      </c>
      <c r="AD399">
        <f t="shared" si="47"/>
        <v>11.366565791874841</v>
      </c>
    </row>
    <row r="400" spans="2:30" x14ac:dyDescent="0.2">
      <c r="B400" s="88" t="s">
        <v>692</v>
      </c>
      <c r="C400">
        <f t="shared" si="46"/>
        <v>10.367098123126658</v>
      </c>
      <c r="AC400" s="88" t="s">
        <v>1117</v>
      </c>
      <c r="AD400">
        <f t="shared" si="47"/>
        <v>9.9384972305680019</v>
      </c>
    </row>
    <row r="401" spans="2:30" x14ac:dyDescent="0.2">
      <c r="B401" s="88" t="s">
        <v>693</v>
      </c>
      <c r="C401">
        <f t="shared" si="46"/>
        <v>8.8358990683124823</v>
      </c>
      <c r="AC401" s="88" t="s">
        <v>1118</v>
      </c>
      <c r="AD401">
        <f t="shared" si="47"/>
        <v>8.4029933019934457</v>
      </c>
    </row>
    <row r="402" spans="2:30" x14ac:dyDescent="0.2">
      <c r="B402" s="88" t="s">
        <v>694</v>
      </c>
      <c r="C402">
        <f t="shared" si="46"/>
        <v>7.2416678003747332</v>
      </c>
      <c r="AC402" s="88" t="s">
        <v>1119</v>
      </c>
      <c r="AD402">
        <f t="shared" si="47"/>
        <v>6.8213165536902105</v>
      </c>
    </row>
    <row r="403" spans="2:30" x14ac:dyDescent="0.2">
      <c r="B403" s="89" t="s">
        <v>695</v>
      </c>
      <c r="C403">
        <f t="shared" si="46"/>
        <v>4.9767283622253222</v>
      </c>
      <c r="AC403" s="89" t="s">
        <v>1120</v>
      </c>
      <c r="AD403">
        <f t="shared" si="47"/>
        <v>4.6018670777339645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1E6C-5635-4649-A5FD-249D1B96C587}">
  <dimension ref="A1:AA9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14" sqref="A14"/>
    </sheetView>
  </sheetViews>
  <sheetFormatPr baseColWidth="10" defaultColWidth="8.83203125" defaultRowHeight="15" x14ac:dyDescent="0.2"/>
  <cols>
    <col min="2" max="2" width="16.83203125" customWidth="1"/>
    <col min="3" max="3" width="14.5" bestFit="1" customWidth="1"/>
    <col min="4" max="4" width="7.5" customWidth="1"/>
    <col min="5" max="9" width="10.83203125" customWidth="1"/>
    <col min="10" max="10" width="10.83203125" style="91" customWidth="1"/>
    <col min="11" max="11" width="10.83203125" customWidth="1"/>
    <col min="12" max="12" width="10.83203125" style="91" customWidth="1"/>
    <col min="13" max="13" width="10.83203125" customWidth="1"/>
    <col min="14" max="16" width="5.83203125" customWidth="1"/>
    <col min="17" max="17" width="11.1640625" customWidth="1"/>
    <col min="18" max="20" width="10.83203125" customWidth="1"/>
    <col min="21" max="23" width="7.33203125" customWidth="1"/>
    <col min="24" max="25" width="10.83203125" customWidth="1"/>
    <col min="26" max="27" width="8.83203125" style="191"/>
  </cols>
  <sheetData>
    <row r="1" spans="1:27" x14ac:dyDescent="0.2">
      <c r="A1" s="1" t="s">
        <v>8950</v>
      </c>
      <c r="E1" t="s">
        <v>283</v>
      </c>
      <c r="F1" t="s">
        <v>292</v>
      </c>
      <c r="G1" t="s">
        <v>293</v>
      </c>
      <c r="H1" t="s">
        <v>294</v>
      </c>
      <c r="I1" t="s">
        <v>9017</v>
      </c>
      <c r="J1" s="91" t="s">
        <v>9018</v>
      </c>
      <c r="K1" t="s">
        <v>9287</v>
      </c>
      <c r="L1" s="91" t="s">
        <v>9288</v>
      </c>
      <c r="M1" t="s">
        <v>8944</v>
      </c>
      <c r="N1" t="s">
        <v>284</v>
      </c>
      <c r="Q1" t="s">
        <v>285</v>
      </c>
      <c r="R1" t="s">
        <v>286</v>
      </c>
      <c r="S1" t="s">
        <v>287</v>
      </c>
      <c r="T1" t="s">
        <v>288</v>
      </c>
      <c r="U1" s="221" t="s">
        <v>289</v>
      </c>
      <c r="V1" s="221"/>
      <c r="W1" s="221"/>
      <c r="X1" t="s">
        <v>290</v>
      </c>
      <c r="Y1" t="s">
        <v>291</v>
      </c>
    </row>
    <row r="2" spans="1:27" s="12" customFormat="1" x14ac:dyDescent="0.2">
      <c r="B2" s="1" t="s">
        <v>78</v>
      </c>
      <c r="E2" s="14"/>
      <c r="F2" s="14"/>
      <c r="J2" s="185"/>
      <c r="L2" s="185"/>
      <c r="N2" s="33" t="s">
        <v>264</v>
      </c>
      <c r="O2" s="33" t="s">
        <v>265</v>
      </c>
      <c r="P2" s="33" t="s">
        <v>266</v>
      </c>
      <c r="R2" s="33"/>
      <c r="U2" s="33" t="s">
        <v>264</v>
      </c>
      <c r="V2" s="33" t="s">
        <v>265</v>
      </c>
      <c r="W2" s="33" t="s">
        <v>266</v>
      </c>
      <c r="Z2" s="192" t="s">
        <v>8928</v>
      </c>
      <c r="AA2" s="195"/>
    </row>
    <row r="3" spans="1:27" x14ac:dyDescent="0.2">
      <c r="B3" s="1" t="s">
        <v>8948</v>
      </c>
      <c r="C3" s="96" t="s">
        <v>51</v>
      </c>
      <c r="D3" s="14"/>
      <c r="E3" t="s">
        <v>5</v>
      </c>
      <c r="F3" t="s">
        <v>8927</v>
      </c>
      <c r="G3" t="s">
        <v>70</v>
      </c>
      <c r="H3" t="s">
        <v>71</v>
      </c>
      <c r="I3" t="s">
        <v>9301</v>
      </c>
      <c r="J3" s="91" t="s">
        <v>9065</v>
      </c>
      <c r="K3" t="s">
        <v>9307</v>
      </c>
      <c r="L3" s="91" t="s">
        <v>9308</v>
      </c>
      <c r="M3" t="s">
        <v>8946</v>
      </c>
      <c r="N3" s="225" t="s">
        <v>92</v>
      </c>
      <c r="O3" s="225"/>
      <c r="P3" s="225"/>
      <c r="Q3" t="s">
        <v>93</v>
      </c>
      <c r="R3" s="21" t="s">
        <v>6</v>
      </c>
      <c r="S3" t="s">
        <v>94</v>
      </c>
      <c r="T3" t="s">
        <v>95</v>
      </c>
      <c r="U3" s="224" t="s">
        <v>96</v>
      </c>
      <c r="V3" s="224"/>
      <c r="W3" s="224"/>
      <c r="X3" t="s">
        <v>97</v>
      </c>
      <c r="Y3" t="s">
        <v>7</v>
      </c>
      <c r="Z3" s="191" t="s">
        <v>8918</v>
      </c>
    </row>
    <row r="4" spans="1:27" x14ac:dyDescent="0.2">
      <c r="B4" t="s">
        <v>8916</v>
      </c>
      <c r="C4" s="3" t="s">
        <v>8956</v>
      </c>
      <c r="E4" s="15">
        <v>2</v>
      </c>
      <c r="F4" s="16">
        <v>0</v>
      </c>
      <c r="G4" s="16">
        <v>0</v>
      </c>
      <c r="H4" s="16">
        <v>0</v>
      </c>
      <c r="I4" s="16">
        <v>0</v>
      </c>
      <c r="J4" s="186">
        <v>0</v>
      </c>
      <c r="K4" s="16">
        <v>0</v>
      </c>
      <c r="L4" s="186">
        <v>0</v>
      </c>
      <c r="M4" s="16">
        <v>0</v>
      </c>
      <c r="N4" s="102">
        <v>0</v>
      </c>
      <c r="O4" s="102">
        <v>0</v>
      </c>
      <c r="P4" s="102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7">
        <v>0</v>
      </c>
      <c r="Z4" s="191">
        <v>2</v>
      </c>
    </row>
    <row r="5" spans="1:27" x14ac:dyDescent="0.2">
      <c r="B5" t="s">
        <v>8917</v>
      </c>
      <c r="E5" s="18">
        <v>2</v>
      </c>
      <c r="F5">
        <v>0</v>
      </c>
      <c r="G5">
        <v>0</v>
      </c>
      <c r="H5">
        <v>0</v>
      </c>
      <c r="I5">
        <v>0</v>
      </c>
      <c r="J5" s="91">
        <v>0</v>
      </c>
      <c r="K5">
        <v>0</v>
      </c>
      <c r="L5" s="91">
        <v>0</v>
      </c>
      <c r="M5">
        <v>0</v>
      </c>
      <c r="N5" s="33">
        <v>0</v>
      </c>
      <c r="O5" s="33">
        <v>0</v>
      </c>
      <c r="P5" s="33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9">
        <v>0</v>
      </c>
      <c r="Z5" s="191">
        <v>2</v>
      </c>
    </row>
    <row r="6" spans="1:27" s="191" customFormat="1" x14ac:dyDescent="0.2">
      <c r="B6" s="192" t="s">
        <v>8919</v>
      </c>
      <c r="E6" s="196">
        <v>0</v>
      </c>
      <c r="F6" s="191">
        <v>0</v>
      </c>
      <c r="G6" s="191">
        <v>0</v>
      </c>
      <c r="H6" s="191">
        <v>0</v>
      </c>
      <c r="I6" s="191">
        <v>0</v>
      </c>
      <c r="J6" s="91">
        <v>0</v>
      </c>
      <c r="K6" s="191">
        <v>0</v>
      </c>
      <c r="L6" s="191">
        <v>0</v>
      </c>
      <c r="M6" s="191">
        <v>0</v>
      </c>
      <c r="N6" s="192">
        <v>0</v>
      </c>
      <c r="O6" s="192">
        <v>0</v>
      </c>
      <c r="P6" s="192">
        <v>0</v>
      </c>
      <c r="Q6" s="191">
        <v>0</v>
      </c>
      <c r="R6" s="191">
        <v>0</v>
      </c>
      <c r="S6" s="191">
        <v>0</v>
      </c>
      <c r="T6" s="191">
        <v>0</v>
      </c>
      <c r="U6" s="191">
        <v>0</v>
      </c>
      <c r="V6" s="191">
        <v>0</v>
      </c>
      <c r="W6" s="191">
        <v>0</v>
      </c>
      <c r="X6" s="191">
        <v>0</v>
      </c>
      <c r="Y6" s="197">
        <v>0</v>
      </c>
      <c r="Z6" s="191">
        <v>1</v>
      </c>
      <c r="AA6" s="191" t="s">
        <v>8922</v>
      </c>
    </row>
    <row r="7" spans="1:27" x14ac:dyDescent="0.2">
      <c r="B7" t="s">
        <v>8920</v>
      </c>
      <c r="E7" s="18">
        <v>0</v>
      </c>
      <c r="F7">
        <v>1</v>
      </c>
      <c r="G7">
        <v>4</v>
      </c>
      <c r="H7">
        <v>7</v>
      </c>
      <c r="I7" s="91">
        <v>0</v>
      </c>
      <c r="J7" s="91">
        <v>0</v>
      </c>
      <c r="K7">
        <v>0</v>
      </c>
      <c r="L7" s="91">
        <v>0</v>
      </c>
      <c r="M7">
        <v>0</v>
      </c>
      <c r="N7" s="33">
        <v>1</v>
      </c>
      <c r="O7" s="33">
        <v>1</v>
      </c>
      <c r="P7" s="33">
        <v>1</v>
      </c>
      <c r="Q7">
        <v>1</v>
      </c>
      <c r="R7" s="91">
        <v>0</v>
      </c>
      <c r="S7">
        <v>7</v>
      </c>
      <c r="T7">
        <v>5</v>
      </c>
      <c r="U7" s="91">
        <v>19</v>
      </c>
      <c r="V7">
        <v>10</v>
      </c>
      <c r="W7">
        <v>10</v>
      </c>
      <c r="X7">
        <v>7</v>
      </c>
      <c r="Y7" s="19">
        <v>0</v>
      </c>
    </row>
    <row r="8" spans="1:27" x14ac:dyDescent="0.2">
      <c r="B8" t="s">
        <v>8925</v>
      </c>
      <c r="E8" s="18">
        <v>0</v>
      </c>
      <c r="F8">
        <v>0</v>
      </c>
      <c r="G8">
        <v>0</v>
      </c>
      <c r="H8">
        <v>0</v>
      </c>
      <c r="I8">
        <v>0</v>
      </c>
      <c r="J8" s="91">
        <v>0</v>
      </c>
      <c r="K8">
        <v>0</v>
      </c>
      <c r="L8" s="91">
        <v>0</v>
      </c>
      <c r="M8">
        <v>0</v>
      </c>
      <c r="N8" s="33">
        <v>0</v>
      </c>
      <c r="O8" s="33">
        <v>0</v>
      </c>
      <c r="P8" s="33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19">
        <v>1</v>
      </c>
    </row>
    <row r="9" spans="1:27" x14ac:dyDescent="0.2">
      <c r="B9" t="s">
        <v>8947</v>
      </c>
      <c r="E9" s="18">
        <v>0</v>
      </c>
      <c r="F9" s="91">
        <v>0</v>
      </c>
      <c r="G9">
        <v>0</v>
      </c>
      <c r="H9">
        <v>0</v>
      </c>
      <c r="I9">
        <v>0</v>
      </c>
      <c r="J9" s="91">
        <v>0</v>
      </c>
      <c r="K9">
        <v>0</v>
      </c>
      <c r="L9" s="91">
        <v>0</v>
      </c>
      <c r="M9">
        <v>0</v>
      </c>
      <c r="N9" s="157">
        <v>0.35</v>
      </c>
      <c r="O9" s="157">
        <v>0.1</v>
      </c>
      <c r="P9" s="198">
        <v>3.1199999999999999E-2</v>
      </c>
      <c r="Q9" s="91">
        <v>0</v>
      </c>
      <c r="R9" s="91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19">
        <v>0</v>
      </c>
    </row>
    <row r="10" spans="1:27" x14ac:dyDescent="0.2">
      <c r="B10" t="s">
        <v>9302</v>
      </c>
      <c r="E10" s="18">
        <v>0</v>
      </c>
      <c r="F10" s="91">
        <v>0</v>
      </c>
      <c r="G10">
        <v>0</v>
      </c>
      <c r="H10">
        <v>0</v>
      </c>
      <c r="I10">
        <v>0</v>
      </c>
      <c r="J10" s="91">
        <v>0</v>
      </c>
      <c r="K10">
        <v>1</v>
      </c>
      <c r="L10" s="91">
        <v>0</v>
      </c>
      <c r="M10">
        <v>0</v>
      </c>
      <c r="N10" s="33">
        <v>0</v>
      </c>
      <c r="O10" s="33">
        <v>0</v>
      </c>
      <c r="P10" s="33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19">
        <v>0</v>
      </c>
    </row>
    <row r="11" spans="1:27" s="91" customFormat="1" x14ac:dyDescent="0.2">
      <c r="B11" s="91" t="s">
        <v>9292</v>
      </c>
      <c r="E11" s="175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1</v>
      </c>
      <c r="M11" s="91">
        <v>0</v>
      </c>
      <c r="N11" s="157">
        <v>0</v>
      </c>
      <c r="O11" s="157">
        <v>0</v>
      </c>
      <c r="P11" s="157">
        <v>0</v>
      </c>
      <c r="Q11" s="91">
        <v>0</v>
      </c>
      <c r="R11" s="91">
        <v>0</v>
      </c>
      <c r="S11" s="91">
        <v>0</v>
      </c>
      <c r="T11" s="91">
        <v>0</v>
      </c>
      <c r="U11" s="91">
        <v>0</v>
      </c>
      <c r="V11" s="91">
        <v>0</v>
      </c>
      <c r="W11" s="91">
        <v>0</v>
      </c>
      <c r="X11" s="91">
        <v>0</v>
      </c>
      <c r="Y11" s="120">
        <v>0</v>
      </c>
    </row>
    <row r="12" spans="1:27" s="191" customFormat="1" x14ac:dyDescent="0.2">
      <c r="B12" s="192" t="s">
        <v>8921</v>
      </c>
      <c r="E12" s="196">
        <v>0</v>
      </c>
      <c r="F12" s="191">
        <v>0</v>
      </c>
      <c r="G12" s="191">
        <v>0</v>
      </c>
      <c r="H12" s="191">
        <v>0</v>
      </c>
      <c r="I12" s="191">
        <v>0</v>
      </c>
      <c r="J12" s="91">
        <v>0</v>
      </c>
      <c r="K12" s="191">
        <v>0</v>
      </c>
      <c r="L12" s="191">
        <v>0</v>
      </c>
      <c r="M12" s="191">
        <v>0</v>
      </c>
      <c r="N12" s="192">
        <v>0</v>
      </c>
      <c r="O12" s="192">
        <v>0</v>
      </c>
      <c r="P12" s="192">
        <v>0</v>
      </c>
      <c r="Q12" s="191">
        <v>0</v>
      </c>
      <c r="R12" s="191">
        <v>0</v>
      </c>
      <c r="S12" s="191">
        <v>0</v>
      </c>
      <c r="T12" s="191">
        <v>0</v>
      </c>
      <c r="U12" s="191">
        <v>0</v>
      </c>
      <c r="V12" s="191">
        <v>0</v>
      </c>
      <c r="W12" s="191">
        <v>0</v>
      </c>
      <c r="X12" s="191">
        <v>0</v>
      </c>
      <c r="Y12" s="197">
        <v>0</v>
      </c>
      <c r="AA12" s="191" t="s">
        <v>8922</v>
      </c>
    </row>
    <row r="13" spans="1:27" s="191" customFormat="1" x14ac:dyDescent="0.2">
      <c r="B13" s="192" t="s">
        <v>8923</v>
      </c>
      <c r="E13" s="196">
        <v>0</v>
      </c>
      <c r="F13" s="191">
        <v>0</v>
      </c>
      <c r="G13" s="191">
        <v>0</v>
      </c>
      <c r="H13" s="191">
        <v>0</v>
      </c>
      <c r="I13" s="191">
        <v>0</v>
      </c>
      <c r="J13" s="91">
        <v>0</v>
      </c>
      <c r="K13" s="191">
        <v>0</v>
      </c>
      <c r="L13" s="191">
        <v>0</v>
      </c>
      <c r="M13" s="191">
        <v>0</v>
      </c>
      <c r="N13" s="192">
        <v>0</v>
      </c>
      <c r="O13" s="192">
        <v>0</v>
      </c>
      <c r="P13" s="192">
        <v>0</v>
      </c>
      <c r="Q13" s="191">
        <v>0</v>
      </c>
      <c r="R13" s="191">
        <v>0</v>
      </c>
      <c r="S13" s="191">
        <v>0</v>
      </c>
      <c r="T13" s="191">
        <v>0</v>
      </c>
      <c r="U13" s="191">
        <v>0</v>
      </c>
      <c r="V13" s="191">
        <v>0</v>
      </c>
      <c r="W13" s="191">
        <v>0</v>
      </c>
      <c r="X13" s="191">
        <v>0</v>
      </c>
      <c r="Y13" s="197">
        <v>0</v>
      </c>
      <c r="AA13" s="191" t="s">
        <v>8922</v>
      </c>
    </row>
    <row r="14" spans="1:27" x14ac:dyDescent="0.2">
      <c r="B14" t="s">
        <v>8924</v>
      </c>
      <c r="E14" s="18">
        <v>0</v>
      </c>
      <c r="F14">
        <v>1</v>
      </c>
      <c r="G14">
        <v>0</v>
      </c>
      <c r="H14">
        <v>0</v>
      </c>
      <c r="I14">
        <v>0</v>
      </c>
      <c r="J14" s="91">
        <v>0</v>
      </c>
      <c r="K14">
        <v>0</v>
      </c>
      <c r="L14" s="91">
        <v>0</v>
      </c>
      <c r="M14">
        <v>1</v>
      </c>
      <c r="N14" s="33">
        <v>0.5</v>
      </c>
      <c r="O14" s="33">
        <v>0.21</v>
      </c>
      <c r="P14" s="33">
        <v>0.61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9">
        <v>0</v>
      </c>
    </row>
    <row r="15" spans="1:27" x14ac:dyDescent="0.2">
      <c r="B15" t="s">
        <v>8926</v>
      </c>
      <c r="E15" s="18">
        <v>0</v>
      </c>
      <c r="F15">
        <v>0</v>
      </c>
      <c r="G15">
        <v>0</v>
      </c>
      <c r="H15">
        <v>0</v>
      </c>
      <c r="I15">
        <v>0</v>
      </c>
      <c r="J15" s="91">
        <v>0</v>
      </c>
      <c r="K15">
        <v>0</v>
      </c>
      <c r="L15" s="91">
        <v>0</v>
      </c>
      <c r="M15">
        <v>0</v>
      </c>
      <c r="N15" s="33">
        <v>0</v>
      </c>
      <c r="O15" s="33">
        <v>0</v>
      </c>
      <c r="P15" s="33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9">
        <v>1</v>
      </c>
    </row>
    <row r="16" spans="1:27" x14ac:dyDescent="0.2">
      <c r="A16" t="s">
        <v>9303</v>
      </c>
      <c r="B16" t="s">
        <v>8929</v>
      </c>
      <c r="E16" s="18">
        <v>0</v>
      </c>
      <c r="F16">
        <v>0</v>
      </c>
      <c r="G16">
        <v>0</v>
      </c>
      <c r="H16">
        <v>0</v>
      </c>
      <c r="I16">
        <v>0</v>
      </c>
      <c r="J16" s="91">
        <v>0</v>
      </c>
      <c r="K16">
        <v>0</v>
      </c>
      <c r="L16" s="91">
        <v>0</v>
      </c>
      <c r="M16">
        <v>0</v>
      </c>
      <c r="N16" s="33">
        <v>0</v>
      </c>
      <c r="O16" s="33">
        <v>0</v>
      </c>
      <c r="P16" s="33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 s="19">
        <v>0</v>
      </c>
    </row>
    <row r="17" spans="1:27" x14ac:dyDescent="0.2">
      <c r="A17" t="s">
        <v>9303</v>
      </c>
      <c r="B17" t="s">
        <v>8930</v>
      </c>
      <c r="E17" s="18">
        <v>0</v>
      </c>
      <c r="F17">
        <v>0</v>
      </c>
      <c r="G17">
        <v>0</v>
      </c>
      <c r="H17">
        <v>0</v>
      </c>
      <c r="I17">
        <v>0</v>
      </c>
      <c r="J17" s="91">
        <v>0</v>
      </c>
      <c r="K17">
        <v>0</v>
      </c>
      <c r="L17" s="91">
        <v>0</v>
      </c>
      <c r="M17">
        <v>0</v>
      </c>
      <c r="N17" s="33">
        <v>0</v>
      </c>
      <c r="O17" s="33">
        <v>0</v>
      </c>
      <c r="P17" s="33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 s="19">
        <v>0</v>
      </c>
    </row>
    <row r="18" spans="1:27" x14ac:dyDescent="0.2">
      <c r="A18" t="s">
        <v>9303</v>
      </c>
      <c r="B18" t="s">
        <v>8931</v>
      </c>
      <c r="E18" s="18">
        <v>0</v>
      </c>
      <c r="F18">
        <v>0</v>
      </c>
      <c r="G18">
        <v>0</v>
      </c>
      <c r="H18">
        <v>0</v>
      </c>
      <c r="I18">
        <v>0</v>
      </c>
      <c r="J18" s="91">
        <v>0</v>
      </c>
      <c r="K18">
        <v>0</v>
      </c>
      <c r="L18" s="91">
        <v>0</v>
      </c>
      <c r="M18">
        <v>0</v>
      </c>
      <c r="N18" s="33">
        <v>0</v>
      </c>
      <c r="O18" s="33">
        <v>0</v>
      </c>
      <c r="P18" s="33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 s="19">
        <v>0</v>
      </c>
    </row>
    <row r="19" spans="1:27" x14ac:dyDescent="0.2">
      <c r="A19" t="s">
        <v>9303</v>
      </c>
      <c r="B19" t="s">
        <v>8932</v>
      </c>
      <c r="E19" s="18">
        <v>0</v>
      </c>
      <c r="F19">
        <v>0</v>
      </c>
      <c r="G19">
        <v>0</v>
      </c>
      <c r="H19">
        <v>0</v>
      </c>
      <c r="I19">
        <v>0</v>
      </c>
      <c r="J19" s="91">
        <v>0</v>
      </c>
      <c r="K19">
        <v>0</v>
      </c>
      <c r="L19" s="91">
        <v>0</v>
      </c>
      <c r="M19">
        <v>0</v>
      </c>
      <c r="N19" s="33">
        <v>0</v>
      </c>
      <c r="O19" s="33">
        <v>0</v>
      </c>
      <c r="P19" s="33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 s="19">
        <v>0</v>
      </c>
    </row>
    <row r="20" spans="1:27" x14ac:dyDescent="0.2">
      <c r="A20" t="s">
        <v>9303</v>
      </c>
      <c r="B20" t="s">
        <v>8933</v>
      </c>
      <c r="E20" s="18">
        <v>0</v>
      </c>
      <c r="F20">
        <v>0</v>
      </c>
      <c r="G20">
        <v>1</v>
      </c>
      <c r="H20">
        <v>0</v>
      </c>
      <c r="I20">
        <v>0</v>
      </c>
      <c r="J20" s="91">
        <v>0</v>
      </c>
      <c r="K20">
        <v>0</v>
      </c>
      <c r="L20" s="91">
        <v>0</v>
      </c>
      <c r="M20">
        <v>0</v>
      </c>
      <c r="N20" s="33">
        <v>0</v>
      </c>
      <c r="O20" s="33">
        <v>0</v>
      </c>
      <c r="P20" s="33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19">
        <v>0</v>
      </c>
    </row>
    <row r="21" spans="1:27" x14ac:dyDescent="0.2">
      <c r="A21" t="s">
        <v>9303</v>
      </c>
      <c r="B21" t="s">
        <v>8934</v>
      </c>
      <c r="E21" s="18">
        <v>0</v>
      </c>
      <c r="F21">
        <v>0</v>
      </c>
      <c r="G21">
        <v>0</v>
      </c>
      <c r="H21">
        <v>1</v>
      </c>
      <c r="I21">
        <v>0</v>
      </c>
      <c r="J21" s="91">
        <v>0</v>
      </c>
      <c r="K21">
        <v>0</v>
      </c>
      <c r="L21" s="91">
        <v>0</v>
      </c>
      <c r="M21">
        <v>0</v>
      </c>
      <c r="N21" s="33">
        <v>0</v>
      </c>
      <c r="O21" s="33">
        <v>0</v>
      </c>
      <c r="P21" s="33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9">
        <v>0</v>
      </c>
    </row>
    <row r="22" spans="1:27" x14ac:dyDescent="0.2">
      <c r="B22" t="s">
        <v>9306</v>
      </c>
      <c r="E22" s="18">
        <v>0</v>
      </c>
      <c r="F22">
        <v>0</v>
      </c>
      <c r="G22">
        <v>0</v>
      </c>
      <c r="H22">
        <v>0</v>
      </c>
      <c r="I22">
        <v>1</v>
      </c>
      <c r="J22" s="91">
        <v>0</v>
      </c>
      <c r="K22">
        <v>0</v>
      </c>
      <c r="L22" s="91">
        <v>0</v>
      </c>
      <c r="M22">
        <v>0</v>
      </c>
      <c r="N22" s="33">
        <v>0</v>
      </c>
      <c r="O22" s="33">
        <v>0</v>
      </c>
      <c r="P22" s="33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19">
        <v>0</v>
      </c>
    </row>
    <row r="23" spans="1:27" s="91" customFormat="1" x14ac:dyDescent="0.2">
      <c r="B23" s="91" t="s">
        <v>9305</v>
      </c>
      <c r="E23" s="118">
        <v>0</v>
      </c>
      <c r="F23" s="146">
        <v>0</v>
      </c>
      <c r="G23" s="146">
        <v>0</v>
      </c>
      <c r="H23" s="146">
        <v>0</v>
      </c>
      <c r="I23" s="146">
        <v>0</v>
      </c>
      <c r="J23" s="146">
        <v>1</v>
      </c>
      <c r="K23" s="146">
        <v>0</v>
      </c>
      <c r="L23" s="146">
        <v>0</v>
      </c>
      <c r="M23" s="146">
        <v>0</v>
      </c>
      <c r="N23" s="146">
        <v>0</v>
      </c>
      <c r="O23" s="146">
        <v>0</v>
      </c>
      <c r="P23" s="146">
        <v>0</v>
      </c>
      <c r="Q23" s="146">
        <v>0</v>
      </c>
      <c r="R23" s="146">
        <v>0</v>
      </c>
      <c r="S23" s="146">
        <v>0</v>
      </c>
      <c r="T23" s="146">
        <v>0</v>
      </c>
      <c r="U23" s="146">
        <v>0</v>
      </c>
      <c r="V23" s="146">
        <v>0</v>
      </c>
      <c r="W23" s="146">
        <v>0</v>
      </c>
      <c r="X23" s="146">
        <v>0</v>
      </c>
      <c r="Y23" s="190">
        <v>0</v>
      </c>
      <c r="Z23" s="191"/>
      <c r="AA23" s="191"/>
    </row>
    <row r="25" spans="1:27" x14ac:dyDescent="0.2">
      <c r="B25" s="1" t="s">
        <v>79</v>
      </c>
    </row>
    <row r="26" spans="1:27" x14ac:dyDescent="0.2">
      <c r="C26" s="221" t="s">
        <v>80</v>
      </c>
      <c r="D26" s="221"/>
      <c r="E26" t="s">
        <v>283</v>
      </c>
      <c r="F26" t="s">
        <v>292</v>
      </c>
      <c r="G26" t="s">
        <v>293</v>
      </c>
      <c r="H26" t="s">
        <v>294</v>
      </c>
      <c r="I26" s="122" t="s">
        <v>9017</v>
      </c>
      <c r="J26" s="202" t="s">
        <v>9018</v>
      </c>
      <c r="K26" t="s">
        <v>8943</v>
      </c>
      <c r="L26" s="91" t="s">
        <v>8943</v>
      </c>
      <c r="M26" t="s">
        <v>8944</v>
      </c>
      <c r="N26" t="s">
        <v>284</v>
      </c>
      <c r="Q26" t="s">
        <v>285</v>
      </c>
      <c r="R26" s="12" t="s">
        <v>286</v>
      </c>
      <c r="S26" t="s">
        <v>287</v>
      </c>
      <c r="T26" t="s">
        <v>288</v>
      </c>
      <c r="U26" s="221" t="s">
        <v>289</v>
      </c>
      <c r="V26" s="221"/>
      <c r="W26" s="221"/>
      <c r="X26" t="s">
        <v>290</v>
      </c>
      <c r="Y26" t="s">
        <v>291</v>
      </c>
    </row>
    <row r="27" spans="1:27" x14ac:dyDescent="0.2">
      <c r="A27" s="1" t="s">
        <v>68</v>
      </c>
      <c r="B27" s="1" t="s">
        <v>8948</v>
      </c>
      <c r="C27" t="s">
        <v>51</v>
      </c>
      <c r="D27" t="s">
        <v>53</v>
      </c>
      <c r="E27" t="s">
        <v>5</v>
      </c>
      <c r="F27" t="s">
        <v>8927</v>
      </c>
      <c r="G27" t="s">
        <v>70</v>
      </c>
      <c r="H27" t="s">
        <v>71</v>
      </c>
      <c r="I27" s="122" t="s">
        <v>9301</v>
      </c>
      <c r="J27" s="202" t="s">
        <v>9065</v>
      </c>
      <c r="K27" t="s">
        <v>8945</v>
      </c>
      <c r="L27" s="91" t="s">
        <v>8945</v>
      </c>
      <c r="M27" t="s">
        <v>8946</v>
      </c>
      <c r="N27" t="s">
        <v>92</v>
      </c>
      <c r="Q27" t="s">
        <v>93</v>
      </c>
      <c r="R27" s="21" t="s">
        <v>282</v>
      </c>
      <c r="S27" t="s">
        <v>94</v>
      </c>
      <c r="T27" t="s">
        <v>95</v>
      </c>
      <c r="U27" s="224" t="s">
        <v>96</v>
      </c>
      <c r="V27" s="224"/>
      <c r="W27" s="224"/>
      <c r="X27" t="s">
        <v>97</v>
      </c>
      <c r="Y27" t="s">
        <v>7</v>
      </c>
      <c r="Z27" s="193"/>
    </row>
    <row r="28" spans="1:27" x14ac:dyDescent="0.2">
      <c r="B28" t="s">
        <v>8916</v>
      </c>
      <c r="C28" t="s">
        <v>8952</v>
      </c>
      <c r="D28" s="121">
        <f>'Component costs'!D4</f>
        <v>2.625</v>
      </c>
      <c r="E28" s="23">
        <f t="shared" ref="E28:K29" si="0">E4*$D28</f>
        <v>5.25</v>
      </c>
      <c r="F28" s="24">
        <f t="shared" si="0"/>
        <v>0</v>
      </c>
      <c r="G28" s="24">
        <f t="shared" si="0"/>
        <v>0</v>
      </c>
      <c r="H28" s="24">
        <f t="shared" si="0"/>
        <v>0</v>
      </c>
      <c r="I28" s="100">
        <f t="shared" si="0"/>
        <v>0</v>
      </c>
      <c r="J28" s="203">
        <f t="shared" si="0"/>
        <v>0</v>
      </c>
      <c r="K28" s="24">
        <f t="shared" si="0"/>
        <v>0</v>
      </c>
      <c r="L28" s="187">
        <f t="shared" ref="L28" si="1">L4*$D28</f>
        <v>0</v>
      </c>
      <c r="M28" s="24">
        <f>M4*$D28</f>
        <v>0</v>
      </c>
      <c r="N28" s="24">
        <f>N4*$D28</f>
        <v>0</v>
      </c>
      <c r="O28" s="100"/>
      <c r="P28" s="100"/>
      <c r="Q28" s="24">
        <f t="shared" ref="Q28:U29" si="2">Q4*$D28</f>
        <v>0</v>
      </c>
      <c r="R28" s="24">
        <f t="shared" si="2"/>
        <v>0</v>
      </c>
      <c r="S28" s="24">
        <f t="shared" si="2"/>
        <v>0</v>
      </c>
      <c r="T28" s="24">
        <f t="shared" si="2"/>
        <v>0</v>
      </c>
      <c r="U28" s="24">
        <f t="shared" si="2"/>
        <v>0</v>
      </c>
      <c r="V28" s="100"/>
      <c r="W28" s="100"/>
      <c r="X28" s="24">
        <f>X4*$D28</f>
        <v>0</v>
      </c>
      <c r="Y28" s="25">
        <f>Y4*$D28</f>
        <v>0</v>
      </c>
    </row>
    <row r="29" spans="1:27" x14ac:dyDescent="0.2">
      <c r="B29" t="s">
        <v>8917</v>
      </c>
      <c r="C29" t="s">
        <v>8953</v>
      </c>
      <c r="D29" s="121">
        <f>'Component costs'!D5</f>
        <v>2.61</v>
      </c>
      <c r="E29" s="26">
        <f t="shared" si="0"/>
        <v>5.22</v>
      </c>
      <c r="F29" s="13">
        <f t="shared" si="0"/>
        <v>0</v>
      </c>
      <c r="G29" s="13">
        <f t="shared" si="0"/>
        <v>0</v>
      </c>
      <c r="H29" s="13">
        <f t="shared" si="0"/>
        <v>0</v>
      </c>
      <c r="I29" s="101">
        <f t="shared" si="0"/>
        <v>0</v>
      </c>
      <c r="J29" s="189">
        <f t="shared" si="0"/>
        <v>0</v>
      </c>
      <c r="K29" s="13">
        <f t="shared" si="0"/>
        <v>0</v>
      </c>
      <c r="L29" s="188">
        <f t="shared" ref="L29" si="3">L5*$D29</f>
        <v>0</v>
      </c>
      <c r="M29" s="13">
        <f>M5*$D29</f>
        <v>0</v>
      </c>
      <c r="N29" s="13">
        <f>N5*$D29</f>
        <v>0</v>
      </c>
      <c r="O29" s="101"/>
      <c r="P29" s="101"/>
      <c r="Q29" s="13">
        <f t="shared" si="2"/>
        <v>0</v>
      </c>
      <c r="R29" s="13">
        <f t="shared" si="2"/>
        <v>0</v>
      </c>
      <c r="S29" s="13">
        <f t="shared" si="2"/>
        <v>0</v>
      </c>
      <c r="T29" s="13">
        <f t="shared" si="2"/>
        <v>0</v>
      </c>
      <c r="U29" s="13">
        <f t="shared" si="2"/>
        <v>0</v>
      </c>
      <c r="V29" s="101"/>
      <c r="W29" s="101"/>
      <c r="X29" s="13">
        <f>X5*$D29</f>
        <v>0</v>
      </c>
      <c r="Y29" s="27">
        <f>Y5*$D29</f>
        <v>0</v>
      </c>
    </row>
    <row r="30" spans="1:27" x14ac:dyDescent="0.2">
      <c r="B30" s="92" t="s">
        <v>8919</v>
      </c>
      <c r="C30" s="3" t="s">
        <v>8997</v>
      </c>
      <c r="D30" s="121">
        <f>'Component costs'!D6</f>
        <v>2.4</v>
      </c>
      <c r="E30" s="26">
        <f t="shared" ref="E30:Y30" si="4">E6*$D30</f>
        <v>0</v>
      </c>
      <c r="F30" s="13">
        <f t="shared" si="4"/>
        <v>0</v>
      </c>
      <c r="G30" s="13">
        <f t="shared" si="4"/>
        <v>0</v>
      </c>
      <c r="H30" s="13">
        <f t="shared" si="4"/>
        <v>0</v>
      </c>
      <c r="I30" s="101">
        <f t="shared" si="4"/>
        <v>0</v>
      </c>
      <c r="J30" s="189">
        <f t="shared" ref="J30" si="5">J6*$D30</f>
        <v>0</v>
      </c>
      <c r="K30" s="13">
        <f t="shared" si="4"/>
        <v>0</v>
      </c>
      <c r="L30" s="188">
        <f t="shared" ref="L30" si="6">L6*$D30</f>
        <v>0</v>
      </c>
      <c r="M30" s="13">
        <f t="shared" si="4"/>
        <v>0</v>
      </c>
      <c r="N30" s="13">
        <f t="shared" si="4"/>
        <v>0</v>
      </c>
      <c r="O30" s="101"/>
      <c r="P30" s="101"/>
      <c r="Q30" s="13">
        <f t="shared" si="4"/>
        <v>0</v>
      </c>
      <c r="R30" s="13">
        <f t="shared" si="4"/>
        <v>0</v>
      </c>
      <c r="S30" s="13">
        <f t="shared" si="4"/>
        <v>0</v>
      </c>
      <c r="T30" s="13">
        <f t="shared" si="4"/>
        <v>0</v>
      </c>
      <c r="U30" s="13">
        <f t="shared" si="4"/>
        <v>0</v>
      </c>
      <c r="V30" s="101"/>
      <c r="W30" s="101"/>
      <c r="X30" s="13">
        <f t="shared" si="4"/>
        <v>0</v>
      </c>
      <c r="Y30" s="27">
        <f t="shared" si="4"/>
        <v>0</v>
      </c>
    </row>
    <row r="31" spans="1:27" x14ac:dyDescent="0.2">
      <c r="B31" t="s">
        <v>8920</v>
      </c>
      <c r="C31" t="s">
        <v>8951</v>
      </c>
      <c r="D31" s="121">
        <f>'Component costs'!D7</f>
        <v>4.508</v>
      </c>
      <c r="E31" s="26">
        <f t="shared" ref="E31:Y31" si="7">E7*$D31</f>
        <v>0</v>
      </c>
      <c r="F31" s="13">
        <f t="shared" si="7"/>
        <v>4.508</v>
      </c>
      <c r="G31" s="13">
        <f t="shared" si="7"/>
        <v>18.032</v>
      </c>
      <c r="H31" s="13">
        <f t="shared" si="7"/>
        <v>31.556000000000001</v>
      </c>
      <c r="I31" s="101">
        <v>0</v>
      </c>
      <c r="J31" s="189">
        <v>0</v>
      </c>
      <c r="K31" s="13">
        <f t="shared" si="7"/>
        <v>0</v>
      </c>
      <c r="L31" s="188">
        <f t="shared" ref="L31" si="8">L7*$D31</f>
        <v>0</v>
      </c>
      <c r="M31" s="13">
        <f t="shared" si="7"/>
        <v>0</v>
      </c>
      <c r="N31" s="13">
        <f t="shared" si="7"/>
        <v>4.508</v>
      </c>
      <c r="O31" s="101"/>
      <c r="P31" s="101"/>
      <c r="Q31" s="13">
        <f t="shared" si="7"/>
        <v>4.508</v>
      </c>
      <c r="R31" s="13">
        <f t="shared" si="7"/>
        <v>0</v>
      </c>
      <c r="S31" s="13">
        <f t="shared" si="7"/>
        <v>31.556000000000001</v>
      </c>
      <c r="T31" s="13">
        <f t="shared" si="7"/>
        <v>22.54</v>
      </c>
      <c r="U31" s="13">
        <f t="shared" si="7"/>
        <v>85.652000000000001</v>
      </c>
      <c r="V31" s="101"/>
      <c r="W31" s="101"/>
      <c r="X31" s="13">
        <f t="shared" si="7"/>
        <v>31.556000000000001</v>
      </c>
      <c r="Y31" s="27">
        <f t="shared" si="7"/>
        <v>0</v>
      </c>
    </row>
    <row r="32" spans="1:27" x14ac:dyDescent="0.2">
      <c r="B32" t="s">
        <v>8925</v>
      </c>
      <c r="C32" t="s">
        <v>8983</v>
      </c>
      <c r="D32" s="121">
        <f>'Component costs'!D8</f>
        <v>2.2799999999999998</v>
      </c>
      <c r="E32" s="26">
        <f t="shared" ref="E32:Y32" si="9">E8*$D32</f>
        <v>0</v>
      </c>
      <c r="F32" s="13">
        <f t="shared" si="9"/>
        <v>0</v>
      </c>
      <c r="G32" s="13">
        <f t="shared" si="9"/>
        <v>0</v>
      </c>
      <c r="H32" s="13">
        <f t="shared" si="9"/>
        <v>0</v>
      </c>
      <c r="I32" s="101">
        <f t="shared" si="9"/>
        <v>0</v>
      </c>
      <c r="J32" s="189">
        <f t="shared" ref="J32" si="10">J8*$D32</f>
        <v>0</v>
      </c>
      <c r="K32" s="13">
        <f t="shared" si="9"/>
        <v>0</v>
      </c>
      <c r="L32" s="188">
        <f t="shared" ref="L32" si="11">L8*$D32</f>
        <v>0</v>
      </c>
      <c r="M32" s="13">
        <f t="shared" si="9"/>
        <v>0</v>
      </c>
      <c r="N32" s="13">
        <f t="shared" si="9"/>
        <v>0</v>
      </c>
      <c r="O32" s="101"/>
      <c r="P32" s="101"/>
      <c r="Q32" s="13">
        <f t="shared" si="9"/>
        <v>0</v>
      </c>
      <c r="R32" s="13">
        <f t="shared" si="9"/>
        <v>0</v>
      </c>
      <c r="S32" s="13">
        <f t="shared" si="9"/>
        <v>0</v>
      </c>
      <c r="T32" s="13">
        <f t="shared" si="9"/>
        <v>0</v>
      </c>
      <c r="U32" s="13">
        <f t="shared" si="9"/>
        <v>0</v>
      </c>
      <c r="V32" s="101"/>
      <c r="W32" s="101"/>
      <c r="X32" s="13">
        <f t="shared" si="9"/>
        <v>0</v>
      </c>
      <c r="Y32" s="27">
        <f t="shared" si="9"/>
        <v>2.2799999999999998</v>
      </c>
    </row>
    <row r="33" spans="2:27" x14ac:dyDescent="0.2">
      <c r="B33" t="s">
        <v>8947</v>
      </c>
      <c r="C33" t="s">
        <v>8984</v>
      </c>
      <c r="D33" s="121">
        <f>'Component costs'!D9</f>
        <v>6.8</v>
      </c>
      <c r="E33" s="26">
        <f t="shared" ref="E33:Y33" si="12">E9*$D33</f>
        <v>0</v>
      </c>
      <c r="F33" s="13">
        <f t="shared" si="12"/>
        <v>0</v>
      </c>
      <c r="G33" s="13">
        <f t="shared" si="12"/>
        <v>0</v>
      </c>
      <c r="H33" s="13">
        <f t="shared" si="12"/>
        <v>0</v>
      </c>
      <c r="I33" s="101">
        <f t="shared" si="12"/>
        <v>0</v>
      </c>
      <c r="J33" s="189">
        <f t="shared" ref="J33" si="13">J9*$D33</f>
        <v>0</v>
      </c>
      <c r="K33" s="13">
        <f t="shared" si="12"/>
        <v>0</v>
      </c>
      <c r="L33" s="188">
        <f t="shared" ref="L33" si="14">L9*$D33</f>
        <v>0</v>
      </c>
      <c r="M33" s="13">
        <f t="shared" si="12"/>
        <v>0</v>
      </c>
      <c r="N33" s="199">
        <f>N9*$D33</f>
        <v>2.38</v>
      </c>
      <c r="O33" s="101"/>
      <c r="P33" s="101"/>
      <c r="Q33" s="13">
        <f t="shared" si="12"/>
        <v>0</v>
      </c>
      <c r="R33" s="13">
        <f t="shared" si="12"/>
        <v>0</v>
      </c>
      <c r="S33" s="13">
        <f t="shared" si="12"/>
        <v>0</v>
      </c>
      <c r="T33" s="13">
        <f t="shared" si="12"/>
        <v>0</v>
      </c>
      <c r="U33" s="13">
        <f t="shared" si="12"/>
        <v>0</v>
      </c>
      <c r="V33" s="101"/>
      <c r="W33" s="101"/>
      <c r="X33" s="13">
        <f t="shared" si="12"/>
        <v>0</v>
      </c>
      <c r="Y33" s="27">
        <f t="shared" si="12"/>
        <v>0</v>
      </c>
    </row>
    <row r="34" spans="2:27" x14ac:dyDescent="0.2">
      <c r="B34" t="s">
        <v>9302</v>
      </c>
      <c r="C34" t="s">
        <v>9311</v>
      </c>
      <c r="D34" s="121">
        <f>'Component costs'!D10</f>
        <v>39.651566000000003</v>
      </c>
      <c r="E34" s="26">
        <f t="shared" ref="E34:Y35" si="15">E10*$D34</f>
        <v>0</v>
      </c>
      <c r="F34" s="13">
        <f t="shared" si="15"/>
        <v>0</v>
      </c>
      <c r="G34" s="13">
        <f t="shared" si="15"/>
        <v>0</v>
      </c>
      <c r="H34" s="13">
        <f t="shared" si="15"/>
        <v>0</v>
      </c>
      <c r="I34" s="101">
        <f t="shared" si="15"/>
        <v>0</v>
      </c>
      <c r="J34" s="189">
        <f t="shared" ref="J34" si="16">J10*$D34</f>
        <v>0</v>
      </c>
      <c r="K34" s="13">
        <f t="shared" si="15"/>
        <v>39.651566000000003</v>
      </c>
      <c r="L34" s="188">
        <f t="shared" ref="L34:L35" si="17">L10*$D34</f>
        <v>0</v>
      </c>
      <c r="M34" s="13">
        <f t="shared" si="15"/>
        <v>0</v>
      </c>
      <c r="N34" s="13">
        <f t="shared" si="15"/>
        <v>0</v>
      </c>
      <c r="O34" s="101"/>
      <c r="P34" s="101"/>
      <c r="Q34" s="13">
        <f t="shared" si="15"/>
        <v>0</v>
      </c>
      <c r="R34" s="13">
        <f t="shared" si="15"/>
        <v>0</v>
      </c>
      <c r="S34" s="13">
        <f t="shared" si="15"/>
        <v>0</v>
      </c>
      <c r="T34" s="13">
        <f t="shared" si="15"/>
        <v>0</v>
      </c>
      <c r="U34" s="13">
        <f t="shared" si="15"/>
        <v>0</v>
      </c>
      <c r="V34" s="101"/>
      <c r="W34" s="101"/>
      <c r="X34" s="13">
        <f t="shared" si="15"/>
        <v>0</v>
      </c>
      <c r="Y34" s="27">
        <f t="shared" si="15"/>
        <v>0</v>
      </c>
    </row>
    <row r="35" spans="2:27" x14ac:dyDescent="0.2">
      <c r="B35" s="91" t="s">
        <v>9292</v>
      </c>
      <c r="C35" s="91" t="s">
        <v>9310</v>
      </c>
      <c r="D35" s="121">
        <f>'Component costs'!D11</f>
        <v>5.41</v>
      </c>
      <c r="E35" s="26">
        <f t="shared" si="15"/>
        <v>0</v>
      </c>
      <c r="F35" s="13">
        <f t="shared" si="15"/>
        <v>0</v>
      </c>
      <c r="G35" s="13">
        <f t="shared" si="15"/>
        <v>0</v>
      </c>
      <c r="H35" s="13">
        <f t="shared" si="15"/>
        <v>0</v>
      </c>
      <c r="I35" s="101">
        <f t="shared" si="15"/>
        <v>0</v>
      </c>
      <c r="J35" s="189">
        <f t="shared" ref="J35" si="18">J11*$D35</f>
        <v>0</v>
      </c>
      <c r="K35" s="13">
        <f t="shared" si="15"/>
        <v>0</v>
      </c>
      <c r="L35" s="188">
        <f t="shared" si="17"/>
        <v>5.41</v>
      </c>
      <c r="M35" s="13">
        <f t="shared" si="15"/>
        <v>0</v>
      </c>
      <c r="N35" s="13">
        <f t="shared" si="15"/>
        <v>0</v>
      </c>
      <c r="O35" s="101"/>
      <c r="P35" s="101"/>
      <c r="Q35" s="13">
        <f t="shared" si="15"/>
        <v>0</v>
      </c>
      <c r="R35" s="13">
        <f t="shared" si="15"/>
        <v>0</v>
      </c>
      <c r="S35" s="13">
        <f t="shared" si="15"/>
        <v>0</v>
      </c>
      <c r="T35" s="13">
        <f t="shared" si="15"/>
        <v>0</v>
      </c>
      <c r="U35" s="13">
        <f t="shared" si="15"/>
        <v>0</v>
      </c>
      <c r="V35" s="101"/>
      <c r="W35" s="101"/>
      <c r="X35" s="13">
        <f t="shared" si="15"/>
        <v>0</v>
      </c>
      <c r="Y35" s="27">
        <f t="shared" si="15"/>
        <v>0</v>
      </c>
    </row>
    <row r="36" spans="2:27" s="122" customFormat="1" x14ac:dyDescent="0.2">
      <c r="B36" s="125" t="s">
        <v>8921</v>
      </c>
      <c r="C36" s="127" t="s">
        <v>8985</v>
      </c>
      <c r="D36" s="126">
        <f>'Component costs'!D12</f>
        <v>0</v>
      </c>
      <c r="E36" s="123">
        <f t="shared" ref="E36:Y36" si="19">E12*$D36</f>
        <v>0</v>
      </c>
      <c r="F36" s="101">
        <f t="shared" si="19"/>
        <v>0</v>
      </c>
      <c r="G36" s="101">
        <f t="shared" si="19"/>
        <v>0</v>
      </c>
      <c r="H36" s="101">
        <f t="shared" si="19"/>
        <v>0</v>
      </c>
      <c r="I36" s="101">
        <f t="shared" si="19"/>
        <v>0</v>
      </c>
      <c r="J36" s="189">
        <f t="shared" ref="J36" si="20">J12*$D36</f>
        <v>0</v>
      </c>
      <c r="K36" s="101">
        <f t="shared" si="19"/>
        <v>0</v>
      </c>
      <c r="L36" s="189">
        <f t="shared" ref="L36" si="21">L12*$D36</f>
        <v>0</v>
      </c>
      <c r="M36" s="101">
        <f t="shared" si="19"/>
        <v>0</v>
      </c>
      <c r="N36" s="101">
        <f t="shared" si="19"/>
        <v>0</v>
      </c>
      <c r="O36" s="101"/>
      <c r="P36" s="101"/>
      <c r="Q36" s="101">
        <f t="shared" si="19"/>
        <v>0</v>
      </c>
      <c r="R36" s="101">
        <f t="shared" si="19"/>
        <v>0</v>
      </c>
      <c r="S36" s="101">
        <f t="shared" si="19"/>
        <v>0</v>
      </c>
      <c r="T36" s="101">
        <f t="shared" si="19"/>
        <v>0</v>
      </c>
      <c r="U36" s="101">
        <f t="shared" si="19"/>
        <v>0</v>
      </c>
      <c r="V36" s="101"/>
      <c r="W36" s="101"/>
      <c r="X36" s="101">
        <f t="shared" si="19"/>
        <v>0</v>
      </c>
      <c r="Y36" s="124">
        <f t="shared" si="19"/>
        <v>0</v>
      </c>
      <c r="Z36" s="194"/>
      <c r="AA36" s="194"/>
    </row>
    <row r="37" spans="2:27" s="122" customFormat="1" x14ac:dyDescent="0.2">
      <c r="B37" s="125" t="s">
        <v>8923</v>
      </c>
      <c r="C37" s="127"/>
      <c r="D37" s="126">
        <f>'Component costs'!D13</f>
        <v>0</v>
      </c>
      <c r="E37" s="123">
        <f t="shared" ref="E37:Y37" si="22">E13*$D37</f>
        <v>0</v>
      </c>
      <c r="F37" s="101">
        <f t="shared" si="22"/>
        <v>0</v>
      </c>
      <c r="G37" s="101">
        <f t="shared" si="22"/>
        <v>0</v>
      </c>
      <c r="H37" s="101">
        <f t="shared" si="22"/>
        <v>0</v>
      </c>
      <c r="I37" s="101">
        <f t="shared" si="22"/>
        <v>0</v>
      </c>
      <c r="J37" s="189">
        <f t="shared" ref="J37" si="23">J13*$D37</f>
        <v>0</v>
      </c>
      <c r="K37" s="101">
        <f t="shared" si="22"/>
        <v>0</v>
      </c>
      <c r="L37" s="189">
        <f t="shared" ref="L37" si="24">L13*$D37</f>
        <v>0</v>
      </c>
      <c r="M37" s="101">
        <f t="shared" si="22"/>
        <v>0</v>
      </c>
      <c r="N37" s="101">
        <f t="shared" si="22"/>
        <v>0</v>
      </c>
      <c r="O37" s="101"/>
      <c r="P37" s="101"/>
      <c r="Q37" s="101">
        <f t="shared" si="22"/>
        <v>0</v>
      </c>
      <c r="R37" s="101">
        <f t="shared" si="22"/>
        <v>0</v>
      </c>
      <c r="S37" s="101">
        <f t="shared" si="22"/>
        <v>0</v>
      </c>
      <c r="T37" s="101">
        <f t="shared" si="22"/>
        <v>0</v>
      </c>
      <c r="U37" s="101">
        <f t="shared" si="22"/>
        <v>0</v>
      </c>
      <c r="V37" s="101"/>
      <c r="W37" s="101"/>
      <c r="X37" s="101">
        <f t="shared" si="22"/>
        <v>0</v>
      </c>
      <c r="Y37" s="124">
        <f t="shared" si="22"/>
        <v>0</v>
      </c>
      <c r="Z37" s="194"/>
      <c r="AA37" s="194"/>
    </row>
    <row r="38" spans="2:27" x14ac:dyDescent="0.2">
      <c r="B38" t="s">
        <v>8924</v>
      </c>
      <c r="C38" t="s">
        <v>8986</v>
      </c>
      <c r="D38" s="121">
        <f>'Component costs'!D14</f>
        <v>19.36</v>
      </c>
      <c r="E38" s="26">
        <f t="shared" ref="E38:Y38" si="25">E14*$D38</f>
        <v>0</v>
      </c>
      <c r="F38" s="13">
        <f t="shared" si="25"/>
        <v>19.36</v>
      </c>
      <c r="G38" s="13">
        <f t="shared" si="25"/>
        <v>0</v>
      </c>
      <c r="H38" s="13">
        <f t="shared" si="25"/>
        <v>0</v>
      </c>
      <c r="I38" s="101">
        <f t="shared" si="25"/>
        <v>0</v>
      </c>
      <c r="J38" s="189">
        <f t="shared" ref="J38" si="26">J14*$D38</f>
        <v>0</v>
      </c>
      <c r="K38" s="13">
        <f t="shared" si="25"/>
        <v>0</v>
      </c>
      <c r="L38" s="188">
        <f t="shared" ref="L38" si="27">L14*$D38</f>
        <v>0</v>
      </c>
      <c r="M38" s="13">
        <f t="shared" si="25"/>
        <v>19.36</v>
      </c>
      <c r="N38" s="13">
        <f t="shared" si="25"/>
        <v>9.68</v>
      </c>
      <c r="O38" s="101"/>
      <c r="P38" s="101"/>
      <c r="Q38" s="13">
        <f t="shared" si="25"/>
        <v>19.36</v>
      </c>
      <c r="R38" s="13">
        <f t="shared" si="25"/>
        <v>19.36</v>
      </c>
      <c r="S38" s="13">
        <f t="shared" si="25"/>
        <v>0</v>
      </c>
      <c r="T38" s="13">
        <f t="shared" si="25"/>
        <v>0</v>
      </c>
      <c r="U38" s="13">
        <f t="shared" si="25"/>
        <v>0</v>
      </c>
      <c r="V38" s="101"/>
      <c r="W38" s="101"/>
      <c r="X38" s="13">
        <f t="shared" si="25"/>
        <v>0</v>
      </c>
      <c r="Y38" s="27">
        <f t="shared" si="25"/>
        <v>0</v>
      </c>
    </row>
    <row r="39" spans="2:27" x14ac:dyDescent="0.2">
      <c r="B39" t="s">
        <v>8926</v>
      </c>
      <c r="C39" t="s">
        <v>8987</v>
      </c>
      <c r="D39" s="121">
        <f>'Component costs'!D15</f>
        <v>19.36</v>
      </c>
      <c r="E39" s="26">
        <f t="shared" ref="E39:Y39" si="28">E15*$D39</f>
        <v>0</v>
      </c>
      <c r="F39" s="13">
        <f t="shared" si="28"/>
        <v>0</v>
      </c>
      <c r="G39" s="13">
        <f t="shared" si="28"/>
        <v>0</v>
      </c>
      <c r="H39" s="13">
        <f t="shared" si="28"/>
        <v>0</v>
      </c>
      <c r="I39" s="101">
        <f t="shared" si="28"/>
        <v>0</v>
      </c>
      <c r="J39" s="189">
        <f t="shared" ref="J39" si="29">J15*$D39</f>
        <v>0</v>
      </c>
      <c r="K39" s="13">
        <f t="shared" si="28"/>
        <v>0</v>
      </c>
      <c r="L39" s="188">
        <f t="shared" ref="L39" si="30">L15*$D39</f>
        <v>0</v>
      </c>
      <c r="M39" s="13">
        <f t="shared" si="28"/>
        <v>0</v>
      </c>
      <c r="N39" s="13">
        <f t="shared" si="28"/>
        <v>0</v>
      </c>
      <c r="O39" s="101"/>
      <c r="P39" s="101"/>
      <c r="Q39" s="13">
        <f t="shared" si="28"/>
        <v>0</v>
      </c>
      <c r="R39" s="13">
        <f t="shared" si="28"/>
        <v>0</v>
      </c>
      <c r="S39" s="13">
        <f t="shared" si="28"/>
        <v>0</v>
      </c>
      <c r="T39" s="13">
        <f t="shared" si="28"/>
        <v>0</v>
      </c>
      <c r="U39" s="13">
        <f t="shared" si="28"/>
        <v>0</v>
      </c>
      <c r="V39" s="101"/>
      <c r="W39" s="101"/>
      <c r="X39" s="13">
        <f t="shared" si="28"/>
        <v>0</v>
      </c>
      <c r="Y39" s="27">
        <f t="shared" si="28"/>
        <v>19.36</v>
      </c>
    </row>
    <row r="40" spans="2:27" x14ac:dyDescent="0.2">
      <c r="B40" t="s">
        <v>8929</v>
      </c>
      <c r="C40" t="s">
        <v>8989</v>
      </c>
      <c r="D40" s="121">
        <f>'Component costs'!D16</f>
        <v>87.831417000000002</v>
      </c>
      <c r="E40" s="26">
        <f t="shared" ref="E40:Y40" si="31">E16*$D40</f>
        <v>0</v>
      </c>
      <c r="F40" s="13">
        <f t="shared" si="31"/>
        <v>0</v>
      </c>
      <c r="G40" s="13">
        <f t="shared" si="31"/>
        <v>0</v>
      </c>
      <c r="H40" s="13">
        <f t="shared" si="31"/>
        <v>0</v>
      </c>
      <c r="I40" s="101">
        <f t="shared" si="31"/>
        <v>0</v>
      </c>
      <c r="J40" s="189">
        <f t="shared" ref="J40" si="32">J16*$D40</f>
        <v>0</v>
      </c>
      <c r="K40" s="13">
        <f t="shared" si="31"/>
        <v>0</v>
      </c>
      <c r="L40" s="188">
        <f t="shared" ref="L40" si="33">L16*$D40</f>
        <v>0</v>
      </c>
      <c r="M40" s="13">
        <f t="shared" si="31"/>
        <v>0</v>
      </c>
      <c r="N40" s="13">
        <f t="shared" si="31"/>
        <v>0</v>
      </c>
      <c r="O40" s="101"/>
      <c r="P40" s="101"/>
      <c r="Q40" s="13">
        <f t="shared" si="31"/>
        <v>0</v>
      </c>
      <c r="R40" s="13">
        <f t="shared" si="31"/>
        <v>0</v>
      </c>
      <c r="S40" s="13">
        <f t="shared" si="31"/>
        <v>87.831417000000002</v>
      </c>
      <c r="T40" s="13">
        <f t="shared" si="31"/>
        <v>0</v>
      </c>
      <c r="U40" s="13">
        <f t="shared" si="31"/>
        <v>0</v>
      </c>
      <c r="V40" s="101"/>
      <c r="W40" s="101"/>
      <c r="X40" s="13">
        <f t="shared" si="31"/>
        <v>0</v>
      </c>
      <c r="Y40" s="27">
        <f t="shared" si="31"/>
        <v>0</v>
      </c>
    </row>
    <row r="41" spans="2:27" x14ac:dyDescent="0.2">
      <c r="B41" t="s">
        <v>8930</v>
      </c>
      <c r="C41" t="s">
        <v>8990</v>
      </c>
      <c r="D41" s="121">
        <f>'Component costs'!D17</f>
        <v>176.38931700000001</v>
      </c>
      <c r="E41" s="26">
        <f t="shared" ref="E41:Y41" si="34">E17*$D41</f>
        <v>0</v>
      </c>
      <c r="F41" s="13">
        <f t="shared" si="34"/>
        <v>0</v>
      </c>
      <c r="G41" s="13">
        <f t="shared" si="34"/>
        <v>0</v>
      </c>
      <c r="H41" s="13">
        <f t="shared" si="34"/>
        <v>0</v>
      </c>
      <c r="I41" s="101">
        <f t="shared" si="34"/>
        <v>0</v>
      </c>
      <c r="J41" s="189">
        <f t="shared" ref="J41" si="35">J17*$D41</f>
        <v>0</v>
      </c>
      <c r="K41" s="13">
        <f t="shared" si="34"/>
        <v>0</v>
      </c>
      <c r="L41" s="188">
        <f t="shared" ref="L41" si="36">L17*$D41</f>
        <v>0</v>
      </c>
      <c r="M41" s="13">
        <f t="shared" si="34"/>
        <v>0</v>
      </c>
      <c r="N41" s="13">
        <f t="shared" si="34"/>
        <v>0</v>
      </c>
      <c r="O41" s="101"/>
      <c r="P41" s="101"/>
      <c r="Q41" s="13">
        <f t="shared" si="34"/>
        <v>0</v>
      </c>
      <c r="R41" s="13">
        <f t="shared" si="34"/>
        <v>0</v>
      </c>
      <c r="S41" s="13">
        <f t="shared" si="34"/>
        <v>0</v>
      </c>
      <c r="T41" s="13">
        <f t="shared" si="34"/>
        <v>176.38931700000001</v>
      </c>
      <c r="U41" s="13">
        <f t="shared" si="34"/>
        <v>0</v>
      </c>
      <c r="V41" s="101"/>
      <c r="W41" s="101"/>
      <c r="X41" s="13">
        <f t="shared" si="34"/>
        <v>0</v>
      </c>
      <c r="Y41" s="27">
        <f t="shared" si="34"/>
        <v>0</v>
      </c>
    </row>
    <row r="42" spans="2:27" x14ac:dyDescent="0.2">
      <c r="B42" t="s">
        <v>8931</v>
      </c>
      <c r="C42" t="s">
        <v>8991</v>
      </c>
      <c r="D42" s="121">
        <f>'Component costs'!D18</f>
        <v>3514.8185360000002</v>
      </c>
      <c r="E42" s="26">
        <f t="shared" ref="E42:Y42" si="37">E18*$D42</f>
        <v>0</v>
      </c>
      <c r="F42" s="13">
        <f t="shared" si="37"/>
        <v>0</v>
      </c>
      <c r="G42" s="13">
        <f t="shared" si="37"/>
        <v>0</v>
      </c>
      <c r="H42" s="13">
        <f t="shared" si="37"/>
        <v>0</v>
      </c>
      <c r="I42" s="101">
        <f t="shared" si="37"/>
        <v>0</v>
      </c>
      <c r="J42" s="189">
        <f t="shared" ref="J42" si="38">J18*$D42</f>
        <v>0</v>
      </c>
      <c r="K42" s="13">
        <f t="shared" si="37"/>
        <v>0</v>
      </c>
      <c r="L42" s="188">
        <f t="shared" ref="L42" si="39">L18*$D42</f>
        <v>0</v>
      </c>
      <c r="M42" s="13">
        <f t="shared" si="37"/>
        <v>0</v>
      </c>
      <c r="N42" s="13">
        <f t="shared" si="37"/>
        <v>0</v>
      </c>
      <c r="O42" s="101"/>
      <c r="P42" s="101"/>
      <c r="Q42" s="13">
        <f t="shared" si="37"/>
        <v>0</v>
      </c>
      <c r="R42" s="13">
        <f t="shared" si="37"/>
        <v>0</v>
      </c>
      <c r="S42" s="13">
        <f t="shared" si="37"/>
        <v>0</v>
      </c>
      <c r="T42" s="13">
        <f t="shared" si="37"/>
        <v>0</v>
      </c>
      <c r="U42" s="13">
        <f t="shared" si="37"/>
        <v>3514.8185360000002</v>
      </c>
      <c r="V42" s="101"/>
      <c r="W42" s="101"/>
      <c r="X42" s="13">
        <f t="shared" si="37"/>
        <v>0</v>
      </c>
      <c r="Y42" s="27">
        <f t="shared" si="37"/>
        <v>0</v>
      </c>
    </row>
    <row r="43" spans="2:27" x14ac:dyDescent="0.2">
      <c r="B43" t="s">
        <v>8932</v>
      </c>
      <c r="C43" t="s">
        <v>8992</v>
      </c>
      <c r="D43" s="121">
        <f>'Component costs'!D19</f>
        <v>362.89783299999999</v>
      </c>
      <c r="E43" s="26">
        <f t="shared" ref="E43:Y43" si="40">E19*$D43</f>
        <v>0</v>
      </c>
      <c r="F43" s="13">
        <f t="shared" si="40"/>
        <v>0</v>
      </c>
      <c r="G43" s="13">
        <f t="shared" si="40"/>
        <v>0</v>
      </c>
      <c r="H43" s="13">
        <f t="shared" si="40"/>
        <v>0</v>
      </c>
      <c r="I43" s="101">
        <f t="shared" si="40"/>
        <v>0</v>
      </c>
      <c r="J43" s="189">
        <f t="shared" ref="J43" si="41">J19*$D43</f>
        <v>0</v>
      </c>
      <c r="K43" s="13">
        <f t="shared" si="40"/>
        <v>0</v>
      </c>
      <c r="L43" s="188">
        <f t="shared" ref="L43" si="42">L19*$D43</f>
        <v>0</v>
      </c>
      <c r="M43" s="13">
        <f t="shared" si="40"/>
        <v>0</v>
      </c>
      <c r="N43" s="13">
        <f t="shared" si="40"/>
        <v>0</v>
      </c>
      <c r="O43" s="101"/>
      <c r="P43" s="101"/>
      <c r="Q43" s="13">
        <f t="shared" si="40"/>
        <v>0</v>
      </c>
      <c r="R43" s="13">
        <f t="shared" si="40"/>
        <v>0</v>
      </c>
      <c r="S43" s="13">
        <f t="shared" si="40"/>
        <v>0</v>
      </c>
      <c r="T43" s="13">
        <f t="shared" si="40"/>
        <v>0</v>
      </c>
      <c r="U43" s="13">
        <f t="shared" si="40"/>
        <v>0</v>
      </c>
      <c r="V43" s="101"/>
      <c r="W43" s="101"/>
      <c r="X43" s="13">
        <f t="shared" si="40"/>
        <v>362.89783299999999</v>
      </c>
      <c r="Y43" s="27">
        <f t="shared" si="40"/>
        <v>0</v>
      </c>
    </row>
    <row r="44" spans="2:27" x14ac:dyDescent="0.2">
      <c r="B44" t="s">
        <v>8933</v>
      </c>
      <c r="C44" t="s">
        <v>8993</v>
      </c>
      <c r="D44" s="121">
        <f>'Component costs'!D20</f>
        <v>4.2473169999999998</v>
      </c>
      <c r="E44" s="26">
        <f t="shared" ref="E44:Y44" si="43">E20*$D44</f>
        <v>0</v>
      </c>
      <c r="F44" s="13">
        <f t="shared" si="43"/>
        <v>0</v>
      </c>
      <c r="G44" s="13">
        <f t="shared" si="43"/>
        <v>4.2473169999999998</v>
      </c>
      <c r="H44" s="13">
        <f t="shared" si="43"/>
        <v>0</v>
      </c>
      <c r="I44" s="101">
        <f t="shared" si="43"/>
        <v>0</v>
      </c>
      <c r="J44" s="189">
        <f t="shared" ref="J44" si="44">J20*$D44</f>
        <v>0</v>
      </c>
      <c r="K44" s="13">
        <f t="shared" si="43"/>
        <v>0</v>
      </c>
      <c r="L44" s="188">
        <f t="shared" ref="L44" si="45">L20*$D44</f>
        <v>0</v>
      </c>
      <c r="M44" s="13">
        <f t="shared" si="43"/>
        <v>0</v>
      </c>
      <c r="N44" s="13">
        <f t="shared" si="43"/>
        <v>0</v>
      </c>
      <c r="O44" s="101"/>
      <c r="P44" s="101"/>
      <c r="Q44" s="13">
        <f t="shared" si="43"/>
        <v>0</v>
      </c>
      <c r="R44" s="13">
        <f t="shared" si="43"/>
        <v>0</v>
      </c>
      <c r="S44" s="13">
        <f t="shared" si="43"/>
        <v>0</v>
      </c>
      <c r="T44" s="13">
        <f t="shared" si="43"/>
        <v>0</v>
      </c>
      <c r="U44" s="13">
        <f t="shared" si="43"/>
        <v>0</v>
      </c>
      <c r="V44" s="101"/>
      <c r="W44" s="101"/>
      <c r="X44" s="13">
        <f t="shared" si="43"/>
        <v>0</v>
      </c>
      <c r="Y44" s="27">
        <f t="shared" si="43"/>
        <v>0</v>
      </c>
    </row>
    <row r="45" spans="2:27" x14ac:dyDescent="0.2">
      <c r="B45" t="s">
        <v>8934</v>
      </c>
      <c r="C45" t="s">
        <v>8994</v>
      </c>
      <c r="D45" s="121">
        <f>'Component costs'!D21</f>
        <v>9.6479999999999997</v>
      </c>
      <c r="E45" s="26">
        <f t="shared" ref="E45:Y45" si="46">E21*$D45</f>
        <v>0</v>
      </c>
      <c r="F45" s="13">
        <f t="shared" si="46"/>
        <v>0</v>
      </c>
      <c r="G45" s="13">
        <f t="shared" si="46"/>
        <v>0</v>
      </c>
      <c r="H45" s="13">
        <f t="shared" si="46"/>
        <v>9.6479999999999997</v>
      </c>
      <c r="I45" s="101">
        <f t="shared" si="46"/>
        <v>0</v>
      </c>
      <c r="J45" s="189">
        <f t="shared" ref="J45" si="47">J21*$D45</f>
        <v>0</v>
      </c>
      <c r="K45" s="13">
        <f t="shared" si="46"/>
        <v>0</v>
      </c>
      <c r="L45" s="188">
        <f t="shared" ref="L45" si="48">L21*$D45</f>
        <v>0</v>
      </c>
      <c r="M45" s="13">
        <f t="shared" si="46"/>
        <v>0</v>
      </c>
      <c r="N45" s="13">
        <f t="shared" si="46"/>
        <v>0</v>
      </c>
      <c r="O45" s="101"/>
      <c r="P45" s="101"/>
      <c r="Q45" s="13">
        <f t="shared" si="46"/>
        <v>0</v>
      </c>
      <c r="R45" s="13">
        <f t="shared" si="46"/>
        <v>0</v>
      </c>
      <c r="S45" s="13">
        <f t="shared" si="46"/>
        <v>0</v>
      </c>
      <c r="T45" s="13">
        <f t="shared" si="46"/>
        <v>0</v>
      </c>
      <c r="U45" s="13">
        <f t="shared" si="46"/>
        <v>0</v>
      </c>
      <c r="V45" s="101"/>
      <c r="W45" s="101"/>
      <c r="X45" s="13">
        <f t="shared" si="46"/>
        <v>0</v>
      </c>
      <c r="Y45" s="27">
        <f t="shared" si="46"/>
        <v>0</v>
      </c>
    </row>
    <row r="46" spans="2:27" s="122" customFormat="1" x14ac:dyDescent="0.2">
      <c r="B46" s="122" t="s">
        <v>9306</v>
      </c>
      <c r="C46" s="122" t="s">
        <v>9312</v>
      </c>
      <c r="D46" s="126">
        <f>'Component costs'!D22</f>
        <v>0</v>
      </c>
      <c r="E46" s="123">
        <f t="shared" ref="E46:Y46" si="49">E22*$D46</f>
        <v>0</v>
      </c>
      <c r="F46" s="101">
        <f t="shared" si="49"/>
        <v>0</v>
      </c>
      <c r="G46" s="101">
        <f t="shared" si="49"/>
        <v>0</v>
      </c>
      <c r="H46" s="101">
        <f t="shared" si="49"/>
        <v>0</v>
      </c>
      <c r="I46" s="101">
        <f t="shared" si="49"/>
        <v>0</v>
      </c>
      <c r="J46" s="189">
        <f t="shared" ref="J46" si="50">J22*$D46</f>
        <v>0</v>
      </c>
      <c r="K46" s="101">
        <f t="shared" si="49"/>
        <v>0</v>
      </c>
      <c r="L46" s="189">
        <f t="shared" ref="L46" si="51">L22*$D46</f>
        <v>0</v>
      </c>
      <c r="M46" s="101">
        <f t="shared" si="49"/>
        <v>0</v>
      </c>
      <c r="N46" s="101">
        <f t="shared" si="49"/>
        <v>0</v>
      </c>
      <c r="O46" s="101"/>
      <c r="P46" s="101"/>
      <c r="Q46" s="101">
        <f t="shared" si="49"/>
        <v>0</v>
      </c>
      <c r="R46" s="101">
        <f t="shared" si="49"/>
        <v>0</v>
      </c>
      <c r="S46" s="101">
        <f t="shared" si="49"/>
        <v>0</v>
      </c>
      <c r="T46" s="101">
        <f t="shared" si="49"/>
        <v>0</v>
      </c>
      <c r="U46" s="101">
        <f t="shared" si="49"/>
        <v>0</v>
      </c>
      <c r="V46" s="101"/>
      <c r="W46" s="101"/>
      <c r="X46" s="101">
        <f t="shared" si="49"/>
        <v>0</v>
      </c>
      <c r="Y46" s="124">
        <f t="shared" si="49"/>
        <v>0</v>
      </c>
      <c r="Z46" s="194"/>
      <c r="AA46" s="194"/>
    </row>
    <row r="47" spans="2:27" s="202" customFormat="1" x14ac:dyDescent="0.2">
      <c r="B47" s="202" t="s">
        <v>9305</v>
      </c>
      <c r="C47" s="202" t="s">
        <v>9013</v>
      </c>
      <c r="D47" s="204">
        <f>'Component costs'!D23</f>
        <v>0</v>
      </c>
      <c r="E47" s="205">
        <f t="shared" ref="E47:N47" si="52">E23*$D47</f>
        <v>0</v>
      </c>
      <c r="F47" s="201">
        <f t="shared" si="52"/>
        <v>0</v>
      </c>
      <c r="G47" s="201">
        <f t="shared" si="52"/>
        <v>0</v>
      </c>
      <c r="H47" s="201">
        <f t="shared" si="52"/>
        <v>0</v>
      </c>
      <c r="I47" s="201">
        <f t="shared" si="52"/>
        <v>0</v>
      </c>
      <c r="J47" s="201">
        <f t="shared" si="52"/>
        <v>0</v>
      </c>
      <c r="K47" s="201">
        <f t="shared" si="52"/>
        <v>0</v>
      </c>
      <c r="L47" s="201">
        <f t="shared" si="52"/>
        <v>0</v>
      </c>
      <c r="M47" s="201">
        <f t="shared" si="52"/>
        <v>0</v>
      </c>
      <c r="N47" s="201">
        <f t="shared" si="52"/>
        <v>0</v>
      </c>
      <c r="O47" s="201"/>
      <c r="P47" s="201"/>
      <c r="Q47" s="201">
        <f>Q23*$D47</f>
        <v>0</v>
      </c>
      <c r="R47" s="201">
        <f t="shared" ref="R47:X47" si="53">R23*$D47</f>
        <v>0</v>
      </c>
      <c r="S47" s="201">
        <f t="shared" si="53"/>
        <v>0</v>
      </c>
      <c r="T47" s="201">
        <f t="shared" si="53"/>
        <v>0</v>
      </c>
      <c r="U47" s="201">
        <f t="shared" si="53"/>
        <v>0</v>
      </c>
      <c r="V47" s="201"/>
      <c r="W47" s="201"/>
      <c r="X47" s="201">
        <f t="shared" si="53"/>
        <v>0</v>
      </c>
      <c r="Y47" s="206">
        <f>Y23*$D47</f>
        <v>0</v>
      </c>
    </row>
    <row r="48" spans="2:27" x14ac:dyDescent="0.2">
      <c r="B48" s="1" t="s">
        <v>91</v>
      </c>
      <c r="E48" s="211">
        <f>SUM(E28:E47)</f>
        <v>10.469999999999999</v>
      </c>
      <c r="F48" s="211">
        <f t="shared" ref="F48:Y48" si="54">SUM(F28:F47)</f>
        <v>23.867999999999999</v>
      </c>
      <c r="G48" s="211">
        <f t="shared" si="54"/>
        <v>22.279316999999999</v>
      </c>
      <c r="H48" s="211">
        <f t="shared" si="54"/>
        <v>41.204000000000001</v>
      </c>
      <c r="I48" s="212">
        <f t="shared" si="54"/>
        <v>0</v>
      </c>
      <c r="J48" s="213">
        <f t="shared" ref="J48" si="55">SUM(J28:J47)</f>
        <v>0</v>
      </c>
      <c r="K48" s="211">
        <f t="shared" si="54"/>
        <v>39.651566000000003</v>
      </c>
      <c r="L48" s="214">
        <f t="shared" ref="L48" si="56">SUM(L28:L47)</f>
        <v>5.41</v>
      </c>
      <c r="M48" s="211">
        <f t="shared" si="54"/>
        <v>19.36</v>
      </c>
      <c r="N48" s="211">
        <f t="shared" si="54"/>
        <v>16.567999999999998</v>
      </c>
      <c r="O48" s="212"/>
      <c r="P48" s="212"/>
      <c r="Q48" s="211">
        <f t="shared" si="54"/>
        <v>23.867999999999999</v>
      </c>
      <c r="R48" s="211">
        <f t="shared" si="54"/>
        <v>19.36</v>
      </c>
      <c r="S48" s="211">
        <f t="shared" si="54"/>
        <v>119.387417</v>
      </c>
      <c r="T48" s="211">
        <f t="shared" si="54"/>
        <v>198.929317</v>
      </c>
      <c r="U48" s="211">
        <f t="shared" si="54"/>
        <v>3600.4705360000003</v>
      </c>
      <c r="V48" s="212"/>
      <c r="W48" s="212"/>
      <c r="X48" s="211">
        <f t="shared" si="54"/>
        <v>394.45383299999997</v>
      </c>
      <c r="Y48" s="211">
        <f t="shared" si="54"/>
        <v>21.64</v>
      </c>
    </row>
    <row r="51" spans="1:27" x14ac:dyDescent="0.2">
      <c r="C51" s="221" t="s">
        <v>80</v>
      </c>
      <c r="D51" s="221"/>
    </row>
    <row r="52" spans="1:27" x14ac:dyDescent="0.2">
      <c r="A52" s="96" t="s">
        <v>72</v>
      </c>
      <c r="B52" s="1" t="s">
        <v>8948</v>
      </c>
      <c r="C52" s="14" t="s">
        <v>51</v>
      </c>
      <c r="D52" s="14" t="s">
        <v>53</v>
      </c>
      <c r="E52" s="14" t="s">
        <v>5</v>
      </c>
      <c r="F52" s="14" t="s">
        <v>8927</v>
      </c>
      <c r="G52" s="14" t="s">
        <v>70</v>
      </c>
      <c r="H52" s="14" t="s">
        <v>71</v>
      </c>
      <c r="I52" t="s">
        <v>9301</v>
      </c>
      <c r="J52" s="91" t="s">
        <v>9065</v>
      </c>
      <c r="K52" t="s">
        <v>8945</v>
      </c>
      <c r="L52" s="91" t="s">
        <v>8945</v>
      </c>
      <c r="M52" t="s">
        <v>8946</v>
      </c>
      <c r="N52" s="14" t="s">
        <v>92</v>
      </c>
      <c r="O52" s="14"/>
      <c r="P52" s="14"/>
      <c r="Q52" s="14" t="s">
        <v>93</v>
      </c>
      <c r="R52" s="21" t="s">
        <v>282</v>
      </c>
      <c r="S52" s="14" t="s">
        <v>94</v>
      </c>
      <c r="T52" s="14" t="s">
        <v>95</v>
      </c>
      <c r="U52" s="224" t="s">
        <v>96</v>
      </c>
      <c r="V52" s="224"/>
      <c r="W52" s="224"/>
      <c r="X52" s="14" t="s">
        <v>97</v>
      </c>
      <c r="Y52" s="128" t="s">
        <v>7</v>
      </c>
    </row>
    <row r="53" spans="1:27" x14ac:dyDescent="0.2">
      <c r="B53" t="s">
        <v>8916</v>
      </c>
      <c r="C53" t="s">
        <v>8952</v>
      </c>
      <c r="D53" s="121">
        <f>'Component costs'!D26</f>
        <v>2.625</v>
      </c>
      <c r="E53" s="23">
        <f t="shared" ref="E53:K54" si="57">E4*$D53</f>
        <v>5.25</v>
      </c>
      <c r="F53" s="24">
        <f t="shared" si="57"/>
        <v>0</v>
      </c>
      <c r="G53" s="24">
        <f t="shared" si="57"/>
        <v>0</v>
      </c>
      <c r="H53" s="24">
        <f t="shared" si="57"/>
        <v>0</v>
      </c>
      <c r="I53" s="24">
        <f t="shared" si="57"/>
        <v>0</v>
      </c>
      <c r="J53" s="187">
        <f t="shared" si="57"/>
        <v>0</v>
      </c>
      <c r="K53" s="24">
        <f t="shared" si="57"/>
        <v>0</v>
      </c>
      <c r="L53" s="187">
        <f t="shared" ref="L53" si="58">L4*$D53</f>
        <v>0</v>
      </c>
      <c r="M53" s="24">
        <f>M4*$D53</f>
        <v>0</v>
      </c>
      <c r="N53" s="100"/>
      <c r="O53" s="24">
        <f>O4*$D53</f>
        <v>0</v>
      </c>
      <c r="P53" s="100"/>
      <c r="Q53" s="24">
        <f t="shared" ref="Q53:T54" si="59">Q4*$D53</f>
        <v>0</v>
      </c>
      <c r="R53" s="24">
        <f t="shared" si="59"/>
        <v>0</v>
      </c>
      <c r="S53" s="24">
        <f t="shared" si="59"/>
        <v>0</v>
      </c>
      <c r="T53" s="24">
        <f t="shared" si="59"/>
        <v>0</v>
      </c>
      <c r="U53" s="100"/>
      <c r="V53" s="24">
        <f>V4*$D53</f>
        <v>0</v>
      </c>
      <c r="W53" s="100"/>
      <c r="X53" s="24">
        <f>X4*$D53</f>
        <v>0</v>
      </c>
      <c r="Y53" s="129">
        <f>Y4*$D53</f>
        <v>0</v>
      </c>
    </row>
    <row r="54" spans="1:27" x14ac:dyDescent="0.2">
      <c r="B54" t="s">
        <v>8917</v>
      </c>
      <c r="C54" t="s">
        <v>8953</v>
      </c>
      <c r="D54" s="121">
        <f>'Component costs'!D27</f>
        <v>2.61</v>
      </c>
      <c r="E54" s="26">
        <f t="shared" si="57"/>
        <v>5.22</v>
      </c>
      <c r="F54" s="13">
        <f t="shared" si="57"/>
        <v>0</v>
      </c>
      <c r="G54" s="13">
        <f t="shared" si="57"/>
        <v>0</v>
      </c>
      <c r="H54" s="13">
        <f t="shared" si="57"/>
        <v>0</v>
      </c>
      <c r="I54" s="13">
        <f t="shared" si="57"/>
        <v>0</v>
      </c>
      <c r="J54" s="188">
        <f t="shared" si="57"/>
        <v>0</v>
      </c>
      <c r="K54" s="13">
        <f t="shared" si="57"/>
        <v>0</v>
      </c>
      <c r="L54" s="188">
        <f t="shared" ref="L54" si="60">L5*$D54</f>
        <v>0</v>
      </c>
      <c r="M54" s="13">
        <f>M5*$D54</f>
        <v>0</v>
      </c>
      <c r="N54" s="101"/>
      <c r="O54" s="13">
        <f>O5*$D54</f>
        <v>0</v>
      </c>
      <c r="P54" s="101"/>
      <c r="Q54" s="13">
        <f t="shared" si="59"/>
        <v>0</v>
      </c>
      <c r="R54" s="13">
        <f t="shared" si="59"/>
        <v>0</v>
      </c>
      <c r="S54" s="13">
        <f t="shared" si="59"/>
        <v>0</v>
      </c>
      <c r="T54" s="13">
        <f t="shared" si="59"/>
        <v>0</v>
      </c>
      <c r="U54" s="101"/>
      <c r="V54" s="13">
        <f>V5*$D54</f>
        <v>0</v>
      </c>
      <c r="W54" s="101"/>
      <c r="X54" s="13">
        <f>X5*$D54</f>
        <v>0</v>
      </c>
      <c r="Y54" s="124">
        <f>Y5*$D54</f>
        <v>0</v>
      </c>
    </row>
    <row r="55" spans="1:27" x14ac:dyDescent="0.2">
      <c r="B55" s="92" t="s">
        <v>8919</v>
      </c>
      <c r="C55" s="3" t="s">
        <v>8997</v>
      </c>
      <c r="D55" s="121">
        <f>'Component costs'!D28</f>
        <v>2.4</v>
      </c>
      <c r="E55" s="26">
        <f t="shared" ref="E55:Y55" si="61">E6*$D55</f>
        <v>0</v>
      </c>
      <c r="F55" s="13">
        <f t="shared" si="61"/>
        <v>0</v>
      </c>
      <c r="G55" s="13">
        <f t="shared" si="61"/>
        <v>0</v>
      </c>
      <c r="H55" s="13">
        <f t="shared" si="61"/>
        <v>0</v>
      </c>
      <c r="I55" s="13">
        <f t="shared" si="61"/>
        <v>0</v>
      </c>
      <c r="J55" s="188">
        <f t="shared" ref="J55" si="62">J6*$D55</f>
        <v>0</v>
      </c>
      <c r="K55" s="13">
        <f t="shared" si="61"/>
        <v>0</v>
      </c>
      <c r="L55" s="188">
        <f t="shared" ref="L55" si="63">L6*$D55</f>
        <v>0</v>
      </c>
      <c r="M55" s="13">
        <f t="shared" si="61"/>
        <v>0</v>
      </c>
      <c r="N55" s="101"/>
      <c r="O55" s="13">
        <f t="shared" si="61"/>
        <v>0</v>
      </c>
      <c r="P55" s="101"/>
      <c r="Q55" s="13">
        <f t="shared" si="61"/>
        <v>0</v>
      </c>
      <c r="R55" s="13">
        <f t="shared" si="61"/>
        <v>0</v>
      </c>
      <c r="S55" s="13">
        <f t="shared" si="61"/>
        <v>0</v>
      </c>
      <c r="T55" s="13">
        <f t="shared" si="61"/>
        <v>0</v>
      </c>
      <c r="U55" s="101"/>
      <c r="V55" s="13">
        <f t="shared" ref="V55" si="64">V6*$D55</f>
        <v>0</v>
      </c>
      <c r="W55" s="101"/>
      <c r="X55" s="13">
        <f t="shared" si="61"/>
        <v>0</v>
      </c>
      <c r="Y55" s="124">
        <f t="shared" si="61"/>
        <v>0</v>
      </c>
    </row>
    <row r="56" spans="1:27" x14ac:dyDescent="0.2">
      <c r="B56" t="s">
        <v>8920</v>
      </c>
      <c r="C56" t="s">
        <v>8951</v>
      </c>
      <c r="D56" s="121">
        <f>'Component costs'!D29</f>
        <v>7.8120000000000003</v>
      </c>
      <c r="E56" s="26">
        <f t="shared" ref="E56:Y56" si="65">E7*$D56</f>
        <v>0</v>
      </c>
      <c r="F56" s="13">
        <f t="shared" si="65"/>
        <v>7.8120000000000003</v>
      </c>
      <c r="G56" s="13">
        <f t="shared" si="65"/>
        <v>31.248000000000001</v>
      </c>
      <c r="H56" s="13">
        <f t="shared" si="65"/>
        <v>54.684000000000005</v>
      </c>
      <c r="I56" s="13">
        <f t="shared" si="65"/>
        <v>0</v>
      </c>
      <c r="J56" s="188">
        <f t="shared" ref="J56" si="66">J7*$D56</f>
        <v>0</v>
      </c>
      <c r="K56" s="13">
        <f t="shared" si="65"/>
        <v>0</v>
      </c>
      <c r="L56" s="188">
        <f t="shared" ref="L56" si="67">L7*$D56</f>
        <v>0</v>
      </c>
      <c r="M56" s="13">
        <f t="shared" si="65"/>
        <v>0</v>
      </c>
      <c r="N56" s="101"/>
      <c r="O56" s="13">
        <f t="shared" si="65"/>
        <v>7.8120000000000003</v>
      </c>
      <c r="P56" s="101"/>
      <c r="Q56" s="13">
        <f t="shared" si="65"/>
        <v>7.8120000000000003</v>
      </c>
      <c r="R56" s="13">
        <f t="shared" si="65"/>
        <v>0</v>
      </c>
      <c r="S56" s="13">
        <f t="shared" si="65"/>
        <v>54.684000000000005</v>
      </c>
      <c r="T56" s="13">
        <f t="shared" si="65"/>
        <v>39.06</v>
      </c>
      <c r="U56" s="101"/>
      <c r="V56" s="13">
        <f t="shared" ref="V56" si="68">V7*$D56</f>
        <v>78.12</v>
      </c>
      <c r="W56" s="101"/>
      <c r="X56" s="13">
        <f t="shared" si="65"/>
        <v>54.684000000000005</v>
      </c>
      <c r="Y56" s="124">
        <f t="shared" si="65"/>
        <v>0</v>
      </c>
    </row>
    <row r="57" spans="1:27" s="122" customFormat="1" x14ac:dyDescent="0.2">
      <c r="B57" s="122" t="s">
        <v>8925</v>
      </c>
      <c r="C57" s="122" t="s">
        <v>8983</v>
      </c>
      <c r="D57" s="126">
        <f>'Component costs'!D30</f>
        <v>0</v>
      </c>
      <c r="E57" s="123">
        <f t="shared" ref="E57:Y57" si="69">E8*$D57</f>
        <v>0</v>
      </c>
      <c r="F57" s="101">
        <f t="shared" si="69"/>
        <v>0</v>
      </c>
      <c r="G57" s="101">
        <f t="shared" si="69"/>
        <v>0</v>
      </c>
      <c r="H57" s="101">
        <f t="shared" si="69"/>
        <v>0</v>
      </c>
      <c r="I57" s="101">
        <f t="shared" si="69"/>
        <v>0</v>
      </c>
      <c r="J57" s="189">
        <f t="shared" ref="J57" si="70">J8*$D57</f>
        <v>0</v>
      </c>
      <c r="K57" s="101">
        <f t="shared" si="69"/>
        <v>0</v>
      </c>
      <c r="L57" s="189">
        <f t="shared" ref="L57" si="71">L8*$D57</f>
        <v>0</v>
      </c>
      <c r="M57" s="101">
        <f t="shared" si="69"/>
        <v>0</v>
      </c>
      <c r="N57" s="101"/>
      <c r="O57" s="101">
        <f t="shared" si="69"/>
        <v>0</v>
      </c>
      <c r="P57" s="101"/>
      <c r="Q57" s="101">
        <f t="shared" si="69"/>
        <v>0</v>
      </c>
      <c r="R57" s="101">
        <f t="shared" si="69"/>
        <v>0</v>
      </c>
      <c r="S57" s="101">
        <f t="shared" si="69"/>
        <v>0</v>
      </c>
      <c r="T57" s="101">
        <f t="shared" si="69"/>
        <v>0</v>
      </c>
      <c r="U57" s="101"/>
      <c r="V57" s="101">
        <f t="shared" ref="V57" si="72">V8*$D57</f>
        <v>0</v>
      </c>
      <c r="W57" s="101"/>
      <c r="X57" s="101">
        <f t="shared" si="69"/>
        <v>0</v>
      </c>
      <c r="Y57" s="124">
        <f t="shared" si="69"/>
        <v>0</v>
      </c>
      <c r="Z57" s="194"/>
      <c r="AA57" s="194"/>
    </row>
    <row r="58" spans="1:27" x14ac:dyDescent="0.2">
      <c r="B58" t="s">
        <v>8947</v>
      </c>
      <c r="C58" t="s">
        <v>8984</v>
      </c>
      <c r="D58" s="121">
        <f>'Component costs'!D31</f>
        <v>3.9929999999999999</v>
      </c>
      <c r="E58" s="26">
        <f t="shared" ref="E58:Y58" si="73">E9*$D58</f>
        <v>0</v>
      </c>
      <c r="F58" s="13">
        <f t="shared" si="73"/>
        <v>0</v>
      </c>
      <c r="G58" s="13">
        <f t="shared" si="73"/>
        <v>0</v>
      </c>
      <c r="H58" s="13">
        <f t="shared" si="73"/>
        <v>0</v>
      </c>
      <c r="I58" s="13">
        <f t="shared" si="73"/>
        <v>0</v>
      </c>
      <c r="J58" s="188">
        <f t="shared" ref="J58" si="74">J9*$D58</f>
        <v>0</v>
      </c>
      <c r="K58" s="13">
        <f t="shared" si="73"/>
        <v>0</v>
      </c>
      <c r="L58" s="188">
        <f t="shared" ref="L58" si="75">L9*$D58</f>
        <v>0</v>
      </c>
      <c r="M58" s="13">
        <f t="shared" si="73"/>
        <v>0</v>
      </c>
      <c r="N58" s="101"/>
      <c r="O58" s="13">
        <f t="shared" si="73"/>
        <v>0.39929999999999999</v>
      </c>
      <c r="P58" s="101"/>
      <c r="Q58" s="13">
        <f t="shared" si="73"/>
        <v>0</v>
      </c>
      <c r="R58" s="13">
        <f t="shared" si="73"/>
        <v>0</v>
      </c>
      <c r="S58" s="13">
        <f t="shared" si="73"/>
        <v>0</v>
      </c>
      <c r="T58" s="13">
        <f t="shared" si="73"/>
        <v>0</v>
      </c>
      <c r="U58" s="101"/>
      <c r="V58" s="13">
        <f t="shared" ref="V58" si="76">V9*$D58</f>
        <v>0</v>
      </c>
      <c r="W58" s="101"/>
      <c r="X58" s="13">
        <f t="shared" si="73"/>
        <v>0</v>
      </c>
      <c r="Y58" s="124">
        <f t="shared" si="73"/>
        <v>0</v>
      </c>
    </row>
    <row r="59" spans="1:27" x14ac:dyDescent="0.2">
      <c r="B59" t="s">
        <v>9302</v>
      </c>
      <c r="C59" t="s">
        <v>9311</v>
      </c>
      <c r="D59" s="121">
        <f>'Component costs'!D32</f>
        <v>39.651566000000003</v>
      </c>
      <c r="E59" s="26">
        <f t="shared" ref="E59:Y60" si="77">E10*$D59</f>
        <v>0</v>
      </c>
      <c r="F59" s="13">
        <f t="shared" si="77"/>
        <v>0</v>
      </c>
      <c r="G59" s="13">
        <f t="shared" si="77"/>
        <v>0</v>
      </c>
      <c r="H59" s="13">
        <f t="shared" si="77"/>
        <v>0</v>
      </c>
      <c r="I59" s="13">
        <f t="shared" si="77"/>
        <v>0</v>
      </c>
      <c r="J59" s="188">
        <f t="shared" ref="J59:J60" si="78">J10*$D59</f>
        <v>0</v>
      </c>
      <c r="K59" s="13">
        <f t="shared" si="77"/>
        <v>39.651566000000003</v>
      </c>
      <c r="L59" s="188">
        <f t="shared" ref="L59:L60" si="79">L10*$D59</f>
        <v>0</v>
      </c>
      <c r="M59" s="13">
        <f t="shared" si="77"/>
        <v>0</v>
      </c>
      <c r="N59" s="101"/>
      <c r="O59" s="13">
        <f t="shared" si="77"/>
        <v>0</v>
      </c>
      <c r="P59" s="101"/>
      <c r="Q59" s="13">
        <f t="shared" si="77"/>
        <v>0</v>
      </c>
      <c r="R59" s="13">
        <f t="shared" si="77"/>
        <v>0</v>
      </c>
      <c r="S59" s="13">
        <f t="shared" si="77"/>
        <v>0</v>
      </c>
      <c r="T59" s="13">
        <f t="shared" si="77"/>
        <v>0</v>
      </c>
      <c r="U59" s="101"/>
      <c r="V59" s="13">
        <f t="shared" ref="V59:V60" si="80">V10*$D59</f>
        <v>0</v>
      </c>
      <c r="W59" s="101"/>
      <c r="X59" s="13">
        <f t="shared" si="77"/>
        <v>0</v>
      </c>
      <c r="Y59" s="124">
        <f t="shared" si="77"/>
        <v>0</v>
      </c>
    </row>
    <row r="60" spans="1:27" s="91" customFormat="1" x14ac:dyDescent="0.2">
      <c r="B60" s="91" t="s">
        <v>9292</v>
      </c>
      <c r="C60" s="91" t="s">
        <v>9310</v>
      </c>
      <c r="D60" s="207">
        <f>'Component costs'!D33</f>
        <v>2.42</v>
      </c>
      <c r="E60" s="209">
        <f t="shared" si="77"/>
        <v>0</v>
      </c>
      <c r="F60" s="188">
        <f t="shared" si="77"/>
        <v>0</v>
      </c>
      <c r="G60" s="188">
        <f t="shared" si="77"/>
        <v>0</v>
      </c>
      <c r="H60" s="188">
        <f t="shared" si="77"/>
        <v>0</v>
      </c>
      <c r="I60" s="188">
        <f t="shared" si="77"/>
        <v>0</v>
      </c>
      <c r="J60" s="188">
        <f t="shared" si="78"/>
        <v>0</v>
      </c>
      <c r="K60" s="188">
        <f t="shared" si="77"/>
        <v>0</v>
      </c>
      <c r="L60" s="188">
        <f t="shared" si="79"/>
        <v>2.42</v>
      </c>
      <c r="M60" s="188">
        <f t="shared" si="77"/>
        <v>0</v>
      </c>
      <c r="N60" s="189"/>
      <c r="O60" s="188">
        <f t="shared" si="77"/>
        <v>0</v>
      </c>
      <c r="P60" s="189"/>
      <c r="Q60" s="188">
        <f t="shared" si="77"/>
        <v>0</v>
      </c>
      <c r="R60" s="188">
        <f t="shared" si="77"/>
        <v>0</v>
      </c>
      <c r="S60" s="188">
        <f t="shared" si="77"/>
        <v>0</v>
      </c>
      <c r="T60" s="188">
        <f t="shared" si="77"/>
        <v>0</v>
      </c>
      <c r="U60" s="189"/>
      <c r="V60" s="188">
        <f t="shared" si="80"/>
        <v>0</v>
      </c>
      <c r="W60" s="189"/>
      <c r="X60" s="188">
        <f t="shared" si="77"/>
        <v>0</v>
      </c>
      <c r="Y60" s="210">
        <f t="shared" si="77"/>
        <v>0</v>
      </c>
    </row>
    <row r="61" spans="1:27" s="122" customFormat="1" x14ac:dyDescent="0.2">
      <c r="B61" s="125" t="s">
        <v>8921</v>
      </c>
      <c r="C61" s="127" t="s">
        <v>8985</v>
      </c>
      <c r="D61" s="126">
        <f>'Component costs'!D34</f>
        <v>0</v>
      </c>
      <c r="E61" s="123">
        <f t="shared" ref="E61:Y61" si="81">E12*$D61</f>
        <v>0</v>
      </c>
      <c r="F61" s="101">
        <f t="shared" si="81"/>
        <v>0</v>
      </c>
      <c r="G61" s="101">
        <f t="shared" si="81"/>
        <v>0</v>
      </c>
      <c r="H61" s="101">
        <f t="shared" si="81"/>
        <v>0</v>
      </c>
      <c r="I61" s="101">
        <f t="shared" si="81"/>
        <v>0</v>
      </c>
      <c r="J61" s="189">
        <f t="shared" ref="J61" si="82">J12*$D61</f>
        <v>0</v>
      </c>
      <c r="K61" s="101">
        <f t="shared" si="81"/>
        <v>0</v>
      </c>
      <c r="L61" s="189">
        <f t="shared" ref="L61" si="83">L12*$D61</f>
        <v>0</v>
      </c>
      <c r="M61" s="101">
        <f t="shared" si="81"/>
        <v>0</v>
      </c>
      <c r="N61" s="101"/>
      <c r="O61" s="101">
        <f t="shared" si="81"/>
        <v>0</v>
      </c>
      <c r="P61" s="101"/>
      <c r="Q61" s="101">
        <f t="shared" si="81"/>
        <v>0</v>
      </c>
      <c r="R61" s="101">
        <f t="shared" si="81"/>
        <v>0</v>
      </c>
      <c r="S61" s="101">
        <f t="shared" si="81"/>
        <v>0</v>
      </c>
      <c r="T61" s="101">
        <f t="shared" si="81"/>
        <v>0</v>
      </c>
      <c r="U61" s="101"/>
      <c r="V61" s="101">
        <f t="shared" ref="V61" si="84">V12*$D61</f>
        <v>0</v>
      </c>
      <c r="W61" s="101"/>
      <c r="X61" s="101">
        <f t="shared" si="81"/>
        <v>0</v>
      </c>
      <c r="Y61" s="124">
        <f t="shared" si="81"/>
        <v>0</v>
      </c>
      <c r="Z61" s="194"/>
      <c r="AA61" s="194"/>
    </row>
    <row r="62" spans="1:27" s="122" customFormat="1" x14ac:dyDescent="0.2">
      <c r="B62" s="125" t="s">
        <v>8923</v>
      </c>
      <c r="C62" s="127"/>
      <c r="D62" s="126">
        <f>'Component costs'!D35</f>
        <v>0</v>
      </c>
      <c r="E62" s="123">
        <f t="shared" ref="E62:Y62" si="85">E13*$D62</f>
        <v>0</v>
      </c>
      <c r="F62" s="101">
        <f t="shared" si="85"/>
        <v>0</v>
      </c>
      <c r="G62" s="101">
        <f t="shared" si="85"/>
        <v>0</v>
      </c>
      <c r="H62" s="101">
        <f t="shared" si="85"/>
        <v>0</v>
      </c>
      <c r="I62" s="101">
        <f t="shared" si="85"/>
        <v>0</v>
      </c>
      <c r="J62" s="189">
        <f t="shared" ref="J62" si="86">J13*$D62</f>
        <v>0</v>
      </c>
      <c r="K62" s="101">
        <f t="shared" si="85"/>
        <v>0</v>
      </c>
      <c r="L62" s="189">
        <f t="shared" ref="L62" si="87">L13*$D62</f>
        <v>0</v>
      </c>
      <c r="M62" s="101">
        <f t="shared" si="85"/>
        <v>0</v>
      </c>
      <c r="N62" s="101"/>
      <c r="O62" s="101">
        <f t="shared" si="85"/>
        <v>0</v>
      </c>
      <c r="P62" s="101"/>
      <c r="Q62" s="101">
        <f t="shared" si="85"/>
        <v>0</v>
      </c>
      <c r="R62" s="101">
        <f t="shared" si="85"/>
        <v>0</v>
      </c>
      <c r="S62" s="101">
        <f t="shared" si="85"/>
        <v>0</v>
      </c>
      <c r="T62" s="101">
        <f t="shared" si="85"/>
        <v>0</v>
      </c>
      <c r="U62" s="101"/>
      <c r="V62" s="101">
        <f t="shared" ref="V62" si="88">V13*$D62</f>
        <v>0</v>
      </c>
      <c r="W62" s="101"/>
      <c r="X62" s="101">
        <f t="shared" si="85"/>
        <v>0</v>
      </c>
      <c r="Y62" s="124">
        <f t="shared" si="85"/>
        <v>0</v>
      </c>
      <c r="Z62" s="194"/>
      <c r="AA62" s="194"/>
    </row>
    <row r="63" spans="1:27" x14ac:dyDescent="0.2">
      <c r="B63" t="s">
        <v>8924</v>
      </c>
      <c r="C63" t="s">
        <v>8986</v>
      </c>
      <c r="D63" s="121">
        <f>'Component costs'!D36</f>
        <v>24.329000000000001</v>
      </c>
      <c r="E63" s="26">
        <f t="shared" ref="E63:Y63" si="89">E14*$D63</f>
        <v>0</v>
      </c>
      <c r="F63" s="13">
        <f t="shared" si="89"/>
        <v>24.329000000000001</v>
      </c>
      <c r="G63" s="13">
        <f t="shared" si="89"/>
        <v>0</v>
      </c>
      <c r="H63" s="13">
        <f t="shared" si="89"/>
        <v>0</v>
      </c>
      <c r="I63" s="13">
        <f t="shared" si="89"/>
        <v>0</v>
      </c>
      <c r="J63" s="188">
        <f t="shared" ref="J63" si="90">J14*$D63</f>
        <v>0</v>
      </c>
      <c r="K63" s="13">
        <f t="shared" si="89"/>
        <v>0</v>
      </c>
      <c r="L63" s="188">
        <f t="shared" ref="L63" si="91">L14*$D63</f>
        <v>0</v>
      </c>
      <c r="M63" s="13">
        <f t="shared" si="89"/>
        <v>24.329000000000001</v>
      </c>
      <c r="N63" s="101"/>
      <c r="O63" s="13">
        <f t="shared" si="89"/>
        <v>5.1090900000000001</v>
      </c>
      <c r="P63" s="101"/>
      <c r="Q63" s="13">
        <f t="shared" si="89"/>
        <v>24.329000000000001</v>
      </c>
      <c r="R63" s="13">
        <f t="shared" si="89"/>
        <v>24.329000000000001</v>
      </c>
      <c r="S63" s="13">
        <f t="shared" si="89"/>
        <v>0</v>
      </c>
      <c r="T63" s="13">
        <f t="shared" si="89"/>
        <v>0</v>
      </c>
      <c r="U63" s="101"/>
      <c r="V63" s="13">
        <f t="shared" ref="V63" si="92">V14*$D63</f>
        <v>0</v>
      </c>
      <c r="W63" s="101"/>
      <c r="X63" s="13">
        <f t="shared" si="89"/>
        <v>0</v>
      </c>
      <c r="Y63" s="124">
        <f t="shared" si="89"/>
        <v>0</v>
      </c>
    </row>
    <row r="64" spans="1:27" s="122" customFormat="1" x14ac:dyDescent="0.2">
      <c r="B64" s="122" t="s">
        <v>8926</v>
      </c>
      <c r="C64" s="122" t="s">
        <v>8987</v>
      </c>
      <c r="D64" s="126">
        <f>'Component costs'!D37</f>
        <v>0</v>
      </c>
      <c r="E64" s="123">
        <f t="shared" ref="E64:Y64" si="93">E15*$D64</f>
        <v>0</v>
      </c>
      <c r="F64" s="101">
        <f t="shared" si="93"/>
        <v>0</v>
      </c>
      <c r="G64" s="101">
        <f t="shared" si="93"/>
        <v>0</v>
      </c>
      <c r="H64" s="101">
        <f t="shared" si="93"/>
        <v>0</v>
      </c>
      <c r="I64" s="101">
        <f t="shared" si="93"/>
        <v>0</v>
      </c>
      <c r="J64" s="189">
        <f t="shared" ref="J64" si="94">J15*$D64</f>
        <v>0</v>
      </c>
      <c r="K64" s="101">
        <f t="shared" si="93"/>
        <v>0</v>
      </c>
      <c r="L64" s="189">
        <f t="shared" ref="L64" si="95">L15*$D64</f>
        <v>0</v>
      </c>
      <c r="M64" s="101">
        <f t="shared" si="93"/>
        <v>0</v>
      </c>
      <c r="N64" s="101"/>
      <c r="O64" s="101">
        <f t="shared" si="93"/>
        <v>0</v>
      </c>
      <c r="P64" s="101"/>
      <c r="Q64" s="101">
        <f t="shared" si="93"/>
        <v>0</v>
      </c>
      <c r="R64" s="101">
        <f t="shared" si="93"/>
        <v>0</v>
      </c>
      <c r="S64" s="101">
        <f t="shared" si="93"/>
        <v>0</v>
      </c>
      <c r="T64" s="101">
        <f t="shared" si="93"/>
        <v>0</v>
      </c>
      <c r="U64" s="101"/>
      <c r="V64" s="101">
        <f t="shared" ref="V64" si="96">V15*$D64</f>
        <v>0</v>
      </c>
      <c r="W64" s="101"/>
      <c r="X64" s="101">
        <f t="shared" si="93"/>
        <v>0</v>
      </c>
      <c r="Y64" s="124">
        <f t="shared" si="93"/>
        <v>0</v>
      </c>
      <c r="Z64" s="194"/>
      <c r="AA64" s="194"/>
    </row>
    <row r="65" spans="1:25" x14ac:dyDescent="0.2">
      <c r="B65" t="s">
        <v>8929</v>
      </c>
      <c r="C65" t="s">
        <v>8989</v>
      </c>
      <c r="D65" s="121">
        <f>'Component costs'!D38</f>
        <v>87.831417000000002</v>
      </c>
      <c r="E65" s="26">
        <f t="shared" ref="E65:Y65" si="97">E16*$D65</f>
        <v>0</v>
      </c>
      <c r="F65" s="13">
        <f t="shared" si="97"/>
        <v>0</v>
      </c>
      <c r="G65" s="13">
        <f t="shared" si="97"/>
        <v>0</v>
      </c>
      <c r="H65" s="13">
        <f t="shared" si="97"/>
        <v>0</v>
      </c>
      <c r="I65" s="13">
        <f t="shared" si="97"/>
        <v>0</v>
      </c>
      <c r="J65" s="188">
        <f t="shared" ref="J65" si="98">J16*$D65</f>
        <v>0</v>
      </c>
      <c r="K65" s="13">
        <f t="shared" si="97"/>
        <v>0</v>
      </c>
      <c r="L65" s="188">
        <f t="shared" ref="L65" si="99">L16*$D65</f>
        <v>0</v>
      </c>
      <c r="M65" s="13">
        <f t="shared" si="97"/>
        <v>0</v>
      </c>
      <c r="N65" s="101"/>
      <c r="O65" s="13">
        <f t="shared" si="97"/>
        <v>0</v>
      </c>
      <c r="P65" s="101"/>
      <c r="Q65" s="13">
        <f t="shared" si="97"/>
        <v>0</v>
      </c>
      <c r="R65" s="13">
        <f t="shared" si="97"/>
        <v>0</v>
      </c>
      <c r="S65" s="13">
        <f t="shared" si="97"/>
        <v>87.831417000000002</v>
      </c>
      <c r="T65" s="13">
        <f t="shared" si="97"/>
        <v>0</v>
      </c>
      <c r="U65" s="101"/>
      <c r="V65" s="13">
        <f t="shared" ref="V65" si="100">V16*$D65</f>
        <v>0</v>
      </c>
      <c r="W65" s="101"/>
      <c r="X65" s="13">
        <f t="shared" si="97"/>
        <v>0</v>
      </c>
      <c r="Y65" s="124">
        <f t="shared" si="97"/>
        <v>0</v>
      </c>
    </row>
    <row r="66" spans="1:25" x14ac:dyDescent="0.2">
      <c r="B66" t="s">
        <v>8930</v>
      </c>
      <c r="C66" t="s">
        <v>8990</v>
      </c>
      <c r="D66" s="121">
        <f>'Component costs'!D39</f>
        <v>176.38931700000001</v>
      </c>
      <c r="E66" s="26">
        <f t="shared" ref="E66:Y66" si="101">E17*$D66</f>
        <v>0</v>
      </c>
      <c r="F66" s="13">
        <f t="shared" si="101"/>
        <v>0</v>
      </c>
      <c r="G66" s="13">
        <f t="shared" si="101"/>
        <v>0</v>
      </c>
      <c r="H66" s="13">
        <f t="shared" si="101"/>
        <v>0</v>
      </c>
      <c r="I66" s="13">
        <f t="shared" si="101"/>
        <v>0</v>
      </c>
      <c r="J66" s="188">
        <f t="shared" ref="J66" si="102">J17*$D66</f>
        <v>0</v>
      </c>
      <c r="K66" s="13">
        <f t="shared" si="101"/>
        <v>0</v>
      </c>
      <c r="L66" s="188">
        <f t="shared" ref="L66" si="103">L17*$D66</f>
        <v>0</v>
      </c>
      <c r="M66" s="13">
        <f t="shared" si="101"/>
        <v>0</v>
      </c>
      <c r="N66" s="101"/>
      <c r="O66" s="13">
        <f t="shared" si="101"/>
        <v>0</v>
      </c>
      <c r="P66" s="101"/>
      <c r="Q66" s="13">
        <f t="shared" si="101"/>
        <v>0</v>
      </c>
      <c r="R66" s="13">
        <f t="shared" si="101"/>
        <v>0</v>
      </c>
      <c r="S66" s="13">
        <f t="shared" si="101"/>
        <v>0</v>
      </c>
      <c r="T66" s="13">
        <f t="shared" si="101"/>
        <v>176.38931700000001</v>
      </c>
      <c r="U66" s="101"/>
      <c r="V66" s="13">
        <f t="shared" ref="V66" si="104">V17*$D66</f>
        <v>0</v>
      </c>
      <c r="W66" s="101"/>
      <c r="X66" s="13">
        <f t="shared" si="101"/>
        <v>0</v>
      </c>
      <c r="Y66" s="124">
        <f t="shared" si="101"/>
        <v>0</v>
      </c>
    </row>
    <row r="67" spans="1:25" x14ac:dyDescent="0.2">
      <c r="B67" t="s">
        <v>8931</v>
      </c>
      <c r="C67" t="s">
        <v>8991</v>
      </c>
      <c r="D67" s="121">
        <f>'Component costs'!D40</f>
        <v>372.58792999999997</v>
      </c>
      <c r="E67" s="26">
        <f t="shared" ref="E67:Y67" si="105">E18*$D67</f>
        <v>0</v>
      </c>
      <c r="F67" s="13">
        <f t="shared" si="105"/>
        <v>0</v>
      </c>
      <c r="G67" s="13">
        <f t="shared" si="105"/>
        <v>0</v>
      </c>
      <c r="H67" s="13">
        <f t="shared" si="105"/>
        <v>0</v>
      </c>
      <c r="I67" s="13">
        <f t="shared" si="105"/>
        <v>0</v>
      </c>
      <c r="J67" s="188">
        <f t="shared" ref="J67" si="106">J18*$D67</f>
        <v>0</v>
      </c>
      <c r="K67" s="13">
        <f t="shared" si="105"/>
        <v>0</v>
      </c>
      <c r="L67" s="188">
        <f t="shared" ref="L67" si="107">L18*$D67</f>
        <v>0</v>
      </c>
      <c r="M67" s="13">
        <f t="shared" si="105"/>
        <v>0</v>
      </c>
      <c r="N67" s="101"/>
      <c r="O67" s="13">
        <f t="shared" si="105"/>
        <v>0</v>
      </c>
      <c r="P67" s="101"/>
      <c r="Q67" s="13">
        <f t="shared" si="105"/>
        <v>0</v>
      </c>
      <c r="R67" s="13">
        <f t="shared" si="105"/>
        <v>0</v>
      </c>
      <c r="S67" s="13">
        <f t="shared" si="105"/>
        <v>0</v>
      </c>
      <c r="T67" s="13">
        <f t="shared" si="105"/>
        <v>0</v>
      </c>
      <c r="U67" s="101"/>
      <c r="V67" s="13">
        <f t="shared" ref="V67" si="108">V18*$D67</f>
        <v>372.58792999999997</v>
      </c>
      <c r="W67" s="101"/>
      <c r="X67" s="13">
        <f t="shared" si="105"/>
        <v>0</v>
      </c>
      <c r="Y67" s="124">
        <f t="shared" si="105"/>
        <v>0</v>
      </c>
    </row>
    <row r="68" spans="1:25" x14ac:dyDescent="0.2">
      <c r="B68" t="s">
        <v>8932</v>
      </c>
      <c r="C68" t="s">
        <v>8992</v>
      </c>
      <c r="D68" s="121">
        <f>'Component costs'!D41</f>
        <v>362.89783299999999</v>
      </c>
      <c r="E68" s="26">
        <f t="shared" ref="E68:Y68" si="109">E19*$D68</f>
        <v>0</v>
      </c>
      <c r="F68" s="13">
        <f t="shared" si="109"/>
        <v>0</v>
      </c>
      <c r="G68" s="13">
        <f t="shared" si="109"/>
        <v>0</v>
      </c>
      <c r="H68" s="13">
        <f t="shared" si="109"/>
        <v>0</v>
      </c>
      <c r="I68" s="13">
        <f t="shared" si="109"/>
        <v>0</v>
      </c>
      <c r="J68" s="188">
        <f t="shared" ref="J68" si="110">J19*$D68</f>
        <v>0</v>
      </c>
      <c r="K68" s="13">
        <f t="shared" si="109"/>
        <v>0</v>
      </c>
      <c r="L68" s="188">
        <f t="shared" ref="L68" si="111">L19*$D68</f>
        <v>0</v>
      </c>
      <c r="M68" s="13">
        <f t="shared" si="109"/>
        <v>0</v>
      </c>
      <c r="N68" s="101"/>
      <c r="O68" s="13">
        <f t="shared" si="109"/>
        <v>0</v>
      </c>
      <c r="P68" s="101"/>
      <c r="Q68" s="13">
        <f t="shared" si="109"/>
        <v>0</v>
      </c>
      <c r="R68" s="13">
        <f t="shared" si="109"/>
        <v>0</v>
      </c>
      <c r="S68" s="13">
        <f t="shared" si="109"/>
        <v>0</v>
      </c>
      <c r="T68" s="13">
        <f t="shared" si="109"/>
        <v>0</v>
      </c>
      <c r="U68" s="101"/>
      <c r="V68" s="13">
        <f t="shared" ref="V68" si="112">V19*$D68</f>
        <v>0</v>
      </c>
      <c r="W68" s="101"/>
      <c r="X68" s="13">
        <f t="shared" si="109"/>
        <v>362.89783299999999</v>
      </c>
      <c r="Y68" s="124">
        <f t="shared" si="109"/>
        <v>0</v>
      </c>
    </row>
    <row r="69" spans="1:25" x14ac:dyDescent="0.2">
      <c r="B69" t="s">
        <v>8933</v>
      </c>
      <c r="C69" t="s">
        <v>8993</v>
      </c>
      <c r="D69" s="121">
        <f>'Component costs'!D42</f>
        <v>4.2473169999999998</v>
      </c>
      <c r="E69" s="26">
        <f t="shared" ref="E69:Y69" si="113">E20*$D69</f>
        <v>0</v>
      </c>
      <c r="F69" s="13">
        <f t="shared" si="113"/>
        <v>0</v>
      </c>
      <c r="G69" s="13">
        <f t="shared" si="113"/>
        <v>4.2473169999999998</v>
      </c>
      <c r="H69" s="13">
        <f t="shared" si="113"/>
        <v>0</v>
      </c>
      <c r="I69" s="13">
        <f t="shared" si="113"/>
        <v>0</v>
      </c>
      <c r="J69" s="188">
        <f t="shared" ref="J69" si="114">J20*$D69</f>
        <v>0</v>
      </c>
      <c r="K69" s="13">
        <f t="shared" si="113"/>
        <v>0</v>
      </c>
      <c r="L69" s="188">
        <f t="shared" ref="L69" si="115">L20*$D69</f>
        <v>0</v>
      </c>
      <c r="M69" s="13">
        <f t="shared" si="113"/>
        <v>0</v>
      </c>
      <c r="N69" s="101"/>
      <c r="O69" s="13">
        <f t="shared" si="113"/>
        <v>0</v>
      </c>
      <c r="P69" s="101"/>
      <c r="Q69" s="13">
        <f t="shared" si="113"/>
        <v>0</v>
      </c>
      <c r="R69" s="13">
        <f t="shared" si="113"/>
        <v>0</v>
      </c>
      <c r="S69" s="13">
        <f t="shared" si="113"/>
        <v>0</v>
      </c>
      <c r="T69" s="13">
        <f t="shared" si="113"/>
        <v>0</v>
      </c>
      <c r="U69" s="101"/>
      <c r="V69" s="13">
        <f t="shared" ref="V69" si="116">V20*$D69</f>
        <v>0</v>
      </c>
      <c r="W69" s="101"/>
      <c r="X69" s="13">
        <f t="shared" si="113"/>
        <v>0</v>
      </c>
      <c r="Y69" s="124">
        <f t="shared" si="113"/>
        <v>0</v>
      </c>
    </row>
    <row r="70" spans="1:25" x14ac:dyDescent="0.2">
      <c r="B70" t="s">
        <v>8934</v>
      </c>
      <c r="C70" t="s">
        <v>8994</v>
      </c>
      <c r="D70" s="121">
        <f>'Component costs'!D43</f>
        <v>9.6479999999999997</v>
      </c>
      <c r="E70" s="26">
        <f t="shared" ref="E70:Y70" si="117">E21*$D70</f>
        <v>0</v>
      </c>
      <c r="F70" s="13">
        <f t="shared" si="117"/>
        <v>0</v>
      </c>
      <c r="G70" s="13">
        <f t="shared" si="117"/>
        <v>0</v>
      </c>
      <c r="H70" s="13">
        <f t="shared" si="117"/>
        <v>9.6479999999999997</v>
      </c>
      <c r="I70" s="13">
        <f t="shared" si="117"/>
        <v>0</v>
      </c>
      <c r="J70" s="188">
        <f t="shared" ref="J70" si="118">J21*$D70</f>
        <v>0</v>
      </c>
      <c r="K70" s="13">
        <f t="shared" si="117"/>
        <v>0</v>
      </c>
      <c r="L70" s="188">
        <f t="shared" ref="L70" si="119">L21*$D70</f>
        <v>0</v>
      </c>
      <c r="M70" s="13">
        <f t="shared" si="117"/>
        <v>0</v>
      </c>
      <c r="N70" s="101"/>
      <c r="O70" s="13">
        <f t="shared" si="117"/>
        <v>0</v>
      </c>
      <c r="P70" s="101"/>
      <c r="Q70" s="13">
        <f t="shared" si="117"/>
        <v>0</v>
      </c>
      <c r="R70" s="13">
        <f t="shared" si="117"/>
        <v>0</v>
      </c>
      <c r="S70" s="13">
        <f t="shared" si="117"/>
        <v>0</v>
      </c>
      <c r="T70" s="13">
        <f t="shared" si="117"/>
        <v>0</v>
      </c>
      <c r="U70" s="101"/>
      <c r="V70" s="13">
        <f t="shared" ref="V70" si="120">V21*$D70</f>
        <v>0</v>
      </c>
      <c r="W70" s="101"/>
      <c r="X70" s="13">
        <f t="shared" si="117"/>
        <v>0</v>
      </c>
      <c r="Y70" s="124">
        <f t="shared" si="117"/>
        <v>0</v>
      </c>
    </row>
    <row r="71" spans="1:25" x14ac:dyDescent="0.2">
      <c r="B71" t="s">
        <v>9306</v>
      </c>
      <c r="C71" t="s">
        <v>9312</v>
      </c>
      <c r="D71" s="121">
        <f>'Component costs'!D44</f>
        <v>18.045138000000001</v>
      </c>
      <c r="E71" s="26">
        <f t="shared" ref="E71:Y71" si="121">E22*$D71</f>
        <v>0</v>
      </c>
      <c r="F71" s="13">
        <f t="shared" si="121"/>
        <v>0</v>
      </c>
      <c r="G71" s="13">
        <f t="shared" si="121"/>
        <v>0</v>
      </c>
      <c r="H71" s="13">
        <f t="shared" si="121"/>
        <v>0</v>
      </c>
      <c r="I71" s="13">
        <f t="shared" si="121"/>
        <v>18.045138000000001</v>
      </c>
      <c r="J71" s="188">
        <f>J22*$D71</f>
        <v>0</v>
      </c>
      <c r="K71" s="13">
        <f t="shared" si="121"/>
        <v>0</v>
      </c>
      <c r="L71" s="188">
        <f t="shared" ref="L71:X72" si="122">L22*$D71</f>
        <v>0</v>
      </c>
      <c r="M71" s="13">
        <f t="shared" si="121"/>
        <v>0</v>
      </c>
      <c r="N71" s="101"/>
      <c r="O71" s="13">
        <f t="shared" si="121"/>
        <v>0</v>
      </c>
      <c r="P71" s="101"/>
      <c r="Q71" s="13">
        <f t="shared" si="121"/>
        <v>0</v>
      </c>
      <c r="R71" s="13">
        <f t="shared" si="121"/>
        <v>0</v>
      </c>
      <c r="S71" s="13">
        <f t="shared" si="121"/>
        <v>0</v>
      </c>
      <c r="T71" s="13">
        <f t="shared" si="121"/>
        <v>0</v>
      </c>
      <c r="U71" s="101"/>
      <c r="V71" s="13">
        <f t="shared" ref="V71" si="123">V22*$D71</f>
        <v>0</v>
      </c>
      <c r="W71" s="101"/>
      <c r="X71" s="13">
        <f t="shared" si="121"/>
        <v>0</v>
      </c>
      <c r="Y71" s="124">
        <f t="shared" si="121"/>
        <v>0</v>
      </c>
    </row>
    <row r="72" spans="1:25" s="91" customFormat="1" x14ac:dyDescent="0.2">
      <c r="B72" s="91" t="s">
        <v>9305</v>
      </c>
      <c r="C72" s="91" t="s">
        <v>9013</v>
      </c>
      <c r="D72" s="207">
        <f>'Component costs'!D45</f>
        <v>6.5163000000000002</v>
      </c>
      <c r="E72" s="208">
        <f>E23*$D72</f>
        <v>0</v>
      </c>
      <c r="F72" s="200">
        <f>F23*$D72</f>
        <v>0</v>
      </c>
      <c r="G72" s="200">
        <f t="shared" ref="G72:K72" si="124">G23*$D72</f>
        <v>0</v>
      </c>
      <c r="H72" s="200">
        <f t="shared" si="124"/>
        <v>0</v>
      </c>
      <c r="I72" s="200">
        <f t="shared" si="124"/>
        <v>0</v>
      </c>
      <c r="J72" s="200">
        <f t="shared" si="124"/>
        <v>6.5163000000000002</v>
      </c>
      <c r="K72" s="200">
        <f t="shared" si="124"/>
        <v>0</v>
      </c>
      <c r="L72" s="200">
        <f t="shared" si="122"/>
        <v>0</v>
      </c>
      <c r="M72" s="200">
        <f t="shared" si="122"/>
        <v>0</v>
      </c>
      <c r="N72" s="201"/>
      <c r="O72" s="200">
        <f t="shared" si="122"/>
        <v>0</v>
      </c>
      <c r="P72" s="201"/>
      <c r="Q72" s="200">
        <f t="shared" si="122"/>
        <v>0</v>
      </c>
      <c r="R72" s="200">
        <f t="shared" si="122"/>
        <v>0</v>
      </c>
      <c r="S72" s="200">
        <f t="shared" si="122"/>
        <v>0</v>
      </c>
      <c r="T72" s="200">
        <f t="shared" si="122"/>
        <v>0</v>
      </c>
      <c r="U72" s="201"/>
      <c r="V72" s="200">
        <f t="shared" si="122"/>
        <v>0</v>
      </c>
      <c r="W72" s="201"/>
      <c r="X72" s="200">
        <f t="shared" si="122"/>
        <v>0</v>
      </c>
      <c r="Y72" s="206">
        <f>Y23*$D72</f>
        <v>0</v>
      </c>
    </row>
    <row r="73" spans="1:25" x14ac:dyDescent="0.2">
      <c r="B73" s="1" t="s">
        <v>91</v>
      </c>
      <c r="E73" s="211">
        <f>SUM(E53:E72)</f>
        <v>10.469999999999999</v>
      </c>
      <c r="F73" s="211">
        <f t="shared" ref="F73" si="125">SUM(F53:F72)</f>
        <v>32.140999999999998</v>
      </c>
      <c r="G73" s="211">
        <f t="shared" ref="G73" si="126">SUM(G53:G72)</f>
        <v>35.495317</v>
      </c>
      <c r="H73" s="211">
        <f t="shared" ref="H73" si="127">SUM(H53:H72)</f>
        <v>64.332000000000008</v>
      </c>
      <c r="I73" s="211">
        <f t="shared" ref="I73" si="128">SUM(I53:I72)</f>
        <v>18.045138000000001</v>
      </c>
      <c r="J73" s="214">
        <f t="shared" ref="J73:L73" si="129">SUM(J53:J72)</f>
        <v>6.5163000000000002</v>
      </c>
      <c r="K73" s="211">
        <f t="shared" ref="K73:M73" si="130">SUM(K53:K72)</f>
        <v>39.651566000000003</v>
      </c>
      <c r="L73" s="214">
        <f t="shared" si="129"/>
        <v>2.42</v>
      </c>
      <c r="M73" s="211">
        <f t="shared" si="130"/>
        <v>24.329000000000001</v>
      </c>
      <c r="N73" s="212"/>
      <c r="O73" s="211">
        <f t="shared" ref="O73" si="131">SUM(O53:O72)</f>
        <v>13.32039</v>
      </c>
      <c r="P73" s="212"/>
      <c r="Q73" s="211">
        <f t="shared" ref="Q73" si="132">SUM(Q53:Q72)</f>
        <v>32.140999999999998</v>
      </c>
      <c r="R73" s="211">
        <f>SUM(R53:R72)</f>
        <v>24.329000000000001</v>
      </c>
      <c r="S73" s="211">
        <f t="shared" ref="S73" si="133">SUM(S53:S72)</f>
        <v>142.51541700000001</v>
      </c>
      <c r="T73" s="211">
        <f t="shared" ref="T73" si="134">SUM(T53:T72)</f>
        <v>215.44931700000001</v>
      </c>
      <c r="U73" s="212"/>
      <c r="V73" s="211">
        <f t="shared" ref="V73" si="135">SUM(V53:V72)</f>
        <v>450.70792999999998</v>
      </c>
      <c r="W73" s="212"/>
      <c r="X73" s="211">
        <f t="shared" ref="X73" si="136">SUM(X53:X72)</f>
        <v>417.58183300000002</v>
      </c>
      <c r="Y73" s="212">
        <f t="shared" ref="Y73" si="137">SUM(Y53:Y72)</f>
        <v>0</v>
      </c>
    </row>
    <row r="76" spans="1:25" x14ac:dyDescent="0.2">
      <c r="C76" s="221" t="s">
        <v>80</v>
      </c>
      <c r="D76" s="221"/>
    </row>
    <row r="77" spans="1:25" x14ac:dyDescent="0.2">
      <c r="A77" s="96" t="s">
        <v>73</v>
      </c>
      <c r="B77" s="1" t="s">
        <v>8948</v>
      </c>
      <c r="C77" s="14" t="s">
        <v>51</v>
      </c>
      <c r="D77" s="14" t="s">
        <v>53</v>
      </c>
      <c r="E77" s="14" t="s">
        <v>5</v>
      </c>
      <c r="F77" s="14" t="s">
        <v>8927</v>
      </c>
      <c r="G77" s="14" t="s">
        <v>70</v>
      </c>
      <c r="H77" s="14" t="s">
        <v>71</v>
      </c>
      <c r="I77" s="122" t="s">
        <v>9301</v>
      </c>
      <c r="J77" s="202" t="s">
        <v>9065</v>
      </c>
      <c r="K77" t="s">
        <v>8945</v>
      </c>
      <c r="L77" s="91" t="s">
        <v>8945</v>
      </c>
      <c r="M77" t="s">
        <v>8946</v>
      </c>
      <c r="N77" s="14" t="s">
        <v>92</v>
      </c>
      <c r="O77" s="14"/>
      <c r="P77" s="14"/>
      <c r="Q77" s="14" t="s">
        <v>93</v>
      </c>
      <c r="R77" s="21" t="s">
        <v>282</v>
      </c>
      <c r="S77" s="14" t="s">
        <v>94</v>
      </c>
      <c r="T77" s="14" t="s">
        <v>95</v>
      </c>
      <c r="U77" s="224" t="s">
        <v>96</v>
      </c>
      <c r="V77" s="224"/>
      <c r="W77" s="224"/>
      <c r="X77" s="14" t="s">
        <v>97</v>
      </c>
      <c r="Y77" s="128" t="s">
        <v>7</v>
      </c>
    </row>
    <row r="78" spans="1:25" x14ac:dyDescent="0.2">
      <c r="B78" t="s">
        <v>8916</v>
      </c>
      <c r="C78" t="s">
        <v>8952</v>
      </c>
      <c r="D78" s="121">
        <f>'Component costs'!D48</f>
        <v>2.625</v>
      </c>
      <c r="E78" s="23">
        <f t="shared" ref="E78:I79" si="138">E4*$D78</f>
        <v>5.25</v>
      </c>
      <c r="F78" s="24">
        <f t="shared" si="138"/>
        <v>0</v>
      </c>
      <c r="G78" s="24">
        <f t="shared" si="138"/>
        <v>0</v>
      </c>
      <c r="H78" s="24">
        <f t="shared" si="138"/>
        <v>0</v>
      </c>
      <c r="I78" s="100">
        <f t="shared" si="138"/>
        <v>0</v>
      </c>
      <c r="J78" s="203">
        <f>J53*$D78</f>
        <v>0</v>
      </c>
      <c r="K78" s="24">
        <f>K4*$D78</f>
        <v>0</v>
      </c>
      <c r="L78" s="187">
        <f t="shared" ref="L78" si="139">L4*$D78</f>
        <v>0</v>
      </c>
      <c r="M78" s="24">
        <f>M4*$D78</f>
        <v>0</v>
      </c>
      <c r="N78" s="100"/>
      <c r="O78" s="100"/>
      <c r="P78" s="24">
        <f t="shared" ref="P78:T79" si="140">P4*$D78</f>
        <v>0</v>
      </c>
      <c r="Q78" s="24">
        <f t="shared" si="140"/>
        <v>0</v>
      </c>
      <c r="R78" s="24">
        <f t="shared" si="140"/>
        <v>0</v>
      </c>
      <c r="S78" s="24">
        <f t="shared" si="140"/>
        <v>0</v>
      </c>
      <c r="T78" s="24">
        <f t="shared" si="140"/>
        <v>0</v>
      </c>
      <c r="U78" s="100"/>
      <c r="V78" s="100"/>
      <c r="W78" s="24">
        <f t="shared" ref="W78:Y79" si="141">W4*$D78</f>
        <v>0</v>
      </c>
      <c r="X78" s="24">
        <f t="shared" si="141"/>
        <v>0</v>
      </c>
      <c r="Y78" s="129">
        <f t="shared" si="141"/>
        <v>0</v>
      </c>
    </row>
    <row r="79" spans="1:25" x14ac:dyDescent="0.2">
      <c r="B79" t="s">
        <v>8917</v>
      </c>
      <c r="C79" t="s">
        <v>8953</v>
      </c>
      <c r="D79" s="121">
        <f>'Component costs'!D49</f>
        <v>2.61</v>
      </c>
      <c r="E79" s="26">
        <f t="shared" si="138"/>
        <v>5.22</v>
      </c>
      <c r="F79" s="13">
        <f t="shared" si="138"/>
        <v>0</v>
      </c>
      <c r="G79" s="13">
        <f t="shared" si="138"/>
        <v>0</v>
      </c>
      <c r="H79" s="13">
        <f t="shared" si="138"/>
        <v>0</v>
      </c>
      <c r="I79" s="101">
        <f t="shared" si="138"/>
        <v>0</v>
      </c>
      <c r="J79" s="189">
        <f>J54*$D79</f>
        <v>0</v>
      </c>
      <c r="K79" s="13">
        <f>K5*$D79</f>
        <v>0</v>
      </c>
      <c r="L79" s="188">
        <f t="shared" ref="L79" si="142">L5*$D79</f>
        <v>0</v>
      </c>
      <c r="M79" s="13">
        <f>M5*$D79</f>
        <v>0</v>
      </c>
      <c r="N79" s="101"/>
      <c r="O79" s="101"/>
      <c r="P79" s="13">
        <f t="shared" si="140"/>
        <v>0</v>
      </c>
      <c r="Q79" s="13">
        <f t="shared" si="140"/>
        <v>0</v>
      </c>
      <c r="R79" s="13">
        <f t="shared" si="140"/>
        <v>0</v>
      </c>
      <c r="S79" s="13">
        <f t="shared" si="140"/>
        <v>0</v>
      </c>
      <c r="T79" s="13">
        <f t="shared" si="140"/>
        <v>0</v>
      </c>
      <c r="U79" s="101"/>
      <c r="V79" s="101"/>
      <c r="W79" s="13">
        <f t="shared" si="141"/>
        <v>0</v>
      </c>
      <c r="X79" s="13">
        <f t="shared" si="141"/>
        <v>0</v>
      </c>
      <c r="Y79" s="124">
        <f t="shared" si="141"/>
        <v>0</v>
      </c>
    </row>
    <row r="80" spans="1:25" x14ac:dyDescent="0.2">
      <c r="B80" s="92" t="s">
        <v>8919</v>
      </c>
      <c r="C80" s="3" t="s">
        <v>8997</v>
      </c>
      <c r="D80" s="121">
        <f>'Component costs'!D50</f>
        <v>2.4</v>
      </c>
      <c r="E80" s="26">
        <f t="shared" ref="E80:Y80" si="143">E6*$D80</f>
        <v>0</v>
      </c>
      <c r="F80" s="13">
        <f t="shared" si="143"/>
        <v>0</v>
      </c>
      <c r="G80" s="13">
        <f t="shared" si="143"/>
        <v>0</v>
      </c>
      <c r="H80" s="13">
        <f t="shared" si="143"/>
        <v>0</v>
      </c>
      <c r="I80" s="101">
        <f t="shared" si="143"/>
        <v>0</v>
      </c>
      <c r="J80" s="189">
        <f t="shared" ref="J80" si="144">J55*$D80</f>
        <v>0</v>
      </c>
      <c r="K80" s="13">
        <f t="shared" si="143"/>
        <v>0</v>
      </c>
      <c r="L80" s="188">
        <f t="shared" ref="L80" si="145">L6*$D80</f>
        <v>0</v>
      </c>
      <c r="M80" s="13">
        <f t="shared" si="143"/>
        <v>0</v>
      </c>
      <c r="N80" s="101"/>
      <c r="O80" s="101"/>
      <c r="P80" s="13">
        <f t="shared" si="143"/>
        <v>0</v>
      </c>
      <c r="Q80" s="13">
        <f t="shared" si="143"/>
        <v>0</v>
      </c>
      <c r="R80" s="13">
        <f t="shared" si="143"/>
        <v>0</v>
      </c>
      <c r="S80" s="13">
        <f t="shared" si="143"/>
        <v>0</v>
      </c>
      <c r="T80" s="13">
        <f t="shared" si="143"/>
        <v>0</v>
      </c>
      <c r="U80" s="101"/>
      <c r="V80" s="101"/>
      <c r="W80" s="13">
        <f t="shared" ref="W80" si="146">W6*$D80</f>
        <v>0</v>
      </c>
      <c r="X80" s="13">
        <f t="shared" si="143"/>
        <v>0</v>
      </c>
      <c r="Y80" s="124">
        <f t="shared" si="143"/>
        <v>0</v>
      </c>
    </row>
    <row r="81" spans="2:27" x14ac:dyDescent="0.2">
      <c r="B81" t="s">
        <v>8920</v>
      </c>
      <c r="C81" t="s">
        <v>8951</v>
      </c>
      <c r="D81" s="121">
        <f>'Component costs'!D51</f>
        <v>19.992000000000001</v>
      </c>
      <c r="E81" s="26">
        <f t="shared" ref="E81:Y81" si="147">E7*$D81</f>
        <v>0</v>
      </c>
      <c r="F81" s="13">
        <f t="shared" si="147"/>
        <v>19.992000000000001</v>
      </c>
      <c r="G81" s="13">
        <f t="shared" si="147"/>
        <v>79.968000000000004</v>
      </c>
      <c r="H81" s="13">
        <f t="shared" si="147"/>
        <v>139.94400000000002</v>
      </c>
      <c r="I81" s="101">
        <v>0</v>
      </c>
      <c r="J81" s="189">
        <v>0</v>
      </c>
      <c r="K81" s="13">
        <f t="shared" si="147"/>
        <v>0</v>
      </c>
      <c r="L81" s="188">
        <f t="shared" ref="L81" si="148">L7*$D81</f>
        <v>0</v>
      </c>
      <c r="M81" s="13">
        <f t="shared" si="147"/>
        <v>0</v>
      </c>
      <c r="N81" s="101"/>
      <c r="O81" s="101"/>
      <c r="P81" s="13">
        <f t="shared" si="147"/>
        <v>19.992000000000001</v>
      </c>
      <c r="Q81" s="13">
        <f t="shared" si="147"/>
        <v>19.992000000000001</v>
      </c>
      <c r="R81" s="13">
        <f t="shared" si="147"/>
        <v>0</v>
      </c>
      <c r="S81" s="13">
        <f t="shared" si="147"/>
        <v>139.94400000000002</v>
      </c>
      <c r="T81" s="13">
        <f t="shared" si="147"/>
        <v>99.960000000000008</v>
      </c>
      <c r="U81" s="101"/>
      <c r="V81" s="101"/>
      <c r="W81" s="13">
        <f t="shared" ref="W81" si="149">W7*$D81</f>
        <v>199.92000000000002</v>
      </c>
      <c r="X81" s="13">
        <f t="shared" si="147"/>
        <v>139.94400000000002</v>
      </c>
      <c r="Y81" s="124">
        <f t="shared" si="147"/>
        <v>0</v>
      </c>
    </row>
    <row r="82" spans="2:27" s="122" customFormat="1" x14ac:dyDescent="0.2">
      <c r="B82" s="122" t="s">
        <v>8925</v>
      </c>
      <c r="C82" s="122" t="s">
        <v>8983</v>
      </c>
      <c r="D82" s="126">
        <f>'Component costs'!D52</f>
        <v>0</v>
      </c>
      <c r="E82" s="123">
        <f t="shared" ref="E82:Y82" si="150">E8*$D82</f>
        <v>0</v>
      </c>
      <c r="F82" s="101">
        <f t="shared" si="150"/>
        <v>0</v>
      </c>
      <c r="G82" s="101">
        <f t="shared" si="150"/>
        <v>0</v>
      </c>
      <c r="H82" s="101">
        <f t="shared" si="150"/>
        <v>0</v>
      </c>
      <c r="I82" s="101">
        <f t="shared" si="150"/>
        <v>0</v>
      </c>
      <c r="J82" s="189">
        <f t="shared" ref="J82:J96" si="151">J57*$D82</f>
        <v>0</v>
      </c>
      <c r="K82" s="101">
        <f t="shared" si="150"/>
        <v>0</v>
      </c>
      <c r="L82" s="189">
        <f t="shared" ref="L82" si="152">L8*$D82</f>
        <v>0</v>
      </c>
      <c r="M82" s="101">
        <f t="shared" si="150"/>
        <v>0</v>
      </c>
      <c r="N82" s="101"/>
      <c r="O82" s="101"/>
      <c r="P82" s="101">
        <f t="shared" si="150"/>
        <v>0</v>
      </c>
      <c r="Q82" s="101">
        <f t="shared" si="150"/>
        <v>0</v>
      </c>
      <c r="R82" s="101">
        <f t="shared" si="150"/>
        <v>0</v>
      </c>
      <c r="S82" s="101">
        <f t="shared" si="150"/>
        <v>0</v>
      </c>
      <c r="T82" s="101">
        <f t="shared" si="150"/>
        <v>0</v>
      </c>
      <c r="U82" s="101"/>
      <c r="V82" s="101"/>
      <c r="W82" s="101">
        <f t="shared" ref="W82" si="153">W8*$D82</f>
        <v>0</v>
      </c>
      <c r="X82" s="101">
        <f t="shared" si="150"/>
        <v>0</v>
      </c>
      <c r="Y82" s="124">
        <f t="shared" si="150"/>
        <v>0</v>
      </c>
      <c r="Z82" s="194"/>
      <c r="AA82" s="194"/>
    </row>
    <row r="83" spans="2:27" x14ac:dyDescent="0.2">
      <c r="B83" t="s">
        <v>8947</v>
      </c>
      <c r="C83" t="s">
        <v>8984</v>
      </c>
      <c r="D83" s="121">
        <f>'Component costs'!D53</f>
        <v>17.521771999999999</v>
      </c>
      <c r="E83" s="26">
        <f t="shared" ref="E83:Y83" si="154">E9*$D83</f>
        <v>0</v>
      </c>
      <c r="F83" s="13">
        <f t="shared" si="154"/>
        <v>0</v>
      </c>
      <c r="G83" s="13">
        <f t="shared" si="154"/>
        <v>0</v>
      </c>
      <c r="H83" s="13">
        <f t="shared" si="154"/>
        <v>0</v>
      </c>
      <c r="I83" s="101">
        <f t="shared" si="154"/>
        <v>0</v>
      </c>
      <c r="J83" s="189">
        <f t="shared" si="151"/>
        <v>0</v>
      </c>
      <c r="K83" s="13">
        <f t="shared" si="154"/>
        <v>0</v>
      </c>
      <c r="L83" s="188">
        <f t="shared" ref="L83" si="155">L9*$D83</f>
        <v>0</v>
      </c>
      <c r="M83" s="13">
        <f t="shared" si="154"/>
        <v>0</v>
      </c>
      <c r="N83" s="101"/>
      <c r="O83" s="101"/>
      <c r="P83" s="13">
        <f t="shared" si="154"/>
        <v>0.54667928639999996</v>
      </c>
      <c r="Q83" s="13">
        <f t="shared" si="154"/>
        <v>0</v>
      </c>
      <c r="R83" s="13">
        <f t="shared" si="154"/>
        <v>0</v>
      </c>
      <c r="S83" s="13">
        <f t="shared" si="154"/>
        <v>0</v>
      </c>
      <c r="T83" s="13">
        <f t="shared" si="154"/>
        <v>0</v>
      </c>
      <c r="U83" s="101"/>
      <c r="V83" s="101"/>
      <c r="W83" s="13">
        <f t="shared" ref="W83" si="156">W9*$D83</f>
        <v>0</v>
      </c>
      <c r="X83" s="13">
        <f t="shared" si="154"/>
        <v>0</v>
      </c>
      <c r="Y83" s="124">
        <f t="shared" si="154"/>
        <v>0</v>
      </c>
    </row>
    <row r="84" spans="2:27" x14ac:dyDescent="0.2">
      <c r="B84" t="s">
        <v>9302</v>
      </c>
      <c r="C84" t="s">
        <v>9311</v>
      </c>
      <c r="D84" s="121">
        <f>'Component costs'!D54</f>
        <v>39.651566000000003</v>
      </c>
      <c r="E84" s="26">
        <f t="shared" ref="E84:Y85" si="157">E10*$D84</f>
        <v>0</v>
      </c>
      <c r="F84" s="13">
        <f t="shared" si="157"/>
        <v>0</v>
      </c>
      <c r="G84" s="13">
        <f t="shared" si="157"/>
        <v>0</v>
      </c>
      <c r="H84" s="13">
        <f t="shared" si="157"/>
        <v>0</v>
      </c>
      <c r="I84" s="101">
        <f t="shared" si="157"/>
        <v>0</v>
      </c>
      <c r="J84" s="189">
        <f t="shared" si="151"/>
        <v>0</v>
      </c>
      <c r="K84" s="13">
        <f t="shared" si="157"/>
        <v>39.651566000000003</v>
      </c>
      <c r="L84" s="188">
        <f t="shared" ref="L84:L85" si="158">L10*$D84</f>
        <v>0</v>
      </c>
      <c r="M84" s="13">
        <f t="shared" si="157"/>
        <v>0</v>
      </c>
      <c r="N84" s="101"/>
      <c r="O84" s="101"/>
      <c r="P84" s="13">
        <f t="shared" si="157"/>
        <v>0</v>
      </c>
      <c r="Q84" s="13">
        <f t="shared" si="157"/>
        <v>0</v>
      </c>
      <c r="R84" s="13">
        <f t="shared" si="157"/>
        <v>0</v>
      </c>
      <c r="S84" s="13">
        <f t="shared" si="157"/>
        <v>0</v>
      </c>
      <c r="T84" s="13">
        <f t="shared" si="157"/>
        <v>0</v>
      </c>
      <c r="U84" s="101"/>
      <c r="V84" s="101"/>
      <c r="W84" s="13">
        <f t="shared" ref="W84:W85" si="159">W10*$D84</f>
        <v>0</v>
      </c>
      <c r="X84" s="13">
        <f t="shared" si="157"/>
        <v>0</v>
      </c>
      <c r="Y84" s="124">
        <f t="shared" si="157"/>
        <v>0</v>
      </c>
    </row>
    <row r="85" spans="2:27" s="91" customFormat="1" x14ac:dyDescent="0.2">
      <c r="B85" s="91" t="s">
        <v>9292</v>
      </c>
      <c r="C85" s="91" t="s">
        <v>9310</v>
      </c>
      <c r="D85" s="207">
        <f>'Component costs'!D55</f>
        <v>5.41</v>
      </c>
      <c r="E85" s="209">
        <f t="shared" si="157"/>
        <v>0</v>
      </c>
      <c r="F85" s="188">
        <f t="shared" si="157"/>
        <v>0</v>
      </c>
      <c r="G85" s="188">
        <f t="shared" si="157"/>
        <v>0</v>
      </c>
      <c r="H85" s="188">
        <f t="shared" si="157"/>
        <v>0</v>
      </c>
      <c r="I85" s="189">
        <f t="shared" si="157"/>
        <v>0</v>
      </c>
      <c r="J85" s="189">
        <f t="shared" si="151"/>
        <v>0</v>
      </c>
      <c r="K85" s="188">
        <f t="shared" si="157"/>
        <v>0</v>
      </c>
      <c r="L85" s="188">
        <f t="shared" si="158"/>
        <v>5.41</v>
      </c>
      <c r="M85" s="188">
        <f t="shared" si="157"/>
        <v>0</v>
      </c>
      <c r="N85" s="189"/>
      <c r="O85" s="189"/>
      <c r="P85" s="188">
        <f t="shared" si="157"/>
        <v>0</v>
      </c>
      <c r="Q85" s="188">
        <f t="shared" si="157"/>
        <v>0</v>
      </c>
      <c r="R85" s="188">
        <f t="shared" si="157"/>
        <v>0</v>
      </c>
      <c r="S85" s="188">
        <f t="shared" si="157"/>
        <v>0</v>
      </c>
      <c r="T85" s="188">
        <f t="shared" si="157"/>
        <v>0</v>
      </c>
      <c r="U85" s="189"/>
      <c r="V85" s="189"/>
      <c r="W85" s="188">
        <f t="shared" si="159"/>
        <v>0</v>
      </c>
      <c r="X85" s="188">
        <f t="shared" si="157"/>
        <v>0</v>
      </c>
      <c r="Y85" s="210">
        <f t="shared" si="157"/>
        <v>0</v>
      </c>
    </row>
    <row r="86" spans="2:27" s="122" customFormat="1" x14ac:dyDescent="0.2">
      <c r="B86" s="125" t="s">
        <v>8921</v>
      </c>
      <c r="C86" s="127" t="s">
        <v>8985</v>
      </c>
      <c r="D86" s="126">
        <f>'Component costs'!D56</f>
        <v>0</v>
      </c>
      <c r="E86" s="123">
        <f t="shared" ref="E86:Y86" si="160">E12*$D86</f>
        <v>0</v>
      </c>
      <c r="F86" s="101">
        <f t="shared" si="160"/>
        <v>0</v>
      </c>
      <c r="G86" s="101">
        <f t="shared" si="160"/>
        <v>0</v>
      </c>
      <c r="H86" s="101">
        <f t="shared" si="160"/>
        <v>0</v>
      </c>
      <c r="I86" s="101">
        <f t="shared" si="160"/>
        <v>0</v>
      </c>
      <c r="J86" s="189">
        <f t="shared" si="151"/>
        <v>0</v>
      </c>
      <c r="K86" s="101">
        <f t="shared" si="160"/>
        <v>0</v>
      </c>
      <c r="L86" s="189">
        <f t="shared" ref="L86" si="161">L12*$D86</f>
        <v>0</v>
      </c>
      <c r="M86" s="101">
        <f t="shared" si="160"/>
        <v>0</v>
      </c>
      <c r="N86" s="101"/>
      <c r="O86" s="101"/>
      <c r="P86" s="101">
        <f t="shared" si="160"/>
        <v>0</v>
      </c>
      <c r="Q86" s="101">
        <f t="shared" si="160"/>
        <v>0</v>
      </c>
      <c r="R86" s="101">
        <f t="shared" si="160"/>
        <v>0</v>
      </c>
      <c r="S86" s="101">
        <f t="shared" si="160"/>
        <v>0</v>
      </c>
      <c r="T86" s="101">
        <f t="shared" si="160"/>
        <v>0</v>
      </c>
      <c r="U86" s="101"/>
      <c r="V86" s="101"/>
      <c r="W86" s="101">
        <f t="shared" ref="W86" si="162">W12*$D86</f>
        <v>0</v>
      </c>
      <c r="X86" s="101">
        <f t="shared" si="160"/>
        <v>0</v>
      </c>
      <c r="Y86" s="124">
        <f t="shared" si="160"/>
        <v>0</v>
      </c>
      <c r="Z86" s="194"/>
      <c r="AA86" s="194"/>
    </row>
    <row r="87" spans="2:27" s="122" customFormat="1" x14ac:dyDescent="0.2">
      <c r="B87" s="125" t="s">
        <v>8923</v>
      </c>
      <c r="C87" s="127"/>
      <c r="D87" s="126">
        <f>'Component costs'!D57</f>
        <v>0</v>
      </c>
      <c r="E87" s="123">
        <f t="shared" ref="E87:Y87" si="163">E13*$D87</f>
        <v>0</v>
      </c>
      <c r="F87" s="101">
        <f t="shared" si="163"/>
        <v>0</v>
      </c>
      <c r="G87" s="101">
        <f t="shared" si="163"/>
        <v>0</v>
      </c>
      <c r="H87" s="101">
        <f t="shared" si="163"/>
        <v>0</v>
      </c>
      <c r="I87" s="101">
        <f t="shared" si="163"/>
        <v>0</v>
      </c>
      <c r="J87" s="189">
        <f t="shared" si="151"/>
        <v>0</v>
      </c>
      <c r="K87" s="101">
        <f t="shared" si="163"/>
        <v>0</v>
      </c>
      <c r="L87" s="189">
        <f t="shared" ref="L87" si="164">L13*$D87</f>
        <v>0</v>
      </c>
      <c r="M87" s="101">
        <f t="shared" si="163"/>
        <v>0</v>
      </c>
      <c r="N87" s="101"/>
      <c r="O87" s="101"/>
      <c r="P87" s="101">
        <f t="shared" si="163"/>
        <v>0</v>
      </c>
      <c r="Q87" s="101">
        <f t="shared" si="163"/>
        <v>0</v>
      </c>
      <c r="R87" s="101">
        <f t="shared" si="163"/>
        <v>0</v>
      </c>
      <c r="S87" s="101">
        <f t="shared" si="163"/>
        <v>0</v>
      </c>
      <c r="T87" s="101">
        <f t="shared" si="163"/>
        <v>0</v>
      </c>
      <c r="U87" s="101"/>
      <c r="V87" s="101"/>
      <c r="W87" s="101">
        <f t="shared" ref="W87" si="165">W13*$D87</f>
        <v>0</v>
      </c>
      <c r="X87" s="101">
        <f t="shared" si="163"/>
        <v>0</v>
      </c>
      <c r="Y87" s="124">
        <f t="shared" si="163"/>
        <v>0</v>
      </c>
      <c r="Z87" s="194"/>
      <c r="AA87" s="194"/>
    </row>
    <row r="88" spans="2:27" x14ac:dyDescent="0.2">
      <c r="B88" t="s">
        <v>8924</v>
      </c>
      <c r="C88" t="s">
        <v>8986</v>
      </c>
      <c r="D88" s="121">
        <f>'Component costs'!D58</f>
        <v>16.219004999999999</v>
      </c>
      <c r="E88" s="26">
        <f t="shared" ref="E88:Y88" si="166">E14*$D88</f>
        <v>0</v>
      </c>
      <c r="F88" s="13">
        <f t="shared" si="166"/>
        <v>16.219004999999999</v>
      </c>
      <c r="G88" s="13">
        <f t="shared" si="166"/>
        <v>0</v>
      </c>
      <c r="H88" s="13">
        <f t="shared" si="166"/>
        <v>0</v>
      </c>
      <c r="I88" s="101">
        <f t="shared" si="166"/>
        <v>0</v>
      </c>
      <c r="J88" s="189">
        <f t="shared" si="151"/>
        <v>0</v>
      </c>
      <c r="K88" s="13">
        <f t="shared" si="166"/>
        <v>0</v>
      </c>
      <c r="L88" s="188">
        <f t="shared" ref="L88" si="167">L14*$D88</f>
        <v>0</v>
      </c>
      <c r="M88" s="13">
        <f t="shared" si="166"/>
        <v>16.219004999999999</v>
      </c>
      <c r="N88" s="101"/>
      <c r="O88" s="101"/>
      <c r="P88" s="13">
        <f t="shared" si="166"/>
        <v>9.8935930499999998</v>
      </c>
      <c r="Q88" s="13">
        <f t="shared" si="166"/>
        <v>16.219004999999999</v>
      </c>
      <c r="R88" s="13">
        <f t="shared" si="166"/>
        <v>16.219004999999999</v>
      </c>
      <c r="S88" s="13">
        <f t="shared" si="166"/>
        <v>0</v>
      </c>
      <c r="T88" s="13">
        <f t="shared" si="166"/>
        <v>0</v>
      </c>
      <c r="U88" s="101"/>
      <c r="V88" s="101"/>
      <c r="W88" s="13">
        <f t="shared" ref="W88" si="168">W14*$D88</f>
        <v>0</v>
      </c>
      <c r="X88" s="13">
        <f t="shared" si="166"/>
        <v>0</v>
      </c>
      <c r="Y88" s="124">
        <f t="shared" si="166"/>
        <v>0</v>
      </c>
    </row>
    <row r="89" spans="2:27" s="122" customFormat="1" x14ac:dyDescent="0.2">
      <c r="B89" s="122" t="s">
        <v>8926</v>
      </c>
      <c r="C89" s="122" t="s">
        <v>8987</v>
      </c>
      <c r="D89" s="126">
        <f>'Component costs'!D59</f>
        <v>0</v>
      </c>
      <c r="E89" s="123">
        <f t="shared" ref="E89:Y89" si="169">E15*$D89</f>
        <v>0</v>
      </c>
      <c r="F89" s="101">
        <f t="shared" si="169"/>
        <v>0</v>
      </c>
      <c r="G89" s="101">
        <f t="shared" si="169"/>
        <v>0</v>
      </c>
      <c r="H89" s="101">
        <f t="shared" si="169"/>
        <v>0</v>
      </c>
      <c r="I89" s="101">
        <f t="shared" si="169"/>
        <v>0</v>
      </c>
      <c r="J89" s="189">
        <f t="shared" si="151"/>
        <v>0</v>
      </c>
      <c r="K89" s="101">
        <f t="shared" si="169"/>
        <v>0</v>
      </c>
      <c r="L89" s="189">
        <f t="shared" ref="L89" si="170">L15*$D89</f>
        <v>0</v>
      </c>
      <c r="M89" s="101">
        <f t="shared" si="169"/>
        <v>0</v>
      </c>
      <c r="N89" s="101"/>
      <c r="O89" s="101"/>
      <c r="P89" s="101">
        <f t="shared" si="169"/>
        <v>0</v>
      </c>
      <c r="Q89" s="101">
        <f t="shared" si="169"/>
        <v>0</v>
      </c>
      <c r="R89" s="101">
        <f t="shared" si="169"/>
        <v>0</v>
      </c>
      <c r="S89" s="101">
        <f t="shared" si="169"/>
        <v>0</v>
      </c>
      <c r="T89" s="101">
        <f t="shared" si="169"/>
        <v>0</v>
      </c>
      <c r="U89" s="101"/>
      <c r="V89" s="101"/>
      <c r="W89" s="101">
        <f t="shared" ref="W89" si="171">W15*$D89</f>
        <v>0</v>
      </c>
      <c r="X89" s="101">
        <f t="shared" si="169"/>
        <v>0</v>
      </c>
      <c r="Y89" s="124">
        <f t="shared" si="169"/>
        <v>0</v>
      </c>
      <c r="Z89" s="194"/>
      <c r="AA89" s="194"/>
    </row>
    <row r="90" spans="2:27" x14ac:dyDescent="0.2">
      <c r="B90" t="s">
        <v>8929</v>
      </c>
      <c r="C90" t="s">
        <v>8989</v>
      </c>
      <c r="D90" s="121">
        <f>'Component costs'!D60</f>
        <v>87.831417000000002</v>
      </c>
      <c r="E90" s="26">
        <f t="shared" ref="E90:Y90" si="172">E16*$D90</f>
        <v>0</v>
      </c>
      <c r="F90" s="13">
        <f t="shared" si="172"/>
        <v>0</v>
      </c>
      <c r="G90" s="13">
        <f t="shared" si="172"/>
        <v>0</v>
      </c>
      <c r="H90" s="13">
        <f t="shared" si="172"/>
        <v>0</v>
      </c>
      <c r="I90" s="101">
        <f t="shared" si="172"/>
        <v>0</v>
      </c>
      <c r="J90" s="189">
        <f t="shared" si="151"/>
        <v>0</v>
      </c>
      <c r="K90" s="13">
        <f t="shared" si="172"/>
        <v>0</v>
      </c>
      <c r="L90" s="188">
        <f t="shared" ref="L90" si="173">L16*$D90</f>
        <v>0</v>
      </c>
      <c r="M90" s="13">
        <f t="shared" si="172"/>
        <v>0</v>
      </c>
      <c r="N90" s="101"/>
      <c r="O90" s="101"/>
      <c r="P90" s="13">
        <f t="shared" si="172"/>
        <v>0</v>
      </c>
      <c r="Q90" s="13">
        <f t="shared" si="172"/>
        <v>0</v>
      </c>
      <c r="R90" s="13">
        <f t="shared" si="172"/>
        <v>0</v>
      </c>
      <c r="S90" s="13">
        <f t="shared" si="172"/>
        <v>87.831417000000002</v>
      </c>
      <c r="T90" s="13">
        <f t="shared" si="172"/>
        <v>0</v>
      </c>
      <c r="U90" s="101"/>
      <c r="V90" s="101"/>
      <c r="W90" s="13">
        <f t="shared" ref="W90" si="174">W16*$D90</f>
        <v>0</v>
      </c>
      <c r="X90" s="13">
        <f t="shared" si="172"/>
        <v>0</v>
      </c>
      <c r="Y90" s="124">
        <f t="shared" si="172"/>
        <v>0</v>
      </c>
    </row>
    <row r="91" spans="2:27" x14ac:dyDescent="0.2">
      <c r="B91" t="s">
        <v>8930</v>
      </c>
      <c r="C91" t="s">
        <v>8990</v>
      </c>
      <c r="D91" s="121">
        <f>'Component costs'!D61</f>
        <v>176.38931700000001</v>
      </c>
      <c r="E91" s="26">
        <f t="shared" ref="E91:Y91" si="175">E17*$D91</f>
        <v>0</v>
      </c>
      <c r="F91" s="13">
        <f t="shared" si="175"/>
        <v>0</v>
      </c>
      <c r="G91" s="13">
        <f t="shared" si="175"/>
        <v>0</v>
      </c>
      <c r="H91" s="13">
        <f t="shared" si="175"/>
        <v>0</v>
      </c>
      <c r="I91" s="101">
        <f t="shared" si="175"/>
        <v>0</v>
      </c>
      <c r="J91" s="189">
        <f t="shared" si="151"/>
        <v>0</v>
      </c>
      <c r="K91" s="13">
        <f t="shared" si="175"/>
        <v>0</v>
      </c>
      <c r="L91" s="188">
        <f t="shared" ref="L91" si="176">L17*$D91</f>
        <v>0</v>
      </c>
      <c r="M91" s="13">
        <f t="shared" si="175"/>
        <v>0</v>
      </c>
      <c r="N91" s="101"/>
      <c r="O91" s="101"/>
      <c r="P91" s="13">
        <f t="shared" si="175"/>
        <v>0</v>
      </c>
      <c r="Q91" s="13">
        <f t="shared" si="175"/>
        <v>0</v>
      </c>
      <c r="R91" s="13">
        <f t="shared" si="175"/>
        <v>0</v>
      </c>
      <c r="S91" s="13">
        <f t="shared" si="175"/>
        <v>0</v>
      </c>
      <c r="T91" s="13">
        <f t="shared" si="175"/>
        <v>176.38931700000001</v>
      </c>
      <c r="U91" s="101"/>
      <c r="V91" s="101"/>
      <c r="W91" s="13">
        <f t="shared" ref="W91" si="177">W17*$D91</f>
        <v>0</v>
      </c>
      <c r="X91" s="13">
        <f t="shared" si="175"/>
        <v>0</v>
      </c>
      <c r="Y91" s="124">
        <f t="shared" si="175"/>
        <v>0</v>
      </c>
    </row>
    <row r="92" spans="2:27" x14ac:dyDescent="0.2">
      <c r="B92" t="s">
        <v>8931</v>
      </c>
      <c r="C92" t="s">
        <v>8991</v>
      </c>
      <c r="D92" s="121">
        <f>'Component costs'!D62</f>
        <v>343.53861999999998</v>
      </c>
      <c r="E92" s="26">
        <f t="shared" ref="E92:Y92" si="178">E18*$D92</f>
        <v>0</v>
      </c>
      <c r="F92" s="13">
        <f t="shared" si="178"/>
        <v>0</v>
      </c>
      <c r="G92" s="13">
        <f t="shared" si="178"/>
        <v>0</v>
      </c>
      <c r="H92" s="13">
        <f t="shared" si="178"/>
        <v>0</v>
      </c>
      <c r="I92" s="101">
        <f t="shared" si="178"/>
        <v>0</v>
      </c>
      <c r="J92" s="189">
        <f t="shared" si="151"/>
        <v>0</v>
      </c>
      <c r="K92" s="13">
        <f t="shared" si="178"/>
        <v>0</v>
      </c>
      <c r="L92" s="188">
        <f t="shared" ref="L92" si="179">L18*$D92</f>
        <v>0</v>
      </c>
      <c r="M92" s="13">
        <f t="shared" si="178"/>
        <v>0</v>
      </c>
      <c r="N92" s="101"/>
      <c r="O92" s="101"/>
      <c r="P92" s="13">
        <f t="shared" si="178"/>
        <v>0</v>
      </c>
      <c r="Q92" s="13">
        <f t="shared" si="178"/>
        <v>0</v>
      </c>
      <c r="R92" s="13">
        <f t="shared" si="178"/>
        <v>0</v>
      </c>
      <c r="S92" s="13">
        <f t="shared" si="178"/>
        <v>0</v>
      </c>
      <c r="T92" s="13">
        <f t="shared" si="178"/>
        <v>0</v>
      </c>
      <c r="U92" s="101"/>
      <c r="V92" s="101"/>
      <c r="W92" s="13">
        <f t="shared" ref="W92" si="180">W18*$D92</f>
        <v>343.53861999999998</v>
      </c>
      <c r="X92" s="13">
        <f t="shared" si="178"/>
        <v>0</v>
      </c>
      <c r="Y92" s="124">
        <f t="shared" si="178"/>
        <v>0</v>
      </c>
    </row>
    <row r="93" spans="2:27" x14ac:dyDescent="0.2">
      <c r="B93" t="s">
        <v>8932</v>
      </c>
      <c r="C93" t="s">
        <v>8992</v>
      </c>
      <c r="D93" s="121">
        <f>'Component costs'!D63</f>
        <v>362.89783299999999</v>
      </c>
      <c r="E93" s="26">
        <f t="shared" ref="E93:Y93" si="181">E19*$D93</f>
        <v>0</v>
      </c>
      <c r="F93" s="13">
        <f t="shared" si="181"/>
        <v>0</v>
      </c>
      <c r="G93" s="13">
        <f t="shared" si="181"/>
        <v>0</v>
      </c>
      <c r="H93" s="13">
        <f t="shared" si="181"/>
        <v>0</v>
      </c>
      <c r="I93" s="101">
        <f t="shared" si="181"/>
        <v>0</v>
      </c>
      <c r="J93" s="189">
        <f t="shared" si="151"/>
        <v>0</v>
      </c>
      <c r="K93" s="13">
        <f t="shared" si="181"/>
        <v>0</v>
      </c>
      <c r="L93" s="188">
        <f t="shared" ref="L93" si="182">L19*$D93</f>
        <v>0</v>
      </c>
      <c r="M93" s="13">
        <f t="shared" si="181"/>
        <v>0</v>
      </c>
      <c r="N93" s="101"/>
      <c r="O93" s="101"/>
      <c r="P93" s="13">
        <f t="shared" si="181"/>
        <v>0</v>
      </c>
      <c r="Q93" s="13">
        <f t="shared" si="181"/>
        <v>0</v>
      </c>
      <c r="R93" s="13">
        <f t="shared" si="181"/>
        <v>0</v>
      </c>
      <c r="S93" s="13">
        <f t="shared" si="181"/>
        <v>0</v>
      </c>
      <c r="T93" s="13">
        <f t="shared" si="181"/>
        <v>0</v>
      </c>
      <c r="U93" s="101"/>
      <c r="V93" s="101"/>
      <c r="W93" s="13">
        <f t="shared" ref="W93" si="183">W19*$D93</f>
        <v>0</v>
      </c>
      <c r="X93" s="13">
        <f t="shared" si="181"/>
        <v>362.89783299999999</v>
      </c>
      <c r="Y93" s="124">
        <f t="shared" si="181"/>
        <v>0</v>
      </c>
    </row>
    <row r="94" spans="2:27" x14ac:dyDescent="0.2">
      <c r="B94" t="s">
        <v>8933</v>
      </c>
      <c r="C94" t="s">
        <v>8993</v>
      </c>
      <c r="D94" s="121">
        <f>'Component costs'!D64</f>
        <v>4.2473169999999998</v>
      </c>
      <c r="E94" s="26">
        <f t="shared" ref="E94:Y94" si="184">E20*$D94</f>
        <v>0</v>
      </c>
      <c r="F94" s="13">
        <f t="shared" si="184"/>
        <v>0</v>
      </c>
      <c r="G94" s="13">
        <f t="shared" si="184"/>
        <v>4.2473169999999998</v>
      </c>
      <c r="H94" s="13">
        <f t="shared" si="184"/>
        <v>0</v>
      </c>
      <c r="I94" s="101">
        <f t="shared" si="184"/>
        <v>0</v>
      </c>
      <c r="J94" s="189">
        <f t="shared" si="151"/>
        <v>0</v>
      </c>
      <c r="K94" s="13">
        <f t="shared" si="184"/>
        <v>0</v>
      </c>
      <c r="L94" s="188">
        <f t="shared" ref="L94" si="185">L20*$D94</f>
        <v>0</v>
      </c>
      <c r="M94" s="13">
        <f t="shared" si="184"/>
        <v>0</v>
      </c>
      <c r="N94" s="101"/>
      <c r="O94" s="101"/>
      <c r="P94" s="13">
        <f t="shared" si="184"/>
        <v>0</v>
      </c>
      <c r="Q94" s="13">
        <f t="shared" si="184"/>
        <v>0</v>
      </c>
      <c r="R94" s="13">
        <f t="shared" si="184"/>
        <v>0</v>
      </c>
      <c r="S94" s="13">
        <f t="shared" si="184"/>
        <v>0</v>
      </c>
      <c r="T94" s="13">
        <f t="shared" si="184"/>
        <v>0</v>
      </c>
      <c r="U94" s="101"/>
      <c r="V94" s="101"/>
      <c r="W94" s="13">
        <f t="shared" ref="W94" si="186">W20*$D94</f>
        <v>0</v>
      </c>
      <c r="X94" s="13">
        <f t="shared" si="184"/>
        <v>0</v>
      </c>
      <c r="Y94" s="124">
        <f t="shared" si="184"/>
        <v>0</v>
      </c>
    </row>
    <row r="95" spans="2:27" x14ac:dyDescent="0.2">
      <c r="B95" t="s">
        <v>8934</v>
      </c>
      <c r="C95" t="s">
        <v>8994</v>
      </c>
      <c r="D95" s="121">
        <f>'Component costs'!D65</f>
        <v>9.6479999999999997</v>
      </c>
      <c r="E95" s="26">
        <f t="shared" ref="E95:Y95" si="187">E21*$D95</f>
        <v>0</v>
      </c>
      <c r="F95" s="13">
        <f t="shared" si="187"/>
        <v>0</v>
      </c>
      <c r="G95" s="13">
        <f t="shared" si="187"/>
        <v>0</v>
      </c>
      <c r="H95" s="13">
        <f t="shared" si="187"/>
        <v>9.6479999999999997</v>
      </c>
      <c r="I95" s="101">
        <f t="shared" si="187"/>
        <v>0</v>
      </c>
      <c r="J95" s="189">
        <f t="shared" si="151"/>
        <v>0</v>
      </c>
      <c r="K95" s="13">
        <f t="shared" si="187"/>
        <v>0</v>
      </c>
      <c r="L95" s="188">
        <f t="shared" ref="L95" si="188">L21*$D95</f>
        <v>0</v>
      </c>
      <c r="M95" s="13">
        <f t="shared" si="187"/>
        <v>0</v>
      </c>
      <c r="N95" s="101"/>
      <c r="O95" s="101"/>
      <c r="P95" s="13">
        <f t="shared" si="187"/>
        <v>0</v>
      </c>
      <c r="Q95" s="13">
        <f t="shared" si="187"/>
        <v>0</v>
      </c>
      <c r="R95" s="13">
        <f t="shared" si="187"/>
        <v>0</v>
      </c>
      <c r="S95" s="13">
        <f t="shared" si="187"/>
        <v>0</v>
      </c>
      <c r="T95" s="13">
        <f t="shared" si="187"/>
        <v>0</v>
      </c>
      <c r="U95" s="101"/>
      <c r="V95" s="101"/>
      <c r="W95" s="13">
        <f t="shared" ref="W95" si="189">W21*$D95</f>
        <v>0</v>
      </c>
      <c r="X95" s="13">
        <f t="shared" si="187"/>
        <v>0</v>
      </c>
      <c r="Y95" s="124">
        <f t="shared" si="187"/>
        <v>0</v>
      </c>
    </row>
    <row r="96" spans="2:27" s="122" customFormat="1" x14ac:dyDescent="0.2">
      <c r="B96" s="122" t="s">
        <v>9306</v>
      </c>
      <c r="C96" s="122" t="s">
        <v>9312</v>
      </c>
      <c r="D96" s="126">
        <f>'Component costs'!D66</f>
        <v>0</v>
      </c>
      <c r="E96" s="123">
        <f t="shared" ref="E96:Y96" si="190">E22*$D96</f>
        <v>0</v>
      </c>
      <c r="F96" s="101">
        <f t="shared" si="190"/>
        <v>0</v>
      </c>
      <c r="G96" s="101">
        <f t="shared" si="190"/>
        <v>0</v>
      </c>
      <c r="H96" s="101">
        <f t="shared" si="190"/>
        <v>0</v>
      </c>
      <c r="I96" s="101">
        <f t="shared" si="190"/>
        <v>0</v>
      </c>
      <c r="J96" s="189">
        <f t="shared" si="151"/>
        <v>0</v>
      </c>
      <c r="K96" s="101">
        <f t="shared" si="190"/>
        <v>0</v>
      </c>
      <c r="L96" s="189">
        <f t="shared" ref="L96:M97" si="191">L22*$D96</f>
        <v>0</v>
      </c>
      <c r="M96" s="101">
        <f t="shared" si="190"/>
        <v>0</v>
      </c>
      <c r="N96" s="101"/>
      <c r="O96" s="101"/>
      <c r="P96" s="101">
        <f t="shared" si="190"/>
        <v>0</v>
      </c>
      <c r="Q96" s="101">
        <f t="shared" si="190"/>
        <v>0</v>
      </c>
      <c r="R96" s="101">
        <f t="shared" si="190"/>
        <v>0</v>
      </c>
      <c r="S96" s="101">
        <f t="shared" si="190"/>
        <v>0</v>
      </c>
      <c r="T96" s="101">
        <f t="shared" si="190"/>
        <v>0</v>
      </c>
      <c r="U96" s="101"/>
      <c r="V96" s="101"/>
      <c r="W96" s="101">
        <f t="shared" ref="W96" si="192">W22*$D96</f>
        <v>0</v>
      </c>
      <c r="X96" s="101">
        <f t="shared" si="190"/>
        <v>0</v>
      </c>
      <c r="Y96" s="124">
        <f t="shared" si="190"/>
        <v>0</v>
      </c>
      <c r="Z96" s="194"/>
      <c r="AA96" s="194"/>
    </row>
    <row r="97" spans="2:25" s="202" customFormat="1" x14ac:dyDescent="0.2">
      <c r="B97" s="202" t="s">
        <v>9305</v>
      </c>
      <c r="C97" s="202" t="s">
        <v>9013</v>
      </c>
      <c r="D97" s="204">
        <f>'Component costs'!D67</f>
        <v>0</v>
      </c>
      <c r="E97" s="205">
        <f>E723*$D97</f>
        <v>0</v>
      </c>
      <c r="F97" s="201">
        <f>F23*$D97</f>
        <v>0</v>
      </c>
      <c r="G97" s="201">
        <f t="shared" ref="G97:K97" si="193">G23*$D97</f>
        <v>0</v>
      </c>
      <c r="H97" s="201">
        <f t="shared" si="193"/>
        <v>0</v>
      </c>
      <c r="I97" s="201">
        <f t="shared" si="193"/>
        <v>0</v>
      </c>
      <c r="J97" s="201">
        <f t="shared" si="193"/>
        <v>0</v>
      </c>
      <c r="K97" s="201">
        <f t="shared" si="193"/>
        <v>0</v>
      </c>
      <c r="L97" s="201">
        <f t="shared" si="191"/>
        <v>0</v>
      </c>
      <c r="M97" s="201">
        <f t="shared" si="191"/>
        <v>0</v>
      </c>
      <c r="N97" s="201"/>
      <c r="O97" s="201"/>
      <c r="P97" s="201">
        <f t="shared" ref="P97:X97" si="194">P23*$D97</f>
        <v>0</v>
      </c>
      <c r="Q97" s="201">
        <f t="shared" si="194"/>
        <v>0</v>
      </c>
      <c r="R97" s="201">
        <f t="shared" si="194"/>
        <v>0</v>
      </c>
      <c r="S97" s="201">
        <f t="shared" si="194"/>
        <v>0</v>
      </c>
      <c r="T97" s="201">
        <f t="shared" si="194"/>
        <v>0</v>
      </c>
      <c r="U97" s="201"/>
      <c r="V97" s="201"/>
      <c r="W97" s="201">
        <f t="shared" si="194"/>
        <v>0</v>
      </c>
      <c r="X97" s="201">
        <f t="shared" si="194"/>
        <v>0</v>
      </c>
      <c r="Y97" s="206">
        <f>Y23*$D97</f>
        <v>0</v>
      </c>
    </row>
    <row r="98" spans="2:25" x14ac:dyDescent="0.2">
      <c r="B98" s="1" t="s">
        <v>91</v>
      </c>
      <c r="E98" s="211">
        <f>SUM(E78:E97)</f>
        <v>10.469999999999999</v>
      </c>
      <c r="F98" s="211">
        <f t="shared" ref="F98:G98" si="195">SUM(F78:F97)</f>
        <v>36.211005</v>
      </c>
      <c r="G98" s="211">
        <f t="shared" si="195"/>
        <v>84.215316999999999</v>
      </c>
      <c r="H98" s="211">
        <f t="shared" ref="H98" si="196">SUM(H78:H97)</f>
        <v>149.59200000000001</v>
      </c>
      <c r="I98" s="212">
        <f t="shared" ref="I98:K98" si="197">SUM(I78:I97)</f>
        <v>0</v>
      </c>
      <c r="J98" s="213">
        <f>SUM(J78:J97)</f>
        <v>0</v>
      </c>
      <c r="K98" s="211">
        <f t="shared" si="197"/>
        <v>39.651566000000003</v>
      </c>
      <c r="L98" s="214">
        <f t="shared" ref="L98" si="198">SUM(L78:L97)</f>
        <v>5.41</v>
      </c>
      <c r="M98" s="211">
        <f t="shared" ref="M98" si="199">SUM(M78:M97)</f>
        <v>16.219004999999999</v>
      </c>
      <c r="N98" s="212"/>
      <c r="O98" s="212"/>
      <c r="P98" s="211">
        <f t="shared" ref="P98" si="200">SUM(P78:P97)</f>
        <v>30.432272336400001</v>
      </c>
      <c r="Q98" s="211">
        <f t="shared" ref="Q98" si="201">SUM(Q78:Q97)</f>
        <v>36.211005</v>
      </c>
      <c r="R98" s="211">
        <f>SUM(R78:R97)</f>
        <v>16.219004999999999</v>
      </c>
      <c r="S98" s="211">
        <f t="shared" ref="S98" si="202">SUM(S78:S97)</f>
        <v>227.775417</v>
      </c>
      <c r="T98" s="211">
        <f t="shared" ref="T98" si="203">SUM(T78:T97)</f>
        <v>276.34931700000004</v>
      </c>
      <c r="U98" s="212"/>
      <c r="V98" s="212"/>
      <c r="W98" s="211">
        <f t="shared" ref="W98" si="204">SUM(W78:W97)</f>
        <v>543.45862</v>
      </c>
      <c r="X98" s="211">
        <f t="shared" ref="X98" si="205">SUM(X78:X97)</f>
        <v>502.84183300000001</v>
      </c>
      <c r="Y98" s="212">
        <f t="shared" ref="Y98" si="206">SUM(Y78:Y97)</f>
        <v>0</v>
      </c>
    </row>
  </sheetData>
  <mergeCells count="10">
    <mergeCell ref="U1:W1"/>
    <mergeCell ref="U3:W3"/>
    <mergeCell ref="U26:W26"/>
    <mergeCell ref="U27:W27"/>
    <mergeCell ref="U52:W52"/>
    <mergeCell ref="U77:W77"/>
    <mergeCell ref="C26:D26"/>
    <mergeCell ref="C51:D51"/>
    <mergeCell ref="C76:D76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C3FA-9619-4E6D-94B7-591937497545}">
  <dimension ref="A1:M67"/>
  <sheetViews>
    <sheetView workbookViewId="0">
      <selection activeCell="B40" sqref="B40"/>
    </sheetView>
  </sheetViews>
  <sheetFormatPr baseColWidth="10" defaultColWidth="8.83203125" defaultRowHeight="15" x14ac:dyDescent="0.2"/>
  <cols>
    <col min="2" max="2" width="30.83203125" customWidth="1"/>
    <col min="3" max="3" width="17.83203125" customWidth="1"/>
    <col min="4" max="4" width="9.5" bestFit="1" customWidth="1"/>
    <col min="10" max="10" width="17.83203125" customWidth="1"/>
    <col min="12" max="12" width="10" bestFit="1" customWidth="1"/>
    <col min="13" max="13" width="12" bestFit="1" customWidth="1"/>
  </cols>
  <sheetData>
    <row r="1" spans="1:13" x14ac:dyDescent="0.2">
      <c r="A1" s="1" t="s">
        <v>79</v>
      </c>
    </row>
    <row r="2" spans="1:13" x14ac:dyDescent="0.2">
      <c r="D2" s="103" t="s">
        <v>8954</v>
      </c>
      <c r="E2" s="226" t="s">
        <v>84</v>
      </c>
      <c r="F2" s="226"/>
      <c r="G2" s="226"/>
    </row>
    <row r="3" spans="1:13" x14ac:dyDescent="0.2">
      <c r="A3" s="1" t="s">
        <v>68</v>
      </c>
      <c r="B3" s="1" t="s">
        <v>75</v>
      </c>
      <c r="C3" s="1" t="s">
        <v>51</v>
      </c>
      <c r="D3" s="1" t="s">
        <v>8955</v>
      </c>
      <c r="E3" s="1" t="s">
        <v>53</v>
      </c>
      <c r="F3" s="1" t="s">
        <v>86</v>
      </c>
      <c r="G3" s="1" t="s">
        <v>87</v>
      </c>
      <c r="H3" s="1" t="s">
        <v>89</v>
      </c>
      <c r="I3" s="1" t="s">
        <v>90</v>
      </c>
      <c r="J3" s="1" t="s">
        <v>84</v>
      </c>
      <c r="L3" s="1" t="s">
        <v>8941</v>
      </c>
    </row>
    <row r="4" spans="1:13" x14ac:dyDescent="0.2">
      <c r="B4" s="15" t="s">
        <v>8916</v>
      </c>
      <c r="C4" s="17" t="s">
        <v>8952</v>
      </c>
      <c r="D4" s="119">
        <v>2.625</v>
      </c>
      <c r="E4" s="16"/>
      <c r="F4" s="16"/>
      <c r="G4" s="16"/>
      <c r="H4" s="16"/>
      <c r="I4" s="16"/>
      <c r="J4" s="17" t="s">
        <v>8995</v>
      </c>
      <c r="L4" s="51" t="s">
        <v>9294</v>
      </c>
    </row>
    <row r="5" spans="1:13" x14ac:dyDescent="0.2">
      <c r="B5" s="18" t="s">
        <v>8917</v>
      </c>
      <c r="C5" s="19" t="s">
        <v>8953</v>
      </c>
      <c r="D5" s="178">
        <v>2.61</v>
      </c>
      <c r="J5" s="19" t="s">
        <v>8995</v>
      </c>
    </row>
    <row r="6" spans="1:13" s="3" customFormat="1" x14ac:dyDescent="0.2">
      <c r="B6" s="104" t="s">
        <v>8919</v>
      </c>
      <c r="C6" s="93" t="s">
        <v>8997</v>
      </c>
      <c r="D6" s="179">
        <v>2.4</v>
      </c>
      <c r="J6" s="93" t="s">
        <v>8995</v>
      </c>
    </row>
    <row r="7" spans="1:13" x14ac:dyDescent="0.2">
      <c r="B7" s="18" t="s">
        <v>8920</v>
      </c>
      <c r="C7" s="19" t="s">
        <v>8951</v>
      </c>
      <c r="D7" s="178">
        <v>4.508</v>
      </c>
      <c r="J7" s="19" t="s">
        <v>8996</v>
      </c>
    </row>
    <row r="8" spans="1:13" x14ac:dyDescent="0.2">
      <c r="B8" s="18" t="s">
        <v>8925</v>
      </c>
      <c r="C8" s="19" t="s">
        <v>8983</v>
      </c>
      <c r="D8" s="178">
        <v>2.2799999999999998</v>
      </c>
      <c r="J8" s="19" t="s">
        <v>8998</v>
      </c>
    </row>
    <row r="9" spans="1:13" x14ac:dyDescent="0.2">
      <c r="B9" s="18" t="s">
        <v>8947</v>
      </c>
      <c r="C9" s="19" t="s">
        <v>8984</v>
      </c>
      <c r="D9" s="178">
        <v>6.8</v>
      </c>
      <c r="E9" s="91"/>
      <c r="J9" s="19" t="s">
        <v>8998</v>
      </c>
    </row>
    <row r="10" spans="1:13" x14ac:dyDescent="0.2">
      <c r="B10" s="18" t="s">
        <v>9291</v>
      </c>
      <c r="C10" s="19" t="s">
        <v>9309</v>
      </c>
      <c r="D10" s="180">
        <f>D54</f>
        <v>39.651566000000003</v>
      </c>
      <c r="E10" s="91"/>
      <c r="J10" s="120" t="s">
        <v>9293</v>
      </c>
    </row>
    <row r="11" spans="1:13" x14ac:dyDescent="0.2">
      <c r="B11" s="18" t="s">
        <v>9292</v>
      </c>
      <c r="C11" s="19" t="s">
        <v>9310</v>
      </c>
      <c r="D11" s="178">
        <v>5.41</v>
      </c>
      <c r="E11" s="91"/>
      <c r="J11" s="19" t="s">
        <v>8998</v>
      </c>
    </row>
    <row r="12" spans="1:13" s="3" customFormat="1" x14ac:dyDescent="0.2">
      <c r="B12" s="104" t="s">
        <v>8921</v>
      </c>
      <c r="C12" s="93" t="s">
        <v>8985</v>
      </c>
      <c r="D12" s="179"/>
      <c r="J12" s="93"/>
      <c r="L12"/>
      <c r="M12"/>
    </row>
    <row r="13" spans="1:13" s="3" customFormat="1" x14ac:dyDescent="0.2">
      <c r="B13" s="104" t="s">
        <v>8923</v>
      </c>
      <c r="C13" s="93"/>
      <c r="D13" s="179"/>
      <c r="J13" s="93"/>
      <c r="L13"/>
      <c r="M13"/>
    </row>
    <row r="14" spans="1:13" x14ac:dyDescent="0.2">
      <c r="B14" s="18" t="s">
        <v>8988</v>
      </c>
      <c r="C14" s="19" t="s">
        <v>8986</v>
      </c>
      <c r="D14" s="178">
        <f>11.39+7.97</f>
        <v>19.36</v>
      </c>
      <c r="J14" s="19" t="s">
        <v>9295</v>
      </c>
    </row>
    <row r="15" spans="1:13" x14ac:dyDescent="0.2">
      <c r="B15" s="18" t="s">
        <v>8926</v>
      </c>
      <c r="C15" s="19" t="s">
        <v>8987</v>
      </c>
      <c r="D15" s="178">
        <f>11.39+7.97</f>
        <v>19.36</v>
      </c>
      <c r="J15" s="19" t="s">
        <v>9295</v>
      </c>
    </row>
    <row r="16" spans="1:13" x14ac:dyDescent="0.2">
      <c r="B16" s="18" t="s">
        <v>8929</v>
      </c>
      <c r="C16" s="19" t="s">
        <v>8989</v>
      </c>
      <c r="D16" s="178">
        <v>87.831417000000002</v>
      </c>
      <c r="J16" s="19" t="s">
        <v>9000</v>
      </c>
    </row>
    <row r="17" spans="1:10" x14ac:dyDescent="0.2">
      <c r="B17" s="18" t="s">
        <v>8930</v>
      </c>
      <c r="C17" s="19" t="s">
        <v>8990</v>
      </c>
      <c r="D17" s="178">
        <v>176.38931700000001</v>
      </c>
      <c r="J17" s="19" t="s">
        <v>9000</v>
      </c>
    </row>
    <row r="18" spans="1:10" x14ac:dyDescent="0.2">
      <c r="B18" s="18" t="s">
        <v>8931</v>
      </c>
      <c r="C18" s="19" t="s">
        <v>8991</v>
      </c>
      <c r="D18" s="178">
        <v>3514.8185360000002</v>
      </c>
      <c r="J18" s="19" t="s">
        <v>9000</v>
      </c>
    </row>
    <row r="19" spans="1:10" x14ac:dyDescent="0.2">
      <c r="B19" s="18" t="s">
        <v>8932</v>
      </c>
      <c r="C19" s="19" t="s">
        <v>8992</v>
      </c>
      <c r="D19" s="178">
        <v>362.89783299999999</v>
      </c>
      <c r="J19" s="19" t="s">
        <v>9000</v>
      </c>
    </row>
    <row r="20" spans="1:10" x14ac:dyDescent="0.2">
      <c r="B20" s="18" t="s">
        <v>8933</v>
      </c>
      <c r="C20" s="19" t="s">
        <v>8993</v>
      </c>
      <c r="D20" s="178">
        <v>4.2473169999999998</v>
      </c>
      <c r="J20" s="19" t="s">
        <v>9000</v>
      </c>
    </row>
    <row r="21" spans="1:10" x14ac:dyDescent="0.2">
      <c r="B21" s="18" t="s">
        <v>8934</v>
      </c>
      <c r="C21" s="19" t="s">
        <v>8994</v>
      </c>
      <c r="D21" s="178">
        <v>9.6479999999999997</v>
      </c>
      <c r="J21" s="19" t="s">
        <v>9000</v>
      </c>
    </row>
    <row r="22" spans="1:10" x14ac:dyDescent="0.2">
      <c r="B22" s="18" t="s">
        <v>9304</v>
      </c>
      <c r="C22" s="19" t="s">
        <v>9012</v>
      </c>
      <c r="D22" s="181"/>
      <c r="J22" s="19" t="s">
        <v>69</v>
      </c>
    </row>
    <row r="23" spans="1:10" x14ac:dyDescent="0.2">
      <c r="B23" s="20" t="s">
        <v>9011</v>
      </c>
      <c r="C23" s="22" t="s">
        <v>9013</v>
      </c>
      <c r="D23" s="182"/>
      <c r="E23" s="21"/>
      <c r="F23" s="21"/>
      <c r="G23" s="21"/>
      <c r="H23" s="21"/>
      <c r="I23" s="21"/>
      <c r="J23" s="22" t="s">
        <v>69</v>
      </c>
    </row>
    <row r="24" spans="1:10" x14ac:dyDescent="0.2">
      <c r="E24" s="227" t="s">
        <v>84</v>
      </c>
      <c r="F24" s="227"/>
      <c r="G24" s="227"/>
    </row>
    <row r="25" spans="1:10" x14ac:dyDescent="0.2">
      <c r="A25" s="1" t="s">
        <v>72</v>
      </c>
      <c r="B25" s="1" t="s">
        <v>75</v>
      </c>
      <c r="C25" s="1" t="s">
        <v>51</v>
      </c>
      <c r="D25" s="1" t="s">
        <v>8955</v>
      </c>
      <c r="E25" s="1" t="s">
        <v>53</v>
      </c>
      <c r="F25" s="1" t="s">
        <v>86</v>
      </c>
      <c r="G25" s="1" t="s">
        <v>87</v>
      </c>
      <c r="H25" s="1" t="s">
        <v>89</v>
      </c>
      <c r="I25" s="1" t="s">
        <v>90</v>
      </c>
      <c r="J25" s="1" t="s">
        <v>84</v>
      </c>
    </row>
    <row r="26" spans="1:10" x14ac:dyDescent="0.2">
      <c r="B26" s="15" t="s">
        <v>8916</v>
      </c>
      <c r="C26" s="17" t="s">
        <v>8952</v>
      </c>
      <c r="D26" s="119">
        <v>2.625</v>
      </c>
      <c r="E26" s="16"/>
      <c r="F26" s="16"/>
      <c r="G26" s="16"/>
      <c r="H26" s="16"/>
      <c r="I26" s="16"/>
      <c r="J26" s="17" t="s">
        <v>8995</v>
      </c>
    </row>
    <row r="27" spans="1:10" x14ac:dyDescent="0.2">
      <c r="B27" s="18" t="s">
        <v>8917</v>
      </c>
      <c r="C27" s="19" t="s">
        <v>8953</v>
      </c>
      <c r="D27" s="178">
        <v>2.61</v>
      </c>
      <c r="J27" s="19" t="s">
        <v>8995</v>
      </c>
    </row>
    <row r="28" spans="1:10" x14ac:dyDescent="0.2">
      <c r="B28" s="104" t="s">
        <v>8919</v>
      </c>
      <c r="C28" s="93" t="s">
        <v>8997</v>
      </c>
      <c r="D28" s="179">
        <v>2.4</v>
      </c>
      <c r="E28" s="3"/>
      <c r="F28" s="3"/>
      <c r="G28" s="3"/>
      <c r="H28" s="3"/>
      <c r="I28" s="3"/>
      <c r="J28" s="93" t="s">
        <v>8995</v>
      </c>
    </row>
    <row r="29" spans="1:10" x14ac:dyDescent="0.2">
      <c r="B29" s="18" t="s">
        <v>8920</v>
      </c>
      <c r="C29" s="19" t="s">
        <v>8951</v>
      </c>
      <c r="D29" s="178">
        <v>7.8120000000000003</v>
      </c>
      <c r="J29" s="19" t="s">
        <v>8996</v>
      </c>
    </row>
    <row r="30" spans="1:10" x14ac:dyDescent="0.2">
      <c r="B30" s="18" t="s">
        <v>8925</v>
      </c>
      <c r="C30" s="19" t="s">
        <v>8983</v>
      </c>
      <c r="D30" s="181"/>
      <c r="J30" s="19" t="s">
        <v>69</v>
      </c>
    </row>
    <row r="31" spans="1:10" x14ac:dyDescent="0.2">
      <c r="B31" s="18" t="s">
        <v>8947</v>
      </c>
      <c r="C31" s="19" t="s">
        <v>8984</v>
      </c>
      <c r="D31" s="178">
        <v>3.9929999999999999</v>
      </c>
      <c r="J31" s="19" t="s">
        <v>9296</v>
      </c>
    </row>
    <row r="32" spans="1:10" x14ac:dyDescent="0.2">
      <c r="B32" s="18" t="s">
        <v>9291</v>
      </c>
      <c r="C32" s="19" t="s">
        <v>9309</v>
      </c>
      <c r="D32" s="180">
        <f>D54</f>
        <v>39.651566000000003</v>
      </c>
      <c r="E32" s="91"/>
      <c r="J32" s="120" t="s">
        <v>9293</v>
      </c>
    </row>
    <row r="33" spans="1:10" x14ac:dyDescent="0.2">
      <c r="B33" s="18" t="s">
        <v>9292</v>
      </c>
      <c r="C33" s="19" t="s">
        <v>9310</v>
      </c>
      <c r="D33" s="178">
        <v>2.42</v>
      </c>
      <c r="E33" s="91"/>
      <c r="J33" s="183" t="s">
        <v>9297</v>
      </c>
    </row>
    <row r="34" spans="1:10" x14ac:dyDescent="0.2">
      <c r="B34" s="104" t="s">
        <v>8921</v>
      </c>
      <c r="C34" s="93" t="s">
        <v>8985</v>
      </c>
      <c r="D34" s="178"/>
      <c r="J34" s="183"/>
    </row>
    <row r="35" spans="1:10" x14ac:dyDescent="0.2">
      <c r="B35" s="104" t="s">
        <v>8923</v>
      </c>
      <c r="C35" s="19"/>
      <c r="D35" s="178"/>
      <c r="J35" s="183"/>
    </row>
    <row r="36" spans="1:10" x14ac:dyDescent="0.2">
      <c r="B36" s="18" t="s">
        <v>8924</v>
      </c>
      <c r="C36" s="19" t="s">
        <v>8986</v>
      </c>
      <c r="D36" s="178">
        <v>24.329000000000001</v>
      </c>
      <c r="E36" s="91"/>
      <c r="J36" s="183" t="s">
        <v>9299</v>
      </c>
    </row>
    <row r="37" spans="1:10" x14ac:dyDescent="0.2">
      <c r="B37" s="18" t="s">
        <v>8926</v>
      </c>
      <c r="C37" s="19" t="s">
        <v>8987</v>
      </c>
      <c r="D37" s="181"/>
      <c r="J37" s="19" t="s">
        <v>69</v>
      </c>
    </row>
    <row r="38" spans="1:10" x14ac:dyDescent="0.2">
      <c r="B38" s="18" t="s">
        <v>8929</v>
      </c>
      <c r="C38" s="19" t="s">
        <v>8989</v>
      </c>
      <c r="D38" s="178">
        <f>D16</f>
        <v>87.831417000000002</v>
      </c>
      <c r="J38" s="19" t="s">
        <v>9000</v>
      </c>
    </row>
    <row r="39" spans="1:10" x14ac:dyDescent="0.2">
      <c r="B39" s="18" t="s">
        <v>8930</v>
      </c>
      <c r="C39" s="19" t="s">
        <v>8990</v>
      </c>
      <c r="D39" s="178">
        <f>D17</f>
        <v>176.38931700000001</v>
      </c>
      <c r="J39" s="19" t="s">
        <v>9000</v>
      </c>
    </row>
    <row r="40" spans="1:10" x14ac:dyDescent="0.2">
      <c r="B40" s="18" t="s">
        <v>8931</v>
      </c>
      <c r="C40" s="19" t="s">
        <v>8991</v>
      </c>
      <c r="D40" s="178">
        <v>372.58792999999997</v>
      </c>
      <c r="J40" s="19" t="s">
        <v>9000</v>
      </c>
    </row>
    <row r="41" spans="1:10" x14ac:dyDescent="0.2">
      <c r="B41" s="18" t="s">
        <v>8932</v>
      </c>
      <c r="C41" s="19" t="s">
        <v>8992</v>
      </c>
      <c r="D41" s="178">
        <f>D19</f>
        <v>362.89783299999999</v>
      </c>
      <c r="J41" s="19" t="s">
        <v>9000</v>
      </c>
    </row>
    <row r="42" spans="1:10" x14ac:dyDescent="0.2">
      <c r="B42" s="18" t="s">
        <v>8933</v>
      </c>
      <c r="C42" s="19" t="s">
        <v>8993</v>
      </c>
      <c r="D42" s="178">
        <f>D20</f>
        <v>4.2473169999999998</v>
      </c>
      <c r="J42" s="19" t="s">
        <v>9000</v>
      </c>
    </row>
    <row r="43" spans="1:10" x14ac:dyDescent="0.2">
      <c r="B43" s="18" t="s">
        <v>8934</v>
      </c>
      <c r="C43" s="19" t="s">
        <v>8994</v>
      </c>
      <c r="D43" s="178">
        <f>D21</f>
        <v>9.6479999999999997</v>
      </c>
      <c r="J43" s="19" t="s">
        <v>9000</v>
      </c>
    </row>
    <row r="44" spans="1:10" x14ac:dyDescent="0.2">
      <c r="B44" s="18" t="s">
        <v>9304</v>
      </c>
      <c r="C44" s="19" t="s">
        <v>9012</v>
      </c>
      <c r="D44" s="178">
        <v>18.045138000000001</v>
      </c>
      <c r="J44" s="19" t="s">
        <v>9300</v>
      </c>
    </row>
    <row r="45" spans="1:10" x14ac:dyDescent="0.2">
      <c r="B45" s="20" t="s">
        <v>9011</v>
      </c>
      <c r="C45" s="22" t="s">
        <v>9013</v>
      </c>
      <c r="D45" s="184">
        <v>6.5163000000000002</v>
      </c>
      <c r="E45" s="146"/>
      <c r="F45" s="21"/>
      <c r="G45" s="21"/>
      <c r="H45" s="21"/>
      <c r="I45" s="21"/>
      <c r="J45" s="22" t="s">
        <v>9300</v>
      </c>
    </row>
    <row r="46" spans="1:10" x14ac:dyDescent="0.2">
      <c r="E46" s="227" t="s">
        <v>84</v>
      </c>
      <c r="F46" s="227"/>
      <c r="G46" s="227"/>
    </row>
    <row r="47" spans="1:10" x14ac:dyDescent="0.2">
      <c r="A47" s="1" t="s">
        <v>73</v>
      </c>
      <c r="B47" s="1" t="s">
        <v>75</v>
      </c>
      <c r="C47" s="1" t="s">
        <v>51</v>
      </c>
      <c r="D47" s="1" t="s">
        <v>8955</v>
      </c>
      <c r="E47" s="1" t="s">
        <v>53</v>
      </c>
      <c r="F47" s="1" t="s">
        <v>86</v>
      </c>
      <c r="G47" s="1" t="s">
        <v>87</v>
      </c>
      <c r="H47" s="1" t="s">
        <v>89</v>
      </c>
      <c r="I47" s="1" t="s">
        <v>90</v>
      </c>
      <c r="J47" s="1" t="s">
        <v>84</v>
      </c>
    </row>
    <row r="48" spans="1:10" x14ac:dyDescent="0.2">
      <c r="B48" s="15" t="s">
        <v>8916</v>
      </c>
      <c r="C48" s="17" t="s">
        <v>8952</v>
      </c>
      <c r="D48" s="119">
        <v>2.625</v>
      </c>
      <c r="E48" s="16"/>
      <c r="F48" s="16"/>
      <c r="G48" s="16"/>
      <c r="H48" s="16"/>
      <c r="I48" s="16"/>
      <c r="J48" s="17" t="s">
        <v>8995</v>
      </c>
    </row>
    <row r="49" spans="2:10" x14ac:dyDescent="0.2">
      <c r="B49" s="18" t="s">
        <v>8917</v>
      </c>
      <c r="C49" s="19" t="s">
        <v>8953</v>
      </c>
      <c r="D49" s="178">
        <v>2.61</v>
      </c>
      <c r="J49" s="19" t="s">
        <v>8995</v>
      </c>
    </row>
    <row r="50" spans="2:10" x14ac:dyDescent="0.2">
      <c r="B50" s="104" t="s">
        <v>8919</v>
      </c>
      <c r="C50" s="93" t="s">
        <v>8997</v>
      </c>
      <c r="D50" s="179">
        <v>2.4</v>
      </c>
      <c r="E50" s="3"/>
      <c r="F50" s="3"/>
      <c r="G50" s="3"/>
      <c r="H50" s="3"/>
      <c r="I50" s="3"/>
      <c r="J50" s="93" t="s">
        <v>8995</v>
      </c>
    </row>
    <row r="51" spans="2:10" x14ac:dyDescent="0.2">
      <c r="B51" s="18" t="s">
        <v>8920</v>
      </c>
      <c r="C51" s="19" t="s">
        <v>8951</v>
      </c>
      <c r="D51" s="178">
        <v>19.992000000000001</v>
      </c>
      <c r="J51" s="19" t="s">
        <v>8996</v>
      </c>
    </row>
    <row r="52" spans="2:10" x14ac:dyDescent="0.2">
      <c r="B52" s="18" t="s">
        <v>8925</v>
      </c>
      <c r="C52" s="19" t="s">
        <v>8983</v>
      </c>
      <c r="D52" s="181"/>
      <c r="J52" s="19" t="s">
        <v>69</v>
      </c>
    </row>
    <row r="53" spans="2:10" x14ac:dyDescent="0.2">
      <c r="B53" s="18" t="s">
        <v>8947</v>
      </c>
      <c r="C53" s="19" t="s">
        <v>8984</v>
      </c>
      <c r="D53" s="178">
        <v>17.521771999999999</v>
      </c>
      <c r="J53" s="19" t="s">
        <v>8999</v>
      </c>
    </row>
    <row r="54" spans="2:10" x14ac:dyDescent="0.2">
      <c r="B54" s="18" t="s">
        <v>9291</v>
      </c>
      <c r="C54" s="19" t="s">
        <v>9309</v>
      </c>
      <c r="D54" s="178">
        <v>39.651566000000003</v>
      </c>
      <c r="E54" s="91"/>
      <c r="J54" s="19" t="s">
        <v>8999</v>
      </c>
    </row>
    <row r="55" spans="2:10" x14ac:dyDescent="0.2">
      <c r="B55" s="18" t="s">
        <v>9292</v>
      </c>
      <c r="C55" s="19" t="s">
        <v>9310</v>
      </c>
      <c r="D55" s="180">
        <f>D11</f>
        <v>5.41</v>
      </c>
      <c r="E55" s="91"/>
      <c r="J55" s="120" t="s">
        <v>9298</v>
      </c>
    </row>
    <row r="56" spans="2:10" x14ac:dyDescent="0.2">
      <c r="B56" s="104" t="s">
        <v>8921</v>
      </c>
      <c r="C56" s="93" t="s">
        <v>8985</v>
      </c>
      <c r="D56" s="178"/>
      <c r="J56" s="19"/>
    </row>
    <row r="57" spans="2:10" x14ac:dyDescent="0.2">
      <c r="B57" s="104" t="s">
        <v>8923</v>
      </c>
      <c r="C57" s="19"/>
      <c r="D57" s="178"/>
      <c r="J57" s="19"/>
    </row>
    <row r="58" spans="2:10" x14ac:dyDescent="0.2">
      <c r="B58" s="18" t="s">
        <v>8924</v>
      </c>
      <c r="C58" s="19" t="s">
        <v>8986</v>
      </c>
      <c r="D58" s="178">
        <v>16.219004999999999</v>
      </c>
      <c r="J58" s="19" t="s">
        <v>8999</v>
      </c>
    </row>
    <row r="59" spans="2:10" x14ac:dyDescent="0.2">
      <c r="B59" s="18" t="s">
        <v>8926</v>
      </c>
      <c r="C59" s="19" t="s">
        <v>8987</v>
      </c>
      <c r="D59" s="181"/>
      <c r="J59" s="19" t="s">
        <v>69</v>
      </c>
    </row>
    <row r="60" spans="2:10" x14ac:dyDescent="0.2">
      <c r="B60" s="18" t="s">
        <v>8929</v>
      </c>
      <c r="C60" s="19" t="s">
        <v>8989</v>
      </c>
      <c r="D60" s="178">
        <f>D16</f>
        <v>87.831417000000002</v>
      </c>
      <c r="J60" s="19" t="s">
        <v>9000</v>
      </c>
    </row>
    <row r="61" spans="2:10" x14ac:dyDescent="0.2">
      <c r="B61" s="18" t="s">
        <v>8930</v>
      </c>
      <c r="C61" s="19" t="s">
        <v>8990</v>
      </c>
      <c r="D61" s="178">
        <f>D17</f>
        <v>176.38931700000001</v>
      </c>
      <c r="J61" s="19" t="s">
        <v>9000</v>
      </c>
    </row>
    <row r="62" spans="2:10" x14ac:dyDescent="0.2">
      <c r="B62" s="18" t="s">
        <v>8931</v>
      </c>
      <c r="C62" s="19" t="s">
        <v>8991</v>
      </c>
      <c r="D62" s="178">
        <v>343.53861999999998</v>
      </c>
      <c r="J62" s="19" t="s">
        <v>9000</v>
      </c>
    </row>
    <row r="63" spans="2:10" x14ac:dyDescent="0.2">
      <c r="B63" s="18" t="s">
        <v>8932</v>
      </c>
      <c r="C63" s="19" t="s">
        <v>8992</v>
      </c>
      <c r="D63" s="178">
        <f>D19</f>
        <v>362.89783299999999</v>
      </c>
      <c r="J63" s="19" t="s">
        <v>9000</v>
      </c>
    </row>
    <row r="64" spans="2:10" x14ac:dyDescent="0.2">
      <c r="B64" s="18" t="s">
        <v>8933</v>
      </c>
      <c r="C64" s="19" t="s">
        <v>8993</v>
      </c>
      <c r="D64" s="178">
        <f>D20</f>
        <v>4.2473169999999998</v>
      </c>
      <c r="J64" s="19" t="s">
        <v>9000</v>
      </c>
    </row>
    <row r="65" spans="2:10" x14ac:dyDescent="0.2">
      <c r="B65" s="18" t="s">
        <v>8934</v>
      </c>
      <c r="C65" s="19" t="s">
        <v>8994</v>
      </c>
      <c r="D65" s="178">
        <f>D21</f>
        <v>9.6479999999999997</v>
      </c>
      <c r="J65" s="19" t="s">
        <v>9000</v>
      </c>
    </row>
    <row r="66" spans="2:10" x14ac:dyDescent="0.2">
      <c r="B66" s="18" t="s">
        <v>9304</v>
      </c>
      <c r="C66" s="19" t="s">
        <v>9012</v>
      </c>
      <c r="D66" s="181"/>
      <c r="J66" s="19" t="s">
        <v>69</v>
      </c>
    </row>
    <row r="67" spans="2:10" x14ac:dyDescent="0.2">
      <c r="B67" s="20" t="s">
        <v>9011</v>
      </c>
      <c r="C67" s="22" t="s">
        <v>9013</v>
      </c>
      <c r="D67" s="182"/>
      <c r="E67" s="21"/>
      <c r="F67" s="21"/>
      <c r="G67" s="21"/>
      <c r="H67" s="21"/>
      <c r="I67" s="21"/>
      <c r="J67" s="22" t="s">
        <v>69</v>
      </c>
    </row>
  </sheetData>
  <mergeCells count="3">
    <mergeCell ref="E2:G2"/>
    <mergeCell ref="E46:G46"/>
    <mergeCell ref="E24:G2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B7F1-20F9-417F-B67D-00FBC169736B}">
  <dimension ref="A1:M26"/>
  <sheetViews>
    <sheetView workbookViewId="0">
      <selection activeCell="A6" sqref="A6"/>
    </sheetView>
  </sheetViews>
  <sheetFormatPr baseColWidth="10" defaultColWidth="8.83203125" defaultRowHeight="15" x14ac:dyDescent="0.2"/>
  <cols>
    <col min="2" max="2" width="30.83203125" customWidth="1"/>
    <col min="3" max="3" width="17.83203125" customWidth="1"/>
    <col min="11" max="11" width="17.83203125" customWidth="1"/>
  </cols>
  <sheetData>
    <row r="1" spans="1:13" x14ac:dyDescent="0.2">
      <c r="A1" s="1" t="s">
        <v>82</v>
      </c>
      <c r="B1" s="1"/>
      <c r="C1" t="s">
        <v>8949</v>
      </c>
    </row>
    <row r="3" spans="1:13" x14ac:dyDescent="0.2">
      <c r="F3" s="226" t="s">
        <v>84</v>
      </c>
      <c r="G3" s="226"/>
      <c r="H3" s="226"/>
      <c r="M3" t="s">
        <v>8940</v>
      </c>
    </row>
    <row r="4" spans="1:13" x14ac:dyDescent="0.2">
      <c r="A4" s="1" t="s">
        <v>68</v>
      </c>
      <c r="B4" s="1" t="s">
        <v>74</v>
      </c>
      <c r="C4" s="1" t="s">
        <v>51</v>
      </c>
      <c r="D4" s="1" t="s">
        <v>88</v>
      </c>
      <c r="E4" s="1" t="s">
        <v>86</v>
      </c>
      <c r="F4" s="1" t="s">
        <v>53</v>
      </c>
      <c r="G4" s="1" t="s">
        <v>86</v>
      </c>
      <c r="H4" s="1" t="s">
        <v>87</v>
      </c>
      <c r="I4" s="1" t="s">
        <v>89</v>
      </c>
      <c r="J4" s="1" t="s">
        <v>90</v>
      </c>
      <c r="K4" s="1" t="s">
        <v>84</v>
      </c>
      <c r="M4" s="1" t="s">
        <v>8941</v>
      </c>
    </row>
    <row r="5" spans="1:13" x14ac:dyDescent="0.2">
      <c r="B5" s="15" t="s">
        <v>76</v>
      </c>
      <c r="C5" s="16" t="s">
        <v>81</v>
      </c>
      <c r="D5" s="16">
        <v>10</v>
      </c>
      <c r="E5" s="16" t="s">
        <v>83</v>
      </c>
      <c r="F5" s="16"/>
      <c r="G5" s="16"/>
      <c r="H5" s="16"/>
      <c r="I5" s="16"/>
      <c r="J5" s="16"/>
      <c r="K5" s="17" t="s">
        <v>85</v>
      </c>
    </row>
    <row r="6" spans="1:13" x14ac:dyDescent="0.2">
      <c r="B6" s="18" t="s">
        <v>77</v>
      </c>
      <c r="K6" s="19"/>
    </row>
    <row r="7" spans="1:13" x14ac:dyDescent="0.2">
      <c r="B7" s="18"/>
      <c r="K7" s="19"/>
    </row>
    <row r="8" spans="1:13" x14ac:dyDescent="0.2">
      <c r="B8" s="18"/>
      <c r="K8" s="19"/>
    </row>
    <row r="9" spans="1:13" x14ac:dyDescent="0.2">
      <c r="B9" s="18"/>
      <c r="K9" s="19"/>
    </row>
    <row r="10" spans="1:13" x14ac:dyDescent="0.2">
      <c r="B10" s="20"/>
      <c r="C10" s="21"/>
      <c r="D10" s="21"/>
      <c r="E10" s="21"/>
      <c r="F10" s="21"/>
      <c r="G10" s="21"/>
      <c r="H10" s="21"/>
      <c r="I10" s="21"/>
      <c r="J10" s="21"/>
      <c r="K10" s="22"/>
    </row>
    <row r="12" spans="1:13" x14ac:dyDescent="0.2">
      <c r="A12" s="1" t="s">
        <v>72</v>
      </c>
      <c r="B12" s="1" t="s">
        <v>74</v>
      </c>
      <c r="C12" s="1" t="s">
        <v>51</v>
      </c>
      <c r="D12" s="1" t="s">
        <v>88</v>
      </c>
      <c r="E12" s="1" t="s">
        <v>86</v>
      </c>
      <c r="F12" s="1" t="s">
        <v>53</v>
      </c>
      <c r="G12" s="1" t="s">
        <v>86</v>
      </c>
      <c r="H12" s="1" t="s">
        <v>87</v>
      </c>
      <c r="I12" s="1" t="s">
        <v>89</v>
      </c>
      <c r="J12" s="1" t="s">
        <v>90</v>
      </c>
      <c r="K12" s="1" t="s">
        <v>84</v>
      </c>
    </row>
    <row r="13" spans="1:13" x14ac:dyDescent="0.2">
      <c r="B13" s="15" t="s">
        <v>76</v>
      </c>
      <c r="C13" s="16" t="s">
        <v>81</v>
      </c>
      <c r="D13" s="16">
        <v>5</v>
      </c>
      <c r="E13" s="16" t="s">
        <v>83</v>
      </c>
      <c r="F13" s="16"/>
      <c r="G13" s="16"/>
      <c r="H13" s="16"/>
      <c r="I13" s="16"/>
      <c r="J13" s="16"/>
      <c r="K13" s="17" t="s">
        <v>85</v>
      </c>
    </row>
    <row r="14" spans="1:13" x14ac:dyDescent="0.2">
      <c r="B14" s="18" t="s">
        <v>77</v>
      </c>
      <c r="K14" s="19"/>
    </row>
    <row r="15" spans="1:13" x14ac:dyDescent="0.2">
      <c r="B15" s="18"/>
      <c r="K15" s="19"/>
    </row>
    <row r="16" spans="1:13" x14ac:dyDescent="0.2">
      <c r="B16" s="18"/>
      <c r="K16" s="19"/>
    </row>
    <row r="17" spans="1:11" x14ac:dyDescent="0.2">
      <c r="B17" s="18"/>
      <c r="K17" s="19"/>
    </row>
    <row r="18" spans="1:11" x14ac:dyDescent="0.2">
      <c r="B18" s="20"/>
      <c r="C18" s="21"/>
      <c r="D18" s="21"/>
      <c r="E18" s="21"/>
      <c r="F18" s="21"/>
      <c r="G18" s="21"/>
      <c r="H18" s="21"/>
      <c r="I18" s="21"/>
      <c r="J18" s="21"/>
      <c r="K18" s="22"/>
    </row>
    <row r="20" spans="1:11" x14ac:dyDescent="0.2">
      <c r="A20" s="1" t="s">
        <v>73</v>
      </c>
      <c r="B20" s="1" t="s">
        <v>74</v>
      </c>
      <c r="C20" s="1" t="s">
        <v>51</v>
      </c>
      <c r="D20" s="1" t="s">
        <v>88</v>
      </c>
      <c r="E20" s="1" t="s">
        <v>86</v>
      </c>
      <c r="F20" s="1" t="s">
        <v>53</v>
      </c>
      <c r="G20" s="1" t="s">
        <v>86</v>
      </c>
      <c r="H20" s="1" t="s">
        <v>87</v>
      </c>
      <c r="I20" s="1" t="s">
        <v>89</v>
      </c>
      <c r="J20" s="1" t="s">
        <v>90</v>
      </c>
      <c r="K20" s="1" t="s">
        <v>84</v>
      </c>
    </row>
    <row r="21" spans="1:11" x14ac:dyDescent="0.2">
      <c r="B21" s="15" t="s">
        <v>76</v>
      </c>
      <c r="C21" s="16" t="s">
        <v>81</v>
      </c>
      <c r="D21" s="16">
        <v>8</v>
      </c>
      <c r="E21" s="16" t="s">
        <v>83</v>
      </c>
      <c r="F21" s="16"/>
      <c r="G21" s="16"/>
      <c r="H21" s="16"/>
      <c r="I21" s="16"/>
      <c r="J21" s="16"/>
      <c r="K21" s="17" t="s">
        <v>85</v>
      </c>
    </row>
    <row r="22" spans="1:11" x14ac:dyDescent="0.2">
      <c r="B22" s="18" t="s">
        <v>77</v>
      </c>
      <c r="K22" s="19"/>
    </row>
    <row r="23" spans="1:11" x14ac:dyDescent="0.2">
      <c r="B23" s="18"/>
      <c r="K23" s="19"/>
    </row>
    <row r="24" spans="1:11" x14ac:dyDescent="0.2">
      <c r="B24" s="18"/>
      <c r="K24" s="19"/>
    </row>
    <row r="25" spans="1:11" x14ac:dyDescent="0.2">
      <c r="B25" s="18"/>
      <c r="K25" s="19"/>
    </row>
    <row r="26" spans="1:11" x14ac:dyDescent="0.2">
      <c r="B26" s="20"/>
      <c r="C26" s="21"/>
      <c r="D26" s="21"/>
      <c r="E26" s="21"/>
      <c r="F26" s="21"/>
      <c r="G26" s="21"/>
      <c r="H26" s="21"/>
      <c r="I26" s="21"/>
      <c r="J26" s="21"/>
      <c r="K26" s="22"/>
    </row>
  </sheetData>
  <mergeCells count="1">
    <mergeCell ref="F3:H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6C95-7E70-4B4A-8EEF-8485B8873901}">
  <dimension ref="A1:V23"/>
  <sheetViews>
    <sheetView workbookViewId="0">
      <selection activeCell="A23" sqref="A23"/>
    </sheetView>
  </sheetViews>
  <sheetFormatPr baseColWidth="10" defaultColWidth="8.83203125" defaultRowHeight="15" x14ac:dyDescent="0.2"/>
  <sheetData>
    <row r="1" spans="1:22" x14ac:dyDescent="0.2">
      <c r="A1" s="1" t="s">
        <v>279</v>
      </c>
    </row>
    <row r="2" spans="1:22" x14ac:dyDescent="0.2">
      <c r="S2" t="s">
        <v>9322</v>
      </c>
      <c r="U2">
        <v>10294.870000000001</v>
      </c>
    </row>
    <row r="3" spans="1:22" x14ac:dyDescent="0.2">
      <c r="A3" s="1" t="s">
        <v>68</v>
      </c>
      <c r="C3" t="s">
        <v>51</v>
      </c>
      <c r="D3" t="s">
        <v>99</v>
      </c>
      <c r="E3" t="s">
        <v>100</v>
      </c>
      <c r="F3" t="s">
        <v>8961</v>
      </c>
      <c r="G3" t="s">
        <v>84</v>
      </c>
      <c r="J3" t="s">
        <v>8957</v>
      </c>
      <c r="K3" t="s">
        <v>8959</v>
      </c>
      <c r="L3" t="s">
        <v>8958</v>
      </c>
      <c r="R3" t="s">
        <v>9318</v>
      </c>
      <c r="S3" t="s">
        <v>9319</v>
      </c>
      <c r="T3" t="s">
        <v>9321</v>
      </c>
      <c r="U3" t="s">
        <v>8959</v>
      </c>
      <c r="V3" s="1" t="s">
        <v>9323</v>
      </c>
    </row>
    <row r="4" spans="1:22" x14ac:dyDescent="0.2">
      <c r="B4" t="s">
        <v>101</v>
      </c>
      <c r="C4" t="s">
        <v>106</v>
      </c>
      <c r="D4" s="28">
        <v>0.71</v>
      </c>
      <c r="E4">
        <v>6048</v>
      </c>
      <c r="F4" s="97">
        <f>K4*D4</f>
        <v>7130.9702000000007</v>
      </c>
      <c r="G4" t="s">
        <v>98</v>
      </c>
      <c r="I4">
        <f>E4/J4</f>
        <v>0.68858573507210341</v>
      </c>
      <c r="J4">
        <v>8783.2199999999993</v>
      </c>
      <c r="K4">
        <v>10043.620000000001</v>
      </c>
      <c r="L4" t="s">
        <v>8960</v>
      </c>
      <c r="M4" t="s">
        <v>8963</v>
      </c>
      <c r="O4" t="s">
        <v>9315</v>
      </c>
      <c r="R4">
        <v>5320</v>
      </c>
      <c r="S4" s="28">
        <v>0.6</v>
      </c>
      <c r="T4">
        <f>S4*9029.83</f>
        <v>5417.8980000000001</v>
      </c>
      <c r="U4">
        <f>S4*U2</f>
        <v>6176.9220000000005</v>
      </c>
      <c r="V4" s="1" t="s">
        <v>9320</v>
      </c>
    </row>
    <row r="5" spans="1:22" x14ac:dyDescent="0.2">
      <c r="B5" t="s">
        <v>103</v>
      </c>
      <c r="C5" t="s">
        <v>107</v>
      </c>
      <c r="D5" s="28">
        <v>1.0900000000000001</v>
      </c>
      <c r="E5">
        <v>9318</v>
      </c>
      <c r="F5" s="98">
        <f>D5*K4</f>
        <v>10947.545800000002</v>
      </c>
      <c r="G5" t="s">
        <v>105</v>
      </c>
      <c r="I5">
        <f>E5/J4</f>
        <v>1.0608865541339054</v>
      </c>
      <c r="O5" t="s">
        <v>9317</v>
      </c>
      <c r="R5">
        <v>7294</v>
      </c>
      <c r="S5" s="28">
        <v>0.82</v>
      </c>
      <c r="T5">
        <f>S5*9029.83</f>
        <v>7404.4605999999994</v>
      </c>
      <c r="U5">
        <f>S5*U2</f>
        <v>8441.7934000000005</v>
      </c>
    </row>
    <row r="6" spans="1:22" x14ac:dyDescent="0.2">
      <c r="A6" s="1" t="s">
        <v>72</v>
      </c>
      <c r="F6" s="105"/>
      <c r="O6" t="s">
        <v>9316</v>
      </c>
      <c r="R6">
        <v>12837</v>
      </c>
      <c r="S6" s="28">
        <v>1.45</v>
      </c>
      <c r="T6">
        <f>S6*9029.83</f>
        <v>13093.253499999999</v>
      </c>
      <c r="U6">
        <f>S6*U2</f>
        <v>14927.5615</v>
      </c>
    </row>
    <row r="7" spans="1:22" x14ac:dyDescent="0.2">
      <c r="B7" t="s">
        <v>101</v>
      </c>
      <c r="C7" t="s">
        <v>108</v>
      </c>
      <c r="D7" s="28">
        <v>0.17</v>
      </c>
      <c r="E7">
        <v>264</v>
      </c>
      <c r="F7" s="98">
        <f>D7*K7</f>
        <v>422.42450000000002</v>
      </c>
      <c r="G7" t="s">
        <v>98</v>
      </c>
      <c r="I7">
        <f>E7/J7</f>
        <v>0.16601998528459219</v>
      </c>
      <c r="J7">
        <v>1590.17</v>
      </c>
      <c r="K7">
        <v>2484.85</v>
      </c>
      <c r="M7" t="s">
        <v>8964</v>
      </c>
    </row>
    <row r="8" spans="1:22" x14ac:dyDescent="0.2">
      <c r="B8" t="s">
        <v>103</v>
      </c>
      <c r="C8" t="s">
        <v>109</v>
      </c>
      <c r="D8" s="28">
        <v>0.23</v>
      </c>
      <c r="E8">
        <v>363</v>
      </c>
      <c r="F8" s="98">
        <f>D8*K7</f>
        <v>571.51549999999997</v>
      </c>
      <c r="G8" t="s">
        <v>105</v>
      </c>
      <c r="I8">
        <f>E8/J7</f>
        <v>0.2282774797663143</v>
      </c>
    </row>
    <row r="9" spans="1:22" x14ac:dyDescent="0.2">
      <c r="A9" s="1" t="s">
        <v>73</v>
      </c>
      <c r="F9" s="105"/>
    </row>
    <row r="10" spans="1:22" x14ac:dyDescent="0.2">
      <c r="B10" t="s">
        <v>101</v>
      </c>
      <c r="C10" t="s">
        <v>102</v>
      </c>
      <c r="D10" s="28">
        <v>0.53</v>
      </c>
      <c r="E10">
        <v>3015</v>
      </c>
      <c r="F10" s="98">
        <v>3015</v>
      </c>
      <c r="G10" t="s">
        <v>9314</v>
      </c>
      <c r="I10">
        <f>E10/J10</f>
        <v>0.48590395056833841</v>
      </c>
      <c r="J10">
        <v>6204.93</v>
      </c>
      <c r="M10" t="s">
        <v>8962</v>
      </c>
    </row>
    <row r="11" spans="1:22" x14ac:dyDescent="0.2">
      <c r="B11" t="s">
        <v>103</v>
      </c>
      <c r="C11" t="s">
        <v>104</v>
      </c>
      <c r="D11" s="28">
        <v>0.53</v>
      </c>
      <c r="E11">
        <v>3015</v>
      </c>
      <c r="F11" s="99">
        <f>D11*K11</f>
        <v>3314.1748000000002</v>
      </c>
      <c r="G11" t="s">
        <v>110</v>
      </c>
      <c r="K11">
        <v>6253.16</v>
      </c>
    </row>
    <row r="13" spans="1:22" x14ac:dyDescent="0.2">
      <c r="A13" s="33" t="s">
        <v>280</v>
      </c>
    </row>
    <row r="16" spans="1:22" x14ac:dyDescent="0.2">
      <c r="A16" s="1" t="s">
        <v>9259</v>
      </c>
      <c r="F16">
        <v>1.1399999999999999</v>
      </c>
      <c r="G16" t="s">
        <v>9326</v>
      </c>
      <c r="M16" t="s">
        <v>9260</v>
      </c>
    </row>
    <row r="18" spans="1:7" x14ac:dyDescent="0.2">
      <c r="A18" s="1" t="s">
        <v>9327</v>
      </c>
      <c r="C18" t="s">
        <v>9332</v>
      </c>
      <c r="F18" t="s">
        <v>9328</v>
      </c>
    </row>
    <row r="19" spans="1:7" x14ac:dyDescent="0.2">
      <c r="A19" t="s">
        <v>68</v>
      </c>
      <c r="C19" s="28">
        <v>0.5</v>
      </c>
      <c r="D19" t="s">
        <v>9333</v>
      </c>
      <c r="F19" s="28">
        <v>0.35</v>
      </c>
      <c r="G19" t="s">
        <v>9329</v>
      </c>
    </row>
    <row r="20" spans="1:7" x14ac:dyDescent="0.2">
      <c r="A20" t="s">
        <v>72</v>
      </c>
      <c r="C20" s="28">
        <v>0.21</v>
      </c>
      <c r="D20" t="s">
        <v>9333</v>
      </c>
      <c r="F20" s="28">
        <v>0.1</v>
      </c>
      <c r="G20" t="s">
        <v>9330</v>
      </c>
    </row>
    <row r="21" spans="1:7" x14ac:dyDescent="0.2">
      <c r="A21" t="s">
        <v>73</v>
      </c>
      <c r="C21" s="28">
        <v>0.61</v>
      </c>
      <c r="D21" t="s">
        <v>9333</v>
      </c>
      <c r="F21" s="215">
        <v>3.2099999999999997E-2</v>
      </c>
      <c r="G21" t="s">
        <v>9331</v>
      </c>
    </row>
    <row r="23" spans="1:7" x14ac:dyDescent="0.2">
      <c r="A23" t="s">
        <v>9334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77C1-EBE7-4227-A99C-A5B6F05432BE}">
  <dimension ref="A1:S448"/>
  <sheetViews>
    <sheetView workbookViewId="0"/>
  </sheetViews>
  <sheetFormatPr baseColWidth="10" defaultColWidth="8.83203125" defaultRowHeight="15" x14ac:dyDescent="0.2"/>
  <cols>
    <col min="3" max="3" width="19.83203125" customWidth="1"/>
    <col min="4" max="4" width="34.83203125" customWidth="1"/>
    <col min="5" max="5" width="5" customWidth="1"/>
    <col min="6" max="6" width="23.83203125" customWidth="1"/>
    <col min="7" max="7" width="36.33203125" customWidth="1"/>
    <col min="8" max="8" width="4.5" customWidth="1"/>
    <col min="9" max="9" width="19.5" bestFit="1" customWidth="1"/>
    <col min="10" max="10" width="49" bestFit="1" customWidth="1"/>
    <col min="12" max="12" width="23.1640625" bestFit="1" customWidth="1"/>
    <col min="13" max="13" width="45.5" bestFit="1" customWidth="1"/>
    <col min="16" max="16" width="17.6640625" customWidth="1"/>
    <col min="18" max="18" width="10.1640625" customWidth="1"/>
  </cols>
  <sheetData>
    <row r="1" spans="1:9" x14ac:dyDescent="0.2">
      <c r="A1" t="s">
        <v>148</v>
      </c>
      <c r="F1" t="s">
        <v>160</v>
      </c>
    </row>
    <row r="2" spans="1:9" x14ac:dyDescent="0.2">
      <c r="A2" t="s">
        <v>163</v>
      </c>
      <c r="F2" t="s">
        <v>161</v>
      </c>
      <c r="G2" t="s">
        <v>147</v>
      </c>
    </row>
    <row r="3" spans="1:9" x14ac:dyDescent="0.2">
      <c r="A3" t="s">
        <v>167</v>
      </c>
      <c r="F3" t="s">
        <v>161</v>
      </c>
      <c r="G3" t="s">
        <v>147</v>
      </c>
    </row>
    <row r="4" spans="1:9" x14ac:dyDescent="0.2">
      <c r="A4" t="s">
        <v>162</v>
      </c>
      <c r="F4" t="s">
        <v>161</v>
      </c>
      <c r="G4" t="s">
        <v>149</v>
      </c>
    </row>
    <row r="5" spans="1:9" x14ac:dyDescent="0.2">
      <c r="A5" t="s">
        <v>151</v>
      </c>
      <c r="F5" t="s">
        <v>161</v>
      </c>
      <c r="G5" t="s">
        <v>150</v>
      </c>
    </row>
    <row r="6" spans="1:9" x14ac:dyDescent="0.2">
      <c r="A6" t="s">
        <v>152</v>
      </c>
      <c r="F6" t="s">
        <v>164</v>
      </c>
      <c r="G6" t="s">
        <v>153</v>
      </c>
    </row>
    <row r="7" spans="1:9" x14ac:dyDescent="0.2">
      <c r="A7" t="s">
        <v>154</v>
      </c>
      <c r="F7" t="s">
        <v>165</v>
      </c>
      <c r="G7" t="s">
        <v>155</v>
      </c>
    </row>
    <row r="8" spans="1:9" x14ac:dyDescent="0.2">
      <c r="A8" t="s">
        <v>158</v>
      </c>
      <c r="F8" t="s">
        <v>161</v>
      </c>
      <c r="G8" t="s">
        <v>159</v>
      </c>
    </row>
    <row r="9" spans="1:9" x14ac:dyDescent="0.2">
      <c r="A9" t="s">
        <v>157</v>
      </c>
      <c r="F9" t="s">
        <v>165</v>
      </c>
      <c r="G9" t="s">
        <v>156</v>
      </c>
    </row>
    <row r="11" spans="1:9" x14ac:dyDescent="0.2">
      <c r="B11" s="42" t="s">
        <v>1857</v>
      </c>
    </row>
    <row r="12" spans="1:9" x14ac:dyDescent="0.2">
      <c r="B12" s="33" t="s">
        <v>144</v>
      </c>
      <c r="C12" s="33"/>
      <c r="D12" s="44" t="s">
        <v>3137</v>
      </c>
      <c r="E12" s="44"/>
      <c r="F12" s="33" t="s">
        <v>3573</v>
      </c>
      <c r="I12" s="45" t="s">
        <v>147</v>
      </c>
    </row>
    <row r="13" spans="1:9" x14ac:dyDescent="0.2">
      <c r="B13" t="s">
        <v>3595</v>
      </c>
      <c r="D13" s="49" t="s">
        <v>3138</v>
      </c>
      <c r="E13" s="43"/>
      <c r="F13" s="51" t="s">
        <v>3134</v>
      </c>
      <c r="I13" s="46" t="s">
        <v>3584</v>
      </c>
    </row>
    <row r="14" spans="1:9" x14ac:dyDescent="0.2">
      <c r="D14" s="43"/>
      <c r="E14" s="43"/>
      <c r="I14" s="47" t="s">
        <v>3585</v>
      </c>
    </row>
    <row r="15" spans="1:9" x14ac:dyDescent="0.2">
      <c r="B15" s="33" t="s">
        <v>3141</v>
      </c>
      <c r="C15" s="33"/>
      <c r="D15" s="44" t="s">
        <v>3139</v>
      </c>
      <c r="E15" s="44"/>
      <c r="F15" s="33" t="s">
        <v>3572</v>
      </c>
    </row>
    <row r="16" spans="1:9" x14ac:dyDescent="0.2">
      <c r="B16" t="s">
        <v>3136</v>
      </c>
      <c r="D16" s="50" t="s">
        <v>3140</v>
      </c>
      <c r="E16" s="11"/>
      <c r="F16" s="52" t="s">
        <v>3142</v>
      </c>
    </row>
    <row r="17" spans="2:19" x14ac:dyDescent="0.2">
      <c r="D17" s="11"/>
      <c r="E17" s="11"/>
      <c r="F17" s="13"/>
    </row>
    <row r="18" spans="2:19" x14ac:dyDescent="0.2">
      <c r="B18" s="33" t="s">
        <v>145</v>
      </c>
      <c r="C18" s="33"/>
      <c r="D18" s="44" t="s">
        <v>3576</v>
      </c>
      <c r="E18" s="33"/>
      <c r="F18" s="44" t="s">
        <v>3577</v>
      </c>
      <c r="G18" s="33" t="s">
        <v>3568</v>
      </c>
      <c r="H18" s="33" t="s">
        <v>3579</v>
      </c>
    </row>
    <row r="19" spans="2:19" x14ac:dyDescent="0.2">
      <c r="B19" s="10" t="s">
        <v>3581</v>
      </c>
      <c r="D19" s="49" t="s">
        <v>3580</v>
      </c>
      <c r="F19" s="49" t="s">
        <v>5721</v>
      </c>
      <c r="G19" s="48" t="s">
        <v>3574</v>
      </c>
      <c r="H19" s="48" t="s">
        <v>3578</v>
      </c>
    </row>
    <row r="20" spans="2:19" x14ac:dyDescent="0.2">
      <c r="B20" s="10"/>
      <c r="D20" s="13"/>
      <c r="F20" s="13"/>
    </row>
    <row r="21" spans="2:19" x14ac:dyDescent="0.2">
      <c r="B21" s="38" t="s">
        <v>146</v>
      </c>
      <c r="C21" s="33"/>
      <c r="D21" s="44" t="s">
        <v>3570</v>
      </c>
      <c r="E21" s="33"/>
      <c r="F21" s="33" t="s">
        <v>3571</v>
      </c>
      <c r="G21" s="33" t="s">
        <v>3569</v>
      </c>
    </row>
    <row r="22" spans="2:19" x14ac:dyDescent="0.2">
      <c r="B22" s="10" t="s">
        <v>3582</v>
      </c>
      <c r="D22" s="50" t="s">
        <v>3140</v>
      </c>
      <c r="F22" s="51" t="s">
        <v>3583</v>
      </c>
      <c r="G22" s="48" t="s">
        <v>3575</v>
      </c>
    </row>
    <row r="23" spans="2:19" x14ac:dyDescent="0.2">
      <c r="B23" s="1"/>
      <c r="C23" s="1"/>
    </row>
    <row r="24" spans="2:19" x14ac:dyDescent="0.2">
      <c r="C24" s="15" t="s">
        <v>4446</v>
      </c>
      <c r="D24" s="17" t="s">
        <v>1858</v>
      </c>
      <c r="F24" s="15" t="s">
        <v>2708</v>
      </c>
      <c r="G24" s="17" t="s">
        <v>3143</v>
      </c>
      <c r="H24" s="6"/>
      <c r="I24" s="53" t="s">
        <v>3596</v>
      </c>
      <c r="J24" s="17" t="s">
        <v>5755</v>
      </c>
      <c r="L24" s="53" t="s">
        <v>4021</v>
      </c>
      <c r="M24" s="17" t="s">
        <v>4871</v>
      </c>
      <c r="O24" t="s">
        <v>5296</v>
      </c>
      <c r="P24" t="s">
        <v>5722</v>
      </c>
      <c r="Q24" t="s">
        <v>262</v>
      </c>
      <c r="R24">
        <v>1</v>
      </c>
      <c r="S24" t="str">
        <f t="shared" ref="S24:S32" si="0">_xlfn.CONCAT(O24," * ",P24," * ",Q24," * ",R24)</f>
        <v>n_DC_y1_ag1 * duration_Dc_ag1 * dw_TB * 1</v>
      </c>
    </row>
    <row r="25" spans="2:19" x14ac:dyDescent="0.2">
      <c r="C25" s="18" t="s">
        <v>4447</v>
      </c>
      <c r="D25" s="19" t="s">
        <v>1859</v>
      </c>
      <c r="F25" s="18" t="s">
        <v>2709</v>
      </c>
      <c r="G25" s="19" t="s">
        <v>3144</v>
      </c>
      <c r="I25" s="18" t="s">
        <v>3597</v>
      </c>
      <c r="J25" s="19" t="s">
        <v>5756</v>
      </c>
      <c r="L25" s="18" t="s">
        <v>4022</v>
      </c>
      <c r="M25" s="19" t="s">
        <v>4872</v>
      </c>
      <c r="O25" t="s">
        <v>5297</v>
      </c>
      <c r="P25" t="s">
        <v>5723</v>
      </c>
      <c r="Q25" t="s">
        <v>262</v>
      </c>
      <c r="R25" t="s">
        <v>5739</v>
      </c>
      <c r="S25" t="str">
        <f t="shared" si="0"/>
        <v>n_DC_y1_ag2 * duration_Dc_ag2 * dw_TB * (1+disc)^-1</v>
      </c>
    </row>
    <row r="26" spans="2:19" x14ac:dyDescent="0.2">
      <c r="C26" s="18" t="s">
        <v>4448</v>
      </c>
      <c r="D26" s="19" t="s">
        <v>1860</v>
      </c>
      <c r="F26" s="18" t="s">
        <v>2710</v>
      </c>
      <c r="G26" s="19" t="s">
        <v>3145</v>
      </c>
      <c r="I26" s="18" t="s">
        <v>3598</v>
      </c>
      <c r="J26" s="19" t="s">
        <v>5757</v>
      </c>
      <c r="L26" s="18" t="s">
        <v>4023</v>
      </c>
      <c r="M26" s="19" t="s">
        <v>4873</v>
      </c>
      <c r="O26" t="s">
        <v>5298</v>
      </c>
      <c r="P26" t="s">
        <v>5724</v>
      </c>
      <c r="Q26" t="s">
        <v>262</v>
      </c>
      <c r="R26" t="s">
        <v>5740</v>
      </c>
      <c r="S26" t="str">
        <f t="shared" si="0"/>
        <v>n_DC_y1_ag3 * duration_Dc_ag3 * dw_TB * (1+disc)^-2</v>
      </c>
    </row>
    <row r="27" spans="2:19" x14ac:dyDescent="0.2">
      <c r="C27" s="18" t="s">
        <v>4449</v>
      </c>
      <c r="D27" s="19" t="s">
        <v>1861</v>
      </c>
      <c r="F27" s="18" t="s">
        <v>2711</v>
      </c>
      <c r="G27" s="19" t="s">
        <v>3146</v>
      </c>
      <c r="I27" s="18" t="s">
        <v>3599</v>
      </c>
      <c r="J27" s="19" t="s">
        <v>5758</v>
      </c>
      <c r="L27" s="18" t="s">
        <v>4024</v>
      </c>
      <c r="M27" s="19" t="s">
        <v>4874</v>
      </c>
      <c r="O27" t="s">
        <v>5299</v>
      </c>
      <c r="P27" t="s">
        <v>5725</v>
      </c>
      <c r="Q27" t="s">
        <v>262</v>
      </c>
      <c r="R27" t="s">
        <v>5741</v>
      </c>
      <c r="S27" t="str">
        <f t="shared" si="0"/>
        <v>n_DC_y1_ag4 * duration_Dc_ag4 * dw_TB * (1+disc)^-3</v>
      </c>
    </row>
    <row r="28" spans="2:19" x14ac:dyDescent="0.2">
      <c r="C28" s="18" t="s">
        <v>4450</v>
      </c>
      <c r="D28" s="19" t="s">
        <v>1862</v>
      </c>
      <c r="F28" s="18" t="s">
        <v>2712</v>
      </c>
      <c r="G28" s="19" t="s">
        <v>3147</v>
      </c>
      <c r="I28" s="18" t="s">
        <v>3600</v>
      </c>
      <c r="J28" s="19" t="s">
        <v>5759</v>
      </c>
      <c r="L28" s="18" t="s">
        <v>4025</v>
      </c>
      <c r="M28" s="19" t="s">
        <v>4875</v>
      </c>
      <c r="O28" t="s">
        <v>5300</v>
      </c>
      <c r="P28" t="s">
        <v>5726</v>
      </c>
      <c r="Q28" t="s">
        <v>262</v>
      </c>
      <c r="R28" t="s">
        <v>5742</v>
      </c>
      <c r="S28" t="str">
        <f t="shared" si="0"/>
        <v>n_DC_y1_ag5 * duration_Dc_ag5 * dw_TB * (1+disc)^-4</v>
      </c>
    </row>
    <row r="29" spans="2:19" x14ac:dyDescent="0.2">
      <c r="C29" s="18" t="s">
        <v>4451</v>
      </c>
      <c r="D29" s="19" t="s">
        <v>1863</v>
      </c>
      <c r="F29" s="18" t="s">
        <v>2713</v>
      </c>
      <c r="G29" s="19" t="s">
        <v>3148</v>
      </c>
      <c r="I29" s="18" t="s">
        <v>3601</v>
      </c>
      <c r="J29" s="19" t="s">
        <v>5760</v>
      </c>
      <c r="L29" s="18" t="s">
        <v>4026</v>
      </c>
      <c r="M29" s="19" t="s">
        <v>4876</v>
      </c>
      <c r="O29" t="s">
        <v>5301</v>
      </c>
      <c r="P29" t="s">
        <v>5727</v>
      </c>
      <c r="Q29" t="s">
        <v>262</v>
      </c>
      <c r="R29" t="s">
        <v>5743</v>
      </c>
      <c r="S29" t="str">
        <f t="shared" si="0"/>
        <v>n_DC_y1_ag6 * duration_Dc_ag6 * dw_TB * (1+disc)^-5</v>
      </c>
    </row>
    <row r="30" spans="2:19" x14ac:dyDescent="0.2">
      <c r="C30" s="18" t="s">
        <v>4452</v>
      </c>
      <c r="D30" s="19" t="s">
        <v>1864</v>
      </c>
      <c r="F30" s="18" t="s">
        <v>2714</v>
      </c>
      <c r="G30" s="19" t="s">
        <v>3149</v>
      </c>
      <c r="I30" s="18" t="s">
        <v>3602</v>
      </c>
      <c r="J30" s="19" t="s">
        <v>5761</v>
      </c>
      <c r="L30" s="18" t="s">
        <v>4027</v>
      </c>
      <c r="M30" s="19" t="s">
        <v>4877</v>
      </c>
      <c r="O30" t="s">
        <v>5302</v>
      </c>
      <c r="P30" t="s">
        <v>5728</v>
      </c>
      <c r="Q30" t="s">
        <v>262</v>
      </c>
      <c r="R30" t="s">
        <v>5744</v>
      </c>
      <c r="S30" t="str">
        <f t="shared" si="0"/>
        <v>n_DC_y1_ag7 * duration_Dc_ag7 * dw_TB * (1+disc)^-6</v>
      </c>
    </row>
    <row r="31" spans="2:19" x14ac:dyDescent="0.2">
      <c r="C31" s="18" t="s">
        <v>4453</v>
      </c>
      <c r="D31" s="19" t="s">
        <v>1865</v>
      </c>
      <c r="F31" s="18" t="s">
        <v>2715</v>
      </c>
      <c r="G31" s="19" t="s">
        <v>3150</v>
      </c>
      <c r="I31" s="18" t="s">
        <v>3603</v>
      </c>
      <c r="J31" s="19" t="s">
        <v>5762</v>
      </c>
      <c r="L31" s="18" t="s">
        <v>4028</v>
      </c>
      <c r="M31" s="19" t="s">
        <v>4878</v>
      </c>
      <c r="O31" t="s">
        <v>5303</v>
      </c>
      <c r="P31" t="s">
        <v>5729</v>
      </c>
      <c r="Q31" t="s">
        <v>262</v>
      </c>
      <c r="R31" t="s">
        <v>5745</v>
      </c>
      <c r="S31" t="str">
        <f t="shared" si="0"/>
        <v>n_DC_y1_ag8 * duration_Dc_ag8 * dw_TB * (1+disc)^-7</v>
      </c>
    </row>
    <row r="32" spans="2:19" x14ac:dyDescent="0.2">
      <c r="C32" s="18" t="s">
        <v>4454</v>
      </c>
      <c r="D32" s="19" t="s">
        <v>1866</v>
      </c>
      <c r="F32" s="18" t="s">
        <v>2716</v>
      </c>
      <c r="G32" s="19" t="s">
        <v>3151</v>
      </c>
      <c r="I32" s="18" t="s">
        <v>3604</v>
      </c>
      <c r="J32" s="19" t="s">
        <v>5763</v>
      </c>
      <c r="L32" s="18" t="s">
        <v>4029</v>
      </c>
      <c r="M32" s="19" t="s">
        <v>4879</v>
      </c>
      <c r="O32" t="s">
        <v>5304</v>
      </c>
      <c r="P32" t="s">
        <v>5730</v>
      </c>
      <c r="Q32" t="s">
        <v>262</v>
      </c>
      <c r="R32" t="s">
        <v>5746</v>
      </c>
      <c r="S32" t="str">
        <f t="shared" si="0"/>
        <v>n_DC_y1_ag9 * duration_Dc_ag9 * dw_TB * (1+disc)^-8</v>
      </c>
    </row>
    <row r="33" spans="3:19" x14ac:dyDescent="0.2">
      <c r="C33" s="18" t="s">
        <v>4455</v>
      </c>
      <c r="D33" s="19" t="s">
        <v>1867</v>
      </c>
      <c r="F33" s="18" t="s">
        <v>2717</v>
      </c>
      <c r="G33" s="19" t="s">
        <v>3152</v>
      </c>
      <c r="I33" s="18" t="s">
        <v>3605</v>
      </c>
      <c r="J33" s="19" t="s">
        <v>5764</v>
      </c>
      <c r="L33" s="18" t="s">
        <v>4030</v>
      </c>
      <c r="M33" s="19" t="s">
        <v>4880</v>
      </c>
      <c r="O33" t="s">
        <v>5305</v>
      </c>
      <c r="P33" t="s">
        <v>5731</v>
      </c>
      <c r="Q33" t="s">
        <v>262</v>
      </c>
      <c r="R33" t="s">
        <v>5747</v>
      </c>
      <c r="S33" t="str">
        <f t="shared" ref="S33:S96" si="1">_xlfn.CONCAT(O33," * ",P33," * ",Q33," * ",R33)</f>
        <v>n_DC_y1_ag10 * duration_Dc_ag10 * dw_TB * (1+disc)^-9</v>
      </c>
    </row>
    <row r="34" spans="3:19" x14ac:dyDescent="0.2">
      <c r="C34" s="18" t="s">
        <v>4456</v>
      </c>
      <c r="D34" s="19" t="s">
        <v>1868</v>
      </c>
      <c r="F34" s="18" t="s">
        <v>2718</v>
      </c>
      <c r="G34" s="19" t="s">
        <v>3153</v>
      </c>
      <c r="I34" s="18" t="s">
        <v>3606</v>
      </c>
      <c r="J34" s="19" t="s">
        <v>5765</v>
      </c>
      <c r="L34" s="18" t="s">
        <v>4031</v>
      </c>
      <c r="M34" s="19" t="s">
        <v>4881</v>
      </c>
      <c r="O34" t="s">
        <v>5306</v>
      </c>
      <c r="P34" t="s">
        <v>5732</v>
      </c>
      <c r="Q34" t="s">
        <v>262</v>
      </c>
      <c r="R34" t="s">
        <v>5748</v>
      </c>
      <c r="S34" t="str">
        <f t="shared" si="1"/>
        <v>n_DC_y1_ag11 * duration_Dc_ag11 * dw_TB * (1+disc)^-10</v>
      </c>
    </row>
    <row r="35" spans="3:19" x14ac:dyDescent="0.2">
      <c r="C35" s="18" t="s">
        <v>4457</v>
      </c>
      <c r="D35" s="19" t="s">
        <v>1869</v>
      </c>
      <c r="F35" s="18" t="s">
        <v>2719</v>
      </c>
      <c r="G35" s="19" t="s">
        <v>3154</v>
      </c>
      <c r="I35" s="18" t="s">
        <v>3607</v>
      </c>
      <c r="J35" s="19" t="s">
        <v>5766</v>
      </c>
      <c r="L35" s="18" t="s">
        <v>4032</v>
      </c>
      <c r="M35" s="19" t="s">
        <v>4882</v>
      </c>
      <c r="O35" t="s">
        <v>5307</v>
      </c>
      <c r="P35" t="s">
        <v>5733</v>
      </c>
      <c r="Q35" t="s">
        <v>262</v>
      </c>
      <c r="R35" t="s">
        <v>5749</v>
      </c>
      <c r="S35" t="str">
        <f t="shared" si="1"/>
        <v>n_DC_y1_ag12 * duration_Dc_ag12 * dw_TB * (1+disc)^-11</v>
      </c>
    </row>
    <row r="36" spans="3:19" x14ac:dyDescent="0.2">
      <c r="C36" s="18" t="s">
        <v>4458</v>
      </c>
      <c r="D36" s="19" t="s">
        <v>1870</v>
      </c>
      <c r="F36" s="18" t="s">
        <v>2720</v>
      </c>
      <c r="G36" s="19" t="s">
        <v>3155</v>
      </c>
      <c r="I36" s="18" t="s">
        <v>3608</v>
      </c>
      <c r="J36" s="19" t="s">
        <v>5767</v>
      </c>
      <c r="L36" s="18" t="s">
        <v>4033</v>
      </c>
      <c r="M36" s="19" t="s">
        <v>4883</v>
      </c>
      <c r="O36" t="s">
        <v>5308</v>
      </c>
      <c r="P36" t="s">
        <v>5734</v>
      </c>
      <c r="Q36" t="s">
        <v>262</v>
      </c>
      <c r="R36" t="s">
        <v>5750</v>
      </c>
      <c r="S36" t="str">
        <f t="shared" si="1"/>
        <v>n_DC_y1_ag13 * duration_Dc_ag13 * dw_TB * (1+disc)^-12</v>
      </c>
    </row>
    <row r="37" spans="3:19" x14ac:dyDescent="0.2">
      <c r="C37" s="18" t="s">
        <v>4459</v>
      </c>
      <c r="D37" s="19" t="s">
        <v>1871</v>
      </c>
      <c r="F37" s="18" t="s">
        <v>2721</v>
      </c>
      <c r="G37" s="19" t="s">
        <v>3156</v>
      </c>
      <c r="I37" s="18" t="s">
        <v>3609</v>
      </c>
      <c r="J37" s="19" t="s">
        <v>5768</v>
      </c>
      <c r="L37" s="18" t="s">
        <v>4034</v>
      </c>
      <c r="M37" s="19" t="s">
        <v>4884</v>
      </c>
      <c r="O37" t="s">
        <v>5309</v>
      </c>
      <c r="P37" t="s">
        <v>5735</v>
      </c>
      <c r="Q37" t="s">
        <v>262</v>
      </c>
      <c r="R37" t="s">
        <v>5751</v>
      </c>
      <c r="S37" t="str">
        <f t="shared" si="1"/>
        <v>n_DC_y1_ag14 * duration_Dc_ag14 * dw_TB * (1+disc)^-13</v>
      </c>
    </row>
    <row r="38" spans="3:19" x14ac:dyDescent="0.2">
      <c r="C38" s="18" t="s">
        <v>4460</v>
      </c>
      <c r="D38" s="19" t="s">
        <v>1872</v>
      </c>
      <c r="F38" s="18" t="s">
        <v>2722</v>
      </c>
      <c r="G38" s="19" t="s">
        <v>3157</v>
      </c>
      <c r="I38" s="18" t="s">
        <v>3610</v>
      </c>
      <c r="J38" s="19" t="s">
        <v>5769</v>
      </c>
      <c r="L38" s="18" t="s">
        <v>4035</v>
      </c>
      <c r="M38" s="19" t="s">
        <v>4885</v>
      </c>
      <c r="O38" t="s">
        <v>5310</v>
      </c>
      <c r="P38" t="s">
        <v>5736</v>
      </c>
      <c r="Q38" t="s">
        <v>262</v>
      </c>
      <c r="R38" t="s">
        <v>5752</v>
      </c>
      <c r="S38" t="str">
        <f t="shared" si="1"/>
        <v>n_DC_y1_ag15 * duration_Dc_ag15 * dw_TB * (1+disc)^-14</v>
      </c>
    </row>
    <row r="39" spans="3:19" x14ac:dyDescent="0.2">
      <c r="C39" s="18" t="s">
        <v>4461</v>
      </c>
      <c r="D39" s="19" t="s">
        <v>1873</v>
      </c>
      <c r="F39" s="18" t="s">
        <v>2723</v>
      </c>
      <c r="G39" s="19" t="s">
        <v>3158</v>
      </c>
      <c r="I39" s="18" t="s">
        <v>3611</v>
      </c>
      <c r="J39" s="19" t="s">
        <v>5770</v>
      </c>
      <c r="L39" s="18" t="s">
        <v>4036</v>
      </c>
      <c r="M39" s="19" t="s">
        <v>4886</v>
      </c>
      <c r="O39" t="s">
        <v>5311</v>
      </c>
      <c r="P39" t="s">
        <v>5737</v>
      </c>
      <c r="Q39" t="s">
        <v>262</v>
      </c>
      <c r="R39" t="s">
        <v>5753</v>
      </c>
      <c r="S39" t="str">
        <f t="shared" si="1"/>
        <v>n_DC_y1_ag16 * duration_Dc_ag16 * dw_TB * (1+disc)^-15</v>
      </c>
    </row>
    <row r="40" spans="3:19" x14ac:dyDescent="0.2">
      <c r="C40" s="18" t="s">
        <v>4462</v>
      </c>
      <c r="D40" s="19" t="s">
        <v>1874</v>
      </c>
      <c r="F40" s="18" t="s">
        <v>2724</v>
      </c>
      <c r="G40" s="19" t="s">
        <v>3159</v>
      </c>
      <c r="I40" s="18" t="s">
        <v>3612</v>
      </c>
      <c r="J40" s="19" t="s">
        <v>5771</v>
      </c>
      <c r="L40" s="18" t="s">
        <v>4037</v>
      </c>
      <c r="M40" s="19" t="s">
        <v>4887</v>
      </c>
      <c r="O40" t="s">
        <v>5312</v>
      </c>
      <c r="P40" t="s">
        <v>5738</v>
      </c>
      <c r="Q40" t="s">
        <v>262</v>
      </c>
      <c r="R40" t="s">
        <v>5754</v>
      </c>
      <c r="S40" t="str">
        <f t="shared" si="1"/>
        <v>n_DC_y1_ag17 * duration_Dc_ag17 * dw_TB * (1+disc)^-16</v>
      </c>
    </row>
    <row r="41" spans="3:19" x14ac:dyDescent="0.2">
      <c r="C41" s="18" t="s">
        <v>4463</v>
      </c>
      <c r="D41" s="19" t="s">
        <v>1875</v>
      </c>
      <c r="F41" s="18" t="s">
        <v>2725</v>
      </c>
      <c r="G41" s="19" t="s">
        <v>3160</v>
      </c>
      <c r="I41" s="18" t="s">
        <v>3613</v>
      </c>
      <c r="J41" s="19" t="s">
        <v>5772</v>
      </c>
      <c r="L41" s="18" t="s">
        <v>4038</v>
      </c>
      <c r="M41" s="19" t="s">
        <v>4888</v>
      </c>
      <c r="O41" t="s">
        <v>5313</v>
      </c>
      <c r="P41" t="s">
        <v>5722</v>
      </c>
      <c r="Q41" t="s">
        <v>262</v>
      </c>
      <c r="R41">
        <v>1</v>
      </c>
      <c r="S41" t="str">
        <f t="shared" si="1"/>
        <v>n_DC_y2_ag1 * duration_Dc_ag1 * dw_TB * 1</v>
      </c>
    </row>
    <row r="42" spans="3:19" x14ac:dyDescent="0.2">
      <c r="C42" s="18" t="s">
        <v>4464</v>
      </c>
      <c r="D42" s="19" t="s">
        <v>1876</v>
      </c>
      <c r="F42" s="18" t="s">
        <v>2726</v>
      </c>
      <c r="G42" s="19" t="s">
        <v>3161</v>
      </c>
      <c r="I42" s="18" t="s">
        <v>3614</v>
      </c>
      <c r="J42" s="19" t="s">
        <v>5773</v>
      </c>
      <c r="L42" s="18" t="s">
        <v>4039</v>
      </c>
      <c r="M42" s="19" t="s">
        <v>4889</v>
      </c>
      <c r="O42" t="s">
        <v>5314</v>
      </c>
      <c r="P42" t="s">
        <v>5723</v>
      </c>
      <c r="Q42" t="s">
        <v>262</v>
      </c>
      <c r="R42" t="s">
        <v>5739</v>
      </c>
      <c r="S42" t="str">
        <f t="shared" si="1"/>
        <v>n_DC_y2_ag2 * duration_Dc_ag2 * dw_TB * (1+disc)^-1</v>
      </c>
    </row>
    <row r="43" spans="3:19" x14ac:dyDescent="0.2">
      <c r="C43" s="18" t="s">
        <v>4465</v>
      </c>
      <c r="D43" s="19" t="s">
        <v>1877</v>
      </c>
      <c r="F43" s="18" t="s">
        <v>2727</v>
      </c>
      <c r="G43" s="19" t="s">
        <v>3162</v>
      </c>
      <c r="I43" s="18" t="s">
        <v>3615</v>
      </c>
      <c r="J43" s="19" t="s">
        <v>5774</v>
      </c>
      <c r="L43" s="18" t="s">
        <v>4040</v>
      </c>
      <c r="M43" s="19" t="s">
        <v>4890</v>
      </c>
      <c r="O43" t="s">
        <v>5315</v>
      </c>
      <c r="P43" t="s">
        <v>5724</v>
      </c>
      <c r="Q43" t="s">
        <v>262</v>
      </c>
      <c r="R43" t="s">
        <v>5740</v>
      </c>
      <c r="S43" t="str">
        <f t="shared" si="1"/>
        <v>n_DC_y2_ag3 * duration_Dc_ag3 * dw_TB * (1+disc)^-2</v>
      </c>
    </row>
    <row r="44" spans="3:19" x14ac:dyDescent="0.2">
      <c r="C44" s="18" t="s">
        <v>4466</v>
      </c>
      <c r="D44" s="19" t="s">
        <v>1878</v>
      </c>
      <c r="F44" s="18" t="s">
        <v>2728</v>
      </c>
      <c r="G44" s="19" t="s">
        <v>3163</v>
      </c>
      <c r="I44" s="18" t="s">
        <v>3616</v>
      </c>
      <c r="J44" s="19" t="s">
        <v>5775</v>
      </c>
      <c r="L44" s="18" t="s">
        <v>4041</v>
      </c>
      <c r="M44" s="19" t="s">
        <v>4891</v>
      </c>
      <c r="O44" t="s">
        <v>5316</v>
      </c>
      <c r="P44" t="s">
        <v>5725</v>
      </c>
      <c r="Q44" t="s">
        <v>262</v>
      </c>
      <c r="R44" t="s">
        <v>5741</v>
      </c>
      <c r="S44" t="str">
        <f t="shared" si="1"/>
        <v>n_DC_y2_ag4 * duration_Dc_ag4 * dw_TB * (1+disc)^-3</v>
      </c>
    </row>
    <row r="45" spans="3:19" x14ac:dyDescent="0.2">
      <c r="C45" s="18" t="s">
        <v>4467</v>
      </c>
      <c r="D45" s="19" t="s">
        <v>1879</v>
      </c>
      <c r="F45" s="18" t="s">
        <v>2729</v>
      </c>
      <c r="G45" s="19" t="s">
        <v>3164</v>
      </c>
      <c r="I45" s="18" t="s">
        <v>3617</v>
      </c>
      <c r="J45" s="19" t="s">
        <v>5776</v>
      </c>
      <c r="L45" s="18" t="s">
        <v>4042</v>
      </c>
      <c r="M45" s="19" t="s">
        <v>4892</v>
      </c>
      <c r="O45" t="s">
        <v>5317</v>
      </c>
      <c r="P45" t="s">
        <v>5726</v>
      </c>
      <c r="Q45" t="s">
        <v>262</v>
      </c>
      <c r="R45" t="s">
        <v>5742</v>
      </c>
      <c r="S45" t="str">
        <f t="shared" si="1"/>
        <v>n_DC_y2_ag5 * duration_Dc_ag5 * dw_TB * (1+disc)^-4</v>
      </c>
    </row>
    <row r="46" spans="3:19" x14ac:dyDescent="0.2">
      <c r="C46" s="18" t="s">
        <v>4468</v>
      </c>
      <c r="D46" s="19" t="s">
        <v>1880</v>
      </c>
      <c r="F46" s="18" t="s">
        <v>2730</v>
      </c>
      <c r="G46" s="19" t="s">
        <v>3165</v>
      </c>
      <c r="I46" s="18" t="s">
        <v>3618</v>
      </c>
      <c r="J46" s="19" t="s">
        <v>5777</v>
      </c>
      <c r="L46" s="18" t="s">
        <v>4043</v>
      </c>
      <c r="M46" s="19" t="s">
        <v>4893</v>
      </c>
      <c r="O46" t="s">
        <v>5318</v>
      </c>
      <c r="P46" t="s">
        <v>5727</v>
      </c>
      <c r="Q46" t="s">
        <v>262</v>
      </c>
      <c r="R46" t="s">
        <v>5743</v>
      </c>
      <c r="S46" t="str">
        <f t="shared" si="1"/>
        <v>n_DC_y2_ag6 * duration_Dc_ag6 * dw_TB * (1+disc)^-5</v>
      </c>
    </row>
    <row r="47" spans="3:19" x14ac:dyDescent="0.2">
      <c r="C47" s="18" t="s">
        <v>4469</v>
      </c>
      <c r="D47" s="19" t="s">
        <v>1881</v>
      </c>
      <c r="F47" s="18" t="s">
        <v>2731</v>
      </c>
      <c r="G47" s="19" t="s">
        <v>3166</v>
      </c>
      <c r="I47" s="18" t="s">
        <v>3619</v>
      </c>
      <c r="J47" s="19" t="s">
        <v>5778</v>
      </c>
      <c r="L47" s="18" t="s">
        <v>4044</v>
      </c>
      <c r="M47" s="19" t="s">
        <v>4894</v>
      </c>
      <c r="O47" t="s">
        <v>5319</v>
      </c>
      <c r="P47" t="s">
        <v>5728</v>
      </c>
      <c r="Q47" t="s">
        <v>262</v>
      </c>
      <c r="R47" t="s">
        <v>5744</v>
      </c>
      <c r="S47" t="str">
        <f t="shared" si="1"/>
        <v>n_DC_y2_ag7 * duration_Dc_ag7 * dw_TB * (1+disc)^-6</v>
      </c>
    </row>
    <row r="48" spans="3:19" x14ac:dyDescent="0.2">
      <c r="C48" s="18" t="s">
        <v>4470</v>
      </c>
      <c r="D48" s="19" t="s">
        <v>1882</v>
      </c>
      <c r="F48" s="18" t="s">
        <v>2732</v>
      </c>
      <c r="G48" s="19" t="s">
        <v>3167</v>
      </c>
      <c r="I48" s="18" t="s">
        <v>3620</v>
      </c>
      <c r="J48" s="19" t="s">
        <v>5779</v>
      </c>
      <c r="L48" s="18" t="s">
        <v>4045</v>
      </c>
      <c r="M48" s="19" t="s">
        <v>4895</v>
      </c>
      <c r="O48" t="s">
        <v>5320</v>
      </c>
      <c r="P48" t="s">
        <v>5729</v>
      </c>
      <c r="Q48" t="s">
        <v>262</v>
      </c>
      <c r="R48" t="s">
        <v>5745</v>
      </c>
      <c r="S48" t="str">
        <f t="shared" si="1"/>
        <v>n_DC_y2_ag8 * duration_Dc_ag8 * dw_TB * (1+disc)^-7</v>
      </c>
    </row>
    <row r="49" spans="3:19" x14ac:dyDescent="0.2">
      <c r="C49" s="18" t="s">
        <v>4471</v>
      </c>
      <c r="D49" s="19" t="s">
        <v>1883</v>
      </c>
      <c r="F49" s="18" t="s">
        <v>2733</v>
      </c>
      <c r="G49" s="19" t="s">
        <v>3168</v>
      </c>
      <c r="I49" s="18" t="s">
        <v>3621</v>
      </c>
      <c r="J49" s="19" t="s">
        <v>5780</v>
      </c>
      <c r="L49" s="18" t="s">
        <v>4046</v>
      </c>
      <c r="M49" s="19" t="s">
        <v>4896</v>
      </c>
      <c r="O49" t="s">
        <v>5321</v>
      </c>
      <c r="P49" t="s">
        <v>5730</v>
      </c>
      <c r="Q49" t="s">
        <v>262</v>
      </c>
      <c r="R49" t="s">
        <v>5746</v>
      </c>
      <c r="S49" t="str">
        <f t="shared" si="1"/>
        <v>n_DC_y2_ag9 * duration_Dc_ag9 * dw_TB * (1+disc)^-8</v>
      </c>
    </row>
    <row r="50" spans="3:19" x14ac:dyDescent="0.2">
      <c r="C50" s="18" t="s">
        <v>4472</v>
      </c>
      <c r="D50" s="19" t="s">
        <v>1884</v>
      </c>
      <c r="F50" s="18" t="s">
        <v>2734</v>
      </c>
      <c r="G50" s="19" t="s">
        <v>3169</v>
      </c>
      <c r="I50" s="18" t="s">
        <v>3622</v>
      </c>
      <c r="J50" s="19" t="s">
        <v>5781</v>
      </c>
      <c r="L50" s="18" t="s">
        <v>4047</v>
      </c>
      <c r="M50" s="19" t="s">
        <v>4897</v>
      </c>
      <c r="O50" t="s">
        <v>5322</v>
      </c>
      <c r="P50" t="s">
        <v>5731</v>
      </c>
      <c r="Q50" t="s">
        <v>262</v>
      </c>
      <c r="R50" t="s">
        <v>5747</v>
      </c>
      <c r="S50" t="str">
        <f t="shared" si="1"/>
        <v>n_DC_y2_ag10 * duration_Dc_ag10 * dw_TB * (1+disc)^-9</v>
      </c>
    </row>
    <row r="51" spans="3:19" x14ac:dyDescent="0.2">
      <c r="C51" s="18" t="s">
        <v>4473</v>
      </c>
      <c r="D51" s="19" t="s">
        <v>1885</v>
      </c>
      <c r="F51" s="18" t="s">
        <v>2735</v>
      </c>
      <c r="G51" s="19" t="s">
        <v>3170</v>
      </c>
      <c r="I51" s="18" t="s">
        <v>3623</v>
      </c>
      <c r="J51" s="19" t="s">
        <v>5782</v>
      </c>
      <c r="L51" s="18" t="s">
        <v>4048</v>
      </c>
      <c r="M51" s="19" t="s">
        <v>4898</v>
      </c>
      <c r="O51" t="s">
        <v>5323</v>
      </c>
      <c r="P51" t="s">
        <v>5732</v>
      </c>
      <c r="Q51" t="s">
        <v>262</v>
      </c>
      <c r="R51" t="s">
        <v>5748</v>
      </c>
      <c r="S51" t="str">
        <f t="shared" si="1"/>
        <v>n_DC_y2_ag11 * duration_Dc_ag11 * dw_TB * (1+disc)^-10</v>
      </c>
    </row>
    <row r="52" spans="3:19" x14ac:dyDescent="0.2">
      <c r="C52" s="18" t="s">
        <v>4474</v>
      </c>
      <c r="D52" s="19" t="s">
        <v>1886</v>
      </c>
      <c r="F52" s="18" t="s">
        <v>2736</v>
      </c>
      <c r="G52" s="19" t="s">
        <v>3171</v>
      </c>
      <c r="I52" s="18" t="s">
        <v>3624</v>
      </c>
      <c r="J52" s="19" t="s">
        <v>5783</v>
      </c>
      <c r="L52" s="18" t="s">
        <v>4049</v>
      </c>
      <c r="M52" s="19" t="s">
        <v>4899</v>
      </c>
      <c r="O52" t="s">
        <v>5324</v>
      </c>
      <c r="P52" t="s">
        <v>5733</v>
      </c>
      <c r="Q52" t="s">
        <v>262</v>
      </c>
      <c r="R52" t="s">
        <v>5749</v>
      </c>
      <c r="S52" t="str">
        <f t="shared" si="1"/>
        <v>n_DC_y2_ag12 * duration_Dc_ag12 * dw_TB * (1+disc)^-11</v>
      </c>
    </row>
    <row r="53" spans="3:19" x14ac:dyDescent="0.2">
      <c r="C53" s="18" t="s">
        <v>4475</v>
      </c>
      <c r="D53" s="19" t="s">
        <v>1887</v>
      </c>
      <c r="F53" s="18" t="s">
        <v>2737</v>
      </c>
      <c r="G53" s="19" t="s">
        <v>3172</v>
      </c>
      <c r="I53" s="18" t="s">
        <v>3625</v>
      </c>
      <c r="J53" s="19" t="s">
        <v>5784</v>
      </c>
      <c r="L53" s="18" t="s">
        <v>4050</v>
      </c>
      <c r="M53" s="19" t="s">
        <v>4900</v>
      </c>
      <c r="O53" t="s">
        <v>5325</v>
      </c>
      <c r="P53" t="s">
        <v>5734</v>
      </c>
      <c r="Q53" t="s">
        <v>262</v>
      </c>
      <c r="R53" t="s">
        <v>5750</v>
      </c>
      <c r="S53" t="str">
        <f t="shared" si="1"/>
        <v>n_DC_y2_ag13 * duration_Dc_ag13 * dw_TB * (1+disc)^-12</v>
      </c>
    </row>
    <row r="54" spans="3:19" x14ac:dyDescent="0.2">
      <c r="C54" s="18" t="s">
        <v>4476</v>
      </c>
      <c r="D54" s="19" t="s">
        <v>1888</v>
      </c>
      <c r="F54" s="18" t="s">
        <v>2738</v>
      </c>
      <c r="G54" s="19" t="s">
        <v>3173</v>
      </c>
      <c r="I54" s="18" t="s">
        <v>3626</v>
      </c>
      <c r="J54" s="19" t="s">
        <v>5785</v>
      </c>
      <c r="L54" s="18" t="s">
        <v>4051</v>
      </c>
      <c r="M54" s="19" t="s">
        <v>4901</v>
      </c>
      <c r="O54" t="s">
        <v>5326</v>
      </c>
      <c r="P54" t="s">
        <v>5735</v>
      </c>
      <c r="Q54" t="s">
        <v>262</v>
      </c>
      <c r="R54" t="s">
        <v>5751</v>
      </c>
      <c r="S54" t="str">
        <f t="shared" si="1"/>
        <v>n_DC_y2_ag14 * duration_Dc_ag14 * dw_TB * (1+disc)^-13</v>
      </c>
    </row>
    <row r="55" spans="3:19" x14ac:dyDescent="0.2">
      <c r="C55" s="18" t="s">
        <v>4477</v>
      </c>
      <c r="D55" s="19" t="s">
        <v>1889</v>
      </c>
      <c r="F55" s="18" t="s">
        <v>2739</v>
      </c>
      <c r="G55" s="19" t="s">
        <v>3174</v>
      </c>
      <c r="I55" s="18" t="s">
        <v>3627</v>
      </c>
      <c r="J55" s="19" t="s">
        <v>5786</v>
      </c>
      <c r="L55" s="18" t="s">
        <v>4052</v>
      </c>
      <c r="M55" s="19" t="s">
        <v>4902</v>
      </c>
      <c r="O55" t="s">
        <v>5327</v>
      </c>
      <c r="P55" t="s">
        <v>5736</v>
      </c>
      <c r="Q55" t="s">
        <v>262</v>
      </c>
      <c r="R55" t="s">
        <v>5752</v>
      </c>
      <c r="S55" t="str">
        <f t="shared" si="1"/>
        <v>n_DC_y2_ag15 * duration_Dc_ag15 * dw_TB * (1+disc)^-14</v>
      </c>
    </row>
    <row r="56" spans="3:19" x14ac:dyDescent="0.2">
      <c r="C56" s="18" t="s">
        <v>4478</v>
      </c>
      <c r="D56" s="19" t="s">
        <v>1890</v>
      </c>
      <c r="F56" s="18" t="s">
        <v>2740</v>
      </c>
      <c r="G56" s="19" t="s">
        <v>3175</v>
      </c>
      <c r="I56" s="18" t="s">
        <v>3628</v>
      </c>
      <c r="J56" s="19" t="s">
        <v>5787</v>
      </c>
      <c r="L56" s="18" t="s">
        <v>4053</v>
      </c>
      <c r="M56" s="19" t="s">
        <v>4903</v>
      </c>
      <c r="O56" t="s">
        <v>5328</v>
      </c>
      <c r="P56" t="s">
        <v>5737</v>
      </c>
      <c r="Q56" t="s">
        <v>262</v>
      </c>
      <c r="R56" t="s">
        <v>5753</v>
      </c>
      <c r="S56" t="str">
        <f t="shared" si="1"/>
        <v>n_DC_y2_ag16 * duration_Dc_ag16 * dw_TB * (1+disc)^-15</v>
      </c>
    </row>
    <row r="57" spans="3:19" x14ac:dyDescent="0.2">
      <c r="C57" s="18" t="s">
        <v>4479</v>
      </c>
      <c r="D57" s="19" t="s">
        <v>1891</v>
      </c>
      <c r="F57" s="18" t="s">
        <v>2741</v>
      </c>
      <c r="G57" s="19" t="s">
        <v>3176</v>
      </c>
      <c r="I57" s="18" t="s">
        <v>3629</v>
      </c>
      <c r="J57" s="19" t="s">
        <v>5788</v>
      </c>
      <c r="L57" s="18" t="s">
        <v>4054</v>
      </c>
      <c r="M57" s="19" t="s">
        <v>4904</v>
      </c>
      <c r="O57" t="s">
        <v>5329</v>
      </c>
      <c r="P57" t="s">
        <v>5738</v>
      </c>
      <c r="Q57" t="s">
        <v>262</v>
      </c>
      <c r="R57" t="s">
        <v>5754</v>
      </c>
      <c r="S57" t="str">
        <f t="shared" si="1"/>
        <v>n_DC_y2_ag17 * duration_Dc_ag17 * dw_TB * (1+disc)^-16</v>
      </c>
    </row>
    <row r="58" spans="3:19" x14ac:dyDescent="0.2">
      <c r="C58" s="18" t="s">
        <v>4480</v>
      </c>
      <c r="D58" s="19" t="s">
        <v>1892</v>
      </c>
      <c r="F58" s="18" t="s">
        <v>2742</v>
      </c>
      <c r="G58" s="19" t="s">
        <v>3177</v>
      </c>
      <c r="I58" s="18" t="s">
        <v>3630</v>
      </c>
      <c r="J58" s="19" t="s">
        <v>5789</v>
      </c>
      <c r="L58" s="18" t="s">
        <v>4055</v>
      </c>
      <c r="M58" s="19" t="s">
        <v>4905</v>
      </c>
      <c r="O58" t="s">
        <v>5330</v>
      </c>
      <c r="P58" t="s">
        <v>5722</v>
      </c>
      <c r="Q58" t="s">
        <v>262</v>
      </c>
      <c r="R58">
        <v>1</v>
      </c>
      <c r="S58" t="str">
        <f t="shared" si="1"/>
        <v>n_DC_y3_ag1 * duration_Dc_ag1 * dw_TB * 1</v>
      </c>
    </row>
    <row r="59" spans="3:19" x14ac:dyDescent="0.2">
      <c r="C59" s="18" t="s">
        <v>4481</v>
      </c>
      <c r="D59" s="19" t="s">
        <v>1893</v>
      </c>
      <c r="F59" s="18" t="s">
        <v>2743</v>
      </c>
      <c r="G59" s="19" t="s">
        <v>3178</v>
      </c>
      <c r="I59" s="18" t="s">
        <v>3631</v>
      </c>
      <c r="J59" s="19" t="s">
        <v>5790</v>
      </c>
      <c r="L59" s="18" t="s">
        <v>4056</v>
      </c>
      <c r="M59" s="19" t="s">
        <v>4906</v>
      </c>
      <c r="O59" t="s">
        <v>5331</v>
      </c>
      <c r="P59" t="s">
        <v>5723</v>
      </c>
      <c r="Q59" t="s">
        <v>262</v>
      </c>
      <c r="R59" t="s">
        <v>5739</v>
      </c>
      <c r="S59" t="str">
        <f t="shared" si="1"/>
        <v>n_DC_y3_ag2 * duration_Dc_ag2 * dw_TB * (1+disc)^-1</v>
      </c>
    </row>
    <row r="60" spans="3:19" x14ac:dyDescent="0.2">
      <c r="C60" s="18" t="s">
        <v>4482</v>
      </c>
      <c r="D60" s="19" t="s">
        <v>1894</v>
      </c>
      <c r="F60" s="18" t="s">
        <v>2744</v>
      </c>
      <c r="G60" s="19" t="s">
        <v>3179</v>
      </c>
      <c r="I60" s="18" t="s">
        <v>3632</v>
      </c>
      <c r="J60" s="19" t="s">
        <v>5791</v>
      </c>
      <c r="L60" s="18" t="s">
        <v>4057</v>
      </c>
      <c r="M60" s="19" t="s">
        <v>4907</v>
      </c>
      <c r="O60" t="s">
        <v>5332</v>
      </c>
      <c r="P60" t="s">
        <v>5724</v>
      </c>
      <c r="Q60" t="s">
        <v>262</v>
      </c>
      <c r="R60" t="s">
        <v>5740</v>
      </c>
      <c r="S60" t="str">
        <f t="shared" si="1"/>
        <v>n_DC_y3_ag3 * duration_Dc_ag3 * dw_TB * (1+disc)^-2</v>
      </c>
    </row>
    <row r="61" spans="3:19" x14ac:dyDescent="0.2">
      <c r="C61" s="18" t="s">
        <v>4483</v>
      </c>
      <c r="D61" s="19" t="s">
        <v>1895</v>
      </c>
      <c r="F61" s="18" t="s">
        <v>2745</v>
      </c>
      <c r="G61" s="19" t="s">
        <v>3180</v>
      </c>
      <c r="I61" s="18" t="s">
        <v>3633</v>
      </c>
      <c r="J61" s="19" t="s">
        <v>5792</v>
      </c>
      <c r="L61" s="18" t="s">
        <v>4058</v>
      </c>
      <c r="M61" s="19" t="s">
        <v>4908</v>
      </c>
      <c r="O61" t="s">
        <v>5333</v>
      </c>
      <c r="P61" t="s">
        <v>5725</v>
      </c>
      <c r="Q61" t="s">
        <v>262</v>
      </c>
      <c r="R61" t="s">
        <v>5741</v>
      </c>
      <c r="S61" t="str">
        <f t="shared" si="1"/>
        <v>n_DC_y3_ag4 * duration_Dc_ag4 * dw_TB * (1+disc)^-3</v>
      </c>
    </row>
    <row r="62" spans="3:19" x14ac:dyDescent="0.2">
      <c r="C62" s="18" t="s">
        <v>4484</v>
      </c>
      <c r="D62" s="19" t="s">
        <v>1896</v>
      </c>
      <c r="F62" s="18" t="s">
        <v>2746</v>
      </c>
      <c r="G62" s="19" t="s">
        <v>3181</v>
      </c>
      <c r="I62" s="18" t="s">
        <v>3634</v>
      </c>
      <c r="J62" s="19" t="s">
        <v>5793</v>
      </c>
      <c r="L62" s="18" t="s">
        <v>4059</v>
      </c>
      <c r="M62" s="19" t="s">
        <v>4909</v>
      </c>
      <c r="O62" t="s">
        <v>5334</v>
      </c>
      <c r="P62" t="s">
        <v>5726</v>
      </c>
      <c r="Q62" t="s">
        <v>262</v>
      </c>
      <c r="R62" t="s">
        <v>5742</v>
      </c>
      <c r="S62" t="str">
        <f t="shared" si="1"/>
        <v>n_DC_y3_ag5 * duration_Dc_ag5 * dw_TB * (1+disc)^-4</v>
      </c>
    </row>
    <row r="63" spans="3:19" x14ac:dyDescent="0.2">
      <c r="C63" s="18" t="s">
        <v>4485</v>
      </c>
      <c r="D63" s="19" t="s">
        <v>1897</v>
      </c>
      <c r="F63" s="18" t="s">
        <v>2747</v>
      </c>
      <c r="G63" s="19" t="s">
        <v>3182</v>
      </c>
      <c r="I63" s="18" t="s">
        <v>3635</v>
      </c>
      <c r="J63" s="19" t="s">
        <v>5794</v>
      </c>
      <c r="L63" s="18" t="s">
        <v>4060</v>
      </c>
      <c r="M63" s="19" t="s">
        <v>4910</v>
      </c>
      <c r="O63" t="s">
        <v>5335</v>
      </c>
      <c r="P63" t="s">
        <v>5727</v>
      </c>
      <c r="Q63" t="s">
        <v>262</v>
      </c>
      <c r="R63" t="s">
        <v>5743</v>
      </c>
      <c r="S63" t="str">
        <f t="shared" si="1"/>
        <v>n_DC_y3_ag6 * duration_Dc_ag6 * dw_TB * (1+disc)^-5</v>
      </c>
    </row>
    <row r="64" spans="3:19" x14ac:dyDescent="0.2">
      <c r="C64" s="18" t="s">
        <v>4486</v>
      </c>
      <c r="D64" s="19" t="s">
        <v>1898</v>
      </c>
      <c r="F64" s="18" t="s">
        <v>2748</v>
      </c>
      <c r="G64" s="19" t="s">
        <v>3183</v>
      </c>
      <c r="I64" s="18" t="s">
        <v>3636</v>
      </c>
      <c r="J64" s="19" t="s">
        <v>5795</v>
      </c>
      <c r="L64" s="18" t="s">
        <v>4061</v>
      </c>
      <c r="M64" s="19" t="s">
        <v>4911</v>
      </c>
      <c r="O64" t="s">
        <v>5336</v>
      </c>
      <c r="P64" t="s">
        <v>5728</v>
      </c>
      <c r="Q64" t="s">
        <v>262</v>
      </c>
      <c r="R64" t="s">
        <v>5744</v>
      </c>
      <c r="S64" t="str">
        <f t="shared" si="1"/>
        <v>n_DC_y3_ag7 * duration_Dc_ag7 * dw_TB * (1+disc)^-6</v>
      </c>
    </row>
    <row r="65" spans="3:19" x14ac:dyDescent="0.2">
      <c r="C65" s="18" t="s">
        <v>4487</v>
      </c>
      <c r="D65" s="19" t="s">
        <v>1899</v>
      </c>
      <c r="F65" s="18" t="s">
        <v>2749</v>
      </c>
      <c r="G65" s="19" t="s">
        <v>3184</v>
      </c>
      <c r="I65" s="18" t="s">
        <v>3637</v>
      </c>
      <c r="J65" s="19" t="s">
        <v>5796</v>
      </c>
      <c r="L65" s="18" t="s">
        <v>4062</v>
      </c>
      <c r="M65" s="19" t="s">
        <v>4912</v>
      </c>
      <c r="O65" t="s">
        <v>5337</v>
      </c>
      <c r="P65" t="s">
        <v>5729</v>
      </c>
      <c r="Q65" t="s">
        <v>262</v>
      </c>
      <c r="R65" t="s">
        <v>5745</v>
      </c>
      <c r="S65" t="str">
        <f t="shared" si="1"/>
        <v>n_DC_y3_ag8 * duration_Dc_ag8 * dw_TB * (1+disc)^-7</v>
      </c>
    </row>
    <row r="66" spans="3:19" x14ac:dyDescent="0.2">
      <c r="C66" s="18" t="s">
        <v>4488</v>
      </c>
      <c r="D66" s="19" t="s">
        <v>1900</v>
      </c>
      <c r="F66" s="18" t="s">
        <v>2750</v>
      </c>
      <c r="G66" s="19" t="s">
        <v>3185</v>
      </c>
      <c r="I66" s="18" t="s">
        <v>3638</v>
      </c>
      <c r="J66" s="19" t="s">
        <v>5797</v>
      </c>
      <c r="L66" s="18" t="s">
        <v>4063</v>
      </c>
      <c r="M66" s="19" t="s">
        <v>4913</v>
      </c>
      <c r="O66" t="s">
        <v>5338</v>
      </c>
      <c r="P66" t="s">
        <v>5730</v>
      </c>
      <c r="Q66" t="s">
        <v>262</v>
      </c>
      <c r="R66" t="s">
        <v>5746</v>
      </c>
      <c r="S66" t="str">
        <f t="shared" si="1"/>
        <v>n_DC_y3_ag9 * duration_Dc_ag9 * dw_TB * (1+disc)^-8</v>
      </c>
    </row>
    <row r="67" spans="3:19" x14ac:dyDescent="0.2">
      <c r="C67" s="18" t="s">
        <v>4489</v>
      </c>
      <c r="D67" s="19" t="s">
        <v>1901</v>
      </c>
      <c r="F67" s="18" t="s">
        <v>2751</v>
      </c>
      <c r="G67" s="19" t="s">
        <v>3186</v>
      </c>
      <c r="I67" s="18" t="s">
        <v>3639</v>
      </c>
      <c r="J67" s="19" t="s">
        <v>5798</v>
      </c>
      <c r="L67" s="18" t="s">
        <v>4064</v>
      </c>
      <c r="M67" s="19" t="s">
        <v>4914</v>
      </c>
      <c r="O67" t="s">
        <v>5339</v>
      </c>
      <c r="P67" t="s">
        <v>5731</v>
      </c>
      <c r="Q67" t="s">
        <v>262</v>
      </c>
      <c r="R67" t="s">
        <v>5747</v>
      </c>
      <c r="S67" t="str">
        <f t="shared" si="1"/>
        <v>n_DC_y3_ag10 * duration_Dc_ag10 * dw_TB * (1+disc)^-9</v>
      </c>
    </row>
    <row r="68" spans="3:19" x14ac:dyDescent="0.2">
      <c r="C68" s="18" t="s">
        <v>4490</v>
      </c>
      <c r="D68" s="19" t="s">
        <v>1902</v>
      </c>
      <c r="F68" s="18" t="s">
        <v>2752</v>
      </c>
      <c r="G68" s="19" t="s">
        <v>3187</v>
      </c>
      <c r="I68" s="18" t="s">
        <v>3640</v>
      </c>
      <c r="J68" s="19" t="s">
        <v>5799</v>
      </c>
      <c r="L68" s="18" t="s">
        <v>4065</v>
      </c>
      <c r="M68" s="19" t="s">
        <v>4915</v>
      </c>
      <c r="O68" t="s">
        <v>5340</v>
      </c>
      <c r="P68" t="s">
        <v>5732</v>
      </c>
      <c r="Q68" t="s">
        <v>262</v>
      </c>
      <c r="R68" t="s">
        <v>5748</v>
      </c>
      <c r="S68" t="str">
        <f t="shared" si="1"/>
        <v>n_DC_y3_ag11 * duration_Dc_ag11 * dw_TB * (1+disc)^-10</v>
      </c>
    </row>
    <row r="69" spans="3:19" x14ac:dyDescent="0.2">
      <c r="C69" s="18" t="s">
        <v>4491</v>
      </c>
      <c r="D69" s="19" t="s">
        <v>1903</v>
      </c>
      <c r="F69" s="18" t="s">
        <v>2753</v>
      </c>
      <c r="G69" s="19" t="s">
        <v>3188</v>
      </c>
      <c r="I69" s="18" t="s">
        <v>3641</v>
      </c>
      <c r="J69" s="19" t="s">
        <v>5800</v>
      </c>
      <c r="L69" s="18" t="s">
        <v>4066</v>
      </c>
      <c r="M69" s="19" t="s">
        <v>4916</v>
      </c>
      <c r="O69" t="s">
        <v>5341</v>
      </c>
      <c r="P69" t="s">
        <v>5733</v>
      </c>
      <c r="Q69" t="s">
        <v>262</v>
      </c>
      <c r="R69" t="s">
        <v>5749</v>
      </c>
      <c r="S69" t="str">
        <f t="shared" si="1"/>
        <v>n_DC_y3_ag12 * duration_Dc_ag12 * dw_TB * (1+disc)^-11</v>
      </c>
    </row>
    <row r="70" spans="3:19" x14ac:dyDescent="0.2">
      <c r="C70" s="18" t="s">
        <v>4492</v>
      </c>
      <c r="D70" s="19" t="s">
        <v>1904</v>
      </c>
      <c r="F70" s="18" t="s">
        <v>2754</v>
      </c>
      <c r="G70" s="19" t="s">
        <v>3189</v>
      </c>
      <c r="I70" s="18" t="s">
        <v>3642</v>
      </c>
      <c r="J70" s="19" t="s">
        <v>5801</v>
      </c>
      <c r="L70" s="18" t="s">
        <v>4067</v>
      </c>
      <c r="M70" s="19" t="s">
        <v>4917</v>
      </c>
      <c r="O70" t="s">
        <v>5342</v>
      </c>
      <c r="P70" t="s">
        <v>5734</v>
      </c>
      <c r="Q70" t="s">
        <v>262</v>
      </c>
      <c r="R70" t="s">
        <v>5750</v>
      </c>
      <c r="S70" t="str">
        <f t="shared" si="1"/>
        <v>n_DC_y3_ag13 * duration_Dc_ag13 * dw_TB * (1+disc)^-12</v>
      </c>
    </row>
    <row r="71" spans="3:19" x14ac:dyDescent="0.2">
      <c r="C71" s="18" t="s">
        <v>4493</v>
      </c>
      <c r="D71" s="19" t="s">
        <v>1905</v>
      </c>
      <c r="F71" s="18" t="s">
        <v>2755</v>
      </c>
      <c r="G71" s="19" t="s">
        <v>3190</v>
      </c>
      <c r="I71" s="18" t="s">
        <v>3643</v>
      </c>
      <c r="J71" s="19" t="s">
        <v>5802</v>
      </c>
      <c r="L71" s="18" t="s">
        <v>4068</v>
      </c>
      <c r="M71" s="19" t="s">
        <v>4918</v>
      </c>
      <c r="O71" t="s">
        <v>5343</v>
      </c>
      <c r="P71" t="s">
        <v>5735</v>
      </c>
      <c r="Q71" t="s">
        <v>262</v>
      </c>
      <c r="R71" t="s">
        <v>5751</v>
      </c>
      <c r="S71" t="str">
        <f t="shared" si="1"/>
        <v>n_DC_y3_ag14 * duration_Dc_ag14 * dw_TB * (1+disc)^-13</v>
      </c>
    </row>
    <row r="72" spans="3:19" x14ac:dyDescent="0.2">
      <c r="C72" s="18" t="s">
        <v>4494</v>
      </c>
      <c r="D72" s="19" t="s">
        <v>1906</v>
      </c>
      <c r="F72" s="18" t="s">
        <v>2756</v>
      </c>
      <c r="G72" s="19" t="s">
        <v>3191</v>
      </c>
      <c r="I72" s="18" t="s">
        <v>3644</v>
      </c>
      <c r="J72" s="19" t="s">
        <v>5803</v>
      </c>
      <c r="L72" s="18" t="s">
        <v>4069</v>
      </c>
      <c r="M72" s="19" t="s">
        <v>4919</v>
      </c>
      <c r="O72" t="s">
        <v>5344</v>
      </c>
      <c r="P72" t="s">
        <v>5736</v>
      </c>
      <c r="Q72" t="s">
        <v>262</v>
      </c>
      <c r="R72" t="s">
        <v>5752</v>
      </c>
      <c r="S72" t="str">
        <f t="shared" si="1"/>
        <v>n_DC_y3_ag15 * duration_Dc_ag15 * dw_TB * (1+disc)^-14</v>
      </c>
    </row>
    <row r="73" spans="3:19" x14ac:dyDescent="0.2">
      <c r="C73" s="18" t="s">
        <v>4495</v>
      </c>
      <c r="D73" s="19" t="s">
        <v>1907</v>
      </c>
      <c r="F73" s="18" t="s">
        <v>2757</v>
      </c>
      <c r="G73" s="19" t="s">
        <v>3192</v>
      </c>
      <c r="I73" s="18" t="s">
        <v>3645</v>
      </c>
      <c r="J73" s="19" t="s">
        <v>5804</v>
      </c>
      <c r="L73" s="18" t="s">
        <v>4070</v>
      </c>
      <c r="M73" s="19" t="s">
        <v>4920</v>
      </c>
      <c r="O73" t="s">
        <v>5345</v>
      </c>
      <c r="P73" t="s">
        <v>5737</v>
      </c>
      <c r="Q73" t="s">
        <v>262</v>
      </c>
      <c r="R73" t="s">
        <v>5753</v>
      </c>
      <c r="S73" t="str">
        <f t="shared" si="1"/>
        <v>n_DC_y3_ag16 * duration_Dc_ag16 * dw_TB * (1+disc)^-15</v>
      </c>
    </row>
    <row r="74" spans="3:19" x14ac:dyDescent="0.2">
      <c r="C74" s="18" t="s">
        <v>4496</v>
      </c>
      <c r="D74" s="19" t="s">
        <v>1908</v>
      </c>
      <c r="F74" s="18" t="s">
        <v>2758</v>
      </c>
      <c r="G74" s="19" t="s">
        <v>3193</v>
      </c>
      <c r="I74" s="18" t="s">
        <v>3646</v>
      </c>
      <c r="J74" s="19" t="s">
        <v>5805</v>
      </c>
      <c r="L74" s="18" t="s">
        <v>4071</v>
      </c>
      <c r="M74" s="19" t="s">
        <v>4921</v>
      </c>
      <c r="O74" t="s">
        <v>5346</v>
      </c>
      <c r="P74" t="s">
        <v>5738</v>
      </c>
      <c r="Q74" t="s">
        <v>262</v>
      </c>
      <c r="R74" t="s">
        <v>5754</v>
      </c>
      <c r="S74" t="str">
        <f t="shared" si="1"/>
        <v>n_DC_y3_ag17 * duration_Dc_ag17 * dw_TB * (1+disc)^-16</v>
      </c>
    </row>
    <row r="75" spans="3:19" x14ac:dyDescent="0.2">
      <c r="C75" s="18" t="s">
        <v>4497</v>
      </c>
      <c r="D75" s="19" t="s">
        <v>1909</v>
      </c>
      <c r="F75" s="18" t="s">
        <v>2759</v>
      </c>
      <c r="G75" s="19" t="s">
        <v>3194</v>
      </c>
      <c r="I75" s="18" t="s">
        <v>3647</v>
      </c>
      <c r="J75" s="19" t="s">
        <v>5806</v>
      </c>
      <c r="L75" s="18" t="s">
        <v>4072</v>
      </c>
      <c r="M75" s="19" t="s">
        <v>4922</v>
      </c>
      <c r="O75" t="s">
        <v>5347</v>
      </c>
      <c r="P75" t="s">
        <v>5722</v>
      </c>
      <c r="Q75" t="s">
        <v>262</v>
      </c>
      <c r="R75">
        <v>1</v>
      </c>
      <c r="S75" t="str">
        <f t="shared" si="1"/>
        <v>n_DC_y4_ag1 * duration_Dc_ag1 * dw_TB * 1</v>
      </c>
    </row>
    <row r="76" spans="3:19" x14ac:dyDescent="0.2">
      <c r="C76" s="18" t="s">
        <v>4498</v>
      </c>
      <c r="D76" s="19" t="s">
        <v>1910</v>
      </c>
      <c r="F76" s="18" t="s">
        <v>2760</v>
      </c>
      <c r="G76" s="19" t="s">
        <v>3195</v>
      </c>
      <c r="I76" s="18" t="s">
        <v>3648</v>
      </c>
      <c r="J76" s="19" t="s">
        <v>5807</v>
      </c>
      <c r="L76" s="18" t="s">
        <v>4073</v>
      </c>
      <c r="M76" s="19" t="s">
        <v>4923</v>
      </c>
      <c r="O76" t="s">
        <v>5348</v>
      </c>
      <c r="P76" t="s">
        <v>5723</v>
      </c>
      <c r="Q76" t="s">
        <v>262</v>
      </c>
      <c r="R76" t="s">
        <v>5739</v>
      </c>
      <c r="S76" t="str">
        <f t="shared" si="1"/>
        <v>n_DC_y4_ag2 * duration_Dc_ag2 * dw_TB * (1+disc)^-1</v>
      </c>
    </row>
    <row r="77" spans="3:19" x14ac:dyDescent="0.2">
      <c r="C77" s="18" t="s">
        <v>4499</v>
      </c>
      <c r="D77" s="19" t="s">
        <v>1911</v>
      </c>
      <c r="F77" s="18" t="s">
        <v>2761</v>
      </c>
      <c r="G77" s="19" t="s">
        <v>3196</v>
      </c>
      <c r="I77" s="18" t="s">
        <v>3649</v>
      </c>
      <c r="J77" s="19" t="s">
        <v>5808</v>
      </c>
      <c r="L77" s="18" t="s">
        <v>4074</v>
      </c>
      <c r="M77" s="19" t="s">
        <v>4924</v>
      </c>
      <c r="O77" t="s">
        <v>5349</v>
      </c>
      <c r="P77" t="s">
        <v>5724</v>
      </c>
      <c r="Q77" t="s">
        <v>262</v>
      </c>
      <c r="R77" t="s">
        <v>5740</v>
      </c>
      <c r="S77" t="str">
        <f t="shared" si="1"/>
        <v>n_DC_y4_ag3 * duration_Dc_ag3 * dw_TB * (1+disc)^-2</v>
      </c>
    </row>
    <row r="78" spans="3:19" x14ac:dyDescent="0.2">
      <c r="C78" s="18" t="s">
        <v>4500</v>
      </c>
      <c r="D78" s="19" t="s">
        <v>1912</v>
      </c>
      <c r="F78" s="18" t="s">
        <v>2762</v>
      </c>
      <c r="G78" s="19" t="s">
        <v>3197</v>
      </c>
      <c r="I78" s="18" t="s">
        <v>3650</v>
      </c>
      <c r="J78" s="19" t="s">
        <v>5809</v>
      </c>
      <c r="L78" s="18" t="s">
        <v>4075</v>
      </c>
      <c r="M78" s="19" t="s">
        <v>4925</v>
      </c>
      <c r="O78" t="s">
        <v>5350</v>
      </c>
      <c r="P78" t="s">
        <v>5725</v>
      </c>
      <c r="Q78" t="s">
        <v>262</v>
      </c>
      <c r="R78" t="s">
        <v>5741</v>
      </c>
      <c r="S78" t="str">
        <f t="shared" si="1"/>
        <v>n_DC_y4_ag4 * duration_Dc_ag4 * dw_TB * (1+disc)^-3</v>
      </c>
    </row>
    <row r="79" spans="3:19" x14ac:dyDescent="0.2">
      <c r="C79" s="18" t="s">
        <v>4501</v>
      </c>
      <c r="D79" s="19" t="s">
        <v>1913</v>
      </c>
      <c r="F79" s="18" t="s">
        <v>2763</v>
      </c>
      <c r="G79" s="19" t="s">
        <v>3198</v>
      </c>
      <c r="I79" s="18" t="s">
        <v>3651</v>
      </c>
      <c r="J79" s="19" t="s">
        <v>5810</v>
      </c>
      <c r="L79" s="18" t="s">
        <v>4076</v>
      </c>
      <c r="M79" s="19" t="s">
        <v>4926</v>
      </c>
      <c r="O79" t="s">
        <v>5351</v>
      </c>
      <c r="P79" t="s">
        <v>5726</v>
      </c>
      <c r="Q79" t="s">
        <v>262</v>
      </c>
      <c r="R79" t="s">
        <v>5742</v>
      </c>
      <c r="S79" t="str">
        <f t="shared" si="1"/>
        <v>n_DC_y4_ag5 * duration_Dc_ag5 * dw_TB * (1+disc)^-4</v>
      </c>
    </row>
    <row r="80" spans="3:19" x14ac:dyDescent="0.2">
      <c r="C80" s="18" t="s">
        <v>4502</v>
      </c>
      <c r="D80" s="19" t="s">
        <v>1914</v>
      </c>
      <c r="F80" s="18" t="s">
        <v>2764</v>
      </c>
      <c r="G80" s="19" t="s">
        <v>3199</v>
      </c>
      <c r="I80" s="18" t="s">
        <v>3652</v>
      </c>
      <c r="J80" s="19" t="s">
        <v>5811</v>
      </c>
      <c r="L80" s="18" t="s">
        <v>4077</v>
      </c>
      <c r="M80" s="19" t="s">
        <v>4927</v>
      </c>
      <c r="O80" t="s">
        <v>5352</v>
      </c>
      <c r="P80" t="s">
        <v>5727</v>
      </c>
      <c r="Q80" t="s">
        <v>262</v>
      </c>
      <c r="R80" t="s">
        <v>5743</v>
      </c>
      <c r="S80" t="str">
        <f t="shared" si="1"/>
        <v>n_DC_y4_ag6 * duration_Dc_ag6 * dw_TB * (1+disc)^-5</v>
      </c>
    </row>
    <row r="81" spans="3:19" x14ac:dyDescent="0.2">
      <c r="C81" s="18" t="s">
        <v>4503</v>
      </c>
      <c r="D81" s="19" t="s">
        <v>1915</v>
      </c>
      <c r="F81" s="18" t="s">
        <v>2765</v>
      </c>
      <c r="G81" s="19" t="s">
        <v>3200</v>
      </c>
      <c r="I81" s="18" t="s">
        <v>3653</v>
      </c>
      <c r="J81" s="19" t="s">
        <v>5812</v>
      </c>
      <c r="L81" s="18" t="s">
        <v>4078</v>
      </c>
      <c r="M81" s="19" t="s">
        <v>4928</v>
      </c>
      <c r="O81" t="s">
        <v>5353</v>
      </c>
      <c r="P81" t="s">
        <v>5728</v>
      </c>
      <c r="Q81" t="s">
        <v>262</v>
      </c>
      <c r="R81" t="s">
        <v>5744</v>
      </c>
      <c r="S81" t="str">
        <f t="shared" si="1"/>
        <v>n_DC_y4_ag7 * duration_Dc_ag7 * dw_TB * (1+disc)^-6</v>
      </c>
    </row>
    <row r="82" spans="3:19" x14ac:dyDescent="0.2">
      <c r="C82" s="18" t="s">
        <v>4504</v>
      </c>
      <c r="D82" s="19" t="s">
        <v>1916</v>
      </c>
      <c r="F82" s="18" t="s">
        <v>2766</v>
      </c>
      <c r="G82" s="19" t="s">
        <v>3201</v>
      </c>
      <c r="I82" s="18" t="s">
        <v>3654</v>
      </c>
      <c r="J82" s="19" t="s">
        <v>5813</v>
      </c>
      <c r="L82" s="18" t="s">
        <v>4079</v>
      </c>
      <c r="M82" s="19" t="s">
        <v>4929</v>
      </c>
      <c r="O82" t="s">
        <v>5354</v>
      </c>
      <c r="P82" t="s">
        <v>5729</v>
      </c>
      <c r="Q82" t="s">
        <v>262</v>
      </c>
      <c r="R82" t="s">
        <v>5745</v>
      </c>
      <c r="S82" t="str">
        <f t="shared" si="1"/>
        <v>n_DC_y4_ag8 * duration_Dc_ag8 * dw_TB * (1+disc)^-7</v>
      </c>
    </row>
    <row r="83" spans="3:19" x14ac:dyDescent="0.2">
      <c r="C83" s="18" t="s">
        <v>4505</v>
      </c>
      <c r="D83" s="19" t="s">
        <v>1917</v>
      </c>
      <c r="F83" s="18" t="s">
        <v>2767</v>
      </c>
      <c r="G83" s="19" t="s">
        <v>3202</v>
      </c>
      <c r="I83" s="18" t="s">
        <v>3655</v>
      </c>
      <c r="J83" s="19" t="s">
        <v>5814</v>
      </c>
      <c r="L83" s="18" t="s">
        <v>4080</v>
      </c>
      <c r="M83" s="19" t="s">
        <v>4930</v>
      </c>
      <c r="O83" t="s">
        <v>5355</v>
      </c>
      <c r="P83" t="s">
        <v>5730</v>
      </c>
      <c r="Q83" t="s">
        <v>262</v>
      </c>
      <c r="R83" t="s">
        <v>5746</v>
      </c>
      <c r="S83" t="str">
        <f t="shared" si="1"/>
        <v>n_DC_y4_ag9 * duration_Dc_ag9 * dw_TB * (1+disc)^-8</v>
      </c>
    </row>
    <row r="84" spans="3:19" x14ac:dyDescent="0.2">
      <c r="C84" s="18" t="s">
        <v>4506</v>
      </c>
      <c r="D84" s="19" t="s">
        <v>1918</v>
      </c>
      <c r="F84" s="18" t="s">
        <v>2768</v>
      </c>
      <c r="G84" s="19" t="s">
        <v>3203</v>
      </c>
      <c r="I84" s="18" t="s">
        <v>3656</v>
      </c>
      <c r="J84" s="19" t="s">
        <v>5815</v>
      </c>
      <c r="L84" s="18" t="s">
        <v>4081</v>
      </c>
      <c r="M84" s="19" t="s">
        <v>4931</v>
      </c>
      <c r="O84" t="s">
        <v>5356</v>
      </c>
      <c r="P84" t="s">
        <v>5731</v>
      </c>
      <c r="Q84" t="s">
        <v>262</v>
      </c>
      <c r="R84" t="s">
        <v>5747</v>
      </c>
      <c r="S84" t="str">
        <f t="shared" si="1"/>
        <v>n_DC_y4_ag10 * duration_Dc_ag10 * dw_TB * (1+disc)^-9</v>
      </c>
    </row>
    <row r="85" spans="3:19" x14ac:dyDescent="0.2">
      <c r="C85" s="18" t="s">
        <v>4507</v>
      </c>
      <c r="D85" s="19" t="s">
        <v>1919</v>
      </c>
      <c r="F85" s="18" t="s">
        <v>2769</v>
      </c>
      <c r="G85" s="19" t="s">
        <v>3204</v>
      </c>
      <c r="I85" s="18" t="s">
        <v>3657</v>
      </c>
      <c r="J85" s="19" t="s">
        <v>5816</v>
      </c>
      <c r="L85" s="18" t="s">
        <v>4082</v>
      </c>
      <c r="M85" s="19" t="s">
        <v>4932</v>
      </c>
      <c r="O85" t="s">
        <v>5357</v>
      </c>
      <c r="P85" t="s">
        <v>5732</v>
      </c>
      <c r="Q85" t="s">
        <v>262</v>
      </c>
      <c r="R85" t="s">
        <v>5748</v>
      </c>
      <c r="S85" t="str">
        <f t="shared" si="1"/>
        <v>n_DC_y4_ag11 * duration_Dc_ag11 * dw_TB * (1+disc)^-10</v>
      </c>
    </row>
    <row r="86" spans="3:19" x14ac:dyDescent="0.2">
      <c r="C86" s="18" t="s">
        <v>4508</v>
      </c>
      <c r="D86" s="19" t="s">
        <v>1920</v>
      </c>
      <c r="F86" s="18" t="s">
        <v>2770</v>
      </c>
      <c r="G86" s="19" t="s">
        <v>3205</v>
      </c>
      <c r="I86" s="18" t="s">
        <v>3658</v>
      </c>
      <c r="J86" s="19" t="s">
        <v>5817</v>
      </c>
      <c r="L86" s="18" t="s">
        <v>4083</v>
      </c>
      <c r="M86" s="19" t="s">
        <v>4933</v>
      </c>
      <c r="O86" t="s">
        <v>5358</v>
      </c>
      <c r="P86" t="s">
        <v>5733</v>
      </c>
      <c r="Q86" t="s">
        <v>262</v>
      </c>
      <c r="R86" t="s">
        <v>5749</v>
      </c>
      <c r="S86" t="str">
        <f t="shared" si="1"/>
        <v>n_DC_y4_ag12 * duration_Dc_ag12 * dw_TB * (1+disc)^-11</v>
      </c>
    </row>
    <row r="87" spans="3:19" x14ac:dyDescent="0.2">
      <c r="C87" s="18" t="s">
        <v>4509</v>
      </c>
      <c r="D87" s="19" t="s">
        <v>1921</v>
      </c>
      <c r="F87" s="18" t="s">
        <v>2771</v>
      </c>
      <c r="G87" s="19" t="s">
        <v>3206</v>
      </c>
      <c r="I87" s="18" t="s">
        <v>3659</v>
      </c>
      <c r="J87" s="19" t="s">
        <v>5818</v>
      </c>
      <c r="L87" s="18" t="s">
        <v>4084</v>
      </c>
      <c r="M87" s="19" t="s">
        <v>4934</v>
      </c>
      <c r="O87" t="s">
        <v>5359</v>
      </c>
      <c r="P87" t="s">
        <v>5734</v>
      </c>
      <c r="Q87" t="s">
        <v>262</v>
      </c>
      <c r="R87" t="s">
        <v>5750</v>
      </c>
      <c r="S87" t="str">
        <f t="shared" si="1"/>
        <v>n_DC_y4_ag13 * duration_Dc_ag13 * dw_TB * (1+disc)^-12</v>
      </c>
    </row>
    <row r="88" spans="3:19" x14ac:dyDescent="0.2">
      <c r="C88" s="18" t="s">
        <v>4510</v>
      </c>
      <c r="D88" s="19" t="s">
        <v>1922</v>
      </c>
      <c r="F88" s="18" t="s">
        <v>2772</v>
      </c>
      <c r="G88" s="19" t="s">
        <v>3207</v>
      </c>
      <c r="I88" s="18" t="s">
        <v>3660</v>
      </c>
      <c r="J88" s="19" t="s">
        <v>5819</v>
      </c>
      <c r="L88" s="18" t="s">
        <v>4085</v>
      </c>
      <c r="M88" s="19" t="s">
        <v>4935</v>
      </c>
      <c r="O88" t="s">
        <v>5360</v>
      </c>
      <c r="P88" t="s">
        <v>5735</v>
      </c>
      <c r="Q88" t="s">
        <v>262</v>
      </c>
      <c r="R88" t="s">
        <v>5751</v>
      </c>
      <c r="S88" t="str">
        <f t="shared" si="1"/>
        <v>n_DC_y4_ag14 * duration_Dc_ag14 * dw_TB * (1+disc)^-13</v>
      </c>
    </row>
    <row r="89" spans="3:19" x14ac:dyDescent="0.2">
      <c r="C89" s="18" t="s">
        <v>4511</v>
      </c>
      <c r="D89" s="19" t="s">
        <v>1923</v>
      </c>
      <c r="F89" s="18" t="s">
        <v>2773</v>
      </c>
      <c r="G89" s="19" t="s">
        <v>3208</v>
      </c>
      <c r="I89" s="18" t="s">
        <v>3661</v>
      </c>
      <c r="J89" s="19" t="s">
        <v>5820</v>
      </c>
      <c r="L89" s="18" t="s">
        <v>4086</v>
      </c>
      <c r="M89" s="19" t="s">
        <v>4936</v>
      </c>
      <c r="O89" t="s">
        <v>5361</v>
      </c>
      <c r="P89" t="s">
        <v>5736</v>
      </c>
      <c r="Q89" t="s">
        <v>262</v>
      </c>
      <c r="R89" t="s">
        <v>5752</v>
      </c>
      <c r="S89" t="str">
        <f t="shared" si="1"/>
        <v>n_DC_y4_ag15 * duration_Dc_ag15 * dw_TB * (1+disc)^-14</v>
      </c>
    </row>
    <row r="90" spans="3:19" x14ac:dyDescent="0.2">
      <c r="C90" s="18" t="s">
        <v>4512</v>
      </c>
      <c r="D90" s="19" t="s">
        <v>1924</v>
      </c>
      <c r="F90" s="18" t="s">
        <v>2774</v>
      </c>
      <c r="G90" s="19" t="s">
        <v>3209</v>
      </c>
      <c r="I90" s="18" t="s">
        <v>3662</v>
      </c>
      <c r="J90" s="19" t="s">
        <v>5821</v>
      </c>
      <c r="L90" s="18" t="s">
        <v>4087</v>
      </c>
      <c r="M90" s="19" t="s">
        <v>4937</v>
      </c>
      <c r="O90" t="s">
        <v>5362</v>
      </c>
      <c r="P90" t="s">
        <v>5737</v>
      </c>
      <c r="Q90" t="s">
        <v>262</v>
      </c>
      <c r="R90" t="s">
        <v>5753</v>
      </c>
      <c r="S90" t="str">
        <f t="shared" si="1"/>
        <v>n_DC_y4_ag16 * duration_Dc_ag16 * dw_TB * (1+disc)^-15</v>
      </c>
    </row>
    <row r="91" spans="3:19" x14ac:dyDescent="0.2">
      <c r="C91" s="18" t="s">
        <v>4513</v>
      </c>
      <c r="D91" s="19" t="s">
        <v>1925</v>
      </c>
      <c r="F91" s="18" t="s">
        <v>2775</v>
      </c>
      <c r="G91" s="19" t="s">
        <v>3210</v>
      </c>
      <c r="I91" s="18" t="s">
        <v>3663</v>
      </c>
      <c r="J91" s="19" t="s">
        <v>5822</v>
      </c>
      <c r="L91" s="18" t="s">
        <v>4088</v>
      </c>
      <c r="M91" s="19" t="s">
        <v>4938</v>
      </c>
      <c r="O91" t="s">
        <v>5363</v>
      </c>
      <c r="P91" t="s">
        <v>5738</v>
      </c>
      <c r="Q91" t="s">
        <v>262</v>
      </c>
      <c r="R91" t="s">
        <v>5754</v>
      </c>
      <c r="S91" t="str">
        <f t="shared" si="1"/>
        <v>n_DC_y4_ag17 * duration_Dc_ag17 * dw_TB * (1+disc)^-16</v>
      </c>
    </row>
    <row r="92" spans="3:19" x14ac:dyDescent="0.2">
      <c r="C92" s="18" t="s">
        <v>4514</v>
      </c>
      <c r="D92" s="19" t="s">
        <v>1926</v>
      </c>
      <c r="F92" s="18" t="s">
        <v>2776</v>
      </c>
      <c r="G92" s="19" t="s">
        <v>3211</v>
      </c>
      <c r="I92" s="18" t="s">
        <v>3664</v>
      </c>
      <c r="J92" s="19" t="s">
        <v>5823</v>
      </c>
      <c r="L92" s="18" t="s">
        <v>4089</v>
      </c>
      <c r="M92" s="19" t="s">
        <v>4939</v>
      </c>
      <c r="O92" t="s">
        <v>5364</v>
      </c>
      <c r="P92" t="s">
        <v>5722</v>
      </c>
      <c r="Q92" t="s">
        <v>262</v>
      </c>
      <c r="R92">
        <v>1</v>
      </c>
      <c r="S92" t="str">
        <f t="shared" si="1"/>
        <v>n_DC_y5_ag1 * duration_Dc_ag1 * dw_TB * 1</v>
      </c>
    </row>
    <row r="93" spans="3:19" x14ac:dyDescent="0.2">
      <c r="C93" s="18" t="s">
        <v>4515</v>
      </c>
      <c r="D93" s="19" t="s">
        <v>1927</v>
      </c>
      <c r="F93" s="18" t="s">
        <v>2777</v>
      </c>
      <c r="G93" s="19" t="s">
        <v>3212</v>
      </c>
      <c r="I93" s="18" t="s">
        <v>3665</v>
      </c>
      <c r="J93" s="19" t="s">
        <v>5824</v>
      </c>
      <c r="L93" s="18" t="s">
        <v>4090</v>
      </c>
      <c r="M93" s="19" t="s">
        <v>4940</v>
      </c>
      <c r="O93" t="s">
        <v>5365</v>
      </c>
      <c r="P93" t="s">
        <v>5723</v>
      </c>
      <c r="Q93" t="s">
        <v>262</v>
      </c>
      <c r="R93" t="s">
        <v>5739</v>
      </c>
      <c r="S93" t="str">
        <f t="shared" si="1"/>
        <v>n_DC_y5_ag2 * duration_Dc_ag2 * dw_TB * (1+disc)^-1</v>
      </c>
    </row>
    <row r="94" spans="3:19" x14ac:dyDescent="0.2">
      <c r="C94" s="18" t="s">
        <v>4516</v>
      </c>
      <c r="D94" s="19" t="s">
        <v>1928</v>
      </c>
      <c r="F94" s="18" t="s">
        <v>2778</v>
      </c>
      <c r="G94" s="19" t="s">
        <v>3213</v>
      </c>
      <c r="I94" s="18" t="s">
        <v>3666</v>
      </c>
      <c r="J94" s="19" t="s">
        <v>5825</v>
      </c>
      <c r="L94" s="18" t="s">
        <v>4091</v>
      </c>
      <c r="M94" s="19" t="s">
        <v>4941</v>
      </c>
      <c r="O94" t="s">
        <v>5366</v>
      </c>
      <c r="P94" t="s">
        <v>5724</v>
      </c>
      <c r="Q94" t="s">
        <v>262</v>
      </c>
      <c r="R94" t="s">
        <v>5740</v>
      </c>
      <c r="S94" t="str">
        <f t="shared" si="1"/>
        <v>n_DC_y5_ag3 * duration_Dc_ag3 * dw_TB * (1+disc)^-2</v>
      </c>
    </row>
    <row r="95" spans="3:19" x14ac:dyDescent="0.2">
      <c r="C95" s="18" t="s">
        <v>4517</v>
      </c>
      <c r="D95" s="19" t="s">
        <v>1929</v>
      </c>
      <c r="F95" s="18" t="s">
        <v>2779</v>
      </c>
      <c r="G95" s="19" t="s">
        <v>3214</v>
      </c>
      <c r="I95" s="18" t="s">
        <v>3667</v>
      </c>
      <c r="J95" s="19" t="s">
        <v>5826</v>
      </c>
      <c r="L95" s="18" t="s">
        <v>4092</v>
      </c>
      <c r="M95" s="19" t="s">
        <v>4942</v>
      </c>
      <c r="O95" t="s">
        <v>5367</v>
      </c>
      <c r="P95" t="s">
        <v>5725</v>
      </c>
      <c r="Q95" t="s">
        <v>262</v>
      </c>
      <c r="R95" t="s">
        <v>5741</v>
      </c>
      <c r="S95" t="str">
        <f t="shared" si="1"/>
        <v>n_DC_y5_ag4 * duration_Dc_ag4 * dw_TB * (1+disc)^-3</v>
      </c>
    </row>
    <row r="96" spans="3:19" x14ac:dyDescent="0.2">
      <c r="C96" s="18" t="s">
        <v>4518</v>
      </c>
      <c r="D96" s="19" t="s">
        <v>1930</v>
      </c>
      <c r="F96" s="18" t="s">
        <v>2780</v>
      </c>
      <c r="G96" s="19" t="s">
        <v>3215</v>
      </c>
      <c r="I96" s="18" t="s">
        <v>3668</v>
      </c>
      <c r="J96" s="19" t="s">
        <v>5827</v>
      </c>
      <c r="L96" s="18" t="s">
        <v>4093</v>
      </c>
      <c r="M96" s="19" t="s">
        <v>4943</v>
      </c>
      <c r="O96" t="s">
        <v>5368</v>
      </c>
      <c r="P96" t="s">
        <v>5726</v>
      </c>
      <c r="Q96" t="s">
        <v>262</v>
      </c>
      <c r="R96" t="s">
        <v>5742</v>
      </c>
      <c r="S96" t="str">
        <f t="shared" si="1"/>
        <v>n_DC_y5_ag5 * duration_Dc_ag5 * dw_TB * (1+disc)^-4</v>
      </c>
    </row>
    <row r="97" spans="3:19" x14ac:dyDescent="0.2">
      <c r="C97" s="18" t="s">
        <v>4519</v>
      </c>
      <c r="D97" s="19" t="s">
        <v>1931</v>
      </c>
      <c r="F97" s="18" t="s">
        <v>2781</v>
      </c>
      <c r="G97" s="19" t="s">
        <v>3216</v>
      </c>
      <c r="I97" s="18" t="s">
        <v>3669</v>
      </c>
      <c r="J97" s="19" t="s">
        <v>5828</v>
      </c>
      <c r="L97" s="18" t="s">
        <v>4094</v>
      </c>
      <c r="M97" s="19" t="s">
        <v>4944</v>
      </c>
      <c r="O97" t="s">
        <v>5369</v>
      </c>
      <c r="P97" t="s">
        <v>5727</v>
      </c>
      <c r="Q97" t="s">
        <v>262</v>
      </c>
      <c r="R97" t="s">
        <v>5743</v>
      </c>
      <c r="S97" t="str">
        <f t="shared" ref="S97:S160" si="2">_xlfn.CONCAT(O97," * ",P97," * ",Q97," * ",R97)</f>
        <v>n_DC_y5_ag6 * duration_Dc_ag6 * dw_TB * (1+disc)^-5</v>
      </c>
    </row>
    <row r="98" spans="3:19" x14ac:dyDescent="0.2">
      <c r="C98" s="18" t="s">
        <v>4520</v>
      </c>
      <c r="D98" s="19" t="s">
        <v>1932</v>
      </c>
      <c r="F98" s="18" t="s">
        <v>2782</v>
      </c>
      <c r="G98" s="19" t="s">
        <v>3217</v>
      </c>
      <c r="I98" s="18" t="s">
        <v>3670</v>
      </c>
      <c r="J98" s="19" t="s">
        <v>5829</v>
      </c>
      <c r="L98" s="18" t="s">
        <v>4095</v>
      </c>
      <c r="M98" s="19" t="s">
        <v>4945</v>
      </c>
      <c r="O98" t="s">
        <v>5370</v>
      </c>
      <c r="P98" t="s">
        <v>5728</v>
      </c>
      <c r="Q98" t="s">
        <v>262</v>
      </c>
      <c r="R98" t="s">
        <v>5744</v>
      </c>
      <c r="S98" t="str">
        <f t="shared" si="2"/>
        <v>n_DC_y5_ag7 * duration_Dc_ag7 * dw_TB * (1+disc)^-6</v>
      </c>
    </row>
    <row r="99" spans="3:19" x14ac:dyDescent="0.2">
      <c r="C99" s="18" t="s">
        <v>4521</v>
      </c>
      <c r="D99" s="19" t="s">
        <v>1933</v>
      </c>
      <c r="F99" s="18" t="s">
        <v>2783</v>
      </c>
      <c r="G99" s="19" t="s">
        <v>3218</v>
      </c>
      <c r="I99" s="18" t="s">
        <v>3671</v>
      </c>
      <c r="J99" s="19" t="s">
        <v>5830</v>
      </c>
      <c r="L99" s="18" t="s">
        <v>4096</v>
      </c>
      <c r="M99" s="19" t="s">
        <v>4946</v>
      </c>
      <c r="O99" t="s">
        <v>5371</v>
      </c>
      <c r="P99" t="s">
        <v>5729</v>
      </c>
      <c r="Q99" t="s">
        <v>262</v>
      </c>
      <c r="R99" t="s">
        <v>5745</v>
      </c>
      <c r="S99" t="str">
        <f t="shared" si="2"/>
        <v>n_DC_y5_ag8 * duration_Dc_ag8 * dw_TB * (1+disc)^-7</v>
      </c>
    </row>
    <row r="100" spans="3:19" x14ac:dyDescent="0.2">
      <c r="C100" s="18" t="s">
        <v>4522</v>
      </c>
      <c r="D100" s="19" t="s">
        <v>1934</v>
      </c>
      <c r="F100" s="18" t="s">
        <v>2784</v>
      </c>
      <c r="G100" s="19" t="s">
        <v>3219</v>
      </c>
      <c r="I100" s="18" t="s">
        <v>3672</v>
      </c>
      <c r="J100" s="19" t="s">
        <v>5831</v>
      </c>
      <c r="L100" s="18" t="s">
        <v>4097</v>
      </c>
      <c r="M100" s="19" t="s">
        <v>4947</v>
      </c>
      <c r="O100" t="s">
        <v>5372</v>
      </c>
      <c r="P100" t="s">
        <v>5730</v>
      </c>
      <c r="Q100" t="s">
        <v>262</v>
      </c>
      <c r="R100" t="s">
        <v>5746</v>
      </c>
      <c r="S100" t="str">
        <f t="shared" si="2"/>
        <v>n_DC_y5_ag9 * duration_Dc_ag9 * dw_TB * (1+disc)^-8</v>
      </c>
    </row>
    <row r="101" spans="3:19" x14ac:dyDescent="0.2">
      <c r="C101" s="18" t="s">
        <v>4523</v>
      </c>
      <c r="D101" s="19" t="s">
        <v>1935</v>
      </c>
      <c r="F101" s="18" t="s">
        <v>2785</v>
      </c>
      <c r="G101" s="19" t="s">
        <v>3220</v>
      </c>
      <c r="I101" s="18" t="s">
        <v>3673</v>
      </c>
      <c r="J101" s="19" t="s">
        <v>5832</v>
      </c>
      <c r="L101" s="18" t="s">
        <v>4098</v>
      </c>
      <c r="M101" s="19" t="s">
        <v>4948</v>
      </c>
      <c r="O101" t="s">
        <v>5373</v>
      </c>
      <c r="P101" t="s">
        <v>5731</v>
      </c>
      <c r="Q101" t="s">
        <v>262</v>
      </c>
      <c r="R101" t="s">
        <v>5747</v>
      </c>
      <c r="S101" t="str">
        <f t="shared" si="2"/>
        <v>n_DC_y5_ag10 * duration_Dc_ag10 * dw_TB * (1+disc)^-9</v>
      </c>
    </row>
    <row r="102" spans="3:19" x14ac:dyDescent="0.2">
      <c r="C102" s="18" t="s">
        <v>4524</v>
      </c>
      <c r="D102" s="19" t="s">
        <v>1936</v>
      </c>
      <c r="F102" s="18" t="s">
        <v>2786</v>
      </c>
      <c r="G102" s="19" t="s">
        <v>3221</v>
      </c>
      <c r="I102" s="18" t="s">
        <v>3674</v>
      </c>
      <c r="J102" s="19" t="s">
        <v>5833</v>
      </c>
      <c r="L102" s="18" t="s">
        <v>4099</v>
      </c>
      <c r="M102" s="19" t="s">
        <v>4949</v>
      </c>
      <c r="O102" t="s">
        <v>5374</v>
      </c>
      <c r="P102" t="s">
        <v>5732</v>
      </c>
      <c r="Q102" t="s">
        <v>262</v>
      </c>
      <c r="R102" t="s">
        <v>5748</v>
      </c>
      <c r="S102" t="str">
        <f t="shared" si="2"/>
        <v>n_DC_y5_ag11 * duration_Dc_ag11 * dw_TB * (1+disc)^-10</v>
      </c>
    </row>
    <row r="103" spans="3:19" x14ac:dyDescent="0.2">
      <c r="C103" s="18" t="s">
        <v>4525</v>
      </c>
      <c r="D103" s="19" t="s">
        <v>1937</v>
      </c>
      <c r="F103" s="18" t="s">
        <v>2787</v>
      </c>
      <c r="G103" s="19" t="s">
        <v>3222</v>
      </c>
      <c r="I103" s="18" t="s">
        <v>3675</v>
      </c>
      <c r="J103" s="19" t="s">
        <v>5834</v>
      </c>
      <c r="L103" s="18" t="s">
        <v>4100</v>
      </c>
      <c r="M103" s="19" t="s">
        <v>4950</v>
      </c>
      <c r="O103" t="s">
        <v>5375</v>
      </c>
      <c r="P103" t="s">
        <v>5733</v>
      </c>
      <c r="Q103" t="s">
        <v>262</v>
      </c>
      <c r="R103" t="s">
        <v>5749</v>
      </c>
      <c r="S103" t="str">
        <f t="shared" si="2"/>
        <v>n_DC_y5_ag12 * duration_Dc_ag12 * dw_TB * (1+disc)^-11</v>
      </c>
    </row>
    <row r="104" spans="3:19" x14ac:dyDescent="0.2">
      <c r="C104" s="18" t="s">
        <v>4526</v>
      </c>
      <c r="D104" s="19" t="s">
        <v>1938</v>
      </c>
      <c r="F104" s="18" t="s">
        <v>2788</v>
      </c>
      <c r="G104" s="19" t="s">
        <v>3223</v>
      </c>
      <c r="I104" s="18" t="s">
        <v>3676</v>
      </c>
      <c r="J104" s="19" t="s">
        <v>5835</v>
      </c>
      <c r="L104" s="18" t="s">
        <v>4101</v>
      </c>
      <c r="M104" s="19" t="s">
        <v>4951</v>
      </c>
      <c r="O104" t="s">
        <v>5376</v>
      </c>
      <c r="P104" t="s">
        <v>5734</v>
      </c>
      <c r="Q104" t="s">
        <v>262</v>
      </c>
      <c r="R104" t="s">
        <v>5750</v>
      </c>
      <c r="S104" t="str">
        <f t="shared" si="2"/>
        <v>n_DC_y5_ag13 * duration_Dc_ag13 * dw_TB * (1+disc)^-12</v>
      </c>
    </row>
    <row r="105" spans="3:19" x14ac:dyDescent="0.2">
      <c r="C105" s="18" t="s">
        <v>4527</v>
      </c>
      <c r="D105" s="19" t="s">
        <v>1939</v>
      </c>
      <c r="F105" s="18" t="s">
        <v>2789</v>
      </c>
      <c r="G105" s="19" t="s">
        <v>3224</v>
      </c>
      <c r="I105" s="18" t="s">
        <v>3677</v>
      </c>
      <c r="J105" s="19" t="s">
        <v>5836</v>
      </c>
      <c r="L105" s="18" t="s">
        <v>4102</v>
      </c>
      <c r="M105" s="19" t="s">
        <v>4952</v>
      </c>
      <c r="O105" t="s">
        <v>5377</v>
      </c>
      <c r="P105" t="s">
        <v>5735</v>
      </c>
      <c r="Q105" t="s">
        <v>262</v>
      </c>
      <c r="R105" t="s">
        <v>5751</v>
      </c>
      <c r="S105" t="str">
        <f t="shared" si="2"/>
        <v>n_DC_y5_ag14 * duration_Dc_ag14 * dw_TB * (1+disc)^-13</v>
      </c>
    </row>
    <row r="106" spans="3:19" x14ac:dyDescent="0.2">
      <c r="C106" s="18" t="s">
        <v>4528</v>
      </c>
      <c r="D106" s="19" t="s">
        <v>1940</v>
      </c>
      <c r="F106" s="18" t="s">
        <v>2790</v>
      </c>
      <c r="G106" s="19" t="s">
        <v>3225</v>
      </c>
      <c r="I106" s="18" t="s">
        <v>3678</v>
      </c>
      <c r="J106" s="19" t="s">
        <v>5837</v>
      </c>
      <c r="L106" s="18" t="s">
        <v>4103</v>
      </c>
      <c r="M106" s="19" t="s">
        <v>4953</v>
      </c>
      <c r="O106" t="s">
        <v>5378</v>
      </c>
      <c r="P106" t="s">
        <v>5736</v>
      </c>
      <c r="Q106" t="s">
        <v>262</v>
      </c>
      <c r="R106" t="s">
        <v>5752</v>
      </c>
      <c r="S106" t="str">
        <f t="shared" si="2"/>
        <v>n_DC_y5_ag15 * duration_Dc_ag15 * dw_TB * (1+disc)^-14</v>
      </c>
    </row>
    <row r="107" spans="3:19" x14ac:dyDescent="0.2">
      <c r="C107" s="18" t="s">
        <v>4529</v>
      </c>
      <c r="D107" s="19" t="s">
        <v>1941</v>
      </c>
      <c r="F107" s="18" t="s">
        <v>2791</v>
      </c>
      <c r="G107" s="19" t="s">
        <v>3226</v>
      </c>
      <c r="I107" s="18" t="s">
        <v>3679</v>
      </c>
      <c r="J107" s="19" t="s">
        <v>5838</v>
      </c>
      <c r="L107" s="18" t="s">
        <v>4104</v>
      </c>
      <c r="M107" s="19" t="s">
        <v>4954</v>
      </c>
      <c r="O107" t="s">
        <v>5379</v>
      </c>
      <c r="P107" t="s">
        <v>5737</v>
      </c>
      <c r="Q107" t="s">
        <v>262</v>
      </c>
      <c r="R107" t="s">
        <v>5753</v>
      </c>
      <c r="S107" t="str">
        <f t="shared" si="2"/>
        <v>n_DC_y5_ag16 * duration_Dc_ag16 * dw_TB * (1+disc)^-15</v>
      </c>
    </row>
    <row r="108" spans="3:19" x14ac:dyDescent="0.2">
      <c r="C108" s="18" t="s">
        <v>4530</v>
      </c>
      <c r="D108" s="19" t="s">
        <v>1942</v>
      </c>
      <c r="F108" s="18" t="s">
        <v>2792</v>
      </c>
      <c r="G108" s="19" t="s">
        <v>3227</v>
      </c>
      <c r="I108" s="18" t="s">
        <v>3680</v>
      </c>
      <c r="J108" s="19" t="s">
        <v>5839</v>
      </c>
      <c r="L108" s="18" t="s">
        <v>4105</v>
      </c>
      <c r="M108" s="19" t="s">
        <v>4955</v>
      </c>
      <c r="O108" t="s">
        <v>5380</v>
      </c>
      <c r="P108" t="s">
        <v>5738</v>
      </c>
      <c r="Q108" t="s">
        <v>262</v>
      </c>
      <c r="R108" t="s">
        <v>5754</v>
      </c>
      <c r="S108" t="str">
        <f t="shared" si="2"/>
        <v>n_DC_y5_ag17 * duration_Dc_ag17 * dw_TB * (1+disc)^-16</v>
      </c>
    </row>
    <row r="109" spans="3:19" x14ac:dyDescent="0.2">
      <c r="C109" s="18" t="s">
        <v>4531</v>
      </c>
      <c r="D109" s="19" t="s">
        <v>1943</v>
      </c>
      <c r="F109" s="18" t="s">
        <v>2793</v>
      </c>
      <c r="G109" s="19" t="s">
        <v>3228</v>
      </c>
      <c r="I109" s="18" t="s">
        <v>3681</v>
      </c>
      <c r="J109" s="19" t="s">
        <v>5840</v>
      </c>
      <c r="L109" s="18" t="s">
        <v>4106</v>
      </c>
      <c r="M109" s="19" t="s">
        <v>4956</v>
      </c>
      <c r="O109" t="s">
        <v>5381</v>
      </c>
      <c r="P109" t="s">
        <v>5722</v>
      </c>
      <c r="Q109" t="s">
        <v>262</v>
      </c>
      <c r="R109">
        <v>1</v>
      </c>
      <c r="S109" t="str">
        <f t="shared" si="2"/>
        <v>n_DC_y6_ag1 * duration_Dc_ag1 * dw_TB * 1</v>
      </c>
    </row>
    <row r="110" spans="3:19" x14ac:dyDescent="0.2">
      <c r="C110" s="18" t="s">
        <v>4532</v>
      </c>
      <c r="D110" s="19" t="s">
        <v>1944</v>
      </c>
      <c r="F110" s="18" t="s">
        <v>2794</v>
      </c>
      <c r="G110" s="19" t="s">
        <v>3229</v>
      </c>
      <c r="I110" s="18" t="s">
        <v>3682</v>
      </c>
      <c r="J110" s="19" t="s">
        <v>5841</v>
      </c>
      <c r="L110" s="18" t="s">
        <v>4107</v>
      </c>
      <c r="M110" s="19" t="s">
        <v>4957</v>
      </c>
      <c r="O110" t="s">
        <v>5382</v>
      </c>
      <c r="P110" t="s">
        <v>5723</v>
      </c>
      <c r="Q110" t="s">
        <v>262</v>
      </c>
      <c r="R110" t="s">
        <v>5739</v>
      </c>
      <c r="S110" t="str">
        <f t="shared" si="2"/>
        <v>n_DC_y6_ag2 * duration_Dc_ag2 * dw_TB * (1+disc)^-1</v>
      </c>
    </row>
    <row r="111" spans="3:19" x14ac:dyDescent="0.2">
      <c r="C111" s="18" t="s">
        <v>4533</v>
      </c>
      <c r="D111" s="19" t="s">
        <v>1945</v>
      </c>
      <c r="F111" s="18" t="s">
        <v>2795</v>
      </c>
      <c r="G111" s="19" t="s">
        <v>3230</v>
      </c>
      <c r="I111" s="18" t="s">
        <v>3683</v>
      </c>
      <c r="J111" s="19" t="s">
        <v>5842</v>
      </c>
      <c r="L111" s="18" t="s">
        <v>4108</v>
      </c>
      <c r="M111" s="19" t="s">
        <v>4958</v>
      </c>
      <c r="O111" t="s">
        <v>5383</v>
      </c>
      <c r="P111" t="s">
        <v>5724</v>
      </c>
      <c r="Q111" t="s">
        <v>262</v>
      </c>
      <c r="R111" t="s">
        <v>5740</v>
      </c>
      <c r="S111" t="str">
        <f t="shared" si="2"/>
        <v>n_DC_y6_ag3 * duration_Dc_ag3 * dw_TB * (1+disc)^-2</v>
      </c>
    </row>
    <row r="112" spans="3:19" x14ac:dyDescent="0.2">
      <c r="C112" s="18" t="s">
        <v>4534</v>
      </c>
      <c r="D112" s="19" t="s">
        <v>1946</v>
      </c>
      <c r="F112" s="18" t="s">
        <v>2796</v>
      </c>
      <c r="G112" s="19" t="s">
        <v>3231</v>
      </c>
      <c r="I112" s="18" t="s">
        <v>3684</v>
      </c>
      <c r="J112" s="19" t="s">
        <v>5843</v>
      </c>
      <c r="L112" s="18" t="s">
        <v>4109</v>
      </c>
      <c r="M112" s="19" t="s">
        <v>4959</v>
      </c>
      <c r="O112" t="s">
        <v>5384</v>
      </c>
      <c r="P112" t="s">
        <v>5725</v>
      </c>
      <c r="Q112" t="s">
        <v>262</v>
      </c>
      <c r="R112" t="s">
        <v>5741</v>
      </c>
      <c r="S112" t="str">
        <f t="shared" si="2"/>
        <v>n_DC_y6_ag4 * duration_Dc_ag4 * dw_TB * (1+disc)^-3</v>
      </c>
    </row>
    <row r="113" spans="3:19" x14ac:dyDescent="0.2">
      <c r="C113" s="18" t="s">
        <v>4535</v>
      </c>
      <c r="D113" s="19" t="s">
        <v>1947</v>
      </c>
      <c r="F113" s="18" t="s">
        <v>2797</v>
      </c>
      <c r="G113" s="19" t="s">
        <v>3232</v>
      </c>
      <c r="I113" s="18" t="s">
        <v>3685</v>
      </c>
      <c r="J113" s="19" t="s">
        <v>5844</v>
      </c>
      <c r="L113" s="18" t="s">
        <v>4110</v>
      </c>
      <c r="M113" s="19" t="s">
        <v>4960</v>
      </c>
      <c r="O113" t="s">
        <v>5385</v>
      </c>
      <c r="P113" t="s">
        <v>5726</v>
      </c>
      <c r="Q113" t="s">
        <v>262</v>
      </c>
      <c r="R113" t="s">
        <v>5742</v>
      </c>
      <c r="S113" t="str">
        <f t="shared" si="2"/>
        <v>n_DC_y6_ag5 * duration_Dc_ag5 * dw_TB * (1+disc)^-4</v>
      </c>
    </row>
    <row r="114" spans="3:19" x14ac:dyDescent="0.2">
      <c r="C114" s="18" t="s">
        <v>4536</v>
      </c>
      <c r="D114" s="19" t="s">
        <v>1948</v>
      </c>
      <c r="F114" s="18" t="s">
        <v>2798</v>
      </c>
      <c r="G114" s="19" t="s">
        <v>3233</v>
      </c>
      <c r="I114" s="18" t="s">
        <v>3686</v>
      </c>
      <c r="J114" s="19" t="s">
        <v>5845</v>
      </c>
      <c r="L114" s="18" t="s">
        <v>4111</v>
      </c>
      <c r="M114" s="19" t="s">
        <v>4961</v>
      </c>
      <c r="O114" t="s">
        <v>5386</v>
      </c>
      <c r="P114" t="s">
        <v>5727</v>
      </c>
      <c r="Q114" t="s">
        <v>262</v>
      </c>
      <c r="R114" t="s">
        <v>5743</v>
      </c>
      <c r="S114" t="str">
        <f t="shared" si="2"/>
        <v>n_DC_y6_ag6 * duration_Dc_ag6 * dw_TB * (1+disc)^-5</v>
      </c>
    </row>
    <row r="115" spans="3:19" x14ac:dyDescent="0.2">
      <c r="C115" s="18" t="s">
        <v>4537</v>
      </c>
      <c r="D115" s="19" t="s">
        <v>1949</v>
      </c>
      <c r="F115" s="18" t="s">
        <v>2799</v>
      </c>
      <c r="G115" s="19" t="s">
        <v>3234</v>
      </c>
      <c r="I115" s="18" t="s">
        <v>3687</v>
      </c>
      <c r="J115" s="19" t="s">
        <v>5846</v>
      </c>
      <c r="L115" s="18" t="s">
        <v>4112</v>
      </c>
      <c r="M115" s="19" t="s">
        <v>4962</v>
      </c>
      <c r="O115" t="s">
        <v>5387</v>
      </c>
      <c r="P115" t="s">
        <v>5728</v>
      </c>
      <c r="Q115" t="s">
        <v>262</v>
      </c>
      <c r="R115" t="s">
        <v>5744</v>
      </c>
      <c r="S115" t="str">
        <f t="shared" si="2"/>
        <v>n_DC_y6_ag7 * duration_Dc_ag7 * dw_TB * (1+disc)^-6</v>
      </c>
    </row>
    <row r="116" spans="3:19" x14ac:dyDescent="0.2">
      <c r="C116" s="18" t="s">
        <v>4538</v>
      </c>
      <c r="D116" s="19" t="s">
        <v>1950</v>
      </c>
      <c r="F116" s="18" t="s">
        <v>2800</v>
      </c>
      <c r="G116" s="19" t="s">
        <v>3235</v>
      </c>
      <c r="I116" s="18" t="s">
        <v>3688</v>
      </c>
      <c r="J116" s="19" t="s">
        <v>5847</v>
      </c>
      <c r="L116" s="18" t="s">
        <v>4113</v>
      </c>
      <c r="M116" s="19" t="s">
        <v>4963</v>
      </c>
      <c r="O116" t="s">
        <v>5388</v>
      </c>
      <c r="P116" t="s">
        <v>5729</v>
      </c>
      <c r="Q116" t="s">
        <v>262</v>
      </c>
      <c r="R116" t="s">
        <v>5745</v>
      </c>
      <c r="S116" t="str">
        <f t="shared" si="2"/>
        <v>n_DC_y6_ag8 * duration_Dc_ag8 * dw_TB * (1+disc)^-7</v>
      </c>
    </row>
    <row r="117" spans="3:19" x14ac:dyDescent="0.2">
      <c r="C117" s="18" t="s">
        <v>4539</v>
      </c>
      <c r="D117" s="19" t="s">
        <v>1951</v>
      </c>
      <c r="F117" s="18" t="s">
        <v>2801</v>
      </c>
      <c r="G117" s="19" t="s">
        <v>3236</v>
      </c>
      <c r="I117" s="18" t="s">
        <v>3689</v>
      </c>
      <c r="J117" s="19" t="s">
        <v>5848</v>
      </c>
      <c r="L117" s="18" t="s">
        <v>4114</v>
      </c>
      <c r="M117" s="19" t="s">
        <v>4964</v>
      </c>
      <c r="O117" t="s">
        <v>5389</v>
      </c>
      <c r="P117" t="s">
        <v>5730</v>
      </c>
      <c r="Q117" t="s">
        <v>262</v>
      </c>
      <c r="R117" t="s">
        <v>5746</v>
      </c>
      <c r="S117" t="str">
        <f t="shared" si="2"/>
        <v>n_DC_y6_ag9 * duration_Dc_ag9 * dw_TB * (1+disc)^-8</v>
      </c>
    </row>
    <row r="118" spans="3:19" x14ac:dyDescent="0.2">
      <c r="C118" s="18" t="s">
        <v>4540</v>
      </c>
      <c r="D118" s="19" t="s">
        <v>1952</v>
      </c>
      <c r="F118" s="18" t="s">
        <v>2802</v>
      </c>
      <c r="G118" s="19" t="s">
        <v>3237</v>
      </c>
      <c r="I118" s="18" t="s">
        <v>3690</v>
      </c>
      <c r="J118" s="19" t="s">
        <v>5849</v>
      </c>
      <c r="L118" s="18" t="s">
        <v>4115</v>
      </c>
      <c r="M118" s="19" t="s">
        <v>4965</v>
      </c>
      <c r="O118" t="s">
        <v>5390</v>
      </c>
      <c r="P118" t="s">
        <v>5731</v>
      </c>
      <c r="Q118" t="s">
        <v>262</v>
      </c>
      <c r="R118" t="s">
        <v>5747</v>
      </c>
      <c r="S118" t="str">
        <f t="shared" si="2"/>
        <v>n_DC_y6_ag10 * duration_Dc_ag10 * dw_TB * (1+disc)^-9</v>
      </c>
    </row>
    <row r="119" spans="3:19" x14ac:dyDescent="0.2">
      <c r="C119" s="18" t="s">
        <v>4541</v>
      </c>
      <c r="D119" s="19" t="s">
        <v>1953</v>
      </c>
      <c r="F119" s="18" t="s">
        <v>2803</v>
      </c>
      <c r="G119" s="19" t="s">
        <v>3238</v>
      </c>
      <c r="I119" s="18" t="s">
        <v>3691</v>
      </c>
      <c r="J119" s="19" t="s">
        <v>5850</v>
      </c>
      <c r="L119" s="18" t="s">
        <v>4116</v>
      </c>
      <c r="M119" s="19" t="s">
        <v>4966</v>
      </c>
      <c r="O119" t="s">
        <v>5391</v>
      </c>
      <c r="P119" t="s">
        <v>5732</v>
      </c>
      <c r="Q119" t="s">
        <v>262</v>
      </c>
      <c r="R119" t="s">
        <v>5748</v>
      </c>
      <c r="S119" t="str">
        <f t="shared" si="2"/>
        <v>n_DC_y6_ag11 * duration_Dc_ag11 * dw_TB * (1+disc)^-10</v>
      </c>
    </row>
    <row r="120" spans="3:19" x14ac:dyDescent="0.2">
      <c r="C120" s="18" t="s">
        <v>4542</v>
      </c>
      <c r="D120" s="19" t="s">
        <v>1954</v>
      </c>
      <c r="F120" s="18" t="s">
        <v>2804</v>
      </c>
      <c r="G120" s="19" t="s">
        <v>3239</v>
      </c>
      <c r="I120" s="18" t="s">
        <v>3692</v>
      </c>
      <c r="J120" s="19" t="s">
        <v>5851</v>
      </c>
      <c r="L120" s="18" t="s">
        <v>4117</v>
      </c>
      <c r="M120" s="19" t="s">
        <v>4967</v>
      </c>
      <c r="O120" t="s">
        <v>5392</v>
      </c>
      <c r="P120" t="s">
        <v>5733</v>
      </c>
      <c r="Q120" t="s">
        <v>262</v>
      </c>
      <c r="R120" t="s">
        <v>5749</v>
      </c>
      <c r="S120" t="str">
        <f t="shared" si="2"/>
        <v>n_DC_y6_ag12 * duration_Dc_ag12 * dw_TB * (1+disc)^-11</v>
      </c>
    </row>
    <row r="121" spans="3:19" x14ac:dyDescent="0.2">
      <c r="C121" s="18" t="s">
        <v>4543</v>
      </c>
      <c r="D121" s="19" t="s">
        <v>1955</v>
      </c>
      <c r="F121" s="18" t="s">
        <v>2805</v>
      </c>
      <c r="G121" s="19" t="s">
        <v>3240</v>
      </c>
      <c r="I121" s="18" t="s">
        <v>3693</v>
      </c>
      <c r="J121" s="19" t="s">
        <v>5852</v>
      </c>
      <c r="L121" s="18" t="s">
        <v>4118</v>
      </c>
      <c r="M121" s="19" t="s">
        <v>4968</v>
      </c>
      <c r="O121" t="s">
        <v>5393</v>
      </c>
      <c r="P121" t="s">
        <v>5734</v>
      </c>
      <c r="Q121" t="s">
        <v>262</v>
      </c>
      <c r="R121" t="s">
        <v>5750</v>
      </c>
      <c r="S121" t="str">
        <f t="shared" si="2"/>
        <v>n_DC_y6_ag13 * duration_Dc_ag13 * dw_TB * (1+disc)^-12</v>
      </c>
    </row>
    <row r="122" spans="3:19" x14ac:dyDescent="0.2">
      <c r="C122" s="18" t="s">
        <v>4544</v>
      </c>
      <c r="D122" s="19" t="s">
        <v>1956</v>
      </c>
      <c r="F122" s="18" t="s">
        <v>2806</v>
      </c>
      <c r="G122" s="19" t="s">
        <v>3241</v>
      </c>
      <c r="I122" s="18" t="s">
        <v>3694</v>
      </c>
      <c r="J122" s="19" t="s">
        <v>5853</v>
      </c>
      <c r="L122" s="18" t="s">
        <v>4119</v>
      </c>
      <c r="M122" s="19" t="s">
        <v>4969</v>
      </c>
      <c r="O122" t="s">
        <v>5394</v>
      </c>
      <c r="P122" t="s">
        <v>5735</v>
      </c>
      <c r="Q122" t="s">
        <v>262</v>
      </c>
      <c r="R122" t="s">
        <v>5751</v>
      </c>
      <c r="S122" t="str">
        <f t="shared" si="2"/>
        <v>n_DC_y6_ag14 * duration_Dc_ag14 * dw_TB * (1+disc)^-13</v>
      </c>
    </row>
    <row r="123" spans="3:19" x14ac:dyDescent="0.2">
      <c r="C123" s="18" t="s">
        <v>4545</v>
      </c>
      <c r="D123" s="19" t="s">
        <v>1957</v>
      </c>
      <c r="F123" s="18" t="s">
        <v>2807</v>
      </c>
      <c r="G123" s="19" t="s">
        <v>3242</v>
      </c>
      <c r="I123" s="18" t="s">
        <v>3695</v>
      </c>
      <c r="J123" s="19" t="s">
        <v>5854</v>
      </c>
      <c r="L123" s="18" t="s">
        <v>4120</v>
      </c>
      <c r="M123" s="19" t="s">
        <v>4970</v>
      </c>
      <c r="O123" t="s">
        <v>5395</v>
      </c>
      <c r="P123" t="s">
        <v>5736</v>
      </c>
      <c r="Q123" t="s">
        <v>262</v>
      </c>
      <c r="R123" t="s">
        <v>5752</v>
      </c>
      <c r="S123" t="str">
        <f t="shared" si="2"/>
        <v>n_DC_y6_ag15 * duration_Dc_ag15 * dw_TB * (1+disc)^-14</v>
      </c>
    </row>
    <row r="124" spans="3:19" x14ac:dyDescent="0.2">
      <c r="C124" s="18" t="s">
        <v>4546</v>
      </c>
      <c r="D124" s="19" t="s">
        <v>1958</v>
      </c>
      <c r="F124" s="18" t="s">
        <v>2808</v>
      </c>
      <c r="G124" s="19" t="s">
        <v>3243</v>
      </c>
      <c r="I124" s="18" t="s">
        <v>3696</v>
      </c>
      <c r="J124" s="19" t="s">
        <v>5855</v>
      </c>
      <c r="L124" s="18" t="s">
        <v>4121</v>
      </c>
      <c r="M124" s="19" t="s">
        <v>4971</v>
      </c>
      <c r="O124" t="s">
        <v>5396</v>
      </c>
      <c r="P124" t="s">
        <v>5737</v>
      </c>
      <c r="Q124" t="s">
        <v>262</v>
      </c>
      <c r="R124" t="s">
        <v>5753</v>
      </c>
      <c r="S124" t="str">
        <f t="shared" si="2"/>
        <v>n_DC_y6_ag16 * duration_Dc_ag16 * dw_TB * (1+disc)^-15</v>
      </c>
    </row>
    <row r="125" spans="3:19" x14ac:dyDescent="0.2">
      <c r="C125" s="18" t="s">
        <v>4547</v>
      </c>
      <c r="D125" s="19" t="s">
        <v>1959</v>
      </c>
      <c r="F125" s="18" t="s">
        <v>2809</v>
      </c>
      <c r="G125" s="19" t="s">
        <v>3244</v>
      </c>
      <c r="I125" s="18" t="s">
        <v>3697</v>
      </c>
      <c r="J125" s="19" t="s">
        <v>5856</v>
      </c>
      <c r="L125" s="18" t="s">
        <v>4122</v>
      </c>
      <c r="M125" s="19" t="s">
        <v>4972</v>
      </c>
      <c r="O125" t="s">
        <v>5397</v>
      </c>
      <c r="P125" t="s">
        <v>5738</v>
      </c>
      <c r="Q125" t="s">
        <v>262</v>
      </c>
      <c r="R125" t="s">
        <v>5754</v>
      </c>
      <c r="S125" t="str">
        <f t="shared" si="2"/>
        <v>n_DC_y6_ag17 * duration_Dc_ag17 * dw_TB * (1+disc)^-16</v>
      </c>
    </row>
    <row r="126" spans="3:19" x14ac:dyDescent="0.2">
      <c r="C126" s="18" t="s">
        <v>4548</v>
      </c>
      <c r="D126" s="19" t="s">
        <v>1960</v>
      </c>
      <c r="F126" s="18" t="s">
        <v>2810</v>
      </c>
      <c r="G126" s="19" t="s">
        <v>3245</v>
      </c>
      <c r="I126" s="18" t="s">
        <v>3698</v>
      </c>
      <c r="J126" s="19" t="s">
        <v>5857</v>
      </c>
      <c r="L126" s="18" t="s">
        <v>4123</v>
      </c>
      <c r="M126" s="19" t="s">
        <v>4973</v>
      </c>
      <c r="O126" t="s">
        <v>5398</v>
      </c>
      <c r="P126" t="s">
        <v>5722</v>
      </c>
      <c r="Q126" t="s">
        <v>262</v>
      </c>
      <c r="R126">
        <v>1</v>
      </c>
      <c r="S126" t="str">
        <f t="shared" si="2"/>
        <v>n_DC_y7_ag1 * duration_Dc_ag1 * dw_TB * 1</v>
      </c>
    </row>
    <row r="127" spans="3:19" x14ac:dyDescent="0.2">
      <c r="C127" s="18" t="s">
        <v>4549</v>
      </c>
      <c r="D127" s="19" t="s">
        <v>1961</v>
      </c>
      <c r="F127" s="18" t="s">
        <v>2811</v>
      </c>
      <c r="G127" s="19" t="s">
        <v>3246</v>
      </c>
      <c r="I127" s="18" t="s">
        <v>3699</v>
      </c>
      <c r="J127" s="19" t="s">
        <v>5858</v>
      </c>
      <c r="L127" s="18" t="s">
        <v>4124</v>
      </c>
      <c r="M127" s="19" t="s">
        <v>4974</v>
      </c>
      <c r="O127" t="s">
        <v>5399</v>
      </c>
      <c r="P127" t="s">
        <v>5723</v>
      </c>
      <c r="Q127" t="s">
        <v>262</v>
      </c>
      <c r="R127" t="s">
        <v>5739</v>
      </c>
      <c r="S127" t="str">
        <f t="shared" si="2"/>
        <v>n_DC_y7_ag2 * duration_Dc_ag2 * dw_TB * (1+disc)^-1</v>
      </c>
    </row>
    <row r="128" spans="3:19" x14ac:dyDescent="0.2">
      <c r="C128" s="18" t="s">
        <v>4550</v>
      </c>
      <c r="D128" s="19" t="s">
        <v>1962</v>
      </c>
      <c r="F128" s="18" t="s">
        <v>2812</v>
      </c>
      <c r="G128" s="19" t="s">
        <v>3247</v>
      </c>
      <c r="I128" s="18" t="s">
        <v>3700</v>
      </c>
      <c r="J128" s="19" t="s">
        <v>5859</v>
      </c>
      <c r="L128" s="18" t="s">
        <v>4125</v>
      </c>
      <c r="M128" s="19" t="s">
        <v>4975</v>
      </c>
      <c r="O128" t="s">
        <v>5400</v>
      </c>
      <c r="P128" t="s">
        <v>5724</v>
      </c>
      <c r="Q128" t="s">
        <v>262</v>
      </c>
      <c r="R128" t="s">
        <v>5740</v>
      </c>
      <c r="S128" t="str">
        <f t="shared" si="2"/>
        <v>n_DC_y7_ag3 * duration_Dc_ag3 * dw_TB * (1+disc)^-2</v>
      </c>
    </row>
    <row r="129" spans="3:19" x14ac:dyDescent="0.2">
      <c r="C129" s="18" t="s">
        <v>4551</v>
      </c>
      <c r="D129" s="19" t="s">
        <v>1963</v>
      </c>
      <c r="F129" s="18" t="s">
        <v>2813</v>
      </c>
      <c r="G129" s="19" t="s">
        <v>3248</v>
      </c>
      <c r="I129" s="18" t="s">
        <v>3701</v>
      </c>
      <c r="J129" s="19" t="s">
        <v>5860</v>
      </c>
      <c r="L129" s="18" t="s">
        <v>4126</v>
      </c>
      <c r="M129" s="19" t="s">
        <v>4976</v>
      </c>
      <c r="O129" t="s">
        <v>5401</v>
      </c>
      <c r="P129" t="s">
        <v>5725</v>
      </c>
      <c r="Q129" t="s">
        <v>262</v>
      </c>
      <c r="R129" t="s">
        <v>5741</v>
      </c>
      <c r="S129" t="str">
        <f t="shared" si="2"/>
        <v>n_DC_y7_ag4 * duration_Dc_ag4 * dw_TB * (1+disc)^-3</v>
      </c>
    </row>
    <row r="130" spans="3:19" x14ac:dyDescent="0.2">
      <c r="C130" s="18" t="s">
        <v>4552</v>
      </c>
      <c r="D130" s="19" t="s">
        <v>1964</v>
      </c>
      <c r="F130" s="18" t="s">
        <v>2814</v>
      </c>
      <c r="G130" s="19" t="s">
        <v>3249</v>
      </c>
      <c r="I130" s="18" t="s">
        <v>3702</v>
      </c>
      <c r="J130" s="19" t="s">
        <v>5861</v>
      </c>
      <c r="L130" s="18" t="s">
        <v>4127</v>
      </c>
      <c r="M130" s="19" t="s">
        <v>4977</v>
      </c>
      <c r="O130" t="s">
        <v>5402</v>
      </c>
      <c r="P130" t="s">
        <v>5726</v>
      </c>
      <c r="Q130" t="s">
        <v>262</v>
      </c>
      <c r="R130" t="s">
        <v>5742</v>
      </c>
      <c r="S130" t="str">
        <f t="shared" si="2"/>
        <v>n_DC_y7_ag5 * duration_Dc_ag5 * dw_TB * (1+disc)^-4</v>
      </c>
    </row>
    <row r="131" spans="3:19" x14ac:dyDescent="0.2">
      <c r="C131" s="18" t="s">
        <v>4553</v>
      </c>
      <c r="D131" s="19" t="s">
        <v>1965</v>
      </c>
      <c r="F131" s="18" t="s">
        <v>2815</v>
      </c>
      <c r="G131" s="19" t="s">
        <v>3250</v>
      </c>
      <c r="I131" s="18" t="s">
        <v>3703</v>
      </c>
      <c r="J131" s="19" t="s">
        <v>5862</v>
      </c>
      <c r="L131" s="18" t="s">
        <v>4128</v>
      </c>
      <c r="M131" s="19" t="s">
        <v>4978</v>
      </c>
      <c r="O131" t="s">
        <v>5403</v>
      </c>
      <c r="P131" t="s">
        <v>5727</v>
      </c>
      <c r="Q131" t="s">
        <v>262</v>
      </c>
      <c r="R131" t="s">
        <v>5743</v>
      </c>
      <c r="S131" t="str">
        <f t="shared" si="2"/>
        <v>n_DC_y7_ag6 * duration_Dc_ag6 * dw_TB * (1+disc)^-5</v>
      </c>
    </row>
    <row r="132" spans="3:19" x14ac:dyDescent="0.2">
      <c r="C132" s="18" t="s">
        <v>4554</v>
      </c>
      <c r="D132" s="19" t="s">
        <v>1966</v>
      </c>
      <c r="F132" s="18" t="s">
        <v>2816</v>
      </c>
      <c r="G132" s="19" t="s">
        <v>3251</v>
      </c>
      <c r="I132" s="18" t="s">
        <v>3704</v>
      </c>
      <c r="J132" s="19" t="s">
        <v>5863</v>
      </c>
      <c r="L132" s="18" t="s">
        <v>4129</v>
      </c>
      <c r="M132" s="19" t="s">
        <v>4979</v>
      </c>
      <c r="O132" t="s">
        <v>5404</v>
      </c>
      <c r="P132" t="s">
        <v>5728</v>
      </c>
      <c r="Q132" t="s">
        <v>262</v>
      </c>
      <c r="R132" t="s">
        <v>5744</v>
      </c>
      <c r="S132" t="str">
        <f t="shared" si="2"/>
        <v>n_DC_y7_ag7 * duration_Dc_ag7 * dw_TB * (1+disc)^-6</v>
      </c>
    </row>
    <row r="133" spans="3:19" x14ac:dyDescent="0.2">
      <c r="C133" s="18" t="s">
        <v>4555</v>
      </c>
      <c r="D133" s="19" t="s">
        <v>1967</v>
      </c>
      <c r="F133" s="18" t="s">
        <v>2817</v>
      </c>
      <c r="G133" s="19" t="s">
        <v>3252</v>
      </c>
      <c r="I133" s="18" t="s">
        <v>3705</v>
      </c>
      <c r="J133" s="19" t="s">
        <v>5864</v>
      </c>
      <c r="L133" s="18" t="s">
        <v>4130</v>
      </c>
      <c r="M133" s="19" t="s">
        <v>4980</v>
      </c>
      <c r="O133" t="s">
        <v>5405</v>
      </c>
      <c r="P133" t="s">
        <v>5729</v>
      </c>
      <c r="Q133" t="s">
        <v>262</v>
      </c>
      <c r="R133" t="s">
        <v>5745</v>
      </c>
      <c r="S133" t="str">
        <f t="shared" si="2"/>
        <v>n_DC_y7_ag8 * duration_Dc_ag8 * dw_TB * (1+disc)^-7</v>
      </c>
    </row>
    <row r="134" spans="3:19" x14ac:dyDescent="0.2">
      <c r="C134" s="18" t="s">
        <v>4556</v>
      </c>
      <c r="D134" s="19" t="s">
        <v>1968</v>
      </c>
      <c r="F134" s="18" t="s">
        <v>2818</v>
      </c>
      <c r="G134" s="19" t="s">
        <v>3253</v>
      </c>
      <c r="I134" s="18" t="s">
        <v>3706</v>
      </c>
      <c r="J134" s="19" t="s">
        <v>5865</v>
      </c>
      <c r="L134" s="18" t="s">
        <v>4131</v>
      </c>
      <c r="M134" s="19" t="s">
        <v>4981</v>
      </c>
      <c r="O134" t="s">
        <v>5406</v>
      </c>
      <c r="P134" t="s">
        <v>5730</v>
      </c>
      <c r="Q134" t="s">
        <v>262</v>
      </c>
      <c r="R134" t="s">
        <v>5746</v>
      </c>
      <c r="S134" t="str">
        <f t="shared" si="2"/>
        <v>n_DC_y7_ag9 * duration_Dc_ag9 * dw_TB * (1+disc)^-8</v>
      </c>
    </row>
    <row r="135" spans="3:19" x14ac:dyDescent="0.2">
      <c r="C135" s="18" t="s">
        <v>4557</v>
      </c>
      <c r="D135" s="19" t="s">
        <v>1969</v>
      </c>
      <c r="F135" s="18" t="s">
        <v>2819</v>
      </c>
      <c r="G135" s="19" t="s">
        <v>3254</v>
      </c>
      <c r="I135" s="18" t="s">
        <v>3707</v>
      </c>
      <c r="J135" s="19" t="s">
        <v>5866</v>
      </c>
      <c r="L135" s="18" t="s">
        <v>4132</v>
      </c>
      <c r="M135" s="19" t="s">
        <v>4982</v>
      </c>
      <c r="O135" t="s">
        <v>5407</v>
      </c>
      <c r="P135" t="s">
        <v>5731</v>
      </c>
      <c r="Q135" t="s">
        <v>262</v>
      </c>
      <c r="R135" t="s">
        <v>5747</v>
      </c>
      <c r="S135" t="str">
        <f t="shared" si="2"/>
        <v>n_DC_y7_ag10 * duration_Dc_ag10 * dw_TB * (1+disc)^-9</v>
      </c>
    </row>
    <row r="136" spans="3:19" x14ac:dyDescent="0.2">
      <c r="C136" s="18" t="s">
        <v>4558</v>
      </c>
      <c r="D136" s="19" t="s">
        <v>1970</v>
      </c>
      <c r="F136" s="18" t="s">
        <v>2820</v>
      </c>
      <c r="G136" s="19" t="s">
        <v>3255</v>
      </c>
      <c r="I136" s="18" t="s">
        <v>3708</v>
      </c>
      <c r="J136" s="19" t="s">
        <v>5867</v>
      </c>
      <c r="L136" s="18" t="s">
        <v>4133</v>
      </c>
      <c r="M136" s="19" t="s">
        <v>4983</v>
      </c>
      <c r="O136" t="s">
        <v>5408</v>
      </c>
      <c r="P136" t="s">
        <v>5732</v>
      </c>
      <c r="Q136" t="s">
        <v>262</v>
      </c>
      <c r="R136" t="s">
        <v>5748</v>
      </c>
      <c r="S136" t="str">
        <f t="shared" si="2"/>
        <v>n_DC_y7_ag11 * duration_Dc_ag11 * dw_TB * (1+disc)^-10</v>
      </c>
    </row>
    <row r="137" spans="3:19" x14ac:dyDescent="0.2">
      <c r="C137" s="18" t="s">
        <v>4559</v>
      </c>
      <c r="D137" s="19" t="s">
        <v>1971</v>
      </c>
      <c r="F137" s="18" t="s">
        <v>2821</v>
      </c>
      <c r="G137" s="19" t="s">
        <v>3256</v>
      </c>
      <c r="I137" s="18" t="s">
        <v>3709</v>
      </c>
      <c r="J137" s="19" t="s">
        <v>5868</v>
      </c>
      <c r="L137" s="18" t="s">
        <v>4134</v>
      </c>
      <c r="M137" s="19" t="s">
        <v>4984</v>
      </c>
      <c r="O137" t="s">
        <v>5409</v>
      </c>
      <c r="P137" t="s">
        <v>5733</v>
      </c>
      <c r="Q137" t="s">
        <v>262</v>
      </c>
      <c r="R137" t="s">
        <v>5749</v>
      </c>
      <c r="S137" t="str">
        <f t="shared" si="2"/>
        <v>n_DC_y7_ag12 * duration_Dc_ag12 * dw_TB * (1+disc)^-11</v>
      </c>
    </row>
    <row r="138" spans="3:19" x14ac:dyDescent="0.2">
      <c r="C138" s="18" t="s">
        <v>4560</v>
      </c>
      <c r="D138" s="19" t="s">
        <v>1972</v>
      </c>
      <c r="F138" s="18" t="s">
        <v>2822</v>
      </c>
      <c r="G138" s="19" t="s">
        <v>3257</v>
      </c>
      <c r="I138" s="18" t="s">
        <v>3710</v>
      </c>
      <c r="J138" s="19" t="s">
        <v>5869</v>
      </c>
      <c r="L138" s="18" t="s">
        <v>4135</v>
      </c>
      <c r="M138" s="19" t="s">
        <v>4985</v>
      </c>
      <c r="O138" t="s">
        <v>5410</v>
      </c>
      <c r="P138" t="s">
        <v>5734</v>
      </c>
      <c r="Q138" t="s">
        <v>262</v>
      </c>
      <c r="R138" t="s">
        <v>5750</v>
      </c>
      <c r="S138" t="str">
        <f t="shared" si="2"/>
        <v>n_DC_y7_ag13 * duration_Dc_ag13 * dw_TB * (1+disc)^-12</v>
      </c>
    </row>
    <row r="139" spans="3:19" x14ac:dyDescent="0.2">
      <c r="C139" s="18" t="s">
        <v>4561</v>
      </c>
      <c r="D139" s="19" t="s">
        <v>1973</v>
      </c>
      <c r="F139" s="18" t="s">
        <v>2823</v>
      </c>
      <c r="G139" s="19" t="s">
        <v>3258</v>
      </c>
      <c r="I139" s="18" t="s">
        <v>3711</v>
      </c>
      <c r="J139" s="19" t="s">
        <v>5870</v>
      </c>
      <c r="L139" s="18" t="s">
        <v>4136</v>
      </c>
      <c r="M139" s="19" t="s">
        <v>4986</v>
      </c>
      <c r="O139" t="s">
        <v>5411</v>
      </c>
      <c r="P139" t="s">
        <v>5735</v>
      </c>
      <c r="Q139" t="s">
        <v>262</v>
      </c>
      <c r="R139" t="s">
        <v>5751</v>
      </c>
      <c r="S139" t="str">
        <f t="shared" si="2"/>
        <v>n_DC_y7_ag14 * duration_Dc_ag14 * dw_TB * (1+disc)^-13</v>
      </c>
    </row>
    <row r="140" spans="3:19" x14ac:dyDescent="0.2">
      <c r="C140" s="18" t="s">
        <v>4562</v>
      </c>
      <c r="D140" s="19" t="s">
        <v>1974</v>
      </c>
      <c r="F140" s="18" t="s">
        <v>2824</v>
      </c>
      <c r="G140" s="19" t="s">
        <v>3259</v>
      </c>
      <c r="I140" s="18" t="s">
        <v>3712</v>
      </c>
      <c r="J140" s="19" t="s">
        <v>5871</v>
      </c>
      <c r="L140" s="18" t="s">
        <v>4137</v>
      </c>
      <c r="M140" s="19" t="s">
        <v>4987</v>
      </c>
      <c r="O140" t="s">
        <v>5412</v>
      </c>
      <c r="P140" t="s">
        <v>5736</v>
      </c>
      <c r="Q140" t="s">
        <v>262</v>
      </c>
      <c r="R140" t="s">
        <v>5752</v>
      </c>
      <c r="S140" t="str">
        <f t="shared" si="2"/>
        <v>n_DC_y7_ag15 * duration_Dc_ag15 * dw_TB * (1+disc)^-14</v>
      </c>
    </row>
    <row r="141" spans="3:19" x14ac:dyDescent="0.2">
      <c r="C141" s="18" t="s">
        <v>4563</v>
      </c>
      <c r="D141" s="19" t="s">
        <v>1975</v>
      </c>
      <c r="F141" s="18" t="s">
        <v>2825</v>
      </c>
      <c r="G141" s="19" t="s">
        <v>3260</v>
      </c>
      <c r="I141" s="18" t="s">
        <v>3713</v>
      </c>
      <c r="J141" s="19" t="s">
        <v>5872</v>
      </c>
      <c r="L141" s="18" t="s">
        <v>4138</v>
      </c>
      <c r="M141" s="19" t="s">
        <v>4988</v>
      </c>
      <c r="O141" t="s">
        <v>5413</v>
      </c>
      <c r="P141" t="s">
        <v>5737</v>
      </c>
      <c r="Q141" t="s">
        <v>262</v>
      </c>
      <c r="R141" t="s">
        <v>5753</v>
      </c>
      <c r="S141" t="str">
        <f t="shared" si="2"/>
        <v>n_DC_y7_ag16 * duration_Dc_ag16 * dw_TB * (1+disc)^-15</v>
      </c>
    </row>
    <row r="142" spans="3:19" x14ac:dyDescent="0.2">
      <c r="C142" s="18" t="s">
        <v>4564</v>
      </c>
      <c r="D142" s="19" t="s">
        <v>1976</v>
      </c>
      <c r="F142" s="18" t="s">
        <v>2826</v>
      </c>
      <c r="G142" s="19" t="s">
        <v>3261</v>
      </c>
      <c r="I142" s="18" t="s">
        <v>3714</v>
      </c>
      <c r="J142" s="19" t="s">
        <v>5873</v>
      </c>
      <c r="L142" s="18" t="s">
        <v>4139</v>
      </c>
      <c r="M142" s="19" t="s">
        <v>4989</v>
      </c>
      <c r="O142" t="s">
        <v>5414</v>
      </c>
      <c r="P142" t="s">
        <v>5738</v>
      </c>
      <c r="Q142" t="s">
        <v>262</v>
      </c>
      <c r="R142" t="s">
        <v>5754</v>
      </c>
      <c r="S142" t="str">
        <f t="shared" si="2"/>
        <v>n_DC_y7_ag17 * duration_Dc_ag17 * dw_TB * (1+disc)^-16</v>
      </c>
    </row>
    <row r="143" spans="3:19" x14ac:dyDescent="0.2">
      <c r="C143" s="18" t="s">
        <v>4565</v>
      </c>
      <c r="D143" s="19" t="s">
        <v>1977</v>
      </c>
      <c r="F143" s="18" t="s">
        <v>2827</v>
      </c>
      <c r="G143" s="19" t="s">
        <v>3262</v>
      </c>
      <c r="I143" s="18" t="s">
        <v>3715</v>
      </c>
      <c r="J143" s="19" t="s">
        <v>5874</v>
      </c>
      <c r="L143" s="18" t="s">
        <v>4140</v>
      </c>
      <c r="M143" s="19" t="s">
        <v>4990</v>
      </c>
      <c r="O143" t="s">
        <v>5415</v>
      </c>
      <c r="P143" t="s">
        <v>5722</v>
      </c>
      <c r="Q143" t="s">
        <v>262</v>
      </c>
      <c r="R143">
        <v>1</v>
      </c>
      <c r="S143" t="str">
        <f t="shared" si="2"/>
        <v>n_DC_y8_ag1 * duration_Dc_ag1 * dw_TB * 1</v>
      </c>
    </row>
    <row r="144" spans="3:19" x14ac:dyDescent="0.2">
      <c r="C144" s="18" t="s">
        <v>4566</v>
      </c>
      <c r="D144" s="19" t="s">
        <v>1978</v>
      </c>
      <c r="F144" s="18" t="s">
        <v>2828</v>
      </c>
      <c r="G144" s="19" t="s">
        <v>3263</v>
      </c>
      <c r="I144" s="18" t="s">
        <v>3716</v>
      </c>
      <c r="J144" s="19" t="s">
        <v>5875</v>
      </c>
      <c r="L144" s="18" t="s">
        <v>4141</v>
      </c>
      <c r="M144" s="19" t="s">
        <v>4991</v>
      </c>
      <c r="O144" t="s">
        <v>5416</v>
      </c>
      <c r="P144" t="s">
        <v>5723</v>
      </c>
      <c r="Q144" t="s">
        <v>262</v>
      </c>
      <c r="R144" t="s">
        <v>5739</v>
      </c>
      <c r="S144" t="str">
        <f t="shared" si="2"/>
        <v>n_DC_y8_ag2 * duration_Dc_ag2 * dw_TB * (1+disc)^-1</v>
      </c>
    </row>
    <row r="145" spans="3:19" x14ac:dyDescent="0.2">
      <c r="C145" s="18" t="s">
        <v>4567</v>
      </c>
      <c r="D145" s="19" t="s">
        <v>1979</v>
      </c>
      <c r="F145" s="18" t="s">
        <v>2829</v>
      </c>
      <c r="G145" s="19" t="s">
        <v>3264</v>
      </c>
      <c r="I145" s="18" t="s">
        <v>3717</v>
      </c>
      <c r="J145" s="19" t="s">
        <v>5876</v>
      </c>
      <c r="L145" s="18" t="s">
        <v>4142</v>
      </c>
      <c r="M145" s="19" t="s">
        <v>4992</v>
      </c>
      <c r="O145" t="s">
        <v>5417</v>
      </c>
      <c r="P145" t="s">
        <v>5724</v>
      </c>
      <c r="Q145" t="s">
        <v>262</v>
      </c>
      <c r="R145" t="s">
        <v>5740</v>
      </c>
      <c r="S145" t="str">
        <f t="shared" si="2"/>
        <v>n_DC_y8_ag3 * duration_Dc_ag3 * dw_TB * (1+disc)^-2</v>
      </c>
    </row>
    <row r="146" spans="3:19" x14ac:dyDescent="0.2">
      <c r="C146" s="18" t="s">
        <v>4568</v>
      </c>
      <c r="D146" s="19" t="s">
        <v>1980</v>
      </c>
      <c r="F146" s="18" t="s">
        <v>2830</v>
      </c>
      <c r="G146" s="19" t="s">
        <v>3265</v>
      </c>
      <c r="I146" s="18" t="s">
        <v>3718</v>
      </c>
      <c r="J146" s="19" t="s">
        <v>5877</v>
      </c>
      <c r="L146" s="18" t="s">
        <v>4143</v>
      </c>
      <c r="M146" s="19" t="s">
        <v>4993</v>
      </c>
      <c r="O146" t="s">
        <v>5418</v>
      </c>
      <c r="P146" t="s">
        <v>5725</v>
      </c>
      <c r="Q146" t="s">
        <v>262</v>
      </c>
      <c r="R146" t="s">
        <v>5741</v>
      </c>
      <c r="S146" t="str">
        <f t="shared" si="2"/>
        <v>n_DC_y8_ag4 * duration_Dc_ag4 * dw_TB * (1+disc)^-3</v>
      </c>
    </row>
    <row r="147" spans="3:19" x14ac:dyDescent="0.2">
      <c r="C147" s="18" t="s">
        <v>4569</v>
      </c>
      <c r="D147" s="19" t="s">
        <v>1981</v>
      </c>
      <c r="F147" s="18" t="s">
        <v>2831</v>
      </c>
      <c r="G147" s="19" t="s">
        <v>3266</v>
      </c>
      <c r="I147" s="18" t="s">
        <v>3719</v>
      </c>
      <c r="J147" s="19" t="s">
        <v>5878</v>
      </c>
      <c r="L147" s="18" t="s">
        <v>4144</v>
      </c>
      <c r="M147" s="19" t="s">
        <v>4994</v>
      </c>
      <c r="O147" t="s">
        <v>5419</v>
      </c>
      <c r="P147" t="s">
        <v>5726</v>
      </c>
      <c r="Q147" t="s">
        <v>262</v>
      </c>
      <c r="R147" t="s">
        <v>5742</v>
      </c>
      <c r="S147" t="str">
        <f t="shared" si="2"/>
        <v>n_DC_y8_ag5 * duration_Dc_ag5 * dw_TB * (1+disc)^-4</v>
      </c>
    </row>
    <row r="148" spans="3:19" x14ac:dyDescent="0.2">
      <c r="C148" s="18" t="s">
        <v>4570</v>
      </c>
      <c r="D148" s="19" t="s">
        <v>1982</v>
      </c>
      <c r="F148" s="18" t="s">
        <v>2832</v>
      </c>
      <c r="G148" s="19" t="s">
        <v>3267</v>
      </c>
      <c r="I148" s="18" t="s">
        <v>3720</v>
      </c>
      <c r="J148" s="19" t="s">
        <v>5879</v>
      </c>
      <c r="L148" s="18" t="s">
        <v>4145</v>
      </c>
      <c r="M148" s="19" t="s">
        <v>4995</v>
      </c>
      <c r="O148" t="s">
        <v>5420</v>
      </c>
      <c r="P148" t="s">
        <v>5727</v>
      </c>
      <c r="Q148" t="s">
        <v>262</v>
      </c>
      <c r="R148" t="s">
        <v>5743</v>
      </c>
      <c r="S148" t="str">
        <f t="shared" si="2"/>
        <v>n_DC_y8_ag6 * duration_Dc_ag6 * dw_TB * (1+disc)^-5</v>
      </c>
    </row>
    <row r="149" spans="3:19" x14ac:dyDescent="0.2">
      <c r="C149" s="18" t="s">
        <v>4571</v>
      </c>
      <c r="D149" s="19" t="s">
        <v>1983</v>
      </c>
      <c r="F149" s="18" t="s">
        <v>2833</v>
      </c>
      <c r="G149" s="19" t="s">
        <v>3268</v>
      </c>
      <c r="I149" s="18" t="s">
        <v>3721</v>
      </c>
      <c r="J149" s="19" t="s">
        <v>5880</v>
      </c>
      <c r="L149" s="18" t="s">
        <v>4146</v>
      </c>
      <c r="M149" s="19" t="s">
        <v>4996</v>
      </c>
      <c r="O149" t="s">
        <v>5421</v>
      </c>
      <c r="P149" t="s">
        <v>5728</v>
      </c>
      <c r="Q149" t="s">
        <v>262</v>
      </c>
      <c r="R149" t="s">
        <v>5744</v>
      </c>
      <c r="S149" t="str">
        <f t="shared" si="2"/>
        <v>n_DC_y8_ag7 * duration_Dc_ag7 * dw_TB * (1+disc)^-6</v>
      </c>
    </row>
    <row r="150" spans="3:19" x14ac:dyDescent="0.2">
      <c r="C150" s="18" t="s">
        <v>4572</v>
      </c>
      <c r="D150" s="19" t="s">
        <v>1984</v>
      </c>
      <c r="F150" s="18" t="s">
        <v>2834</v>
      </c>
      <c r="G150" s="19" t="s">
        <v>3269</v>
      </c>
      <c r="I150" s="18" t="s">
        <v>3722</v>
      </c>
      <c r="J150" s="19" t="s">
        <v>5881</v>
      </c>
      <c r="L150" s="18" t="s">
        <v>4147</v>
      </c>
      <c r="M150" s="19" t="s">
        <v>4997</v>
      </c>
      <c r="O150" t="s">
        <v>5422</v>
      </c>
      <c r="P150" t="s">
        <v>5729</v>
      </c>
      <c r="Q150" t="s">
        <v>262</v>
      </c>
      <c r="R150" t="s">
        <v>5745</v>
      </c>
      <c r="S150" t="str">
        <f t="shared" si="2"/>
        <v>n_DC_y8_ag8 * duration_Dc_ag8 * dw_TB * (1+disc)^-7</v>
      </c>
    </row>
    <row r="151" spans="3:19" x14ac:dyDescent="0.2">
      <c r="C151" s="18" t="s">
        <v>4573</v>
      </c>
      <c r="D151" s="19" t="s">
        <v>1985</v>
      </c>
      <c r="F151" s="18" t="s">
        <v>2835</v>
      </c>
      <c r="G151" s="19" t="s">
        <v>3270</v>
      </c>
      <c r="I151" s="18" t="s">
        <v>3723</v>
      </c>
      <c r="J151" s="19" t="s">
        <v>5882</v>
      </c>
      <c r="L151" s="18" t="s">
        <v>4148</v>
      </c>
      <c r="M151" s="19" t="s">
        <v>4998</v>
      </c>
      <c r="O151" t="s">
        <v>5423</v>
      </c>
      <c r="P151" t="s">
        <v>5730</v>
      </c>
      <c r="Q151" t="s">
        <v>262</v>
      </c>
      <c r="R151" t="s">
        <v>5746</v>
      </c>
      <c r="S151" t="str">
        <f t="shared" si="2"/>
        <v>n_DC_y8_ag9 * duration_Dc_ag9 * dw_TB * (1+disc)^-8</v>
      </c>
    </row>
    <row r="152" spans="3:19" x14ac:dyDescent="0.2">
      <c r="C152" s="18" t="s">
        <v>4574</v>
      </c>
      <c r="D152" s="19" t="s">
        <v>1986</v>
      </c>
      <c r="F152" s="18" t="s">
        <v>2836</v>
      </c>
      <c r="G152" s="19" t="s">
        <v>3271</v>
      </c>
      <c r="I152" s="18" t="s">
        <v>3724</v>
      </c>
      <c r="J152" s="19" t="s">
        <v>5883</v>
      </c>
      <c r="L152" s="18" t="s">
        <v>4149</v>
      </c>
      <c r="M152" s="19" t="s">
        <v>4999</v>
      </c>
      <c r="O152" t="s">
        <v>5424</v>
      </c>
      <c r="P152" t="s">
        <v>5731</v>
      </c>
      <c r="Q152" t="s">
        <v>262</v>
      </c>
      <c r="R152" t="s">
        <v>5747</v>
      </c>
      <c r="S152" t="str">
        <f t="shared" si="2"/>
        <v>n_DC_y8_ag10 * duration_Dc_ag10 * dw_TB * (1+disc)^-9</v>
      </c>
    </row>
    <row r="153" spans="3:19" x14ac:dyDescent="0.2">
      <c r="C153" s="18" t="s">
        <v>4575</v>
      </c>
      <c r="D153" s="19" t="s">
        <v>1987</v>
      </c>
      <c r="F153" s="18" t="s">
        <v>2837</v>
      </c>
      <c r="G153" s="19" t="s">
        <v>3272</v>
      </c>
      <c r="I153" s="18" t="s">
        <v>3725</v>
      </c>
      <c r="J153" s="19" t="s">
        <v>5884</v>
      </c>
      <c r="L153" s="18" t="s">
        <v>4150</v>
      </c>
      <c r="M153" s="19" t="s">
        <v>5000</v>
      </c>
      <c r="O153" t="s">
        <v>5425</v>
      </c>
      <c r="P153" t="s">
        <v>5732</v>
      </c>
      <c r="Q153" t="s">
        <v>262</v>
      </c>
      <c r="R153" t="s">
        <v>5748</v>
      </c>
      <c r="S153" t="str">
        <f t="shared" si="2"/>
        <v>n_DC_y8_ag11 * duration_Dc_ag11 * dw_TB * (1+disc)^-10</v>
      </c>
    </row>
    <row r="154" spans="3:19" x14ac:dyDescent="0.2">
      <c r="C154" s="18" t="s">
        <v>4576</v>
      </c>
      <c r="D154" s="19" t="s">
        <v>1988</v>
      </c>
      <c r="F154" s="18" t="s">
        <v>2838</v>
      </c>
      <c r="G154" s="19" t="s">
        <v>3273</v>
      </c>
      <c r="I154" s="18" t="s">
        <v>3726</v>
      </c>
      <c r="J154" s="19" t="s">
        <v>5885</v>
      </c>
      <c r="L154" s="18" t="s">
        <v>4151</v>
      </c>
      <c r="M154" s="19" t="s">
        <v>5001</v>
      </c>
      <c r="O154" t="s">
        <v>5426</v>
      </c>
      <c r="P154" t="s">
        <v>5733</v>
      </c>
      <c r="Q154" t="s">
        <v>262</v>
      </c>
      <c r="R154" t="s">
        <v>5749</v>
      </c>
      <c r="S154" t="str">
        <f t="shared" si="2"/>
        <v>n_DC_y8_ag12 * duration_Dc_ag12 * dw_TB * (1+disc)^-11</v>
      </c>
    </row>
    <row r="155" spans="3:19" x14ac:dyDescent="0.2">
      <c r="C155" s="18" t="s">
        <v>4577</v>
      </c>
      <c r="D155" s="19" t="s">
        <v>1989</v>
      </c>
      <c r="F155" s="18" t="s">
        <v>2839</v>
      </c>
      <c r="G155" s="19" t="s">
        <v>3274</v>
      </c>
      <c r="I155" s="18" t="s">
        <v>3727</v>
      </c>
      <c r="J155" s="19" t="s">
        <v>5886</v>
      </c>
      <c r="L155" s="18" t="s">
        <v>4152</v>
      </c>
      <c r="M155" s="19" t="s">
        <v>5002</v>
      </c>
      <c r="O155" t="s">
        <v>5427</v>
      </c>
      <c r="P155" t="s">
        <v>5734</v>
      </c>
      <c r="Q155" t="s">
        <v>262</v>
      </c>
      <c r="R155" t="s">
        <v>5750</v>
      </c>
      <c r="S155" t="str">
        <f t="shared" si="2"/>
        <v>n_DC_y8_ag13 * duration_Dc_ag13 * dw_TB * (1+disc)^-12</v>
      </c>
    </row>
    <row r="156" spans="3:19" x14ac:dyDescent="0.2">
      <c r="C156" s="18" t="s">
        <v>4578</v>
      </c>
      <c r="D156" s="19" t="s">
        <v>1990</v>
      </c>
      <c r="F156" s="18" t="s">
        <v>2840</v>
      </c>
      <c r="G156" s="19" t="s">
        <v>3275</v>
      </c>
      <c r="I156" s="18" t="s">
        <v>3728</v>
      </c>
      <c r="J156" s="19" t="s">
        <v>5887</v>
      </c>
      <c r="L156" s="18" t="s">
        <v>4153</v>
      </c>
      <c r="M156" s="19" t="s">
        <v>5003</v>
      </c>
      <c r="O156" t="s">
        <v>5428</v>
      </c>
      <c r="P156" t="s">
        <v>5735</v>
      </c>
      <c r="Q156" t="s">
        <v>262</v>
      </c>
      <c r="R156" t="s">
        <v>5751</v>
      </c>
      <c r="S156" t="str">
        <f t="shared" si="2"/>
        <v>n_DC_y8_ag14 * duration_Dc_ag14 * dw_TB * (1+disc)^-13</v>
      </c>
    </row>
    <row r="157" spans="3:19" x14ac:dyDescent="0.2">
      <c r="C157" s="18" t="s">
        <v>4579</v>
      </c>
      <c r="D157" s="19" t="s">
        <v>1991</v>
      </c>
      <c r="F157" s="18" t="s">
        <v>2841</v>
      </c>
      <c r="G157" s="19" t="s">
        <v>3276</v>
      </c>
      <c r="I157" s="18" t="s">
        <v>3729</v>
      </c>
      <c r="J157" s="19" t="s">
        <v>5888</v>
      </c>
      <c r="L157" s="18" t="s">
        <v>4154</v>
      </c>
      <c r="M157" s="19" t="s">
        <v>5004</v>
      </c>
      <c r="O157" t="s">
        <v>5429</v>
      </c>
      <c r="P157" t="s">
        <v>5736</v>
      </c>
      <c r="Q157" t="s">
        <v>262</v>
      </c>
      <c r="R157" t="s">
        <v>5752</v>
      </c>
      <c r="S157" t="str">
        <f t="shared" si="2"/>
        <v>n_DC_y8_ag15 * duration_Dc_ag15 * dw_TB * (1+disc)^-14</v>
      </c>
    </row>
    <row r="158" spans="3:19" x14ac:dyDescent="0.2">
      <c r="C158" s="18" t="s">
        <v>4580</v>
      </c>
      <c r="D158" s="19" t="s">
        <v>1992</v>
      </c>
      <c r="F158" s="18" t="s">
        <v>2842</v>
      </c>
      <c r="G158" s="19" t="s">
        <v>3277</v>
      </c>
      <c r="I158" s="18" t="s">
        <v>3730</v>
      </c>
      <c r="J158" s="19" t="s">
        <v>5889</v>
      </c>
      <c r="L158" s="18" t="s">
        <v>4155</v>
      </c>
      <c r="M158" s="19" t="s">
        <v>5005</v>
      </c>
      <c r="O158" t="s">
        <v>5430</v>
      </c>
      <c r="P158" t="s">
        <v>5737</v>
      </c>
      <c r="Q158" t="s">
        <v>262</v>
      </c>
      <c r="R158" t="s">
        <v>5753</v>
      </c>
      <c r="S158" t="str">
        <f t="shared" si="2"/>
        <v>n_DC_y8_ag16 * duration_Dc_ag16 * dw_TB * (1+disc)^-15</v>
      </c>
    </row>
    <row r="159" spans="3:19" x14ac:dyDescent="0.2">
      <c r="C159" s="18" t="s">
        <v>4581</v>
      </c>
      <c r="D159" s="19" t="s">
        <v>1993</v>
      </c>
      <c r="F159" s="18" t="s">
        <v>2843</v>
      </c>
      <c r="G159" s="19" t="s">
        <v>3278</v>
      </c>
      <c r="I159" s="18" t="s">
        <v>3731</v>
      </c>
      <c r="J159" s="19" t="s">
        <v>5890</v>
      </c>
      <c r="L159" s="18" t="s">
        <v>4156</v>
      </c>
      <c r="M159" s="19" t="s">
        <v>5006</v>
      </c>
      <c r="O159" t="s">
        <v>5431</v>
      </c>
      <c r="P159" t="s">
        <v>5738</v>
      </c>
      <c r="Q159" t="s">
        <v>262</v>
      </c>
      <c r="R159" t="s">
        <v>5754</v>
      </c>
      <c r="S159" t="str">
        <f t="shared" si="2"/>
        <v>n_DC_y8_ag17 * duration_Dc_ag17 * dw_TB * (1+disc)^-16</v>
      </c>
    </row>
    <row r="160" spans="3:19" x14ac:dyDescent="0.2">
      <c r="C160" s="18" t="s">
        <v>4582</v>
      </c>
      <c r="D160" s="19" t="s">
        <v>1994</v>
      </c>
      <c r="F160" s="18" t="s">
        <v>2844</v>
      </c>
      <c r="G160" s="19" t="s">
        <v>3279</v>
      </c>
      <c r="I160" s="18" t="s">
        <v>3732</v>
      </c>
      <c r="J160" s="19" t="s">
        <v>5891</v>
      </c>
      <c r="L160" s="18" t="s">
        <v>4157</v>
      </c>
      <c r="M160" s="19" t="s">
        <v>5007</v>
      </c>
      <c r="O160" t="s">
        <v>5432</v>
      </c>
      <c r="P160" t="s">
        <v>5722</v>
      </c>
      <c r="Q160" t="s">
        <v>262</v>
      </c>
      <c r="R160">
        <v>1</v>
      </c>
      <c r="S160" t="str">
        <f t="shared" si="2"/>
        <v>n_DC_y9_ag1 * duration_Dc_ag1 * dw_TB * 1</v>
      </c>
    </row>
    <row r="161" spans="3:19" x14ac:dyDescent="0.2">
      <c r="C161" s="18" t="s">
        <v>4583</v>
      </c>
      <c r="D161" s="19" t="s">
        <v>1995</v>
      </c>
      <c r="F161" s="18" t="s">
        <v>2845</v>
      </c>
      <c r="G161" s="19" t="s">
        <v>3280</v>
      </c>
      <c r="I161" s="18" t="s">
        <v>3733</v>
      </c>
      <c r="J161" s="19" t="s">
        <v>5892</v>
      </c>
      <c r="L161" s="18" t="s">
        <v>4158</v>
      </c>
      <c r="M161" s="19" t="s">
        <v>5008</v>
      </c>
      <c r="O161" t="s">
        <v>5433</v>
      </c>
      <c r="P161" t="s">
        <v>5723</v>
      </c>
      <c r="Q161" t="s">
        <v>262</v>
      </c>
      <c r="R161" t="s">
        <v>5739</v>
      </c>
      <c r="S161" t="str">
        <f t="shared" ref="S161:S224" si="3">_xlfn.CONCAT(O161," * ",P161," * ",Q161," * ",R161)</f>
        <v>n_DC_y9_ag2 * duration_Dc_ag2 * dw_TB * (1+disc)^-1</v>
      </c>
    </row>
    <row r="162" spans="3:19" x14ac:dyDescent="0.2">
      <c r="C162" s="18" t="s">
        <v>4584</v>
      </c>
      <c r="D162" s="19" t="s">
        <v>1996</v>
      </c>
      <c r="F162" s="18" t="s">
        <v>2846</v>
      </c>
      <c r="G162" s="19" t="s">
        <v>3281</v>
      </c>
      <c r="I162" s="18" t="s">
        <v>3734</v>
      </c>
      <c r="J162" s="19" t="s">
        <v>5893</v>
      </c>
      <c r="L162" s="18" t="s">
        <v>4159</v>
      </c>
      <c r="M162" s="19" t="s">
        <v>5009</v>
      </c>
      <c r="O162" t="s">
        <v>5434</v>
      </c>
      <c r="P162" t="s">
        <v>5724</v>
      </c>
      <c r="Q162" t="s">
        <v>262</v>
      </c>
      <c r="R162" t="s">
        <v>5740</v>
      </c>
      <c r="S162" t="str">
        <f t="shared" si="3"/>
        <v>n_DC_y9_ag3 * duration_Dc_ag3 * dw_TB * (1+disc)^-2</v>
      </c>
    </row>
    <row r="163" spans="3:19" x14ac:dyDescent="0.2">
      <c r="C163" s="18" t="s">
        <v>4585</v>
      </c>
      <c r="D163" s="19" t="s">
        <v>1997</v>
      </c>
      <c r="F163" s="18" t="s">
        <v>2847</v>
      </c>
      <c r="G163" s="19" t="s">
        <v>3282</v>
      </c>
      <c r="I163" s="18" t="s">
        <v>3735</v>
      </c>
      <c r="J163" s="19" t="s">
        <v>5894</v>
      </c>
      <c r="L163" s="18" t="s">
        <v>4160</v>
      </c>
      <c r="M163" s="19" t="s">
        <v>5010</v>
      </c>
      <c r="O163" t="s">
        <v>5435</v>
      </c>
      <c r="P163" t="s">
        <v>5725</v>
      </c>
      <c r="Q163" t="s">
        <v>262</v>
      </c>
      <c r="R163" t="s">
        <v>5741</v>
      </c>
      <c r="S163" t="str">
        <f t="shared" si="3"/>
        <v>n_DC_y9_ag4 * duration_Dc_ag4 * dw_TB * (1+disc)^-3</v>
      </c>
    </row>
    <row r="164" spans="3:19" x14ac:dyDescent="0.2">
      <c r="C164" s="18" t="s">
        <v>4586</v>
      </c>
      <c r="D164" s="19" t="s">
        <v>1998</v>
      </c>
      <c r="F164" s="18" t="s">
        <v>2848</v>
      </c>
      <c r="G164" s="19" t="s">
        <v>3283</v>
      </c>
      <c r="I164" s="18" t="s">
        <v>3736</v>
      </c>
      <c r="J164" s="19" t="s">
        <v>5895</v>
      </c>
      <c r="L164" s="18" t="s">
        <v>4161</v>
      </c>
      <c r="M164" s="19" t="s">
        <v>5011</v>
      </c>
      <c r="O164" t="s">
        <v>5436</v>
      </c>
      <c r="P164" t="s">
        <v>5726</v>
      </c>
      <c r="Q164" t="s">
        <v>262</v>
      </c>
      <c r="R164" t="s">
        <v>5742</v>
      </c>
      <c r="S164" t="str">
        <f t="shared" si="3"/>
        <v>n_DC_y9_ag5 * duration_Dc_ag5 * dw_TB * (1+disc)^-4</v>
      </c>
    </row>
    <row r="165" spans="3:19" x14ac:dyDescent="0.2">
      <c r="C165" s="18" t="s">
        <v>4587</v>
      </c>
      <c r="D165" s="19" t="s">
        <v>1999</v>
      </c>
      <c r="F165" s="18" t="s">
        <v>2849</v>
      </c>
      <c r="G165" s="19" t="s">
        <v>3284</v>
      </c>
      <c r="I165" s="18" t="s">
        <v>3737</v>
      </c>
      <c r="J165" s="19" t="s">
        <v>5896</v>
      </c>
      <c r="L165" s="18" t="s">
        <v>4162</v>
      </c>
      <c r="M165" s="19" t="s">
        <v>5012</v>
      </c>
      <c r="O165" t="s">
        <v>5437</v>
      </c>
      <c r="P165" t="s">
        <v>5727</v>
      </c>
      <c r="Q165" t="s">
        <v>262</v>
      </c>
      <c r="R165" t="s">
        <v>5743</v>
      </c>
      <c r="S165" t="str">
        <f t="shared" si="3"/>
        <v>n_DC_y9_ag6 * duration_Dc_ag6 * dw_TB * (1+disc)^-5</v>
      </c>
    </row>
    <row r="166" spans="3:19" x14ac:dyDescent="0.2">
      <c r="C166" s="18" t="s">
        <v>4588</v>
      </c>
      <c r="D166" s="19" t="s">
        <v>2000</v>
      </c>
      <c r="F166" s="18" t="s">
        <v>2850</v>
      </c>
      <c r="G166" s="19" t="s">
        <v>3285</v>
      </c>
      <c r="I166" s="18" t="s">
        <v>3738</v>
      </c>
      <c r="J166" s="19" t="s">
        <v>5897</v>
      </c>
      <c r="L166" s="18" t="s">
        <v>4163</v>
      </c>
      <c r="M166" s="19" t="s">
        <v>5013</v>
      </c>
      <c r="O166" t="s">
        <v>5438</v>
      </c>
      <c r="P166" t="s">
        <v>5728</v>
      </c>
      <c r="Q166" t="s">
        <v>262</v>
      </c>
      <c r="R166" t="s">
        <v>5744</v>
      </c>
      <c r="S166" t="str">
        <f t="shared" si="3"/>
        <v>n_DC_y9_ag7 * duration_Dc_ag7 * dw_TB * (1+disc)^-6</v>
      </c>
    </row>
    <row r="167" spans="3:19" x14ac:dyDescent="0.2">
      <c r="C167" s="18" t="s">
        <v>4589</v>
      </c>
      <c r="D167" s="19" t="s">
        <v>2001</v>
      </c>
      <c r="F167" s="18" t="s">
        <v>2851</v>
      </c>
      <c r="G167" s="19" t="s">
        <v>3286</v>
      </c>
      <c r="I167" s="18" t="s">
        <v>3739</v>
      </c>
      <c r="J167" s="19" t="s">
        <v>5898</v>
      </c>
      <c r="L167" s="18" t="s">
        <v>4164</v>
      </c>
      <c r="M167" s="19" t="s">
        <v>5014</v>
      </c>
      <c r="O167" t="s">
        <v>5439</v>
      </c>
      <c r="P167" t="s">
        <v>5729</v>
      </c>
      <c r="Q167" t="s">
        <v>262</v>
      </c>
      <c r="R167" t="s">
        <v>5745</v>
      </c>
      <c r="S167" t="str">
        <f t="shared" si="3"/>
        <v>n_DC_y9_ag8 * duration_Dc_ag8 * dw_TB * (1+disc)^-7</v>
      </c>
    </row>
    <row r="168" spans="3:19" x14ac:dyDescent="0.2">
      <c r="C168" s="18" t="s">
        <v>4590</v>
      </c>
      <c r="D168" s="19" t="s">
        <v>2002</v>
      </c>
      <c r="F168" s="18" t="s">
        <v>2852</v>
      </c>
      <c r="G168" s="19" t="s">
        <v>3287</v>
      </c>
      <c r="I168" s="18" t="s">
        <v>3740</v>
      </c>
      <c r="J168" s="19" t="s">
        <v>5899</v>
      </c>
      <c r="L168" s="18" t="s">
        <v>4165</v>
      </c>
      <c r="M168" s="19" t="s">
        <v>5015</v>
      </c>
      <c r="O168" t="s">
        <v>5440</v>
      </c>
      <c r="P168" t="s">
        <v>5730</v>
      </c>
      <c r="Q168" t="s">
        <v>262</v>
      </c>
      <c r="R168" t="s">
        <v>5746</v>
      </c>
      <c r="S168" t="str">
        <f t="shared" si="3"/>
        <v>n_DC_y9_ag9 * duration_Dc_ag9 * dw_TB * (1+disc)^-8</v>
      </c>
    </row>
    <row r="169" spans="3:19" x14ac:dyDescent="0.2">
      <c r="C169" s="18" t="s">
        <v>4591</v>
      </c>
      <c r="D169" s="19" t="s">
        <v>2003</v>
      </c>
      <c r="F169" s="18" t="s">
        <v>2853</v>
      </c>
      <c r="G169" s="19" t="s">
        <v>3288</v>
      </c>
      <c r="I169" s="18" t="s">
        <v>3741</v>
      </c>
      <c r="J169" s="19" t="s">
        <v>5900</v>
      </c>
      <c r="L169" s="18" t="s">
        <v>4166</v>
      </c>
      <c r="M169" s="19" t="s">
        <v>5016</v>
      </c>
      <c r="O169" t="s">
        <v>5441</v>
      </c>
      <c r="P169" t="s">
        <v>5731</v>
      </c>
      <c r="Q169" t="s">
        <v>262</v>
      </c>
      <c r="R169" t="s">
        <v>5747</v>
      </c>
      <c r="S169" t="str">
        <f t="shared" si="3"/>
        <v>n_DC_y9_ag10 * duration_Dc_ag10 * dw_TB * (1+disc)^-9</v>
      </c>
    </row>
    <row r="170" spans="3:19" x14ac:dyDescent="0.2">
      <c r="C170" s="18" t="s">
        <v>4592</v>
      </c>
      <c r="D170" s="19" t="s">
        <v>2004</v>
      </c>
      <c r="F170" s="18" t="s">
        <v>2854</v>
      </c>
      <c r="G170" s="19" t="s">
        <v>3289</v>
      </c>
      <c r="I170" s="18" t="s">
        <v>3742</v>
      </c>
      <c r="J170" s="19" t="s">
        <v>5901</v>
      </c>
      <c r="L170" s="18" t="s">
        <v>4167</v>
      </c>
      <c r="M170" s="19" t="s">
        <v>5017</v>
      </c>
      <c r="O170" t="s">
        <v>5442</v>
      </c>
      <c r="P170" t="s">
        <v>5732</v>
      </c>
      <c r="Q170" t="s">
        <v>262</v>
      </c>
      <c r="R170" t="s">
        <v>5748</v>
      </c>
      <c r="S170" t="str">
        <f t="shared" si="3"/>
        <v>n_DC_y9_ag11 * duration_Dc_ag11 * dw_TB * (1+disc)^-10</v>
      </c>
    </row>
    <row r="171" spans="3:19" x14ac:dyDescent="0.2">
      <c r="C171" s="18" t="s">
        <v>4593</v>
      </c>
      <c r="D171" s="19" t="s">
        <v>2005</v>
      </c>
      <c r="F171" s="18" t="s">
        <v>2855</v>
      </c>
      <c r="G171" s="19" t="s">
        <v>3290</v>
      </c>
      <c r="I171" s="18" t="s">
        <v>3743</v>
      </c>
      <c r="J171" s="19" t="s">
        <v>5902</v>
      </c>
      <c r="L171" s="18" t="s">
        <v>4168</v>
      </c>
      <c r="M171" s="19" t="s">
        <v>5018</v>
      </c>
      <c r="O171" t="s">
        <v>5443</v>
      </c>
      <c r="P171" t="s">
        <v>5733</v>
      </c>
      <c r="Q171" t="s">
        <v>262</v>
      </c>
      <c r="R171" t="s">
        <v>5749</v>
      </c>
      <c r="S171" t="str">
        <f t="shared" si="3"/>
        <v>n_DC_y9_ag12 * duration_Dc_ag12 * dw_TB * (1+disc)^-11</v>
      </c>
    </row>
    <row r="172" spans="3:19" x14ac:dyDescent="0.2">
      <c r="C172" s="18" t="s">
        <v>4594</v>
      </c>
      <c r="D172" s="19" t="s">
        <v>2006</v>
      </c>
      <c r="F172" s="18" t="s">
        <v>2856</v>
      </c>
      <c r="G172" s="19" t="s">
        <v>3291</v>
      </c>
      <c r="I172" s="18" t="s">
        <v>3744</v>
      </c>
      <c r="J172" s="19" t="s">
        <v>5903</v>
      </c>
      <c r="L172" s="18" t="s">
        <v>4169</v>
      </c>
      <c r="M172" s="19" t="s">
        <v>5019</v>
      </c>
      <c r="O172" t="s">
        <v>5444</v>
      </c>
      <c r="P172" t="s">
        <v>5734</v>
      </c>
      <c r="Q172" t="s">
        <v>262</v>
      </c>
      <c r="R172" t="s">
        <v>5750</v>
      </c>
      <c r="S172" t="str">
        <f t="shared" si="3"/>
        <v>n_DC_y9_ag13 * duration_Dc_ag13 * dw_TB * (1+disc)^-12</v>
      </c>
    </row>
    <row r="173" spans="3:19" x14ac:dyDescent="0.2">
      <c r="C173" s="18" t="s">
        <v>4595</v>
      </c>
      <c r="D173" s="19" t="s">
        <v>2007</v>
      </c>
      <c r="F173" s="18" t="s">
        <v>2857</v>
      </c>
      <c r="G173" s="19" t="s">
        <v>3292</v>
      </c>
      <c r="I173" s="18" t="s">
        <v>3745</v>
      </c>
      <c r="J173" s="19" t="s">
        <v>5904</v>
      </c>
      <c r="L173" s="18" t="s">
        <v>4170</v>
      </c>
      <c r="M173" s="19" t="s">
        <v>5020</v>
      </c>
      <c r="O173" t="s">
        <v>5445</v>
      </c>
      <c r="P173" t="s">
        <v>5735</v>
      </c>
      <c r="Q173" t="s">
        <v>262</v>
      </c>
      <c r="R173" t="s">
        <v>5751</v>
      </c>
      <c r="S173" t="str">
        <f t="shared" si="3"/>
        <v>n_DC_y9_ag14 * duration_Dc_ag14 * dw_TB * (1+disc)^-13</v>
      </c>
    </row>
    <row r="174" spans="3:19" x14ac:dyDescent="0.2">
      <c r="C174" s="18" t="s">
        <v>4596</v>
      </c>
      <c r="D174" s="19" t="s">
        <v>2008</v>
      </c>
      <c r="F174" s="18" t="s">
        <v>2858</v>
      </c>
      <c r="G174" s="19" t="s">
        <v>3293</v>
      </c>
      <c r="I174" s="18" t="s">
        <v>3746</v>
      </c>
      <c r="J174" s="19" t="s">
        <v>5905</v>
      </c>
      <c r="L174" s="18" t="s">
        <v>4171</v>
      </c>
      <c r="M174" s="19" t="s">
        <v>5021</v>
      </c>
      <c r="O174" t="s">
        <v>5446</v>
      </c>
      <c r="P174" t="s">
        <v>5736</v>
      </c>
      <c r="Q174" t="s">
        <v>262</v>
      </c>
      <c r="R174" t="s">
        <v>5752</v>
      </c>
      <c r="S174" t="str">
        <f t="shared" si="3"/>
        <v>n_DC_y9_ag15 * duration_Dc_ag15 * dw_TB * (1+disc)^-14</v>
      </c>
    </row>
    <row r="175" spans="3:19" x14ac:dyDescent="0.2">
      <c r="C175" s="18" t="s">
        <v>4597</v>
      </c>
      <c r="D175" s="19" t="s">
        <v>2009</v>
      </c>
      <c r="F175" s="18" t="s">
        <v>2859</v>
      </c>
      <c r="G175" s="19" t="s">
        <v>3294</v>
      </c>
      <c r="I175" s="18" t="s">
        <v>3747</v>
      </c>
      <c r="J175" s="19" t="s">
        <v>5906</v>
      </c>
      <c r="L175" s="18" t="s">
        <v>4172</v>
      </c>
      <c r="M175" s="19" t="s">
        <v>5022</v>
      </c>
      <c r="O175" t="s">
        <v>5447</v>
      </c>
      <c r="P175" t="s">
        <v>5737</v>
      </c>
      <c r="Q175" t="s">
        <v>262</v>
      </c>
      <c r="R175" t="s">
        <v>5753</v>
      </c>
      <c r="S175" t="str">
        <f t="shared" si="3"/>
        <v>n_DC_y9_ag16 * duration_Dc_ag16 * dw_TB * (1+disc)^-15</v>
      </c>
    </row>
    <row r="176" spans="3:19" x14ac:dyDescent="0.2">
      <c r="C176" s="18" t="s">
        <v>4598</v>
      </c>
      <c r="D176" s="19" t="s">
        <v>2010</v>
      </c>
      <c r="F176" s="18" t="s">
        <v>2860</v>
      </c>
      <c r="G176" s="19" t="s">
        <v>3295</v>
      </c>
      <c r="I176" s="18" t="s">
        <v>3748</v>
      </c>
      <c r="J176" s="19" t="s">
        <v>5907</v>
      </c>
      <c r="L176" s="18" t="s">
        <v>4173</v>
      </c>
      <c r="M176" s="19" t="s">
        <v>5023</v>
      </c>
      <c r="O176" t="s">
        <v>5448</v>
      </c>
      <c r="P176" t="s">
        <v>5738</v>
      </c>
      <c r="Q176" t="s">
        <v>262</v>
      </c>
      <c r="R176" t="s">
        <v>5754</v>
      </c>
      <c r="S176" t="str">
        <f t="shared" si="3"/>
        <v>n_DC_y9_ag17 * duration_Dc_ag17 * dw_TB * (1+disc)^-16</v>
      </c>
    </row>
    <row r="177" spans="3:19" x14ac:dyDescent="0.2">
      <c r="C177" s="18" t="s">
        <v>4599</v>
      </c>
      <c r="D177" s="19" t="s">
        <v>2011</v>
      </c>
      <c r="F177" s="18" t="s">
        <v>2861</v>
      </c>
      <c r="G177" s="19" t="s">
        <v>3296</v>
      </c>
      <c r="I177" s="18" t="s">
        <v>3749</v>
      </c>
      <c r="J177" s="19" t="s">
        <v>5908</v>
      </c>
      <c r="L177" s="18" t="s">
        <v>4174</v>
      </c>
      <c r="M177" s="19" t="s">
        <v>5024</v>
      </c>
      <c r="O177" t="s">
        <v>5449</v>
      </c>
      <c r="P177" t="s">
        <v>5722</v>
      </c>
      <c r="Q177" t="s">
        <v>262</v>
      </c>
      <c r="R177">
        <v>1</v>
      </c>
      <c r="S177" t="str">
        <f t="shared" si="3"/>
        <v>n_DC_y10_ag1 * duration_Dc_ag1 * dw_TB * 1</v>
      </c>
    </row>
    <row r="178" spans="3:19" x14ac:dyDescent="0.2">
      <c r="C178" s="18" t="s">
        <v>4600</v>
      </c>
      <c r="D178" s="19" t="s">
        <v>2012</v>
      </c>
      <c r="F178" s="18" t="s">
        <v>2862</v>
      </c>
      <c r="G178" s="19" t="s">
        <v>3297</v>
      </c>
      <c r="I178" s="18" t="s">
        <v>3750</v>
      </c>
      <c r="J178" s="19" t="s">
        <v>5909</v>
      </c>
      <c r="L178" s="18" t="s">
        <v>4175</v>
      </c>
      <c r="M178" s="19" t="s">
        <v>5025</v>
      </c>
      <c r="O178" t="s">
        <v>5450</v>
      </c>
      <c r="P178" t="s">
        <v>5723</v>
      </c>
      <c r="Q178" t="s">
        <v>262</v>
      </c>
      <c r="R178" t="s">
        <v>5739</v>
      </c>
      <c r="S178" t="str">
        <f t="shared" si="3"/>
        <v>n_DC_y10_ag2 * duration_Dc_ag2 * dw_TB * (1+disc)^-1</v>
      </c>
    </row>
    <row r="179" spans="3:19" x14ac:dyDescent="0.2">
      <c r="C179" s="18" t="s">
        <v>4601</v>
      </c>
      <c r="D179" s="19" t="s">
        <v>2013</v>
      </c>
      <c r="F179" s="18" t="s">
        <v>2863</v>
      </c>
      <c r="G179" s="19" t="s">
        <v>3298</v>
      </c>
      <c r="I179" s="18" t="s">
        <v>3751</v>
      </c>
      <c r="J179" s="19" t="s">
        <v>5910</v>
      </c>
      <c r="L179" s="18" t="s">
        <v>4176</v>
      </c>
      <c r="M179" s="19" t="s">
        <v>5026</v>
      </c>
      <c r="O179" t="s">
        <v>5451</v>
      </c>
      <c r="P179" t="s">
        <v>5724</v>
      </c>
      <c r="Q179" t="s">
        <v>262</v>
      </c>
      <c r="R179" t="s">
        <v>5740</v>
      </c>
      <c r="S179" t="str">
        <f t="shared" si="3"/>
        <v>n_DC_y10_ag3 * duration_Dc_ag3 * dw_TB * (1+disc)^-2</v>
      </c>
    </row>
    <row r="180" spans="3:19" x14ac:dyDescent="0.2">
      <c r="C180" s="18" t="s">
        <v>4602</v>
      </c>
      <c r="D180" s="19" t="s">
        <v>2014</v>
      </c>
      <c r="F180" s="18" t="s">
        <v>2864</v>
      </c>
      <c r="G180" s="19" t="s">
        <v>3299</v>
      </c>
      <c r="I180" s="18" t="s">
        <v>3752</v>
      </c>
      <c r="J180" s="19" t="s">
        <v>5911</v>
      </c>
      <c r="L180" s="18" t="s">
        <v>4177</v>
      </c>
      <c r="M180" s="19" t="s">
        <v>5027</v>
      </c>
      <c r="O180" t="s">
        <v>5452</v>
      </c>
      <c r="P180" t="s">
        <v>5725</v>
      </c>
      <c r="Q180" t="s">
        <v>262</v>
      </c>
      <c r="R180" t="s">
        <v>5741</v>
      </c>
      <c r="S180" t="str">
        <f t="shared" si="3"/>
        <v>n_DC_y10_ag4 * duration_Dc_ag4 * dw_TB * (1+disc)^-3</v>
      </c>
    </row>
    <row r="181" spans="3:19" x14ac:dyDescent="0.2">
      <c r="C181" s="18" t="s">
        <v>4603</v>
      </c>
      <c r="D181" s="19" t="s">
        <v>2015</v>
      </c>
      <c r="F181" s="18" t="s">
        <v>2865</v>
      </c>
      <c r="G181" s="19" t="s">
        <v>3300</v>
      </c>
      <c r="I181" s="18" t="s">
        <v>3753</v>
      </c>
      <c r="J181" s="19" t="s">
        <v>5912</v>
      </c>
      <c r="L181" s="18" t="s">
        <v>4178</v>
      </c>
      <c r="M181" s="19" t="s">
        <v>5028</v>
      </c>
      <c r="O181" t="s">
        <v>5453</v>
      </c>
      <c r="P181" t="s">
        <v>5726</v>
      </c>
      <c r="Q181" t="s">
        <v>262</v>
      </c>
      <c r="R181" t="s">
        <v>5742</v>
      </c>
      <c r="S181" t="str">
        <f t="shared" si="3"/>
        <v>n_DC_y10_ag5 * duration_Dc_ag5 * dw_TB * (1+disc)^-4</v>
      </c>
    </row>
    <row r="182" spans="3:19" x14ac:dyDescent="0.2">
      <c r="C182" s="18" t="s">
        <v>4604</v>
      </c>
      <c r="D182" s="19" t="s">
        <v>2016</v>
      </c>
      <c r="F182" s="18" t="s">
        <v>2866</v>
      </c>
      <c r="G182" s="19" t="s">
        <v>3301</v>
      </c>
      <c r="I182" s="18" t="s">
        <v>3754</v>
      </c>
      <c r="J182" s="19" t="s">
        <v>5913</v>
      </c>
      <c r="L182" s="18" t="s">
        <v>4179</v>
      </c>
      <c r="M182" s="19" t="s">
        <v>5029</v>
      </c>
      <c r="O182" t="s">
        <v>5454</v>
      </c>
      <c r="P182" t="s">
        <v>5727</v>
      </c>
      <c r="Q182" t="s">
        <v>262</v>
      </c>
      <c r="R182" t="s">
        <v>5743</v>
      </c>
      <c r="S182" t="str">
        <f t="shared" si="3"/>
        <v>n_DC_y10_ag6 * duration_Dc_ag6 * dw_TB * (1+disc)^-5</v>
      </c>
    </row>
    <row r="183" spans="3:19" x14ac:dyDescent="0.2">
      <c r="C183" s="18" t="s">
        <v>4605</v>
      </c>
      <c r="D183" s="19" t="s">
        <v>2017</v>
      </c>
      <c r="F183" s="18" t="s">
        <v>2867</v>
      </c>
      <c r="G183" s="19" t="s">
        <v>3302</v>
      </c>
      <c r="I183" s="18" t="s">
        <v>3755</v>
      </c>
      <c r="J183" s="19" t="s">
        <v>5914</v>
      </c>
      <c r="L183" s="18" t="s">
        <v>4180</v>
      </c>
      <c r="M183" s="19" t="s">
        <v>5030</v>
      </c>
      <c r="O183" t="s">
        <v>5455</v>
      </c>
      <c r="P183" t="s">
        <v>5728</v>
      </c>
      <c r="Q183" t="s">
        <v>262</v>
      </c>
      <c r="R183" t="s">
        <v>5744</v>
      </c>
      <c r="S183" t="str">
        <f t="shared" si="3"/>
        <v>n_DC_y10_ag7 * duration_Dc_ag7 * dw_TB * (1+disc)^-6</v>
      </c>
    </row>
    <row r="184" spans="3:19" x14ac:dyDescent="0.2">
      <c r="C184" s="18" t="s">
        <v>4606</v>
      </c>
      <c r="D184" s="19" t="s">
        <v>2018</v>
      </c>
      <c r="F184" s="18" t="s">
        <v>2868</v>
      </c>
      <c r="G184" s="19" t="s">
        <v>3303</v>
      </c>
      <c r="I184" s="18" t="s">
        <v>3756</v>
      </c>
      <c r="J184" s="19" t="s">
        <v>5915</v>
      </c>
      <c r="L184" s="18" t="s">
        <v>4181</v>
      </c>
      <c r="M184" s="19" t="s">
        <v>5031</v>
      </c>
      <c r="O184" t="s">
        <v>5456</v>
      </c>
      <c r="P184" t="s">
        <v>5729</v>
      </c>
      <c r="Q184" t="s">
        <v>262</v>
      </c>
      <c r="R184" t="s">
        <v>5745</v>
      </c>
      <c r="S184" t="str">
        <f t="shared" si="3"/>
        <v>n_DC_y10_ag8 * duration_Dc_ag8 * dw_TB * (1+disc)^-7</v>
      </c>
    </row>
    <row r="185" spans="3:19" x14ac:dyDescent="0.2">
      <c r="C185" s="18" t="s">
        <v>4607</v>
      </c>
      <c r="D185" s="19" t="s">
        <v>2019</v>
      </c>
      <c r="F185" s="18" t="s">
        <v>2869</v>
      </c>
      <c r="G185" s="19" t="s">
        <v>3304</v>
      </c>
      <c r="I185" s="18" t="s">
        <v>3757</v>
      </c>
      <c r="J185" s="19" t="s">
        <v>5916</v>
      </c>
      <c r="L185" s="18" t="s">
        <v>4182</v>
      </c>
      <c r="M185" s="19" t="s">
        <v>5032</v>
      </c>
      <c r="O185" t="s">
        <v>5457</v>
      </c>
      <c r="P185" t="s">
        <v>5730</v>
      </c>
      <c r="Q185" t="s">
        <v>262</v>
      </c>
      <c r="R185" t="s">
        <v>5746</v>
      </c>
      <c r="S185" t="str">
        <f t="shared" si="3"/>
        <v>n_DC_y10_ag9 * duration_Dc_ag9 * dw_TB * (1+disc)^-8</v>
      </c>
    </row>
    <row r="186" spans="3:19" x14ac:dyDescent="0.2">
      <c r="C186" s="18" t="s">
        <v>4608</v>
      </c>
      <c r="D186" s="19" t="s">
        <v>2020</v>
      </c>
      <c r="F186" s="18" t="s">
        <v>2870</v>
      </c>
      <c r="G186" s="19" t="s">
        <v>3305</v>
      </c>
      <c r="I186" s="18" t="s">
        <v>3758</v>
      </c>
      <c r="J186" s="19" t="s">
        <v>5917</v>
      </c>
      <c r="L186" s="18" t="s">
        <v>4183</v>
      </c>
      <c r="M186" s="19" t="s">
        <v>5033</v>
      </c>
      <c r="O186" t="s">
        <v>5458</v>
      </c>
      <c r="P186" t="s">
        <v>5731</v>
      </c>
      <c r="Q186" t="s">
        <v>262</v>
      </c>
      <c r="R186" t="s">
        <v>5747</v>
      </c>
      <c r="S186" t="str">
        <f t="shared" si="3"/>
        <v>n_DC_y10_ag10 * duration_Dc_ag10 * dw_TB * (1+disc)^-9</v>
      </c>
    </row>
    <row r="187" spans="3:19" x14ac:dyDescent="0.2">
      <c r="C187" s="18" t="s">
        <v>4609</v>
      </c>
      <c r="D187" s="19" t="s">
        <v>2021</v>
      </c>
      <c r="F187" s="18" t="s">
        <v>2871</v>
      </c>
      <c r="G187" s="19" t="s">
        <v>3306</v>
      </c>
      <c r="I187" s="18" t="s">
        <v>3759</v>
      </c>
      <c r="J187" s="19" t="s">
        <v>5918</v>
      </c>
      <c r="L187" s="18" t="s">
        <v>4184</v>
      </c>
      <c r="M187" s="19" t="s">
        <v>5034</v>
      </c>
      <c r="O187" t="s">
        <v>5459</v>
      </c>
      <c r="P187" t="s">
        <v>5732</v>
      </c>
      <c r="Q187" t="s">
        <v>262</v>
      </c>
      <c r="R187" t="s">
        <v>5748</v>
      </c>
      <c r="S187" t="str">
        <f t="shared" si="3"/>
        <v>n_DC_y10_ag11 * duration_Dc_ag11 * dw_TB * (1+disc)^-10</v>
      </c>
    </row>
    <row r="188" spans="3:19" x14ac:dyDescent="0.2">
      <c r="C188" s="18" t="s">
        <v>4610</v>
      </c>
      <c r="D188" s="19" t="s">
        <v>2022</v>
      </c>
      <c r="F188" s="18" t="s">
        <v>2872</v>
      </c>
      <c r="G188" s="19" t="s">
        <v>3307</v>
      </c>
      <c r="I188" s="18" t="s">
        <v>3760</v>
      </c>
      <c r="J188" s="19" t="s">
        <v>5919</v>
      </c>
      <c r="L188" s="18" t="s">
        <v>4185</v>
      </c>
      <c r="M188" s="19" t="s">
        <v>5035</v>
      </c>
      <c r="O188" t="s">
        <v>5460</v>
      </c>
      <c r="P188" t="s">
        <v>5733</v>
      </c>
      <c r="Q188" t="s">
        <v>262</v>
      </c>
      <c r="R188" t="s">
        <v>5749</v>
      </c>
      <c r="S188" t="str">
        <f t="shared" si="3"/>
        <v>n_DC_y10_ag12 * duration_Dc_ag12 * dw_TB * (1+disc)^-11</v>
      </c>
    </row>
    <row r="189" spans="3:19" x14ac:dyDescent="0.2">
      <c r="C189" s="18" t="s">
        <v>4611</v>
      </c>
      <c r="D189" s="19" t="s">
        <v>2023</v>
      </c>
      <c r="F189" s="18" t="s">
        <v>2873</v>
      </c>
      <c r="G189" s="19" t="s">
        <v>3308</v>
      </c>
      <c r="I189" s="18" t="s">
        <v>3761</v>
      </c>
      <c r="J189" s="19" t="s">
        <v>5920</v>
      </c>
      <c r="L189" s="18" t="s">
        <v>4186</v>
      </c>
      <c r="M189" s="19" t="s">
        <v>5036</v>
      </c>
      <c r="O189" t="s">
        <v>5461</v>
      </c>
      <c r="P189" t="s">
        <v>5734</v>
      </c>
      <c r="Q189" t="s">
        <v>262</v>
      </c>
      <c r="R189" t="s">
        <v>5750</v>
      </c>
      <c r="S189" t="str">
        <f t="shared" si="3"/>
        <v>n_DC_y10_ag13 * duration_Dc_ag13 * dw_TB * (1+disc)^-12</v>
      </c>
    </row>
    <row r="190" spans="3:19" x14ac:dyDescent="0.2">
      <c r="C190" s="18" t="s">
        <v>4612</v>
      </c>
      <c r="D190" s="19" t="s">
        <v>2024</v>
      </c>
      <c r="F190" s="18" t="s">
        <v>2874</v>
      </c>
      <c r="G190" s="19" t="s">
        <v>3309</v>
      </c>
      <c r="I190" s="18" t="s">
        <v>3762</v>
      </c>
      <c r="J190" s="19" t="s">
        <v>5921</v>
      </c>
      <c r="L190" s="18" t="s">
        <v>4187</v>
      </c>
      <c r="M190" s="19" t="s">
        <v>5037</v>
      </c>
      <c r="O190" t="s">
        <v>5462</v>
      </c>
      <c r="P190" t="s">
        <v>5735</v>
      </c>
      <c r="Q190" t="s">
        <v>262</v>
      </c>
      <c r="R190" t="s">
        <v>5751</v>
      </c>
      <c r="S190" t="str">
        <f t="shared" si="3"/>
        <v>n_DC_y10_ag14 * duration_Dc_ag14 * dw_TB * (1+disc)^-13</v>
      </c>
    </row>
    <row r="191" spans="3:19" x14ac:dyDescent="0.2">
      <c r="C191" s="18" t="s">
        <v>4613</v>
      </c>
      <c r="D191" s="19" t="s">
        <v>2025</v>
      </c>
      <c r="F191" s="18" t="s">
        <v>2875</v>
      </c>
      <c r="G191" s="19" t="s">
        <v>3310</v>
      </c>
      <c r="I191" s="18" t="s">
        <v>3763</v>
      </c>
      <c r="J191" s="19" t="s">
        <v>5922</v>
      </c>
      <c r="L191" s="18" t="s">
        <v>4188</v>
      </c>
      <c r="M191" s="19" t="s">
        <v>5038</v>
      </c>
      <c r="O191" t="s">
        <v>5463</v>
      </c>
      <c r="P191" t="s">
        <v>5736</v>
      </c>
      <c r="Q191" t="s">
        <v>262</v>
      </c>
      <c r="R191" t="s">
        <v>5752</v>
      </c>
      <c r="S191" t="str">
        <f t="shared" si="3"/>
        <v>n_DC_y10_ag15 * duration_Dc_ag15 * dw_TB * (1+disc)^-14</v>
      </c>
    </row>
    <row r="192" spans="3:19" x14ac:dyDescent="0.2">
      <c r="C192" s="18" t="s">
        <v>4614</v>
      </c>
      <c r="D192" s="19" t="s">
        <v>2026</v>
      </c>
      <c r="F192" s="18" t="s">
        <v>2876</v>
      </c>
      <c r="G192" s="19" t="s">
        <v>3311</v>
      </c>
      <c r="I192" s="18" t="s">
        <v>3764</v>
      </c>
      <c r="J192" s="19" t="s">
        <v>5923</v>
      </c>
      <c r="L192" s="18" t="s">
        <v>4189</v>
      </c>
      <c r="M192" s="19" t="s">
        <v>5039</v>
      </c>
      <c r="O192" t="s">
        <v>5464</v>
      </c>
      <c r="P192" t="s">
        <v>5737</v>
      </c>
      <c r="Q192" t="s">
        <v>262</v>
      </c>
      <c r="R192" t="s">
        <v>5753</v>
      </c>
      <c r="S192" t="str">
        <f t="shared" si="3"/>
        <v>n_DC_y10_ag16 * duration_Dc_ag16 * dw_TB * (1+disc)^-15</v>
      </c>
    </row>
    <row r="193" spans="3:19" x14ac:dyDescent="0.2">
      <c r="C193" s="18" t="s">
        <v>4615</v>
      </c>
      <c r="D193" s="19" t="s">
        <v>2027</v>
      </c>
      <c r="F193" s="18" t="s">
        <v>2877</v>
      </c>
      <c r="G193" s="19" t="s">
        <v>3312</v>
      </c>
      <c r="I193" s="18" t="s">
        <v>3765</v>
      </c>
      <c r="J193" s="19" t="s">
        <v>5924</v>
      </c>
      <c r="L193" s="18" t="s">
        <v>4190</v>
      </c>
      <c r="M193" s="19" t="s">
        <v>5040</v>
      </c>
      <c r="O193" t="s">
        <v>5465</v>
      </c>
      <c r="P193" t="s">
        <v>5738</v>
      </c>
      <c r="Q193" t="s">
        <v>262</v>
      </c>
      <c r="R193" t="s">
        <v>5754</v>
      </c>
      <c r="S193" t="str">
        <f t="shared" si="3"/>
        <v>n_DC_y10_ag17 * duration_Dc_ag17 * dw_TB * (1+disc)^-16</v>
      </c>
    </row>
    <row r="194" spans="3:19" x14ac:dyDescent="0.2">
      <c r="C194" s="18" t="s">
        <v>4616</v>
      </c>
      <c r="D194" s="19" t="s">
        <v>2028</v>
      </c>
      <c r="F194" s="18" t="s">
        <v>2878</v>
      </c>
      <c r="G194" s="19" t="s">
        <v>3313</v>
      </c>
      <c r="I194" s="18" t="s">
        <v>3766</v>
      </c>
      <c r="J194" s="19" t="s">
        <v>5925</v>
      </c>
      <c r="L194" s="18" t="s">
        <v>4191</v>
      </c>
      <c r="M194" s="19" t="s">
        <v>5041</v>
      </c>
      <c r="O194" t="s">
        <v>5466</v>
      </c>
      <c r="P194" t="s">
        <v>5722</v>
      </c>
      <c r="Q194" t="s">
        <v>262</v>
      </c>
      <c r="R194">
        <v>1</v>
      </c>
      <c r="S194" t="str">
        <f t="shared" si="3"/>
        <v>n_DC_y11_ag1 * duration_Dc_ag1 * dw_TB * 1</v>
      </c>
    </row>
    <row r="195" spans="3:19" x14ac:dyDescent="0.2">
      <c r="C195" s="18" t="s">
        <v>4617</v>
      </c>
      <c r="D195" s="19" t="s">
        <v>2029</v>
      </c>
      <c r="F195" s="18" t="s">
        <v>2879</v>
      </c>
      <c r="G195" s="19" t="s">
        <v>3314</v>
      </c>
      <c r="I195" s="18" t="s">
        <v>3767</v>
      </c>
      <c r="J195" s="19" t="s">
        <v>5926</v>
      </c>
      <c r="L195" s="18" t="s">
        <v>4192</v>
      </c>
      <c r="M195" s="19" t="s">
        <v>5042</v>
      </c>
      <c r="O195" t="s">
        <v>5467</v>
      </c>
      <c r="P195" t="s">
        <v>5723</v>
      </c>
      <c r="Q195" t="s">
        <v>262</v>
      </c>
      <c r="R195" t="s">
        <v>5739</v>
      </c>
      <c r="S195" t="str">
        <f t="shared" si="3"/>
        <v>n_DC_y11_ag2 * duration_Dc_ag2 * dw_TB * (1+disc)^-1</v>
      </c>
    </row>
    <row r="196" spans="3:19" x14ac:dyDescent="0.2">
      <c r="C196" s="18" t="s">
        <v>4618</v>
      </c>
      <c r="D196" s="19" t="s">
        <v>2030</v>
      </c>
      <c r="F196" s="18" t="s">
        <v>2880</v>
      </c>
      <c r="G196" s="19" t="s">
        <v>3315</v>
      </c>
      <c r="I196" s="18" t="s">
        <v>3768</v>
      </c>
      <c r="J196" s="19" t="s">
        <v>5927</v>
      </c>
      <c r="L196" s="18" t="s">
        <v>4193</v>
      </c>
      <c r="M196" s="19" t="s">
        <v>5043</v>
      </c>
      <c r="O196" t="s">
        <v>5468</v>
      </c>
      <c r="P196" t="s">
        <v>5724</v>
      </c>
      <c r="Q196" t="s">
        <v>262</v>
      </c>
      <c r="R196" t="s">
        <v>5740</v>
      </c>
      <c r="S196" t="str">
        <f t="shared" si="3"/>
        <v>n_DC_y11_ag3 * duration_Dc_ag3 * dw_TB * (1+disc)^-2</v>
      </c>
    </row>
    <row r="197" spans="3:19" x14ac:dyDescent="0.2">
      <c r="C197" s="18" t="s">
        <v>4619</v>
      </c>
      <c r="D197" s="19" t="s">
        <v>2031</v>
      </c>
      <c r="F197" s="18" t="s">
        <v>2881</v>
      </c>
      <c r="G197" s="19" t="s">
        <v>3316</v>
      </c>
      <c r="I197" s="18" t="s">
        <v>3769</v>
      </c>
      <c r="J197" s="19" t="s">
        <v>5928</v>
      </c>
      <c r="L197" s="18" t="s">
        <v>4194</v>
      </c>
      <c r="M197" s="19" t="s">
        <v>5044</v>
      </c>
      <c r="O197" t="s">
        <v>5469</v>
      </c>
      <c r="P197" t="s">
        <v>5725</v>
      </c>
      <c r="Q197" t="s">
        <v>262</v>
      </c>
      <c r="R197" t="s">
        <v>5741</v>
      </c>
      <c r="S197" t="str">
        <f t="shared" si="3"/>
        <v>n_DC_y11_ag4 * duration_Dc_ag4 * dw_TB * (1+disc)^-3</v>
      </c>
    </row>
    <row r="198" spans="3:19" x14ac:dyDescent="0.2">
      <c r="C198" s="18" t="s">
        <v>4620</v>
      </c>
      <c r="D198" s="19" t="s">
        <v>2032</v>
      </c>
      <c r="F198" s="18" t="s">
        <v>2882</v>
      </c>
      <c r="G198" s="19" t="s">
        <v>3317</v>
      </c>
      <c r="I198" s="18" t="s">
        <v>3770</v>
      </c>
      <c r="J198" s="19" t="s">
        <v>5929</v>
      </c>
      <c r="L198" s="18" t="s">
        <v>4195</v>
      </c>
      <c r="M198" s="19" t="s">
        <v>5045</v>
      </c>
      <c r="O198" t="s">
        <v>5470</v>
      </c>
      <c r="P198" t="s">
        <v>5726</v>
      </c>
      <c r="Q198" t="s">
        <v>262</v>
      </c>
      <c r="R198" t="s">
        <v>5742</v>
      </c>
      <c r="S198" t="str">
        <f t="shared" si="3"/>
        <v>n_DC_y11_ag5 * duration_Dc_ag5 * dw_TB * (1+disc)^-4</v>
      </c>
    </row>
    <row r="199" spans="3:19" x14ac:dyDescent="0.2">
      <c r="C199" s="18" t="s">
        <v>4621</v>
      </c>
      <c r="D199" s="19" t="s">
        <v>2033</v>
      </c>
      <c r="F199" s="18" t="s">
        <v>2883</v>
      </c>
      <c r="G199" s="19" t="s">
        <v>3318</v>
      </c>
      <c r="I199" s="18" t="s">
        <v>3771</v>
      </c>
      <c r="J199" s="19" t="s">
        <v>5930</v>
      </c>
      <c r="L199" s="18" t="s">
        <v>4196</v>
      </c>
      <c r="M199" s="19" t="s">
        <v>5046</v>
      </c>
      <c r="O199" t="s">
        <v>5471</v>
      </c>
      <c r="P199" t="s">
        <v>5727</v>
      </c>
      <c r="Q199" t="s">
        <v>262</v>
      </c>
      <c r="R199" t="s">
        <v>5743</v>
      </c>
      <c r="S199" t="str">
        <f t="shared" si="3"/>
        <v>n_DC_y11_ag6 * duration_Dc_ag6 * dw_TB * (1+disc)^-5</v>
      </c>
    </row>
    <row r="200" spans="3:19" x14ac:dyDescent="0.2">
      <c r="C200" s="18" t="s">
        <v>4622</v>
      </c>
      <c r="D200" s="19" t="s">
        <v>2034</v>
      </c>
      <c r="F200" s="18" t="s">
        <v>2884</v>
      </c>
      <c r="G200" s="19" t="s">
        <v>3319</v>
      </c>
      <c r="I200" s="18" t="s">
        <v>3772</v>
      </c>
      <c r="J200" s="19" t="s">
        <v>5931</v>
      </c>
      <c r="L200" s="18" t="s">
        <v>4197</v>
      </c>
      <c r="M200" s="19" t="s">
        <v>5047</v>
      </c>
      <c r="O200" t="s">
        <v>5472</v>
      </c>
      <c r="P200" t="s">
        <v>5728</v>
      </c>
      <c r="Q200" t="s">
        <v>262</v>
      </c>
      <c r="R200" t="s">
        <v>5744</v>
      </c>
      <c r="S200" t="str">
        <f t="shared" si="3"/>
        <v>n_DC_y11_ag7 * duration_Dc_ag7 * dw_TB * (1+disc)^-6</v>
      </c>
    </row>
    <row r="201" spans="3:19" x14ac:dyDescent="0.2">
      <c r="C201" s="18" t="s">
        <v>4623</v>
      </c>
      <c r="D201" s="19" t="s">
        <v>2035</v>
      </c>
      <c r="F201" s="18" t="s">
        <v>2885</v>
      </c>
      <c r="G201" s="19" t="s">
        <v>3320</v>
      </c>
      <c r="I201" s="18" t="s">
        <v>3773</v>
      </c>
      <c r="J201" s="19" t="s">
        <v>5932</v>
      </c>
      <c r="L201" s="18" t="s">
        <v>4198</v>
      </c>
      <c r="M201" s="19" t="s">
        <v>5048</v>
      </c>
      <c r="O201" t="s">
        <v>5473</v>
      </c>
      <c r="P201" t="s">
        <v>5729</v>
      </c>
      <c r="Q201" t="s">
        <v>262</v>
      </c>
      <c r="R201" t="s">
        <v>5745</v>
      </c>
      <c r="S201" t="str">
        <f t="shared" si="3"/>
        <v>n_DC_y11_ag8 * duration_Dc_ag8 * dw_TB * (1+disc)^-7</v>
      </c>
    </row>
    <row r="202" spans="3:19" x14ac:dyDescent="0.2">
      <c r="C202" s="18" t="s">
        <v>4624</v>
      </c>
      <c r="D202" s="19" t="s">
        <v>2036</v>
      </c>
      <c r="F202" s="18" t="s">
        <v>2886</v>
      </c>
      <c r="G202" s="19" t="s">
        <v>3321</v>
      </c>
      <c r="I202" s="18" t="s">
        <v>3774</v>
      </c>
      <c r="J202" s="19" t="s">
        <v>5933</v>
      </c>
      <c r="L202" s="18" t="s">
        <v>4199</v>
      </c>
      <c r="M202" s="19" t="s">
        <v>5049</v>
      </c>
      <c r="O202" t="s">
        <v>5474</v>
      </c>
      <c r="P202" t="s">
        <v>5730</v>
      </c>
      <c r="Q202" t="s">
        <v>262</v>
      </c>
      <c r="R202" t="s">
        <v>5746</v>
      </c>
      <c r="S202" t="str">
        <f t="shared" si="3"/>
        <v>n_DC_y11_ag9 * duration_Dc_ag9 * dw_TB * (1+disc)^-8</v>
      </c>
    </row>
    <row r="203" spans="3:19" x14ac:dyDescent="0.2">
      <c r="C203" s="18" t="s">
        <v>4625</v>
      </c>
      <c r="D203" s="19" t="s">
        <v>2037</v>
      </c>
      <c r="F203" s="18" t="s">
        <v>2887</v>
      </c>
      <c r="G203" s="19" t="s">
        <v>3322</v>
      </c>
      <c r="I203" s="18" t="s">
        <v>3775</v>
      </c>
      <c r="J203" s="19" t="s">
        <v>5934</v>
      </c>
      <c r="L203" s="18" t="s">
        <v>4200</v>
      </c>
      <c r="M203" s="19" t="s">
        <v>5050</v>
      </c>
      <c r="O203" t="s">
        <v>5475</v>
      </c>
      <c r="P203" t="s">
        <v>5731</v>
      </c>
      <c r="Q203" t="s">
        <v>262</v>
      </c>
      <c r="R203" t="s">
        <v>5747</v>
      </c>
      <c r="S203" t="str">
        <f t="shared" si="3"/>
        <v>n_DC_y11_ag10 * duration_Dc_ag10 * dw_TB * (1+disc)^-9</v>
      </c>
    </row>
    <row r="204" spans="3:19" x14ac:dyDescent="0.2">
      <c r="C204" s="18" t="s">
        <v>4626</v>
      </c>
      <c r="D204" s="19" t="s">
        <v>2038</v>
      </c>
      <c r="F204" s="18" t="s">
        <v>2888</v>
      </c>
      <c r="G204" s="19" t="s">
        <v>3323</v>
      </c>
      <c r="I204" s="18" t="s">
        <v>3776</v>
      </c>
      <c r="J204" s="19" t="s">
        <v>5935</v>
      </c>
      <c r="L204" s="18" t="s">
        <v>4201</v>
      </c>
      <c r="M204" s="19" t="s">
        <v>5051</v>
      </c>
      <c r="O204" t="s">
        <v>5476</v>
      </c>
      <c r="P204" t="s">
        <v>5732</v>
      </c>
      <c r="Q204" t="s">
        <v>262</v>
      </c>
      <c r="R204" t="s">
        <v>5748</v>
      </c>
      <c r="S204" t="str">
        <f t="shared" si="3"/>
        <v>n_DC_y11_ag11 * duration_Dc_ag11 * dw_TB * (1+disc)^-10</v>
      </c>
    </row>
    <row r="205" spans="3:19" x14ac:dyDescent="0.2">
      <c r="C205" s="18" t="s">
        <v>4627</v>
      </c>
      <c r="D205" s="19" t="s">
        <v>2039</v>
      </c>
      <c r="F205" s="18" t="s">
        <v>2889</v>
      </c>
      <c r="G205" s="19" t="s">
        <v>3324</v>
      </c>
      <c r="I205" s="18" t="s">
        <v>3777</v>
      </c>
      <c r="J205" s="19" t="s">
        <v>5936</v>
      </c>
      <c r="L205" s="18" t="s">
        <v>4202</v>
      </c>
      <c r="M205" s="19" t="s">
        <v>5052</v>
      </c>
      <c r="O205" t="s">
        <v>5477</v>
      </c>
      <c r="P205" t="s">
        <v>5733</v>
      </c>
      <c r="Q205" t="s">
        <v>262</v>
      </c>
      <c r="R205" t="s">
        <v>5749</v>
      </c>
      <c r="S205" t="str">
        <f t="shared" si="3"/>
        <v>n_DC_y11_ag12 * duration_Dc_ag12 * dw_TB * (1+disc)^-11</v>
      </c>
    </row>
    <row r="206" spans="3:19" x14ac:dyDescent="0.2">
      <c r="C206" s="18" t="s">
        <v>4628</v>
      </c>
      <c r="D206" s="19" t="s">
        <v>2040</v>
      </c>
      <c r="F206" s="18" t="s">
        <v>2890</v>
      </c>
      <c r="G206" s="19" t="s">
        <v>3325</v>
      </c>
      <c r="I206" s="18" t="s">
        <v>3778</v>
      </c>
      <c r="J206" s="19" t="s">
        <v>5937</v>
      </c>
      <c r="L206" s="18" t="s">
        <v>4203</v>
      </c>
      <c r="M206" s="19" t="s">
        <v>5053</v>
      </c>
      <c r="O206" t="s">
        <v>5478</v>
      </c>
      <c r="P206" t="s">
        <v>5734</v>
      </c>
      <c r="Q206" t="s">
        <v>262</v>
      </c>
      <c r="R206" t="s">
        <v>5750</v>
      </c>
      <c r="S206" t="str">
        <f t="shared" si="3"/>
        <v>n_DC_y11_ag13 * duration_Dc_ag13 * dw_TB * (1+disc)^-12</v>
      </c>
    </row>
    <row r="207" spans="3:19" x14ac:dyDescent="0.2">
      <c r="C207" s="18" t="s">
        <v>4629</v>
      </c>
      <c r="D207" s="19" t="s">
        <v>2041</v>
      </c>
      <c r="F207" s="18" t="s">
        <v>2891</v>
      </c>
      <c r="G207" s="19" t="s">
        <v>3326</v>
      </c>
      <c r="I207" s="18" t="s">
        <v>3779</v>
      </c>
      <c r="J207" s="19" t="s">
        <v>5938</v>
      </c>
      <c r="L207" s="18" t="s">
        <v>4204</v>
      </c>
      <c r="M207" s="19" t="s">
        <v>5054</v>
      </c>
      <c r="O207" t="s">
        <v>5479</v>
      </c>
      <c r="P207" t="s">
        <v>5735</v>
      </c>
      <c r="Q207" t="s">
        <v>262</v>
      </c>
      <c r="R207" t="s">
        <v>5751</v>
      </c>
      <c r="S207" t="str">
        <f t="shared" si="3"/>
        <v>n_DC_y11_ag14 * duration_Dc_ag14 * dw_TB * (1+disc)^-13</v>
      </c>
    </row>
    <row r="208" spans="3:19" x14ac:dyDescent="0.2">
      <c r="C208" s="18" t="s">
        <v>4630</v>
      </c>
      <c r="D208" s="19" t="s">
        <v>2042</v>
      </c>
      <c r="F208" s="18" t="s">
        <v>2892</v>
      </c>
      <c r="G208" s="19" t="s">
        <v>3327</v>
      </c>
      <c r="I208" s="18" t="s">
        <v>3780</v>
      </c>
      <c r="J208" s="19" t="s">
        <v>5939</v>
      </c>
      <c r="L208" s="18" t="s">
        <v>4205</v>
      </c>
      <c r="M208" s="19" t="s">
        <v>5055</v>
      </c>
      <c r="O208" t="s">
        <v>5480</v>
      </c>
      <c r="P208" t="s">
        <v>5736</v>
      </c>
      <c r="Q208" t="s">
        <v>262</v>
      </c>
      <c r="R208" t="s">
        <v>5752</v>
      </c>
      <c r="S208" t="str">
        <f t="shared" si="3"/>
        <v>n_DC_y11_ag15 * duration_Dc_ag15 * dw_TB * (1+disc)^-14</v>
      </c>
    </row>
    <row r="209" spans="3:19" x14ac:dyDescent="0.2">
      <c r="C209" s="18" t="s">
        <v>4631</v>
      </c>
      <c r="D209" s="19" t="s">
        <v>2043</v>
      </c>
      <c r="F209" s="18" t="s">
        <v>2893</v>
      </c>
      <c r="G209" s="19" t="s">
        <v>3328</v>
      </c>
      <c r="I209" s="18" t="s">
        <v>3781</v>
      </c>
      <c r="J209" s="19" t="s">
        <v>5940</v>
      </c>
      <c r="L209" s="18" t="s">
        <v>4206</v>
      </c>
      <c r="M209" s="19" t="s">
        <v>5056</v>
      </c>
      <c r="O209" t="s">
        <v>5481</v>
      </c>
      <c r="P209" t="s">
        <v>5737</v>
      </c>
      <c r="Q209" t="s">
        <v>262</v>
      </c>
      <c r="R209" t="s">
        <v>5753</v>
      </c>
      <c r="S209" t="str">
        <f t="shared" si="3"/>
        <v>n_DC_y11_ag16 * duration_Dc_ag16 * dw_TB * (1+disc)^-15</v>
      </c>
    </row>
    <row r="210" spans="3:19" x14ac:dyDescent="0.2">
      <c r="C210" s="18" t="s">
        <v>4632</v>
      </c>
      <c r="D210" s="19" t="s">
        <v>2044</v>
      </c>
      <c r="F210" s="18" t="s">
        <v>2894</v>
      </c>
      <c r="G210" s="19" t="s">
        <v>3329</v>
      </c>
      <c r="I210" s="18" t="s">
        <v>3782</v>
      </c>
      <c r="J210" s="19" t="s">
        <v>5941</v>
      </c>
      <c r="L210" s="18" t="s">
        <v>4207</v>
      </c>
      <c r="M210" s="19" t="s">
        <v>5057</v>
      </c>
      <c r="O210" t="s">
        <v>5482</v>
      </c>
      <c r="P210" t="s">
        <v>5738</v>
      </c>
      <c r="Q210" t="s">
        <v>262</v>
      </c>
      <c r="R210" t="s">
        <v>5754</v>
      </c>
      <c r="S210" t="str">
        <f t="shared" si="3"/>
        <v>n_DC_y11_ag17 * duration_Dc_ag17 * dw_TB * (1+disc)^-16</v>
      </c>
    </row>
    <row r="211" spans="3:19" x14ac:dyDescent="0.2">
      <c r="C211" s="18" t="s">
        <v>4633</v>
      </c>
      <c r="D211" s="19" t="s">
        <v>2045</v>
      </c>
      <c r="F211" s="18" t="s">
        <v>2895</v>
      </c>
      <c r="G211" s="19" t="s">
        <v>3330</v>
      </c>
      <c r="I211" s="18" t="s">
        <v>3783</v>
      </c>
      <c r="J211" s="19" t="s">
        <v>5942</v>
      </c>
      <c r="L211" s="18" t="s">
        <v>4208</v>
      </c>
      <c r="M211" s="19" t="s">
        <v>5058</v>
      </c>
      <c r="O211" t="s">
        <v>5483</v>
      </c>
      <c r="P211" t="s">
        <v>5722</v>
      </c>
      <c r="Q211" t="s">
        <v>262</v>
      </c>
      <c r="R211">
        <v>1</v>
      </c>
      <c r="S211" t="str">
        <f t="shared" si="3"/>
        <v>n_DC_y12_ag1 * duration_Dc_ag1 * dw_TB * 1</v>
      </c>
    </row>
    <row r="212" spans="3:19" x14ac:dyDescent="0.2">
      <c r="C212" s="18" t="s">
        <v>4634</v>
      </c>
      <c r="D212" s="19" t="s">
        <v>2046</v>
      </c>
      <c r="F212" s="18" t="s">
        <v>2896</v>
      </c>
      <c r="G212" s="19" t="s">
        <v>3331</v>
      </c>
      <c r="I212" s="18" t="s">
        <v>3784</v>
      </c>
      <c r="J212" s="19" t="s">
        <v>5943</v>
      </c>
      <c r="L212" s="18" t="s">
        <v>4209</v>
      </c>
      <c r="M212" s="19" t="s">
        <v>5059</v>
      </c>
      <c r="O212" t="s">
        <v>5484</v>
      </c>
      <c r="P212" t="s">
        <v>5723</v>
      </c>
      <c r="Q212" t="s">
        <v>262</v>
      </c>
      <c r="R212" t="s">
        <v>5739</v>
      </c>
      <c r="S212" t="str">
        <f t="shared" si="3"/>
        <v>n_DC_y12_ag2 * duration_Dc_ag2 * dw_TB * (1+disc)^-1</v>
      </c>
    </row>
    <row r="213" spans="3:19" x14ac:dyDescent="0.2">
      <c r="C213" s="18" t="s">
        <v>4635</v>
      </c>
      <c r="D213" s="19" t="s">
        <v>2047</v>
      </c>
      <c r="F213" s="18" t="s">
        <v>2897</v>
      </c>
      <c r="G213" s="19" t="s">
        <v>3332</v>
      </c>
      <c r="I213" s="18" t="s">
        <v>3785</v>
      </c>
      <c r="J213" s="19" t="s">
        <v>5944</v>
      </c>
      <c r="L213" s="18" t="s">
        <v>4210</v>
      </c>
      <c r="M213" s="19" t="s">
        <v>5060</v>
      </c>
      <c r="O213" t="s">
        <v>5485</v>
      </c>
      <c r="P213" t="s">
        <v>5724</v>
      </c>
      <c r="Q213" t="s">
        <v>262</v>
      </c>
      <c r="R213" t="s">
        <v>5740</v>
      </c>
      <c r="S213" t="str">
        <f t="shared" si="3"/>
        <v>n_DC_y12_ag3 * duration_Dc_ag3 * dw_TB * (1+disc)^-2</v>
      </c>
    </row>
    <row r="214" spans="3:19" x14ac:dyDescent="0.2">
      <c r="C214" s="18" t="s">
        <v>4636</v>
      </c>
      <c r="D214" s="19" t="s">
        <v>2048</v>
      </c>
      <c r="F214" s="18" t="s">
        <v>2898</v>
      </c>
      <c r="G214" s="19" t="s">
        <v>3333</v>
      </c>
      <c r="I214" s="18" t="s">
        <v>3786</v>
      </c>
      <c r="J214" s="19" t="s">
        <v>5945</v>
      </c>
      <c r="L214" s="18" t="s">
        <v>4211</v>
      </c>
      <c r="M214" s="19" t="s">
        <v>5061</v>
      </c>
      <c r="O214" t="s">
        <v>5486</v>
      </c>
      <c r="P214" t="s">
        <v>5725</v>
      </c>
      <c r="Q214" t="s">
        <v>262</v>
      </c>
      <c r="R214" t="s">
        <v>5741</v>
      </c>
      <c r="S214" t="str">
        <f t="shared" si="3"/>
        <v>n_DC_y12_ag4 * duration_Dc_ag4 * dw_TB * (1+disc)^-3</v>
      </c>
    </row>
    <row r="215" spans="3:19" x14ac:dyDescent="0.2">
      <c r="C215" s="18" t="s">
        <v>4637</v>
      </c>
      <c r="D215" s="19" t="s">
        <v>2049</v>
      </c>
      <c r="F215" s="18" t="s">
        <v>2899</v>
      </c>
      <c r="G215" s="19" t="s">
        <v>3334</v>
      </c>
      <c r="I215" s="18" t="s">
        <v>3787</v>
      </c>
      <c r="J215" s="19" t="s">
        <v>5946</v>
      </c>
      <c r="L215" s="18" t="s">
        <v>4212</v>
      </c>
      <c r="M215" s="19" t="s">
        <v>5062</v>
      </c>
      <c r="O215" t="s">
        <v>5487</v>
      </c>
      <c r="P215" t="s">
        <v>5726</v>
      </c>
      <c r="Q215" t="s">
        <v>262</v>
      </c>
      <c r="R215" t="s">
        <v>5742</v>
      </c>
      <c r="S215" t="str">
        <f t="shared" si="3"/>
        <v>n_DC_y12_ag5 * duration_Dc_ag5 * dw_TB * (1+disc)^-4</v>
      </c>
    </row>
    <row r="216" spans="3:19" x14ac:dyDescent="0.2">
      <c r="C216" s="18" t="s">
        <v>4638</v>
      </c>
      <c r="D216" s="19" t="s">
        <v>2050</v>
      </c>
      <c r="F216" s="18" t="s">
        <v>2900</v>
      </c>
      <c r="G216" s="19" t="s">
        <v>3335</v>
      </c>
      <c r="I216" s="18" t="s">
        <v>3788</v>
      </c>
      <c r="J216" s="19" t="s">
        <v>5947</v>
      </c>
      <c r="L216" s="18" t="s">
        <v>4213</v>
      </c>
      <c r="M216" s="19" t="s">
        <v>5063</v>
      </c>
      <c r="O216" t="s">
        <v>5488</v>
      </c>
      <c r="P216" t="s">
        <v>5727</v>
      </c>
      <c r="Q216" t="s">
        <v>262</v>
      </c>
      <c r="R216" t="s">
        <v>5743</v>
      </c>
      <c r="S216" t="str">
        <f t="shared" si="3"/>
        <v>n_DC_y12_ag6 * duration_Dc_ag6 * dw_TB * (1+disc)^-5</v>
      </c>
    </row>
    <row r="217" spans="3:19" x14ac:dyDescent="0.2">
      <c r="C217" s="18" t="s">
        <v>4639</v>
      </c>
      <c r="D217" s="19" t="s">
        <v>2051</v>
      </c>
      <c r="F217" s="18" t="s">
        <v>2901</v>
      </c>
      <c r="G217" s="19" t="s">
        <v>3336</v>
      </c>
      <c r="I217" s="18" t="s">
        <v>3789</v>
      </c>
      <c r="J217" s="19" t="s">
        <v>5948</v>
      </c>
      <c r="L217" s="18" t="s">
        <v>4214</v>
      </c>
      <c r="M217" s="19" t="s">
        <v>5064</v>
      </c>
      <c r="O217" t="s">
        <v>5489</v>
      </c>
      <c r="P217" t="s">
        <v>5728</v>
      </c>
      <c r="Q217" t="s">
        <v>262</v>
      </c>
      <c r="R217" t="s">
        <v>5744</v>
      </c>
      <c r="S217" t="str">
        <f t="shared" si="3"/>
        <v>n_DC_y12_ag7 * duration_Dc_ag7 * dw_TB * (1+disc)^-6</v>
      </c>
    </row>
    <row r="218" spans="3:19" x14ac:dyDescent="0.2">
      <c r="C218" s="18" t="s">
        <v>4640</v>
      </c>
      <c r="D218" s="19" t="s">
        <v>2052</v>
      </c>
      <c r="F218" s="18" t="s">
        <v>2902</v>
      </c>
      <c r="G218" s="19" t="s">
        <v>3337</v>
      </c>
      <c r="I218" s="18" t="s">
        <v>3790</v>
      </c>
      <c r="J218" s="19" t="s">
        <v>5949</v>
      </c>
      <c r="L218" s="18" t="s">
        <v>4215</v>
      </c>
      <c r="M218" s="19" t="s">
        <v>5065</v>
      </c>
      <c r="O218" t="s">
        <v>5490</v>
      </c>
      <c r="P218" t="s">
        <v>5729</v>
      </c>
      <c r="Q218" t="s">
        <v>262</v>
      </c>
      <c r="R218" t="s">
        <v>5745</v>
      </c>
      <c r="S218" t="str">
        <f t="shared" si="3"/>
        <v>n_DC_y12_ag8 * duration_Dc_ag8 * dw_TB * (1+disc)^-7</v>
      </c>
    </row>
    <row r="219" spans="3:19" x14ac:dyDescent="0.2">
      <c r="C219" s="18" t="s">
        <v>4641</v>
      </c>
      <c r="D219" s="19" t="s">
        <v>2053</v>
      </c>
      <c r="F219" s="18" t="s">
        <v>2903</v>
      </c>
      <c r="G219" s="19" t="s">
        <v>3338</v>
      </c>
      <c r="I219" s="18" t="s">
        <v>3791</v>
      </c>
      <c r="J219" s="19" t="s">
        <v>5950</v>
      </c>
      <c r="L219" s="18" t="s">
        <v>4216</v>
      </c>
      <c r="M219" s="19" t="s">
        <v>5066</v>
      </c>
      <c r="O219" t="s">
        <v>5491</v>
      </c>
      <c r="P219" t="s">
        <v>5730</v>
      </c>
      <c r="Q219" t="s">
        <v>262</v>
      </c>
      <c r="R219" t="s">
        <v>5746</v>
      </c>
      <c r="S219" t="str">
        <f t="shared" si="3"/>
        <v>n_DC_y12_ag9 * duration_Dc_ag9 * dw_TB * (1+disc)^-8</v>
      </c>
    </row>
    <row r="220" spans="3:19" x14ac:dyDescent="0.2">
      <c r="C220" s="18" t="s">
        <v>4642</v>
      </c>
      <c r="D220" s="19" t="s">
        <v>2054</v>
      </c>
      <c r="F220" s="18" t="s">
        <v>2904</v>
      </c>
      <c r="G220" s="19" t="s">
        <v>3339</v>
      </c>
      <c r="I220" s="18" t="s">
        <v>3792</v>
      </c>
      <c r="J220" s="19" t="s">
        <v>5951</v>
      </c>
      <c r="L220" s="18" t="s">
        <v>4217</v>
      </c>
      <c r="M220" s="19" t="s">
        <v>5067</v>
      </c>
      <c r="O220" t="s">
        <v>5492</v>
      </c>
      <c r="P220" t="s">
        <v>5731</v>
      </c>
      <c r="Q220" t="s">
        <v>262</v>
      </c>
      <c r="R220" t="s">
        <v>5747</v>
      </c>
      <c r="S220" t="str">
        <f t="shared" si="3"/>
        <v>n_DC_y12_ag10 * duration_Dc_ag10 * dw_TB * (1+disc)^-9</v>
      </c>
    </row>
    <row r="221" spans="3:19" x14ac:dyDescent="0.2">
      <c r="C221" s="18" t="s">
        <v>4643</v>
      </c>
      <c r="D221" s="19" t="s">
        <v>2055</v>
      </c>
      <c r="F221" s="18" t="s">
        <v>2905</v>
      </c>
      <c r="G221" s="19" t="s">
        <v>3340</v>
      </c>
      <c r="I221" s="18" t="s">
        <v>3793</v>
      </c>
      <c r="J221" s="19" t="s">
        <v>5952</v>
      </c>
      <c r="L221" s="18" t="s">
        <v>4218</v>
      </c>
      <c r="M221" s="19" t="s">
        <v>5068</v>
      </c>
      <c r="O221" t="s">
        <v>5493</v>
      </c>
      <c r="P221" t="s">
        <v>5732</v>
      </c>
      <c r="Q221" t="s">
        <v>262</v>
      </c>
      <c r="R221" t="s">
        <v>5748</v>
      </c>
      <c r="S221" t="str">
        <f t="shared" si="3"/>
        <v>n_DC_y12_ag11 * duration_Dc_ag11 * dw_TB * (1+disc)^-10</v>
      </c>
    </row>
    <row r="222" spans="3:19" x14ac:dyDescent="0.2">
      <c r="C222" s="18" t="s">
        <v>4644</v>
      </c>
      <c r="D222" s="19" t="s">
        <v>2056</v>
      </c>
      <c r="F222" s="18" t="s">
        <v>2906</v>
      </c>
      <c r="G222" s="19" t="s">
        <v>3341</v>
      </c>
      <c r="I222" s="18" t="s">
        <v>3794</v>
      </c>
      <c r="J222" s="19" t="s">
        <v>5953</v>
      </c>
      <c r="L222" s="18" t="s">
        <v>4219</v>
      </c>
      <c r="M222" s="19" t="s">
        <v>5069</v>
      </c>
      <c r="O222" t="s">
        <v>5494</v>
      </c>
      <c r="P222" t="s">
        <v>5733</v>
      </c>
      <c r="Q222" t="s">
        <v>262</v>
      </c>
      <c r="R222" t="s">
        <v>5749</v>
      </c>
      <c r="S222" t="str">
        <f t="shared" si="3"/>
        <v>n_DC_y12_ag12 * duration_Dc_ag12 * dw_TB * (1+disc)^-11</v>
      </c>
    </row>
    <row r="223" spans="3:19" x14ac:dyDescent="0.2">
      <c r="C223" s="18" t="s">
        <v>4645</v>
      </c>
      <c r="D223" s="19" t="s">
        <v>2057</v>
      </c>
      <c r="F223" s="18" t="s">
        <v>2907</v>
      </c>
      <c r="G223" s="19" t="s">
        <v>3342</v>
      </c>
      <c r="I223" s="18" t="s">
        <v>3795</v>
      </c>
      <c r="J223" s="19" t="s">
        <v>5954</v>
      </c>
      <c r="L223" s="18" t="s">
        <v>4220</v>
      </c>
      <c r="M223" s="19" t="s">
        <v>5070</v>
      </c>
      <c r="O223" t="s">
        <v>5495</v>
      </c>
      <c r="P223" t="s">
        <v>5734</v>
      </c>
      <c r="Q223" t="s">
        <v>262</v>
      </c>
      <c r="R223" t="s">
        <v>5750</v>
      </c>
      <c r="S223" t="str">
        <f t="shared" si="3"/>
        <v>n_DC_y12_ag13 * duration_Dc_ag13 * dw_TB * (1+disc)^-12</v>
      </c>
    </row>
    <row r="224" spans="3:19" x14ac:dyDescent="0.2">
      <c r="C224" s="18" t="s">
        <v>4646</v>
      </c>
      <c r="D224" s="19" t="s">
        <v>2058</v>
      </c>
      <c r="F224" s="18" t="s">
        <v>2908</v>
      </c>
      <c r="G224" s="19" t="s">
        <v>3343</v>
      </c>
      <c r="I224" s="18" t="s">
        <v>3796</v>
      </c>
      <c r="J224" s="19" t="s">
        <v>5955</v>
      </c>
      <c r="L224" s="18" t="s">
        <v>4221</v>
      </c>
      <c r="M224" s="19" t="s">
        <v>5071</v>
      </c>
      <c r="O224" t="s">
        <v>5496</v>
      </c>
      <c r="P224" t="s">
        <v>5735</v>
      </c>
      <c r="Q224" t="s">
        <v>262</v>
      </c>
      <c r="R224" t="s">
        <v>5751</v>
      </c>
      <c r="S224" t="str">
        <f t="shared" si="3"/>
        <v>n_DC_y12_ag14 * duration_Dc_ag14 * dw_TB * (1+disc)^-13</v>
      </c>
    </row>
    <row r="225" spans="3:19" x14ac:dyDescent="0.2">
      <c r="C225" s="18" t="s">
        <v>4647</v>
      </c>
      <c r="D225" s="19" t="s">
        <v>2059</v>
      </c>
      <c r="F225" s="18" t="s">
        <v>2909</v>
      </c>
      <c r="G225" s="19" t="s">
        <v>3344</v>
      </c>
      <c r="I225" s="18" t="s">
        <v>3797</v>
      </c>
      <c r="J225" s="19" t="s">
        <v>5956</v>
      </c>
      <c r="L225" s="18" t="s">
        <v>4222</v>
      </c>
      <c r="M225" s="19" t="s">
        <v>5072</v>
      </c>
      <c r="O225" t="s">
        <v>5497</v>
      </c>
      <c r="P225" t="s">
        <v>5736</v>
      </c>
      <c r="Q225" t="s">
        <v>262</v>
      </c>
      <c r="R225" t="s">
        <v>5752</v>
      </c>
      <c r="S225" t="str">
        <f t="shared" ref="S225:S288" si="4">_xlfn.CONCAT(O225," * ",P225," * ",Q225," * ",R225)</f>
        <v>n_DC_y12_ag15 * duration_Dc_ag15 * dw_TB * (1+disc)^-14</v>
      </c>
    </row>
    <row r="226" spans="3:19" x14ac:dyDescent="0.2">
      <c r="C226" s="18" t="s">
        <v>4648</v>
      </c>
      <c r="D226" s="19" t="s">
        <v>2060</v>
      </c>
      <c r="F226" s="18" t="s">
        <v>2910</v>
      </c>
      <c r="G226" s="19" t="s">
        <v>3345</v>
      </c>
      <c r="I226" s="18" t="s">
        <v>3798</v>
      </c>
      <c r="J226" s="19" t="s">
        <v>5957</v>
      </c>
      <c r="L226" s="18" t="s">
        <v>4223</v>
      </c>
      <c r="M226" s="19" t="s">
        <v>5073</v>
      </c>
      <c r="O226" t="s">
        <v>5498</v>
      </c>
      <c r="P226" t="s">
        <v>5737</v>
      </c>
      <c r="Q226" t="s">
        <v>262</v>
      </c>
      <c r="R226" t="s">
        <v>5753</v>
      </c>
      <c r="S226" t="str">
        <f t="shared" si="4"/>
        <v>n_DC_y12_ag16 * duration_Dc_ag16 * dw_TB * (1+disc)^-15</v>
      </c>
    </row>
    <row r="227" spans="3:19" x14ac:dyDescent="0.2">
      <c r="C227" s="18" t="s">
        <v>4649</v>
      </c>
      <c r="D227" s="19" t="s">
        <v>2061</v>
      </c>
      <c r="F227" s="18" t="s">
        <v>2911</v>
      </c>
      <c r="G227" s="19" t="s">
        <v>3346</v>
      </c>
      <c r="I227" s="18" t="s">
        <v>3799</v>
      </c>
      <c r="J227" s="19" t="s">
        <v>5958</v>
      </c>
      <c r="L227" s="18" t="s">
        <v>4224</v>
      </c>
      <c r="M227" s="19" t="s">
        <v>5074</v>
      </c>
      <c r="O227" t="s">
        <v>5499</v>
      </c>
      <c r="P227" t="s">
        <v>5738</v>
      </c>
      <c r="Q227" t="s">
        <v>262</v>
      </c>
      <c r="R227" t="s">
        <v>5754</v>
      </c>
      <c r="S227" t="str">
        <f t="shared" si="4"/>
        <v>n_DC_y12_ag17 * duration_Dc_ag17 * dw_TB * (1+disc)^-16</v>
      </c>
    </row>
    <row r="228" spans="3:19" x14ac:dyDescent="0.2">
      <c r="C228" s="18" t="s">
        <v>4650</v>
      </c>
      <c r="D228" s="19" t="s">
        <v>2062</v>
      </c>
      <c r="F228" s="18" t="s">
        <v>2912</v>
      </c>
      <c r="G228" s="19" t="s">
        <v>3347</v>
      </c>
      <c r="I228" s="18" t="s">
        <v>3800</v>
      </c>
      <c r="J228" s="19" t="s">
        <v>5959</v>
      </c>
      <c r="L228" s="18" t="s">
        <v>4225</v>
      </c>
      <c r="M228" s="19" t="s">
        <v>5075</v>
      </c>
      <c r="O228" t="s">
        <v>5500</v>
      </c>
      <c r="P228" t="s">
        <v>5722</v>
      </c>
      <c r="Q228" t="s">
        <v>262</v>
      </c>
      <c r="R228">
        <v>1</v>
      </c>
      <c r="S228" t="str">
        <f t="shared" si="4"/>
        <v>n_DC_y13_ag1 * duration_Dc_ag1 * dw_TB * 1</v>
      </c>
    </row>
    <row r="229" spans="3:19" x14ac:dyDescent="0.2">
      <c r="C229" s="18" t="s">
        <v>4651</v>
      </c>
      <c r="D229" s="19" t="s">
        <v>2063</v>
      </c>
      <c r="F229" s="18" t="s">
        <v>2913</v>
      </c>
      <c r="G229" s="19" t="s">
        <v>3348</v>
      </c>
      <c r="I229" s="18" t="s">
        <v>3801</v>
      </c>
      <c r="J229" s="19" t="s">
        <v>5960</v>
      </c>
      <c r="L229" s="18" t="s">
        <v>4226</v>
      </c>
      <c r="M229" s="19" t="s">
        <v>5076</v>
      </c>
      <c r="O229" t="s">
        <v>5501</v>
      </c>
      <c r="P229" t="s">
        <v>5723</v>
      </c>
      <c r="Q229" t="s">
        <v>262</v>
      </c>
      <c r="R229" t="s">
        <v>5739</v>
      </c>
      <c r="S229" t="str">
        <f t="shared" si="4"/>
        <v>n_DC_y13_ag2 * duration_Dc_ag2 * dw_TB * (1+disc)^-1</v>
      </c>
    </row>
    <row r="230" spans="3:19" x14ac:dyDescent="0.2">
      <c r="C230" s="18" t="s">
        <v>4652</v>
      </c>
      <c r="D230" s="19" t="s">
        <v>2064</v>
      </c>
      <c r="F230" s="18" t="s">
        <v>2914</v>
      </c>
      <c r="G230" s="19" t="s">
        <v>3349</v>
      </c>
      <c r="I230" s="18" t="s">
        <v>3802</v>
      </c>
      <c r="J230" s="19" t="s">
        <v>5961</v>
      </c>
      <c r="L230" s="18" t="s">
        <v>4227</v>
      </c>
      <c r="M230" s="19" t="s">
        <v>5077</v>
      </c>
      <c r="O230" t="s">
        <v>5502</v>
      </c>
      <c r="P230" t="s">
        <v>5724</v>
      </c>
      <c r="Q230" t="s">
        <v>262</v>
      </c>
      <c r="R230" t="s">
        <v>5740</v>
      </c>
      <c r="S230" t="str">
        <f t="shared" si="4"/>
        <v>n_DC_y13_ag3 * duration_Dc_ag3 * dw_TB * (1+disc)^-2</v>
      </c>
    </row>
    <row r="231" spans="3:19" x14ac:dyDescent="0.2">
      <c r="C231" s="18" t="s">
        <v>4653</v>
      </c>
      <c r="D231" s="19" t="s">
        <v>2065</v>
      </c>
      <c r="F231" s="18" t="s">
        <v>2915</v>
      </c>
      <c r="G231" s="19" t="s">
        <v>3350</v>
      </c>
      <c r="I231" s="18" t="s">
        <v>3803</v>
      </c>
      <c r="J231" s="19" t="s">
        <v>5962</v>
      </c>
      <c r="L231" s="18" t="s">
        <v>4228</v>
      </c>
      <c r="M231" s="19" t="s">
        <v>5078</v>
      </c>
      <c r="O231" t="s">
        <v>5503</v>
      </c>
      <c r="P231" t="s">
        <v>5725</v>
      </c>
      <c r="Q231" t="s">
        <v>262</v>
      </c>
      <c r="R231" t="s">
        <v>5741</v>
      </c>
      <c r="S231" t="str">
        <f t="shared" si="4"/>
        <v>n_DC_y13_ag4 * duration_Dc_ag4 * dw_TB * (1+disc)^-3</v>
      </c>
    </row>
    <row r="232" spans="3:19" x14ac:dyDescent="0.2">
      <c r="C232" s="18" t="s">
        <v>4654</v>
      </c>
      <c r="D232" s="19" t="s">
        <v>2066</v>
      </c>
      <c r="F232" s="18" t="s">
        <v>2916</v>
      </c>
      <c r="G232" s="19" t="s">
        <v>3351</v>
      </c>
      <c r="I232" s="18" t="s">
        <v>3804</v>
      </c>
      <c r="J232" s="19" t="s">
        <v>5963</v>
      </c>
      <c r="L232" s="18" t="s">
        <v>4229</v>
      </c>
      <c r="M232" s="19" t="s">
        <v>5079</v>
      </c>
      <c r="O232" t="s">
        <v>5504</v>
      </c>
      <c r="P232" t="s">
        <v>5726</v>
      </c>
      <c r="Q232" t="s">
        <v>262</v>
      </c>
      <c r="R232" t="s">
        <v>5742</v>
      </c>
      <c r="S232" t="str">
        <f t="shared" si="4"/>
        <v>n_DC_y13_ag5 * duration_Dc_ag5 * dw_TB * (1+disc)^-4</v>
      </c>
    </row>
    <row r="233" spans="3:19" x14ac:dyDescent="0.2">
      <c r="C233" s="18" t="s">
        <v>4655</v>
      </c>
      <c r="D233" s="19" t="s">
        <v>2067</v>
      </c>
      <c r="F233" s="18" t="s">
        <v>2917</v>
      </c>
      <c r="G233" s="19" t="s">
        <v>3352</v>
      </c>
      <c r="I233" s="18" t="s">
        <v>3805</v>
      </c>
      <c r="J233" s="19" t="s">
        <v>5964</v>
      </c>
      <c r="L233" s="18" t="s">
        <v>4230</v>
      </c>
      <c r="M233" s="19" t="s">
        <v>5080</v>
      </c>
      <c r="O233" t="s">
        <v>5505</v>
      </c>
      <c r="P233" t="s">
        <v>5727</v>
      </c>
      <c r="Q233" t="s">
        <v>262</v>
      </c>
      <c r="R233" t="s">
        <v>5743</v>
      </c>
      <c r="S233" t="str">
        <f t="shared" si="4"/>
        <v>n_DC_y13_ag6 * duration_Dc_ag6 * dw_TB * (1+disc)^-5</v>
      </c>
    </row>
    <row r="234" spans="3:19" x14ac:dyDescent="0.2">
      <c r="C234" s="18" t="s">
        <v>4656</v>
      </c>
      <c r="D234" s="19" t="s">
        <v>2068</v>
      </c>
      <c r="F234" s="18" t="s">
        <v>2918</v>
      </c>
      <c r="G234" s="19" t="s">
        <v>3353</v>
      </c>
      <c r="I234" s="18" t="s">
        <v>3806</v>
      </c>
      <c r="J234" s="19" t="s">
        <v>5965</v>
      </c>
      <c r="L234" s="18" t="s">
        <v>4231</v>
      </c>
      <c r="M234" s="19" t="s">
        <v>5081</v>
      </c>
      <c r="O234" t="s">
        <v>5506</v>
      </c>
      <c r="P234" t="s">
        <v>5728</v>
      </c>
      <c r="Q234" t="s">
        <v>262</v>
      </c>
      <c r="R234" t="s">
        <v>5744</v>
      </c>
      <c r="S234" t="str">
        <f t="shared" si="4"/>
        <v>n_DC_y13_ag7 * duration_Dc_ag7 * dw_TB * (1+disc)^-6</v>
      </c>
    </row>
    <row r="235" spans="3:19" x14ac:dyDescent="0.2">
      <c r="C235" s="18" t="s">
        <v>4657</v>
      </c>
      <c r="D235" s="19" t="s">
        <v>2069</v>
      </c>
      <c r="F235" s="18" t="s">
        <v>2919</v>
      </c>
      <c r="G235" s="19" t="s">
        <v>3354</v>
      </c>
      <c r="I235" s="18" t="s">
        <v>3807</v>
      </c>
      <c r="J235" s="19" t="s">
        <v>5966</v>
      </c>
      <c r="L235" s="18" t="s">
        <v>4232</v>
      </c>
      <c r="M235" s="19" t="s">
        <v>5082</v>
      </c>
      <c r="O235" t="s">
        <v>5507</v>
      </c>
      <c r="P235" t="s">
        <v>5729</v>
      </c>
      <c r="Q235" t="s">
        <v>262</v>
      </c>
      <c r="R235" t="s">
        <v>5745</v>
      </c>
      <c r="S235" t="str">
        <f t="shared" si="4"/>
        <v>n_DC_y13_ag8 * duration_Dc_ag8 * dw_TB * (1+disc)^-7</v>
      </c>
    </row>
    <row r="236" spans="3:19" x14ac:dyDescent="0.2">
      <c r="C236" s="18" t="s">
        <v>4658</v>
      </c>
      <c r="D236" s="19" t="s">
        <v>2070</v>
      </c>
      <c r="F236" s="18" t="s">
        <v>2920</v>
      </c>
      <c r="G236" s="19" t="s">
        <v>3355</v>
      </c>
      <c r="I236" s="18" t="s">
        <v>3808</v>
      </c>
      <c r="J236" s="19" t="s">
        <v>5967</v>
      </c>
      <c r="L236" s="18" t="s">
        <v>4233</v>
      </c>
      <c r="M236" s="19" t="s">
        <v>5083</v>
      </c>
      <c r="O236" t="s">
        <v>5508</v>
      </c>
      <c r="P236" t="s">
        <v>5730</v>
      </c>
      <c r="Q236" t="s">
        <v>262</v>
      </c>
      <c r="R236" t="s">
        <v>5746</v>
      </c>
      <c r="S236" t="str">
        <f t="shared" si="4"/>
        <v>n_DC_y13_ag9 * duration_Dc_ag9 * dw_TB * (1+disc)^-8</v>
      </c>
    </row>
    <row r="237" spans="3:19" x14ac:dyDescent="0.2">
      <c r="C237" s="18" t="s">
        <v>4659</v>
      </c>
      <c r="D237" s="19" t="s">
        <v>2071</v>
      </c>
      <c r="F237" s="18" t="s">
        <v>2921</v>
      </c>
      <c r="G237" s="19" t="s">
        <v>3356</v>
      </c>
      <c r="I237" s="18" t="s">
        <v>3809</v>
      </c>
      <c r="J237" s="19" t="s">
        <v>5968</v>
      </c>
      <c r="L237" s="18" t="s">
        <v>4234</v>
      </c>
      <c r="M237" s="19" t="s">
        <v>5084</v>
      </c>
      <c r="O237" t="s">
        <v>5509</v>
      </c>
      <c r="P237" t="s">
        <v>5731</v>
      </c>
      <c r="Q237" t="s">
        <v>262</v>
      </c>
      <c r="R237" t="s">
        <v>5747</v>
      </c>
      <c r="S237" t="str">
        <f t="shared" si="4"/>
        <v>n_DC_y13_ag10 * duration_Dc_ag10 * dw_TB * (1+disc)^-9</v>
      </c>
    </row>
    <row r="238" spans="3:19" x14ac:dyDescent="0.2">
      <c r="C238" s="18" t="s">
        <v>4660</v>
      </c>
      <c r="D238" s="19" t="s">
        <v>2072</v>
      </c>
      <c r="F238" s="18" t="s">
        <v>2922</v>
      </c>
      <c r="G238" s="19" t="s">
        <v>3357</v>
      </c>
      <c r="I238" s="18" t="s">
        <v>3810</v>
      </c>
      <c r="J238" s="19" t="s">
        <v>5969</v>
      </c>
      <c r="L238" s="18" t="s">
        <v>4235</v>
      </c>
      <c r="M238" s="19" t="s">
        <v>5085</v>
      </c>
      <c r="O238" t="s">
        <v>5510</v>
      </c>
      <c r="P238" t="s">
        <v>5732</v>
      </c>
      <c r="Q238" t="s">
        <v>262</v>
      </c>
      <c r="R238" t="s">
        <v>5748</v>
      </c>
      <c r="S238" t="str">
        <f t="shared" si="4"/>
        <v>n_DC_y13_ag11 * duration_Dc_ag11 * dw_TB * (1+disc)^-10</v>
      </c>
    </row>
    <row r="239" spans="3:19" x14ac:dyDescent="0.2">
      <c r="C239" s="18" t="s">
        <v>4661</v>
      </c>
      <c r="D239" s="19" t="s">
        <v>2073</v>
      </c>
      <c r="F239" s="18" t="s">
        <v>2923</v>
      </c>
      <c r="G239" s="19" t="s">
        <v>3358</v>
      </c>
      <c r="I239" s="18" t="s">
        <v>3811</v>
      </c>
      <c r="J239" s="19" t="s">
        <v>5970</v>
      </c>
      <c r="L239" s="18" t="s">
        <v>4236</v>
      </c>
      <c r="M239" s="19" t="s">
        <v>5086</v>
      </c>
      <c r="O239" t="s">
        <v>5511</v>
      </c>
      <c r="P239" t="s">
        <v>5733</v>
      </c>
      <c r="Q239" t="s">
        <v>262</v>
      </c>
      <c r="R239" t="s">
        <v>5749</v>
      </c>
      <c r="S239" t="str">
        <f t="shared" si="4"/>
        <v>n_DC_y13_ag12 * duration_Dc_ag12 * dw_TB * (1+disc)^-11</v>
      </c>
    </row>
    <row r="240" spans="3:19" x14ac:dyDescent="0.2">
      <c r="C240" s="18" t="s">
        <v>4662</v>
      </c>
      <c r="D240" s="19" t="s">
        <v>2074</v>
      </c>
      <c r="F240" s="18" t="s">
        <v>2924</v>
      </c>
      <c r="G240" s="19" t="s">
        <v>3359</v>
      </c>
      <c r="I240" s="18" t="s">
        <v>3812</v>
      </c>
      <c r="J240" s="19" t="s">
        <v>5971</v>
      </c>
      <c r="L240" s="18" t="s">
        <v>4237</v>
      </c>
      <c r="M240" s="19" t="s">
        <v>5087</v>
      </c>
      <c r="O240" t="s">
        <v>5512</v>
      </c>
      <c r="P240" t="s">
        <v>5734</v>
      </c>
      <c r="Q240" t="s">
        <v>262</v>
      </c>
      <c r="R240" t="s">
        <v>5750</v>
      </c>
      <c r="S240" t="str">
        <f t="shared" si="4"/>
        <v>n_DC_y13_ag13 * duration_Dc_ag13 * dw_TB * (1+disc)^-12</v>
      </c>
    </row>
    <row r="241" spans="3:19" x14ac:dyDescent="0.2">
      <c r="C241" s="18" t="s">
        <v>4663</v>
      </c>
      <c r="D241" s="19" t="s">
        <v>2075</v>
      </c>
      <c r="F241" s="18" t="s">
        <v>2925</v>
      </c>
      <c r="G241" s="19" t="s">
        <v>3360</v>
      </c>
      <c r="I241" s="18" t="s">
        <v>3813</v>
      </c>
      <c r="J241" s="19" t="s">
        <v>5972</v>
      </c>
      <c r="L241" s="18" t="s">
        <v>4238</v>
      </c>
      <c r="M241" s="19" t="s">
        <v>5088</v>
      </c>
      <c r="O241" t="s">
        <v>5513</v>
      </c>
      <c r="P241" t="s">
        <v>5735</v>
      </c>
      <c r="Q241" t="s">
        <v>262</v>
      </c>
      <c r="R241" t="s">
        <v>5751</v>
      </c>
      <c r="S241" t="str">
        <f t="shared" si="4"/>
        <v>n_DC_y13_ag14 * duration_Dc_ag14 * dw_TB * (1+disc)^-13</v>
      </c>
    </row>
    <row r="242" spans="3:19" x14ac:dyDescent="0.2">
      <c r="C242" s="18" t="s">
        <v>4664</v>
      </c>
      <c r="D242" s="19" t="s">
        <v>2076</v>
      </c>
      <c r="F242" s="18" t="s">
        <v>2926</v>
      </c>
      <c r="G242" s="19" t="s">
        <v>3361</v>
      </c>
      <c r="I242" s="18" t="s">
        <v>3814</v>
      </c>
      <c r="J242" s="19" t="s">
        <v>5973</v>
      </c>
      <c r="L242" s="18" t="s">
        <v>4239</v>
      </c>
      <c r="M242" s="19" t="s">
        <v>5089</v>
      </c>
      <c r="O242" t="s">
        <v>5514</v>
      </c>
      <c r="P242" t="s">
        <v>5736</v>
      </c>
      <c r="Q242" t="s">
        <v>262</v>
      </c>
      <c r="R242" t="s">
        <v>5752</v>
      </c>
      <c r="S242" t="str">
        <f t="shared" si="4"/>
        <v>n_DC_y13_ag15 * duration_Dc_ag15 * dw_TB * (1+disc)^-14</v>
      </c>
    </row>
    <row r="243" spans="3:19" x14ac:dyDescent="0.2">
      <c r="C243" s="18" t="s">
        <v>4665</v>
      </c>
      <c r="D243" s="19" t="s">
        <v>2077</v>
      </c>
      <c r="F243" s="18" t="s">
        <v>2927</v>
      </c>
      <c r="G243" s="19" t="s">
        <v>3362</v>
      </c>
      <c r="I243" s="18" t="s">
        <v>3815</v>
      </c>
      <c r="J243" s="19" t="s">
        <v>5974</v>
      </c>
      <c r="L243" s="18" t="s">
        <v>4240</v>
      </c>
      <c r="M243" s="19" t="s">
        <v>5090</v>
      </c>
      <c r="O243" t="s">
        <v>5515</v>
      </c>
      <c r="P243" t="s">
        <v>5737</v>
      </c>
      <c r="Q243" t="s">
        <v>262</v>
      </c>
      <c r="R243" t="s">
        <v>5753</v>
      </c>
      <c r="S243" t="str">
        <f t="shared" si="4"/>
        <v>n_DC_y13_ag16 * duration_Dc_ag16 * dw_TB * (1+disc)^-15</v>
      </c>
    </row>
    <row r="244" spans="3:19" x14ac:dyDescent="0.2">
      <c r="C244" s="18" t="s">
        <v>4666</v>
      </c>
      <c r="D244" s="19" t="s">
        <v>2078</v>
      </c>
      <c r="F244" s="18" t="s">
        <v>2928</v>
      </c>
      <c r="G244" s="19" t="s">
        <v>3363</v>
      </c>
      <c r="I244" s="18" t="s">
        <v>3816</v>
      </c>
      <c r="J244" s="19" t="s">
        <v>5975</v>
      </c>
      <c r="L244" s="18" t="s">
        <v>4241</v>
      </c>
      <c r="M244" s="19" t="s">
        <v>5091</v>
      </c>
      <c r="O244" t="s">
        <v>5516</v>
      </c>
      <c r="P244" t="s">
        <v>5738</v>
      </c>
      <c r="Q244" t="s">
        <v>262</v>
      </c>
      <c r="R244" t="s">
        <v>5754</v>
      </c>
      <c r="S244" t="str">
        <f t="shared" si="4"/>
        <v>n_DC_y13_ag17 * duration_Dc_ag17 * dw_TB * (1+disc)^-16</v>
      </c>
    </row>
    <row r="245" spans="3:19" x14ac:dyDescent="0.2">
      <c r="C245" s="18" t="s">
        <v>4667</v>
      </c>
      <c r="D245" s="19" t="s">
        <v>2079</v>
      </c>
      <c r="F245" s="18" t="s">
        <v>2929</v>
      </c>
      <c r="G245" s="19" t="s">
        <v>3364</v>
      </c>
      <c r="I245" s="18" t="s">
        <v>3817</v>
      </c>
      <c r="J245" s="19" t="s">
        <v>5976</v>
      </c>
      <c r="L245" s="18" t="s">
        <v>4242</v>
      </c>
      <c r="M245" s="19" t="s">
        <v>5092</v>
      </c>
      <c r="O245" t="s">
        <v>5517</v>
      </c>
      <c r="P245" t="s">
        <v>5722</v>
      </c>
      <c r="Q245" t="s">
        <v>262</v>
      </c>
      <c r="R245">
        <v>1</v>
      </c>
      <c r="S245" t="str">
        <f t="shared" si="4"/>
        <v>n_DC_y14_ag1 * duration_Dc_ag1 * dw_TB * 1</v>
      </c>
    </row>
    <row r="246" spans="3:19" x14ac:dyDescent="0.2">
      <c r="C246" s="18" t="s">
        <v>4668</v>
      </c>
      <c r="D246" s="19" t="s">
        <v>2080</v>
      </c>
      <c r="F246" s="18" t="s">
        <v>2930</v>
      </c>
      <c r="G246" s="19" t="s">
        <v>3365</v>
      </c>
      <c r="I246" s="18" t="s">
        <v>3818</v>
      </c>
      <c r="J246" s="19" t="s">
        <v>5977</v>
      </c>
      <c r="L246" s="18" t="s">
        <v>4243</v>
      </c>
      <c r="M246" s="19" t="s">
        <v>5093</v>
      </c>
      <c r="O246" t="s">
        <v>5518</v>
      </c>
      <c r="P246" t="s">
        <v>5723</v>
      </c>
      <c r="Q246" t="s">
        <v>262</v>
      </c>
      <c r="R246" t="s">
        <v>5739</v>
      </c>
      <c r="S246" t="str">
        <f t="shared" si="4"/>
        <v>n_DC_y14_ag2 * duration_Dc_ag2 * dw_TB * (1+disc)^-1</v>
      </c>
    </row>
    <row r="247" spans="3:19" x14ac:dyDescent="0.2">
      <c r="C247" s="18" t="s">
        <v>4669</v>
      </c>
      <c r="D247" s="19" t="s">
        <v>2081</v>
      </c>
      <c r="F247" s="18" t="s">
        <v>2931</v>
      </c>
      <c r="G247" s="19" t="s">
        <v>3366</v>
      </c>
      <c r="I247" s="18" t="s">
        <v>3819</v>
      </c>
      <c r="J247" s="19" t="s">
        <v>5978</v>
      </c>
      <c r="L247" s="18" t="s">
        <v>4244</v>
      </c>
      <c r="M247" s="19" t="s">
        <v>5094</v>
      </c>
      <c r="O247" t="s">
        <v>5519</v>
      </c>
      <c r="P247" t="s">
        <v>5724</v>
      </c>
      <c r="Q247" t="s">
        <v>262</v>
      </c>
      <c r="R247" t="s">
        <v>5740</v>
      </c>
      <c r="S247" t="str">
        <f t="shared" si="4"/>
        <v>n_DC_y14_ag3 * duration_Dc_ag3 * dw_TB * (1+disc)^-2</v>
      </c>
    </row>
    <row r="248" spans="3:19" x14ac:dyDescent="0.2">
      <c r="C248" s="18" t="s">
        <v>4670</v>
      </c>
      <c r="D248" s="19" t="s">
        <v>2082</v>
      </c>
      <c r="F248" s="18" t="s">
        <v>2932</v>
      </c>
      <c r="G248" s="19" t="s">
        <v>3367</v>
      </c>
      <c r="I248" s="18" t="s">
        <v>3820</v>
      </c>
      <c r="J248" s="19" t="s">
        <v>5979</v>
      </c>
      <c r="L248" s="18" t="s">
        <v>4245</v>
      </c>
      <c r="M248" s="19" t="s">
        <v>5095</v>
      </c>
      <c r="O248" t="s">
        <v>5520</v>
      </c>
      <c r="P248" t="s">
        <v>5725</v>
      </c>
      <c r="Q248" t="s">
        <v>262</v>
      </c>
      <c r="R248" t="s">
        <v>5741</v>
      </c>
      <c r="S248" t="str">
        <f t="shared" si="4"/>
        <v>n_DC_y14_ag4 * duration_Dc_ag4 * dw_TB * (1+disc)^-3</v>
      </c>
    </row>
    <row r="249" spans="3:19" x14ac:dyDescent="0.2">
      <c r="C249" s="18" t="s">
        <v>4671</v>
      </c>
      <c r="D249" s="19" t="s">
        <v>2083</v>
      </c>
      <c r="F249" s="18" t="s">
        <v>2933</v>
      </c>
      <c r="G249" s="19" t="s">
        <v>3368</v>
      </c>
      <c r="I249" s="18" t="s">
        <v>3821</v>
      </c>
      <c r="J249" s="19" t="s">
        <v>5980</v>
      </c>
      <c r="L249" s="18" t="s">
        <v>4246</v>
      </c>
      <c r="M249" s="19" t="s">
        <v>5096</v>
      </c>
      <c r="O249" t="s">
        <v>5521</v>
      </c>
      <c r="P249" t="s">
        <v>5726</v>
      </c>
      <c r="Q249" t="s">
        <v>262</v>
      </c>
      <c r="R249" t="s">
        <v>5742</v>
      </c>
      <c r="S249" t="str">
        <f t="shared" si="4"/>
        <v>n_DC_y14_ag5 * duration_Dc_ag5 * dw_TB * (1+disc)^-4</v>
      </c>
    </row>
    <row r="250" spans="3:19" x14ac:dyDescent="0.2">
      <c r="C250" s="18" t="s">
        <v>4672</v>
      </c>
      <c r="D250" s="19" t="s">
        <v>2084</v>
      </c>
      <c r="F250" s="18" t="s">
        <v>2934</v>
      </c>
      <c r="G250" s="19" t="s">
        <v>3369</v>
      </c>
      <c r="I250" s="18" t="s">
        <v>3822</v>
      </c>
      <c r="J250" s="19" t="s">
        <v>5981</v>
      </c>
      <c r="L250" s="18" t="s">
        <v>4247</v>
      </c>
      <c r="M250" s="19" t="s">
        <v>5097</v>
      </c>
      <c r="O250" t="s">
        <v>5522</v>
      </c>
      <c r="P250" t="s">
        <v>5727</v>
      </c>
      <c r="Q250" t="s">
        <v>262</v>
      </c>
      <c r="R250" t="s">
        <v>5743</v>
      </c>
      <c r="S250" t="str">
        <f t="shared" si="4"/>
        <v>n_DC_y14_ag6 * duration_Dc_ag6 * dw_TB * (1+disc)^-5</v>
      </c>
    </row>
    <row r="251" spans="3:19" x14ac:dyDescent="0.2">
      <c r="C251" s="18" t="s">
        <v>4673</v>
      </c>
      <c r="D251" s="19" t="s">
        <v>2085</v>
      </c>
      <c r="F251" s="18" t="s">
        <v>2935</v>
      </c>
      <c r="G251" s="19" t="s">
        <v>3370</v>
      </c>
      <c r="I251" s="18" t="s">
        <v>3823</v>
      </c>
      <c r="J251" s="19" t="s">
        <v>5982</v>
      </c>
      <c r="L251" s="18" t="s">
        <v>4248</v>
      </c>
      <c r="M251" s="19" t="s">
        <v>5098</v>
      </c>
      <c r="O251" t="s">
        <v>5523</v>
      </c>
      <c r="P251" t="s">
        <v>5728</v>
      </c>
      <c r="Q251" t="s">
        <v>262</v>
      </c>
      <c r="R251" t="s">
        <v>5744</v>
      </c>
      <c r="S251" t="str">
        <f t="shared" si="4"/>
        <v>n_DC_y14_ag7 * duration_Dc_ag7 * dw_TB * (1+disc)^-6</v>
      </c>
    </row>
    <row r="252" spans="3:19" x14ac:dyDescent="0.2">
      <c r="C252" s="18" t="s">
        <v>4674</v>
      </c>
      <c r="D252" s="19" t="s">
        <v>2086</v>
      </c>
      <c r="F252" s="18" t="s">
        <v>2936</v>
      </c>
      <c r="G252" s="19" t="s">
        <v>3371</v>
      </c>
      <c r="I252" s="18" t="s">
        <v>3824</v>
      </c>
      <c r="J252" s="19" t="s">
        <v>5983</v>
      </c>
      <c r="L252" s="18" t="s">
        <v>4249</v>
      </c>
      <c r="M252" s="19" t="s">
        <v>5099</v>
      </c>
      <c r="O252" t="s">
        <v>5524</v>
      </c>
      <c r="P252" t="s">
        <v>5729</v>
      </c>
      <c r="Q252" t="s">
        <v>262</v>
      </c>
      <c r="R252" t="s">
        <v>5745</v>
      </c>
      <c r="S252" t="str">
        <f t="shared" si="4"/>
        <v>n_DC_y14_ag8 * duration_Dc_ag8 * dw_TB * (1+disc)^-7</v>
      </c>
    </row>
    <row r="253" spans="3:19" x14ac:dyDescent="0.2">
      <c r="C253" s="18" t="s">
        <v>4675</v>
      </c>
      <c r="D253" s="19" t="s">
        <v>2087</v>
      </c>
      <c r="F253" s="18" t="s">
        <v>2937</v>
      </c>
      <c r="G253" s="19" t="s">
        <v>3372</v>
      </c>
      <c r="I253" s="18" t="s">
        <v>3825</v>
      </c>
      <c r="J253" s="19" t="s">
        <v>5984</v>
      </c>
      <c r="L253" s="18" t="s">
        <v>4250</v>
      </c>
      <c r="M253" s="19" t="s">
        <v>5100</v>
      </c>
      <c r="O253" t="s">
        <v>5525</v>
      </c>
      <c r="P253" t="s">
        <v>5730</v>
      </c>
      <c r="Q253" t="s">
        <v>262</v>
      </c>
      <c r="R253" t="s">
        <v>5746</v>
      </c>
      <c r="S253" t="str">
        <f t="shared" si="4"/>
        <v>n_DC_y14_ag9 * duration_Dc_ag9 * dw_TB * (1+disc)^-8</v>
      </c>
    </row>
    <row r="254" spans="3:19" x14ac:dyDescent="0.2">
      <c r="C254" s="18" t="s">
        <v>4676</v>
      </c>
      <c r="D254" s="19" t="s">
        <v>2088</v>
      </c>
      <c r="F254" s="18" t="s">
        <v>2938</v>
      </c>
      <c r="G254" s="19" t="s">
        <v>3373</v>
      </c>
      <c r="I254" s="18" t="s">
        <v>3826</v>
      </c>
      <c r="J254" s="19" t="s">
        <v>5985</v>
      </c>
      <c r="L254" s="18" t="s">
        <v>4251</v>
      </c>
      <c r="M254" s="19" t="s">
        <v>5101</v>
      </c>
      <c r="O254" t="s">
        <v>5526</v>
      </c>
      <c r="P254" t="s">
        <v>5731</v>
      </c>
      <c r="Q254" t="s">
        <v>262</v>
      </c>
      <c r="R254" t="s">
        <v>5747</v>
      </c>
      <c r="S254" t="str">
        <f t="shared" si="4"/>
        <v>n_DC_y14_ag10 * duration_Dc_ag10 * dw_TB * (1+disc)^-9</v>
      </c>
    </row>
    <row r="255" spans="3:19" x14ac:dyDescent="0.2">
      <c r="C255" s="18" t="s">
        <v>4677</v>
      </c>
      <c r="D255" s="19" t="s">
        <v>2089</v>
      </c>
      <c r="F255" s="18" t="s">
        <v>2939</v>
      </c>
      <c r="G255" s="19" t="s">
        <v>3374</v>
      </c>
      <c r="I255" s="18" t="s">
        <v>3827</v>
      </c>
      <c r="J255" s="19" t="s">
        <v>5986</v>
      </c>
      <c r="L255" s="18" t="s">
        <v>4252</v>
      </c>
      <c r="M255" s="19" t="s">
        <v>5102</v>
      </c>
      <c r="O255" t="s">
        <v>5527</v>
      </c>
      <c r="P255" t="s">
        <v>5732</v>
      </c>
      <c r="Q255" t="s">
        <v>262</v>
      </c>
      <c r="R255" t="s">
        <v>5748</v>
      </c>
      <c r="S255" t="str">
        <f t="shared" si="4"/>
        <v>n_DC_y14_ag11 * duration_Dc_ag11 * dw_TB * (1+disc)^-10</v>
      </c>
    </row>
    <row r="256" spans="3:19" x14ac:dyDescent="0.2">
      <c r="C256" s="18" t="s">
        <v>4678</v>
      </c>
      <c r="D256" s="19" t="s">
        <v>2090</v>
      </c>
      <c r="F256" s="18" t="s">
        <v>2940</v>
      </c>
      <c r="G256" s="19" t="s">
        <v>3375</v>
      </c>
      <c r="I256" s="18" t="s">
        <v>3828</v>
      </c>
      <c r="J256" s="19" t="s">
        <v>5987</v>
      </c>
      <c r="L256" s="18" t="s">
        <v>4253</v>
      </c>
      <c r="M256" s="19" t="s">
        <v>5103</v>
      </c>
      <c r="O256" t="s">
        <v>5528</v>
      </c>
      <c r="P256" t="s">
        <v>5733</v>
      </c>
      <c r="Q256" t="s">
        <v>262</v>
      </c>
      <c r="R256" t="s">
        <v>5749</v>
      </c>
      <c r="S256" t="str">
        <f t="shared" si="4"/>
        <v>n_DC_y14_ag12 * duration_Dc_ag12 * dw_TB * (1+disc)^-11</v>
      </c>
    </row>
    <row r="257" spans="3:19" x14ac:dyDescent="0.2">
      <c r="C257" s="18" t="s">
        <v>4679</v>
      </c>
      <c r="D257" s="19" t="s">
        <v>2091</v>
      </c>
      <c r="F257" s="18" t="s">
        <v>2941</v>
      </c>
      <c r="G257" s="19" t="s">
        <v>3376</v>
      </c>
      <c r="I257" s="18" t="s">
        <v>3829</v>
      </c>
      <c r="J257" s="19" t="s">
        <v>5988</v>
      </c>
      <c r="L257" s="18" t="s">
        <v>4254</v>
      </c>
      <c r="M257" s="19" t="s">
        <v>5104</v>
      </c>
      <c r="O257" t="s">
        <v>5529</v>
      </c>
      <c r="P257" t="s">
        <v>5734</v>
      </c>
      <c r="Q257" t="s">
        <v>262</v>
      </c>
      <c r="R257" t="s">
        <v>5750</v>
      </c>
      <c r="S257" t="str">
        <f t="shared" si="4"/>
        <v>n_DC_y14_ag13 * duration_Dc_ag13 * dw_TB * (1+disc)^-12</v>
      </c>
    </row>
    <row r="258" spans="3:19" x14ac:dyDescent="0.2">
      <c r="C258" s="18" t="s">
        <v>4680</v>
      </c>
      <c r="D258" s="19" t="s">
        <v>2092</v>
      </c>
      <c r="F258" s="18" t="s">
        <v>2942</v>
      </c>
      <c r="G258" s="19" t="s">
        <v>3377</v>
      </c>
      <c r="I258" s="18" t="s">
        <v>3830</v>
      </c>
      <c r="J258" s="19" t="s">
        <v>5989</v>
      </c>
      <c r="L258" s="18" t="s">
        <v>4255</v>
      </c>
      <c r="M258" s="19" t="s">
        <v>5105</v>
      </c>
      <c r="O258" t="s">
        <v>5530</v>
      </c>
      <c r="P258" t="s">
        <v>5735</v>
      </c>
      <c r="Q258" t="s">
        <v>262</v>
      </c>
      <c r="R258" t="s">
        <v>5751</v>
      </c>
      <c r="S258" t="str">
        <f t="shared" si="4"/>
        <v>n_DC_y14_ag14 * duration_Dc_ag14 * dw_TB * (1+disc)^-13</v>
      </c>
    </row>
    <row r="259" spans="3:19" x14ac:dyDescent="0.2">
      <c r="C259" s="18" t="s">
        <v>4681</v>
      </c>
      <c r="D259" s="19" t="s">
        <v>2093</v>
      </c>
      <c r="F259" s="18" t="s">
        <v>2943</v>
      </c>
      <c r="G259" s="19" t="s">
        <v>3378</v>
      </c>
      <c r="I259" s="18" t="s">
        <v>3831</v>
      </c>
      <c r="J259" s="19" t="s">
        <v>5990</v>
      </c>
      <c r="L259" s="18" t="s">
        <v>4256</v>
      </c>
      <c r="M259" s="19" t="s">
        <v>5106</v>
      </c>
      <c r="O259" t="s">
        <v>5531</v>
      </c>
      <c r="P259" t="s">
        <v>5736</v>
      </c>
      <c r="Q259" t="s">
        <v>262</v>
      </c>
      <c r="R259" t="s">
        <v>5752</v>
      </c>
      <c r="S259" t="str">
        <f t="shared" si="4"/>
        <v>n_DC_y14_ag15 * duration_Dc_ag15 * dw_TB * (1+disc)^-14</v>
      </c>
    </row>
    <row r="260" spans="3:19" x14ac:dyDescent="0.2">
      <c r="C260" s="18" t="s">
        <v>4682</v>
      </c>
      <c r="D260" s="19" t="s">
        <v>2094</v>
      </c>
      <c r="F260" s="18" t="s">
        <v>2944</v>
      </c>
      <c r="G260" s="19" t="s">
        <v>3379</v>
      </c>
      <c r="I260" s="18" t="s">
        <v>3832</v>
      </c>
      <c r="J260" s="19" t="s">
        <v>5991</v>
      </c>
      <c r="L260" s="18" t="s">
        <v>4257</v>
      </c>
      <c r="M260" s="19" t="s">
        <v>5107</v>
      </c>
      <c r="O260" t="s">
        <v>5532</v>
      </c>
      <c r="P260" t="s">
        <v>5737</v>
      </c>
      <c r="Q260" t="s">
        <v>262</v>
      </c>
      <c r="R260" t="s">
        <v>5753</v>
      </c>
      <c r="S260" t="str">
        <f t="shared" si="4"/>
        <v>n_DC_y14_ag16 * duration_Dc_ag16 * dw_TB * (1+disc)^-15</v>
      </c>
    </row>
    <row r="261" spans="3:19" x14ac:dyDescent="0.2">
      <c r="C261" s="18" t="s">
        <v>4683</v>
      </c>
      <c r="D261" s="19" t="s">
        <v>2095</v>
      </c>
      <c r="F261" s="18" t="s">
        <v>2945</v>
      </c>
      <c r="G261" s="19" t="s">
        <v>3380</v>
      </c>
      <c r="I261" s="18" t="s">
        <v>3833</v>
      </c>
      <c r="J261" s="19" t="s">
        <v>5992</v>
      </c>
      <c r="L261" s="18" t="s">
        <v>4258</v>
      </c>
      <c r="M261" s="19" t="s">
        <v>5108</v>
      </c>
      <c r="O261" t="s">
        <v>5533</v>
      </c>
      <c r="P261" t="s">
        <v>5738</v>
      </c>
      <c r="Q261" t="s">
        <v>262</v>
      </c>
      <c r="R261" t="s">
        <v>5754</v>
      </c>
      <c r="S261" t="str">
        <f t="shared" si="4"/>
        <v>n_DC_y14_ag17 * duration_Dc_ag17 * dw_TB * (1+disc)^-16</v>
      </c>
    </row>
    <row r="262" spans="3:19" x14ac:dyDescent="0.2">
      <c r="C262" s="18" t="s">
        <v>4684</v>
      </c>
      <c r="D262" s="19" t="s">
        <v>2096</v>
      </c>
      <c r="F262" s="18" t="s">
        <v>2946</v>
      </c>
      <c r="G262" s="19" t="s">
        <v>3381</v>
      </c>
      <c r="I262" s="18" t="s">
        <v>3834</v>
      </c>
      <c r="J262" s="19" t="s">
        <v>5993</v>
      </c>
      <c r="L262" s="18" t="s">
        <v>4259</v>
      </c>
      <c r="M262" s="19" t="s">
        <v>5109</v>
      </c>
      <c r="O262" t="s">
        <v>5534</v>
      </c>
      <c r="P262" t="s">
        <v>5722</v>
      </c>
      <c r="Q262" t="s">
        <v>262</v>
      </c>
      <c r="R262">
        <v>1</v>
      </c>
      <c r="S262" t="str">
        <f t="shared" si="4"/>
        <v>n_DC_y15_ag1 * duration_Dc_ag1 * dw_TB * 1</v>
      </c>
    </row>
    <row r="263" spans="3:19" x14ac:dyDescent="0.2">
      <c r="C263" s="18" t="s">
        <v>4685</v>
      </c>
      <c r="D263" s="19" t="s">
        <v>2097</v>
      </c>
      <c r="F263" s="18" t="s">
        <v>2947</v>
      </c>
      <c r="G263" s="19" t="s">
        <v>3382</v>
      </c>
      <c r="I263" s="18" t="s">
        <v>3835</v>
      </c>
      <c r="J263" s="19" t="s">
        <v>5994</v>
      </c>
      <c r="L263" s="18" t="s">
        <v>4260</v>
      </c>
      <c r="M263" s="19" t="s">
        <v>5110</v>
      </c>
      <c r="O263" t="s">
        <v>5535</v>
      </c>
      <c r="P263" t="s">
        <v>5723</v>
      </c>
      <c r="Q263" t="s">
        <v>262</v>
      </c>
      <c r="R263" t="s">
        <v>5739</v>
      </c>
      <c r="S263" t="str">
        <f t="shared" si="4"/>
        <v>n_DC_y15_ag2 * duration_Dc_ag2 * dw_TB * (1+disc)^-1</v>
      </c>
    </row>
    <row r="264" spans="3:19" x14ac:dyDescent="0.2">
      <c r="C264" s="18" t="s">
        <v>4686</v>
      </c>
      <c r="D264" s="19" t="s">
        <v>2098</v>
      </c>
      <c r="F264" s="18" t="s">
        <v>2948</v>
      </c>
      <c r="G264" s="19" t="s">
        <v>3383</v>
      </c>
      <c r="I264" s="18" t="s">
        <v>3836</v>
      </c>
      <c r="J264" s="19" t="s">
        <v>5995</v>
      </c>
      <c r="L264" s="18" t="s">
        <v>4261</v>
      </c>
      <c r="M264" s="19" t="s">
        <v>5111</v>
      </c>
      <c r="O264" t="s">
        <v>5536</v>
      </c>
      <c r="P264" t="s">
        <v>5724</v>
      </c>
      <c r="Q264" t="s">
        <v>262</v>
      </c>
      <c r="R264" t="s">
        <v>5740</v>
      </c>
      <c r="S264" t="str">
        <f t="shared" si="4"/>
        <v>n_DC_y15_ag3 * duration_Dc_ag3 * dw_TB * (1+disc)^-2</v>
      </c>
    </row>
    <row r="265" spans="3:19" x14ac:dyDescent="0.2">
      <c r="C265" s="18" t="s">
        <v>4687</v>
      </c>
      <c r="D265" s="19" t="s">
        <v>2099</v>
      </c>
      <c r="F265" s="18" t="s">
        <v>2949</v>
      </c>
      <c r="G265" s="19" t="s">
        <v>3384</v>
      </c>
      <c r="I265" s="18" t="s">
        <v>3837</v>
      </c>
      <c r="J265" s="19" t="s">
        <v>5996</v>
      </c>
      <c r="L265" s="18" t="s">
        <v>4262</v>
      </c>
      <c r="M265" s="19" t="s">
        <v>5112</v>
      </c>
      <c r="O265" t="s">
        <v>5537</v>
      </c>
      <c r="P265" t="s">
        <v>5725</v>
      </c>
      <c r="Q265" t="s">
        <v>262</v>
      </c>
      <c r="R265" t="s">
        <v>5741</v>
      </c>
      <c r="S265" t="str">
        <f t="shared" si="4"/>
        <v>n_DC_y15_ag4 * duration_Dc_ag4 * dw_TB * (1+disc)^-3</v>
      </c>
    </row>
    <row r="266" spans="3:19" x14ac:dyDescent="0.2">
      <c r="C266" s="18" t="s">
        <v>4688</v>
      </c>
      <c r="D266" s="19" t="s">
        <v>2100</v>
      </c>
      <c r="F266" s="18" t="s">
        <v>2950</v>
      </c>
      <c r="G266" s="19" t="s">
        <v>3385</v>
      </c>
      <c r="I266" s="18" t="s">
        <v>3838</v>
      </c>
      <c r="J266" s="19" t="s">
        <v>5997</v>
      </c>
      <c r="L266" s="18" t="s">
        <v>4263</v>
      </c>
      <c r="M266" s="19" t="s">
        <v>5113</v>
      </c>
      <c r="O266" t="s">
        <v>5538</v>
      </c>
      <c r="P266" t="s">
        <v>5726</v>
      </c>
      <c r="Q266" t="s">
        <v>262</v>
      </c>
      <c r="R266" t="s">
        <v>5742</v>
      </c>
      <c r="S266" t="str">
        <f t="shared" si="4"/>
        <v>n_DC_y15_ag5 * duration_Dc_ag5 * dw_TB * (1+disc)^-4</v>
      </c>
    </row>
    <row r="267" spans="3:19" x14ac:dyDescent="0.2">
      <c r="C267" s="18" t="s">
        <v>4689</v>
      </c>
      <c r="D267" s="19" t="s">
        <v>2101</v>
      </c>
      <c r="F267" s="18" t="s">
        <v>2951</v>
      </c>
      <c r="G267" s="19" t="s">
        <v>3386</v>
      </c>
      <c r="I267" s="18" t="s">
        <v>3839</v>
      </c>
      <c r="J267" s="19" t="s">
        <v>5998</v>
      </c>
      <c r="L267" s="18" t="s">
        <v>4264</v>
      </c>
      <c r="M267" s="19" t="s">
        <v>5114</v>
      </c>
      <c r="O267" t="s">
        <v>5539</v>
      </c>
      <c r="P267" t="s">
        <v>5727</v>
      </c>
      <c r="Q267" t="s">
        <v>262</v>
      </c>
      <c r="R267" t="s">
        <v>5743</v>
      </c>
      <c r="S267" t="str">
        <f t="shared" si="4"/>
        <v>n_DC_y15_ag6 * duration_Dc_ag6 * dw_TB * (1+disc)^-5</v>
      </c>
    </row>
    <row r="268" spans="3:19" x14ac:dyDescent="0.2">
      <c r="C268" s="18" t="s">
        <v>4690</v>
      </c>
      <c r="D268" s="19" t="s">
        <v>2102</v>
      </c>
      <c r="F268" s="18" t="s">
        <v>2952</v>
      </c>
      <c r="G268" s="19" t="s">
        <v>3387</v>
      </c>
      <c r="I268" s="18" t="s">
        <v>3840</v>
      </c>
      <c r="J268" s="19" t="s">
        <v>5999</v>
      </c>
      <c r="L268" s="18" t="s">
        <v>4265</v>
      </c>
      <c r="M268" s="19" t="s">
        <v>5115</v>
      </c>
      <c r="O268" t="s">
        <v>5540</v>
      </c>
      <c r="P268" t="s">
        <v>5728</v>
      </c>
      <c r="Q268" t="s">
        <v>262</v>
      </c>
      <c r="R268" t="s">
        <v>5744</v>
      </c>
      <c r="S268" t="str">
        <f t="shared" si="4"/>
        <v>n_DC_y15_ag7 * duration_Dc_ag7 * dw_TB * (1+disc)^-6</v>
      </c>
    </row>
    <row r="269" spans="3:19" x14ac:dyDescent="0.2">
      <c r="C269" s="18" t="s">
        <v>4691</v>
      </c>
      <c r="D269" s="19" t="s">
        <v>2103</v>
      </c>
      <c r="F269" s="18" t="s">
        <v>2953</v>
      </c>
      <c r="G269" s="19" t="s">
        <v>3388</v>
      </c>
      <c r="I269" s="18" t="s">
        <v>3841</v>
      </c>
      <c r="J269" s="19" t="s">
        <v>6000</v>
      </c>
      <c r="L269" s="18" t="s">
        <v>4266</v>
      </c>
      <c r="M269" s="19" t="s">
        <v>5116</v>
      </c>
      <c r="O269" t="s">
        <v>5541</v>
      </c>
      <c r="P269" t="s">
        <v>5729</v>
      </c>
      <c r="Q269" t="s">
        <v>262</v>
      </c>
      <c r="R269" t="s">
        <v>5745</v>
      </c>
      <c r="S269" t="str">
        <f t="shared" si="4"/>
        <v>n_DC_y15_ag8 * duration_Dc_ag8 * dw_TB * (1+disc)^-7</v>
      </c>
    </row>
    <row r="270" spans="3:19" x14ac:dyDescent="0.2">
      <c r="C270" s="18" t="s">
        <v>4692</v>
      </c>
      <c r="D270" s="19" t="s">
        <v>2104</v>
      </c>
      <c r="F270" s="18" t="s">
        <v>2954</v>
      </c>
      <c r="G270" s="19" t="s">
        <v>3389</v>
      </c>
      <c r="I270" s="18" t="s">
        <v>3842</v>
      </c>
      <c r="J270" s="19" t="s">
        <v>6001</v>
      </c>
      <c r="L270" s="18" t="s">
        <v>4267</v>
      </c>
      <c r="M270" s="19" t="s">
        <v>5117</v>
      </c>
      <c r="O270" t="s">
        <v>5542</v>
      </c>
      <c r="P270" t="s">
        <v>5730</v>
      </c>
      <c r="Q270" t="s">
        <v>262</v>
      </c>
      <c r="R270" t="s">
        <v>5746</v>
      </c>
      <c r="S270" t="str">
        <f t="shared" si="4"/>
        <v>n_DC_y15_ag9 * duration_Dc_ag9 * dw_TB * (1+disc)^-8</v>
      </c>
    </row>
    <row r="271" spans="3:19" x14ac:dyDescent="0.2">
      <c r="C271" s="18" t="s">
        <v>4693</v>
      </c>
      <c r="D271" s="19" t="s">
        <v>2105</v>
      </c>
      <c r="F271" s="18" t="s">
        <v>2955</v>
      </c>
      <c r="G271" s="19" t="s">
        <v>3390</v>
      </c>
      <c r="I271" s="18" t="s">
        <v>3843</v>
      </c>
      <c r="J271" s="19" t="s">
        <v>6002</v>
      </c>
      <c r="L271" s="18" t="s">
        <v>4268</v>
      </c>
      <c r="M271" s="19" t="s">
        <v>5118</v>
      </c>
      <c r="O271" t="s">
        <v>5543</v>
      </c>
      <c r="P271" t="s">
        <v>5731</v>
      </c>
      <c r="Q271" t="s">
        <v>262</v>
      </c>
      <c r="R271" t="s">
        <v>5747</v>
      </c>
      <c r="S271" t="str">
        <f t="shared" si="4"/>
        <v>n_DC_y15_ag10 * duration_Dc_ag10 * dw_TB * (1+disc)^-9</v>
      </c>
    </row>
    <row r="272" spans="3:19" x14ac:dyDescent="0.2">
      <c r="C272" s="18" t="s">
        <v>4694</v>
      </c>
      <c r="D272" s="19" t="s">
        <v>2106</v>
      </c>
      <c r="F272" s="18" t="s">
        <v>2956</v>
      </c>
      <c r="G272" s="19" t="s">
        <v>3391</v>
      </c>
      <c r="I272" s="18" t="s">
        <v>3844</v>
      </c>
      <c r="J272" s="19" t="s">
        <v>6003</v>
      </c>
      <c r="L272" s="18" t="s">
        <v>4269</v>
      </c>
      <c r="M272" s="19" t="s">
        <v>5119</v>
      </c>
      <c r="O272" t="s">
        <v>5544</v>
      </c>
      <c r="P272" t="s">
        <v>5732</v>
      </c>
      <c r="Q272" t="s">
        <v>262</v>
      </c>
      <c r="R272" t="s">
        <v>5748</v>
      </c>
      <c r="S272" t="str">
        <f t="shared" si="4"/>
        <v>n_DC_y15_ag11 * duration_Dc_ag11 * dw_TB * (1+disc)^-10</v>
      </c>
    </row>
    <row r="273" spans="3:19" x14ac:dyDescent="0.2">
      <c r="C273" s="18" t="s">
        <v>4695</v>
      </c>
      <c r="D273" s="19" t="s">
        <v>2107</v>
      </c>
      <c r="F273" s="18" t="s">
        <v>2957</v>
      </c>
      <c r="G273" s="19" t="s">
        <v>3392</v>
      </c>
      <c r="I273" s="18" t="s">
        <v>3845</v>
      </c>
      <c r="J273" s="19" t="s">
        <v>6004</v>
      </c>
      <c r="L273" s="18" t="s">
        <v>4270</v>
      </c>
      <c r="M273" s="19" t="s">
        <v>5120</v>
      </c>
      <c r="O273" t="s">
        <v>5545</v>
      </c>
      <c r="P273" t="s">
        <v>5733</v>
      </c>
      <c r="Q273" t="s">
        <v>262</v>
      </c>
      <c r="R273" t="s">
        <v>5749</v>
      </c>
      <c r="S273" t="str">
        <f t="shared" si="4"/>
        <v>n_DC_y15_ag12 * duration_Dc_ag12 * dw_TB * (1+disc)^-11</v>
      </c>
    </row>
    <row r="274" spans="3:19" x14ac:dyDescent="0.2">
      <c r="C274" s="18" t="s">
        <v>4696</v>
      </c>
      <c r="D274" s="19" t="s">
        <v>2108</v>
      </c>
      <c r="F274" s="18" t="s">
        <v>2958</v>
      </c>
      <c r="G274" s="19" t="s">
        <v>3393</v>
      </c>
      <c r="I274" s="18" t="s">
        <v>3846</v>
      </c>
      <c r="J274" s="19" t="s">
        <v>6005</v>
      </c>
      <c r="L274" s="18" t="s">
        <v>4271</v>
      </c>
      <c r="M274" s="19" t="s">
        <v>5121</v>
      </c>
      <c r="O274" t="s">
        <v>5546</v>
      </c>
      <c r="P274" t="s">
        <v>5734</v>
      </c>
      <c r="Q274" t="s">
        <v>262</v>
      </c>
      <c r="R274" t="s">
        <v>5750</v>
      </c>
      <c r="S274" t="str">
        <f t="shared" si="4"/>
        <v>n_DC_y15_ag13 * duration_Dc_ag13 * dw_TB * (1+disc)^-12</v>
      </c>
    </row>
    <row r="275" spans="3:19" x14ac:dyDescent="0.2">
      <c r="C275" s="18" t="s">
        <v>4697</v>
      </c>
      <c r="D275" s="19" t="s">
        <v>2109</v>
      </c>
      <c r="F275" s="18" t="s">
        <v>2959</v>
      </c>
      <c r="G275" s="19" t="s">
        <v>3394</v>
      </c>
      <c r="I275" s="18" t="s">
        <v>3847</v>
      </c>
      <c r="J275" s="19" t="s">
        <v>6006</v>
      </c>
      <c r="L275" s="18" t="s">
        <v>4272</v>
      </c>
      <c r="M275" s="19" t="s">
        <v>5122</v>
      </c>
      <c r="O275" t="s">
        <v>5547</v>
      </c>
      <c r="P275" t="s">
        <v>5735</v>
      </c>
      <c r="Q275" t="s">
        <v>262</v>
      </c>
      <c r="R275" t="s">
        <v>5751</v>
      </c>
      <c r="S275" t="str">
        <f t="shared" si="4"/>
        <v>n_DC_y15_ag14 * duration_Dc_ag14 * dw_TB * (1+disc)^-13</v>
      </c>
    </row>
    <row r="276" spans="3:19" x14ac:dyDescent="0.2">
      <c r="C276" s="18" t="s">
        <v>4698</v>
      </c>
      <c r="D276" s="19" t="s">
        <v>2110</v>
      </c>
      <c r="F276" s="18" t="s">
        <v>2960</v>
      </c>
      <c r="G276" s="19" t="s">
        <v>3395</v>
      </c>
      <c r="I276" s="18" t="s">
        <v>3848</v>
      </c>
      <c r="J276" s="19" t="s">
        <v>6007</v>
      </c>
      <c r="L276" s="18" t="s">
        <v>4273</v>
      </c>
      <c r="M276" s="19" t="s">
        <v>5123</v>
      </c>
      <c r="O276" t="s">
        <v>5548</v>
      </c>
      <c r="P276" t="s">
        <v>5736</v>
      </c>
      <c r="Q276" t="s">
        <v>262</v>
      </c>
      <c r="R276" t="s">
        <v>5752</v>
      </c>
      <c r="S276" t="str">
        <f t="shared" si="4"/>
        <v>n_DC_y15_ag15 * duration_Dc_ag15 * dw_TB * (1+disc)^-14</v>
      </c>
    </row>
    <row r="277" spans="3:19" x14ac:dyDescent="0.2">
      <c r="C277" s="18" t="s">
        <v>4699</v>
      </c>
      <c r="D277" s="19" t="s">
        <v>2111</v>
      </c>
      <c r="F277" s="18" t="s">
        <v>2961</v>
      </c>
      <c r="G277" s="19" t="s">
        <v>3396</v>
      </c>
      <c r="I277" s="18" t="s">
        <v>3849</v>
      </c>
      <c r="J277" s="19" t="s">
        <v>6008</v>
      </c>
      <c r="L277" s="18" t="s">
        <v>4274</v>
      </c>
      <c r="M277" s="19" t="s">
        <v>5124</v>
      </c>
      <c r="O277" t="s">
        <v>5549</v>
      </c>
      <c r="P277" t="s">
        <v>5737</v>
      </c>
      <c r="Q277" t="s">
        <v>262</v>
      </c>
      <c r="R277" t="s">
        <v>5753</v>
      </c>
      <c r="S277" t="str">
        <f t="shared" si="4"/>
        <v>n_DC_y15_ag16 * duration_Dc_ag16 * dw_TB * (1+disc)^-15</v>
      </c>
    </row>
    <row r="278" spans="3:19" x14ac:dyDescent="0.2">
      <c r="C278" s="18" t="s">
        <v>4700</v>
      </c>
      <c r="D278" s="19" t="s">
        <v>2112</v>
      </c>
      <c r="F278" s="18" t="s">
        <v>2962</v>
      </c>
      <c r="G278" s="19" t="s">
        <v>3397</v>
      </c>
      <c r="I278" s="18" t="s">
        <v>3850</v>
      </c>
      <c r="J278" s="19" t="s">
        <v>6009</v>
      </c>
      <c r="L278" s="18" t="s">
        <v>4275</v>
      </c>
      <c r="M278" s="19" t="s">
        <v>5125</v>
      </c>
      <c r="O278" t="s">
        <v>5550</v>
      </c>
      <c r="P278" t="s">
        <v>5738</v>
      </c>
      <c r="Q278" t="s">
        <v>262</v>
      </c>
      <c r="R278" t="s">
        <v>5754</v>
      </c>
      <c r="S278" t="str">
        <f t="shared" si="4"/>
        <v>n_DC_y15_ag17 * duration_Dc_ag17 * dw_TB * (1+disc)^-16</v>
      </c>
    </row>
    <row r="279" spans="3:19" x14ac:dyDescent="0.2">
      <c r="C279" s="18" t="s">
        <v>4701</v>
      </c>
      <c r="D279" s="19" t="s">
        <v>2113</v>
      </c>
      <c r="F279" s="18" t="s">
        <v>2963</v>
      </c>
      <c r="G279" s="19" t="s">
        <v>3398</v>
      </c>
      <c r="I279" s="18" t="s">
        <v>3851</v>
      </c>
      <c r="J279" s="19" t="s">
        <v>6010</v>
      </c>
      <c r="L279" s="18" t="s">
        <v>4276</v>
      </c>
      <c r="M279" s="19" t="s">
        <v>5126</v>
      </c>
      <c r="O279" t="s">
        <v>5551</v>
      </c>
      <c r="P279" t="s">
        <v>5722</v>
      </c>
      <c r="Q279" t="s">
        <v>262</v>
      </c>
      <c r="R279">
        <v>1</v>
      </c>
      <c r="S279" t="str">
        <f t="shared" si="4"/>
        <v>n_DC_y16_ag1 * duration_Dc_ag1 * dw_TB * 1</v>
      </c>
    </row>
    <row r="280" spans="3:19" x14ac:dyDescent="0.2">
      <c r="C280" s="18" t="s">
        <v>4702</v>
      </c>
      <c r="D280" s="19" t="s">
        <v>2114</v>
      </c>
      <c r="F280" s="18" t="s">
        <v>2964</v>
      </c>
      <c r="G280" s="19" t="s">
        <v>3399</v>
      </c>
      <c r="I280" s="18" t="s">
        <v>3852</v>
      </c>
      <c r="J280" s="19" t="s">
        <v>6011</v>
      </c>
      <c r="L280" s="18" t="s">
        <v>4277</v>
      </c>
      <c r="M280" s="19" t="s">
        <v>5127</v>
      </c>
      <c r="O280" t="s">
        <v>5552</v>
      </c>
      <c r="P280" t="s">
        <v>5723</v>
      </c>
      <c r="Q280" t="s">
        <v>262</v>
      </c>
      <c r="R280" t="s">
        <v>5739</v>
      </c>
      <c r="S280" t="str">
        <f t="shared" si="4"/>
        <v>n_DC_y16_ag2 * duration_Dc_ag2 * dw_TB * (1+disc)^-1</v>
      </c>
    </row>
    <row r="281" spans="3:19" x14ac:dyDescent="0.2">
      <c r="C281" s="18" t="s">
        <v>4703</v>
      </c>
      <c r="D281" s="19" t="s">
        <v>2115</v>
      </c>
      <c r="F281" s="18" t="s">
        <v>2965</v>
      </c>
      <c r="G281" s="19" t="s">
        <v>3400</v>
      </c>
      <c r="I281" s="18" t="s">
        <v>3853</v>
      </c>
      <c r="J281" s="19" t="s">
        <v>6012</v>
      </c>
      <c r="L281" s="18" t="s">
        <v>4278</v>
      </c>
      <c r="M281" s="19" t="s">
        <v>5128</v>
      </c>
      <c r="O281" t="s">
        <v>5553</v>
      </c>
      <c r="P281" t="s">
        <v>5724</v>
      </c>
      <c r="Q281" t="s">
        <v>262</v>
      </c>
      <c r="R281" t="s">
        <v>5740</v>
      </c>
      <c r="S281" t="str">
        <f t="shared" si="4"/>
        <v>n_DC_y16_ag3 * duration_Dc_ag3 * dw_TB * (1+disc)^-2</v>
      </c>
    </row>
    <row r="282" spans="3:19" x14ac:dyDescent="0.2">
      <c r="C282" s="18" t="s">
        <v>4704</v>
      </c>
      <c r="D282" s="19" t="s">
        <v>2116</v>
      </c>
      <c r="F282" s="18" t="s">
        <v>2966</v>
      </c>
      <c r="G282" s="19" t="s">
        <v>3401</v>
      </c>
      <c r="I282" s="18" t="s">
        <v>3854</v>
      </c>
      <c r="J282" s="19" t="s">
        <v>6013</v>
      </c>
      <c r="L282" s="18" t="s">
        <v>4279</v>
      </c>
      <c r="M282" s="19" t="s">
        <v>5129</v>
      </c>
      <c r="O282" t="s">
        <v>5554</v>
      </c>
      <c r="P282" t="s">
        <v>5725</v>
      </c>
      <c r="Q282" t="s">
        <v>262</v>
      </c>
      <c r="R282" t="s">
        <v>5741</v>
      </c>
      <c r="S282" t="str">
        <f t="shared" si="4"/>
        <v>n_DC_y16_ag4 * duration_Dc_ag4 * dw_TB * (1+disc)^-3</v>
      </c>
    </row>
    <row r="283" spans="3:19" x14ac:dyDescent="0.2">
      <c r="C283" s="18" t="s">
        <v>4705</v>
      </c>
      <c r="D283" s="19" t="s">
        <v>2117</v>
      </c>
      <c r="F283" s="18" t="s">
        <v>2967</v>
      </c>
      <c r="G283" s="19" t="s">
        <v>3402</v>
      </c>
      <c r="I283" s="18" t="s">
        <v>3855</v>
      </c>
      <c r="J283" s="19" t="s">
        <v>6014</v>
      </c>
      <c r="L283" s="18" t="s">
        <v>4280</v>
      </c>
      <c r="M283" s="19" t="s">
        <v>5130</v>
      </c>
      <c r="O283" t="s">
        <v>5555</v>
      </c>
      <c r="P283" t="s">
        <v>5726</v>
      </c>
      <c r="Q283" t="s">
        <v>262</v>
      </c>
      <c r="R283" t="s">
        <v>5742</v>
      </c>
      <c r="S283" t="str">
        <f t="shared" si="4"/>
        <v>n_DC_y16_ag5 * duration_Dc_ag5 * dw_TB * (1+disc)^-4</v>
      </c>
    </row>
    <row r="284" spans="3:19" x14ac:dyDescent="0.2">
      <c r="C284" s="18" t="s">
        <v>4706</v>
      </c>
      <c r="D284" s="19" t="s">
        <v>2118</v>
      </c>
      <c r="F284" s="18" t="s">
        <v>2968</v>
      </c>
      <c r="G284" s="19" t="s">
        <v>3403</v>
      </c>
      <c r="I284" s="18" t="s">
        <v>3856</v>
      </c>
      <c r="J284" s="19" t="s">
        <v>6015</v>
      </c>
      <c r="L284" s="18" t="s">
        <v>4281</v>
      </c>
      <c r="M284" s="19" t="s">
        <v>5131</v>
      </c>
      <c r="O284" t="s">
        <v>5556</v>
      </c>
      <c r="P284" t="s">
        <v>5727</v>
      </c>
      <c r="Q284" t="s">
        <v>262</v>
      </c>
      <c r="R284" t="s">
        <v>5743</v>
      </c>
      <c r="S284" t="str">
        <f t="shared" si="4"/>
        <v>n_DC_y16_ag6 * duration_Dc_ag6 * dw_TB * (1+disc)^-5</v>
      </c>
    </row>
    <row r="285" spans="3:19" x14ac:dyDescent="0.2">
      <c r="C285" s="18" t="s">
        <v>4707</v>
      </c>
      <c r="D285" s="19" t="s">
        <v>2119</v>
      </c>
      <c r="F285" s="18" t="s">
        <v>2969</v>
      </c>
      <c r="G285" s="19" t="s">
        <v>3404</v>
      </c>
      <c r="I285" s="18" t="s">
        <v>3857</v>
      </c>
      <c r="J285" s="19" t="s">
        <v>6016</v>
      </c>
      <c r="L285" s="18" t="s">
        <v>4282</v>
      </c>
      <c r="M285" s="19" t="s">
        <v>5132</v>
      </c>
      <c r="O285" t="s">
        <v>5557</v>
      </c>
      <c r="P285" t="s">
        <v>5728</v>
      </c>
      <c r="Q285" t="s">
        <v>262</v>
      </c>
      <c r="R285" t="s">
        <v>5744</v>
      </c>
      <c r="S285" t="str">
        <f t="shared" si="4"/>
        <v>n_DC_y16_ag7 * duration_Dc_ag7 * dw_TB * (1+disc)^-6</v>
      </c>
    </row>
    <row r="286" spans="3:19" x14ac:dyDescent="0.2">
      <c r="C286" s="18" t="s">
        <v>4708</v>
      </c>
      <c r="D286" s="19" t="s">
        <v>2120</v>
      </c>
      <c r="F286" s="18" t="s">
        <v>2970</v>
      </c>
      <c r="G286" s="19" t="s">
        <v>3405</v>
      </c>
      <c r="I286" s="18" t="s">
        <v>3858</v>
      </c>
      <c r="J286" s="19" t="s">
        <v>6017</v>
      </c>
      <c r="L286" s="18" t="s">
        <v>4283</v>
      </c>
      <c r="M286" s="19" t="s">
        <v>5133</v>
      </c>
      <c r="O286" t="s">
        <v>5558</v>
      </c>
      <c r="P286" t="s">
        <v>5729</v>
      </c>
      <c r="Q286" t="s">
        <v>262</v>
      </c>
      <c r="R286" t="s">
        <v>5745</v>
      </c>
      <c r="S286" t="str">
        <f t="shared" si="4"/>
        <v>n_DC_y16_ag8 * duration_Dc_ag8 * dw_TB * (1+disc)^-7</v>
      </c>
    </row>
    <row r="287" spans="3:19" x14ac:dyDescent="0.2">
      <c r="C287" s="18" t="s">
        <v>4709</v>
      </c>
      <c r="D287" s="19" t="s">
        <v>2121</v>
      </c>
      <c r="F287" s="18" t="s">
        <v>2971</v>
      </c>
      <c r="G287" s="19" t="s">
        <v>3406</v>
      </c>
      <c r="I287" s="18" t="s">
        <v>3859</v>
      </c>
      <c r="J287" s="19" t="s">
        <v>6018</v>
      </c>
      <c r="L287" s="18" t="s">
        <v>4284</v>
      </c>
      <c r="M287" s="19" t="s">
        <v>5134</v>
      </c>
      <c r="O287" t="s">
        <v>5559</v>
      </c>
      <c r="P287" t="s">
        <v>5730</v>
      </c>
      <c r="Q287" t="s">
        <v>262</v>
      </c>
      <c r="R287" t="s">
        <v>5746</v>
      </c>
      <c r="S287" t="str">
        <f t="shared" si="4"/>
        <v>n_DC_y16_ag9 * duration_Dc_ag9 * dw_TB * (1+disc)^-8</v>
      </c>
    </row>
    <row r="288" spans="3:19" x14ac:dyDescent="0.2">
      <c r="C288" s="18" t="s">
        <v>4710</v>
      </c>
      <c r="D288" s="19" t="s">
        <v>2122</v>
      </c>
      <c r="F288" s="18" t="s">
        <v>2972</v>
      </c>
      <c r="G288" s="19" t="s">
        <v>3407</v>
      </c>
      <c r="I288" s="18" t="s">
        <v>3860</v>
      </c>
      <c r="J288" s="19" t="s">
        <v>6019</v>
      </c>
      <c r="L288" s="18" t="s">
        <v>4285</v>
      </c>
      <c r="M288" s="19" t="s">
        <v>5135</v>
      </c>
      <c r="O288" t="s">
        <v>5560</v>
      </c>
      <c r="P288" t="s">
        <v>5731</v>
      </c>
      <c r="Q288" t="s">
        <v>262</v>
      </c>
      <c r="R288" t="s">
        <v>5747</v>
      </c>
      <c r="S288" t="str">
        <f t="shared" si="4"/>
        <v>n_DC_y16_ag10 * duration_Dc_ag10 * dw_TB * (1+disc)^-9</v>
      </c>
    </row>
    <row r="289" spans="3:19" x14ac:dyDescent="0.2">
      <c r="C289" s="18" t="s">
        <v>4711</v>
      </c>
      <c r="D289" s="19" t="s">
        <v>2123</v>
      </c>
      <c r="F289" s="18" t="s">
        <v>2973</v>
      </c>
      <c r="G289" s="19" t="s">
        <v>3408</v>
      </c>
      <c r="I289" s="18" t="s">
        <v>3861</v>
      </c>
      <c r="J289" s="19" t="s">
        <v>6020</v>
      </c>
      <c r="L289" s="18" t="s">
        <v>4286</v>
      </c>
      <c r="M289" s="19" t="s">
        <v>5136</v>
      </c>
      <c r="O289" t="s">
        <v>5561</v>
      </c>
      <c r="P289" t="s">
        <v>5732</v>
      </c>
      <c r="Q289" t="s">
        <v>262</v>
      </c>
      <c r="R289" t="s">
        <v>5748</v>
      </c>
      <c r="S289" t="str">
        <f t="shared" ref="S289:S352" si="5">_xlfn.CONCAT(O289," * ",P289," * ",Q289," * ",R289)</f>
        <v>n_DC_y16_ag11 * duration_Dc_ag11 * dw_TB * (1+disc)^-10</v>
      </c>
    </row>
    <row r="290" spans="3:19" x14ac:dyDescent="0.2">
      <c r="C290" s="18" t="s">
        <v>4712</v>
      </c>
      <c r="D290" s="19" t="s">
        <v>2124</v>
      </c>
      <c r="F290" s="18" t="s">
        <v>2974</v>
      </c>
      <c r="G290" s="19" t="s">
        <v>3409</v>
      </c>
      <c r="I290" s="18" t="s">
        <v>3862</v>
      </c>
      <c r="J290" s="19" t="s">
        <v>6021</v>
      </c>
      <c r="L290" s="18" t="s">
        <v>4287</v>
      </c>
      <c r="M290" s="19" t="s">
        <v>5137</v>
      </c>
      <c r="O290" t="s">
        <v>5562</v>
      </c>
      <c r="P290" t="s">
        <v>5733</v>
      </c>
      <c r="Q290" t="s">
        <v>262</v>
      </c>
      <c r="R290" t="s">
        <v>5749</v>
      </c>
      <c r="S290" t="str">
        <f t="shared" si="5"/>
        <v>n_DC_y16_ag12 * duration_Dc_ag12 * dw_TB * (1+disc)^-11</v>
      </c>
    </row>
    <row r="291" spans="3:19" x14ac:dyDescent="0.2">
      <c r="C291" s="18" t="s">
        <v>4713</v>
      </c>
      <c r="D291" s="19" t="s">
        <v>2125</v>
      </c>
      <c r="F291" s="18" t="s">
        <v>2975</v>
      </c>
      <c r="G291" s="19" t="s">
        <v>3410</v>
      </c>
      <c r="I291" s="18" t="s">
        <v>3863</v>
      </c>
      <c r="J291" s="19" t="s">
        <v>6022</v>
      </c>
      <c r="L291" s="18" t="s">
        <v>4288</v>
      </c>
      <c r="M291" s="19" t="s">
        <v>5138</v>
      </c>
      <c r="O291" t="s">
        <v>5563</v>
      </c>
      <c r="P291" t="s">
        <v>5734</v>
      </c>
      <c r="Q291" t="s">
        <v>262</v>
      </c>
      <c r="R291" t="s">
        <v>5750</v>
      </c>
      <c r="S291" t="str">
        <f t="shared" si="5"/>
        <v>n_DC_y16_ag13 * duration_Dc_ag13 * dw_TB * (1+disc)^-12</v>
      </c>
    </row>
    <row r="292" spans="3:19" x14ac:dyDescent="0.2">
      <c r="C292" s="18" t="s">
        <v>4714</v>
      </c>
      <c r="D292" s="19" t="s">
        <v>2126</v>
      </c>
      <c r="F292" s="18" t="s">
        <v>2976</v>
      </c>
      <c r="G292" s="19" t="s">
        <v>3411</v>
      </c>
      <c r="I292" s="18" t="s">
        <v>3864</v>
      </c>
      <c r="J292" s="19" t="s">
        <v>6023</v>
      </c>
      <c r="L292" s="18" t="s">
        <v>4289</v>
      </c>
      <c r="M292" s="19" t="s">
        <v>5139</v>
      </c>
      <c r="O292" t="s">
        <v>5564</v>
      </c>
      <c r="P292" t="s">
        <v>5735</v>
      </c>
      <c r="Q292" t="s">
        <v>262</v>
      </c>
      <c r="R292" t="s">
        <v>5751</v>
      </c>
      <c r="S292" t="str">
        <f t="shared" si="5"/>
        <v>n_DC_y16_ag14 * duration_Dc_ag14 * dw_TB * (1+disc)^-13</v>
      </c>
    </row>
    <row r="293" spans="3:19" x14ac:dyDescent="0.2">
      <c r="C293" s="18" t="s">
        <v>4715</v>
      </c>
      <c r="D293" s="19" t="s">
        <v>2127</v>
      </c>
      <c r="F293" s="18" t="s">
        <v>2977</v>
      </c>
      <c r="G293" s="19" t="s">
        <v>3412</v>
      </c>
      <c r="I293" s="18" t="s">
        <v>3865</v>
      </c>
      <c r="J293" s="19" t="s">
        <v>6024</v>
      </c>
      <c r="L293" s="18" t="s">
        <v>4290</v>
      </c>
      <c r="M293" s="19" t="s">
        <v>5140</v>
      </c>
      <c r="O293" t="s">
        <v>5565</v>
      </c>
      <c r="P293" t="s">
        <v>5736</v>
      </c>
      <c r="Q293" t="s">
        <v>262</v>
      </c>
      <c r="R293" t="s">
        <v>5752</v>
      </c>
      <c r="S293" t="str">
        <f t="shared" si="5"/>
        <v>n_DC_y16_ag15 * duration_Dc_ag15 * dw_TB * (1+disc)^-14</v>
      </c>
    </row>
    <row r="294" spans="3:19" x14ac:dyDescent="0.2">
      <c r="C294" s="18" t="s">
        <v>4716</v>
      </c>
      <c r="D294" s="19" t="s">
        <v>2128</v>
      </c>
      <c r="F294" s="18" t="s">
        <v>2978</v>
      </c>
      <c r="G294" s="19" t="s">
        <v>3413</v>
      </c>
      <c r="I294" s="18" t="s">
        <v>3866</v>
      </c>
      <c r="J294" s="19" t="s">
        <v>6025</v>
      </c>
      <c r="L294" s="18" t="s">
        <v>4291</v>
      </c>
      <c r="M294" s="19" t="s">
        <v>5141</v>
      </c>
      <c r="O294" t="s">
        <v>5566</v>
      </c>
      <c r="P294" t="s">
        <v>5737</v>
      </c>
      <c r="Q294" t="s">
        <v>262</v>
      </c>
      <c r="R294" t="s">
        <v>5753</v>
      </c>
      <c r="S294" t="str">
        <f t="shared" si="5"/>
        <v>n_DC_y16_ag16 * duration_Dc_ag16 * dw_TB * (1+disc)^-15</v>
      </c>
    </row>
    <row r="295" spans="3:19" x14ac:dyDescent="0.2">
      <c r="C295" s="18" t="s">
        <v>4717</v>
      </c>
      <c r="D295" s="19" t="s">
        <v>2129</v>
      </c>
      <c r="F295" s="18" t="s">
        <v>2979</v>
      </c>
      <c r="G295" s="19" t="s">
        <v>3414</v>
      </c>
      <c r="I295" s="18" t="s">
        <v>3867</v>
      </c>
      <c r="J295" s="19" t="s">
        <v>6026</v>
      </c>
      <c r="L295" s="18" t="s">
        <v>4292</v>
      </c>
      <c r="M295" s="19" t="s">
        <v>5142</v>
      </c>
      <c r="O295" t="s">
        <v>5567</v>
      </c>
      <c r="P295" t="s">
        <v>5738</v>
      </c>
      <c r="Q295" t="s">
        <v>262</v>
      </c>
      <c r="R295" t="s">
        <v>5754</v>
      </c>
      <c r="S295" t="str">
        <f t="shared" si="5"/>
        <v>n_DC_y16_ag17 * duration_Dc_ag17 * dw_TB * (1+disc)^-16</v>
      </c>
    </row>
    <row r="296" spans="3:19" x14ac:dyDescent="0.2">
      <c r="C296" s="18" t="s">
        <v>4718</v>
      </c>
      <c r="D296" s="19" t="s">
        <v>2130</v>
      </c>
      <c r="F296" s="18" t="s">
        <v>2980</v>
      </c>
      <c r="G296" s="19" t="s">
        <v>3415</v>
      </c>
      <c r="I296" s="18" t="s">
        <v>3868</v>
      </c>
      <c r="J296" s="19" t="s">
        <v>6027</v>
      </c>
      <c r="L296" s="18" t="s">
        <v>4293</v>
      </c>
      <c r="M296" s="19" t="s">
        <v>5143</v>
      </c>
      <c r="O296" t="s">
        <v>5568</v>
      </c>
      <c r="P296" t="s">
        <v>5722</v>
      </c>
      <c r="Q296" t="s">
        <v>262</v>
      </c>
      <c r="R296">
        <v>1</v>
      </c>
      <c r="S296" t="str">
        <f t="shared" si="5"/>
        <v>n_DC_y17_ag1 * duration_Dc_ag1 * dw_TB * 1</v>
      </c>
    </row>
    <row r="297" spans="3:19" x14ac:dyDescent="0.2">
      <c r="C297" s="18" t="s">
        <v>4719</v>
      </c>
      <c r="D297" s="19" t="s">
        <v>2131</v>
      </c>
      <c r="F297" s="18" t="s">
        <v>2981</v>
      </c>
      <c r="G297" s="19" t="s">
        <v>3416</v>
      </c>
      <c r="I297" s="18" t="s">
        <v>3869</v>
      </c>
      <c r="J297" s="19" t="s">
        <v>6028</v>
      </c>
      <c r="L297" s="18" t="s">
        <v>4294</v>
      </c>
      <c r="M297" s="19" t="s">
        <v>5144</v>
      </c>
      <c r="O297" t="s">
        <v>5569</v>
      </c>
      <c r="P297" t="s">
        <v>5723</v>
      </c>
      <c r="Q297" t="s">
        <v>262</v>
      </c>
      <c r="R297" t="s">
        <v>5739</v>
      </c>
      <c r="S297" t="str">
        <f t="shared" si="5"/>
        <v>n_DC_y17_ag2 * duration_Dc_ag2 * dw_TB * (1+disc)^-1</v>
      </c>
    </row>
    <row r="298" spans="3:19" x14ac:dyDescent="0.2">
      <c r="C298" s="18" t="s">
        <v>4720</v>
      </c>
      <c r="D298" s="19" t="s">
        <v>2132</v>
      </c>
      <c r="F298" s="18" t="s">
        <v>2982</v>
      </c>
      <c r="G298" s="19" t="s">
        <v>3417</v>
      </c>
      <c r="I298" s="18" t="s">
        <v>3870</v>
      </c>
      <c r="J298" s="19" t="s">
        <v>6029</v>
      </c>
      <c r="L298" s="18" t="s">
        <v>4295</v>
      </c>
      <c r="M298" s="19" t="s">
        <v>5145</v>
      </c>
      <c r="O298" t="s">
        <v>5570</v>
      </c>
      <c r="P298" t="s">
        <v>5724</v>
      </c>
      <c r="Q298" t="s">
        <v>262</v>
      </c>
      <c r="R298" t="s">
        <v>5740</v>
      </c>
      <c r="S298" t="str">
        <f t="shared" si="5"/>
        <v>n_DC_y17_ag3 * duration_Dc_ag3 * dw_TB * (1+disc)^-2</v>
      </c>
    </row>
    <row r="299" spans="3:19" x14ac:dyDescent="0.2">
      <c r="C299" s="18" t="s">
        <v>4721</v>
      </c>
      <c r="D299" s="19" t="s">
        <v>2133</v>
      </c>
      <c r="F299" s="18" t="s">
        <v>2983</v>
      </c>
      <c r="G299" s="19" t="s">
        <v>3418</v>
      </c>
      <c r="I299" s="18" t="s">
        <v>3871</v>
      </c>
      <c r="J299" s="19" t="s">
        <v>6030</v>
      </c>
      <c r="L299" s="18" t="s">
        <v>4296</v>
      </c>
      <c r="M299" s="19" t="s">
        <v>5146</v>
      </c>
      <c r="O299" t="s">
        <v>5571</v>
      </c>
      <c r="P299" t="s">
        <v>5725</v>
      </c>
      <c r="Q299" t="s">
        <v>262</v>
      </c>
      <c r="R299" t="s">
        <v>5741</v>
      </c>
      <c r="S299" t="str">
        <f t="shared" si="5"/>
        <v>n_DC_y17_ag4 * duration_Dc_ag4 * dw_TB * (1+disc)^-3</v>
      </c>
    </row>
    <row r="300" spans="3:19" x14ac:dyDescent="0.2">
      <c r="C300" s="18" t="s">
        <v>4722</v>
      </c>
      <c r="D300" s="19" t="s">
        <v>2134</v>
      </c>
      <c r="F300" s="18" t="s">
        <v>2984</v>
      </c>
      <c r="G300" s="19" t="s">
        <v>3419</v>
      </c>
      <c r="I300" s="18" t="s">
        <v>3872</v>
      </c>
      <c r="J300" s="19" t="s">
        <v>6031</v>
      </c>
      <c r="L300" s="18" t="s">
        <v>4297</v>
      </c>
      <c r="M300" s="19" t="s">
        <v>5147</v>
      </c>
      <c r="O300" t="s">
        <v>5572</v>
      </c>
      <c r="P300" t="s">
        <v>5726</v>
      </c>
      <c r="Q300" t="s">
        <v>262</v>
      </c>
      <c r="R300" t="s">
        <v>5742</v>
      </c>
      <c r="S300" t="str">
        <f t="shared" si="5"/>
        <v>n_DC_y17_ag5 * duration_Dc_ag5 * dw_TB * (1+disc)^-4</v>
      </c>
    </row>
    <row r="301" spans="3:19" x14ac:dyDescent="0.2">
      <c r="C301" s="18" t="s">
        <v>4723</v>
      </c>
      <c r="D301" s="19" t="s">
        <v>2135</v>
      </c>
      <c r="F301" s="18" t="s">
        <v>2985</v>
      </c>
      <c r="G301" s="19" t="s">
        <v>3420</v>
      </c>
      <c r="I301" s="18" t="s">
        <v>3873</v>
      </c>
      <c r="J301" s="19" t="s">
        <v>6032</v>
      </c>
      <c r="L301" s="18" t="s">
        <v>4298</v>
      </c>
      <c r="M301" s="19" t="s">
        <v>5148</v>
      </c>
      <c r="O301" t="s">
        <v>5573</v>
      </c>
      <c r="P301" t="s">
        <v>5727</v>
      </c>
      <c r="Q301" t="s">
        <v>262</v>
      </c>
      <c r="R301" t="s">
        <v>5743</v>
      </c>
      <c r="S301" t="str">
        <f t="shared" si="5"/>
        <v>n_DC_y17_ag6 * duration_Dc_ag6 * dw_TB * (1+disc)^-5</v>
      </c>
    </row>
    <row r="302" spans="3:19" x14ac:dyDescent="0.2">
      <c r="C302" s="18" t="s">
        <v>4724</v>
      </c>
      <c r="D302" s="19" t="s">
        <v>2136</v>
      </c>
      <c r="F302" s="18" t="s">
        <v>2986</v>
      </c>
      <c r="G302" s="19" t="s">
        <v>3421</v>
      </c>
      <c r="I302" s="18" t="s">
        <v>3874</v>
      </c>
      <c r="J302" s="19" t="s">
        <v>6033</v>
      </c>
      <c r="L302" s="18" t="s">
        <v>4299</v>
      </c>
      <c r="M302" s="19" t="s">
        <v>5149</v>
      </c>
      <c r="O302" t="s">
        <v>5574</v>
      </c>
      <c r="P302" t="s">
        <v>5728</v>
      </c>
      <c r="Q302" t="s">
        <v>262</v>
      </c>
      <c r="R302" t="s">
        <v>5744</v>
      </c>
      <c r="S302" t="str">
        <f t="shared" si="5"/>
        <v>n_DC_y17_ag7 * duration_Dc_ag7 * dw_TB * (1+disc)^-6</v>
      </c>
    </row>
    <row r="303" spans="3:19" x14ac:dyDescent="0.2">
      <c r="C303" s="18" t="s">
        <v>4725</v>
      </c>
      <c r="D303" s="19" t="s">
        <v>2137</v>
      </c>
      <c r="F303" s="18" t="s">
        <v>2987</v>
      </c>
      <c r="G303" s="19" t="s">
        <v>3422</v>
      </c>
      <c r="I303" s="18" t="s">
        <v>3875</v>
      </c>
      <c r="J303" s="19" t="s">
        <v>6034</v>
      </c>
      <c r="L303" s="18" t="s">
        <v>4300</v>
      </c>
      <c r="M303" s="19" t="s">
        <v>5150</v>
      </c>
      <c r="O303" t="s">
        <v>5575</v>
      </c>
      <c r="P303" t="s">
        <v>5729</v>
      </c>
      <c r="Q303" t="s">
        <v>262</v>
      </c>
      <c r="R303" t="s">
        <v>5745</v>
      </c>
      <c r="S303" t="str">
        <f t="shared" si="5"/>
        <v>n_DC_y17_ag8 * duration_Dc_ag8 * dw_TB * (1+disc)^-7</v>
      </c>
    </row>
    <row r="304" spans="3:19" x14ac:dyDescent="0.2">
      <c r="C304" s="18" t="s">
        <v>4726</v>
      </c>
      <c r="D304" s="19" t="s">
        <v>2138</v>
      </c>
      <c r="F304" s="18" t="s">
        <v>2988</v>
      </c>
      <c r="G304" s="19" t="s">
        <v>3423</v>
      </c>
      <c r="I304" s="18" t="s">
        <v>3876</v>
      </c>
      <c r="J304" s="19" t="s">
        <v>6035</v>
      </c>
      <c r="L304" s="18" t="s">
        <v>4301</v>
      </c>
      <c r="M304" s="19" t="s">
        <v>5151</v>
      </c>
      <c r="O304" t="s">
        <v>5576</v>
      </c>
      <c r="P304" t="s">
        <v>5730</v>
      </c>
      <c r="Q304" t="s">
        <v>262</v>
      </c>
      <c r="R304" t="s">
        <v>5746</v>
      </c>
      <c r="S304" t="str">
        <f t="shared" si="5"/>
        <v>n_DC_y17_ag9 * duration_Dc_ag9 * dw_TB * (1+disc)^-8</v>
      </c>
    </row>
    <row r="305" spans="3:19" x14ac:dyDescent="0.2">
      <c r="C305" s="18" t="s">
        <v>4727</v>
      </c>
      <c r="D305" s="19" t="s">
        <v>2139</v>
      </c>
      <c r="F305" s="18" t="s">
        <v>2989</v>
      </c>
      <c r="G305" s="19" t="s">
        <v>3424</v>
      </c>
      <c r="I305" s="18" t="s">
        <v>3877</v>
      </c>
      <c r="J305" s="19" t="s">
        <v>6036</v>
      </c>
      <c r="L305" s="18" t="s">
        <v>4302</v>
      </c>
      <c r="M305" s="19" t="s">
        <v>5152</v>
      </c>
      <c r="O305" t="s">
        <v>5577</v>
      </c>
      <c r="P305" t="s">
        <v>5731</v>
      </c>
      <c r="Q305" t="s">
        <v>262</v>
      </c>
      <c r="R305" t="s">
        <v>5747</v>
      </c>
      <c r="S305" t="str">
        <f t="shared" si="5"/>
        <v>n_DC_y17_ag10 * duration_Dc_ag10 * dw_TB * (1+disc)^-9</v>
      </c>
    </row>
    <row r="306" spans="3:19" x14ac:dyDescent="0.2">
      <c r="C306" s="18" t="s">
        <v>4728</v>
      </c>
      <c r="D306" s="19" t="s">
        <v>2140</v>
      </c>
      <c r="F306" s="18" t="s">
        <v>2990</v>
      </c>
      <c r="G306" s="19" t="s">
        <v>3425</v>
      </c>
      <c r="I306" s="18" t="s">
        <v>3878</v>
      </c>
      <c r="J306" s="19" t="s">
        <v>6037</v>
      </c>
      <c r="L306" s="18" t="s">
        <v>4303</v>
      </c>
      <c r="M306" s="19" t="s">
        <v>5153</v>
      </c>
      <c r="O306" t="s">
        <v>5578</v>
      </c>
      <c r="P306" t="s">
        <v>5732</v>
      </c>
      <c r="Q306" t="s">
        <v>262</v>
      </c>
      <c r="R306" t="s">
        <v>5748</v>
      </c>
      <c r="S306" t="str">
        <f t="shared" si="5"/>
        <v>n_DC_y17_ag11 * duration_Dc_ag11 * dw_TB * (1+disc)^-10</v>
      </c>
    </row>
    <row r="307" spans="3:19" x14ac:dyDescent="0.2">
      <c r="C307" s="18" t="s">
        <v>4729</v>
      </c>
      <c r="D307" s="19" t="s">
        <v>2141</v>
      </c>
      <c r="F307" s="18" t="s">
        <v>2991</v>
      </c>
      <c r="G307" s="19" t="s">
        <v>3426</v>
      </c>
      <c r="I307" s="18" t="s">
        <v>3879</v>
      </c>
      <c r="J307" s="19" t="s">
        <v>6038</v>
      </c>
      <c r="L307" s="18" t="s">
        <v>4304</v>
      </c>
      <c r="M307" s="19" t="s">
        <v>5154</v>
      </c>
      <c r="O307" t="s">
        <v>5579</v>
      </c>
      <c r="P307" t="s">
        <v>5733</v>
      </c>
      <c r="Q307" t="s">
        <v>262</v>
      </c>
      <c r="R307" t="s">
        <v>5749</v>
      </c>
      <c r="S307" t="str">
        <f t="shared" si="5"/>
        <v>n_DC_y17_ag12 * duration_Dc_ag12 * dw_TB * (1+disc)^-11</v>
      </c>
    </row>
    <row r="308" spans="3:19" x14ac:dyDescent="0.2">
      <c r="C308" s="18" t="s">
        <v>4730</v>
      </c>
      <c r="D308" s="19" t="s">
        <v>2142</v>
      </c>
      <c r="F308" s="18" t="s">
        <v>2992</v>
      </c>
      <c r="G308" s="19" t="s">
        <v>3427</v>
      </c>
      <c r="I308" s="18" t="s">
        <v>3880</v>
      </c>
      <c r="J308" s="19" t="s">
        <v>6039</v>
      </c>
      <c r="L308" s="18" t="s">
        <v>4305</v>
      </c>
      <c r="M308" s="19" t="s">
        <v>5155</v>
      </c>
      <c r="O308" t="s">
        <v>5580</v>
      </c>
      <c r="P308" t="s">
        <v>5734</v>
      </c>
      <c r="Q308" t="s">
        <v>262</v>
      </c>
      <c r="R308" t="s">
        <v>5750</v>
      </c>
      <c r="S308" t="str">
        <f t="shared" si="5"/>
        <v>n_DC_y17_ag13 * duration_Dc_ag13 * dw_TB * (1+disc)^-12</v>
      </c>
    </row>
    <row r="309" spans="3:19" x14ac:dyDescent="0.2">
      <c r="C309" s="18" t="s">
        <v>4731</v>
      </c>
      <c r="D309" s="19" t="s">
        <v>2143</v>
      </c>
      <c r="F309" s="18" t="s">
        <v>2993</v>
      </c>
      <c r="G309" s="19" t="s">
        <v>3428</v>
      </c>
      <c r="I309" s="18" t="s">
        <v>3881</v>
      </c>
      <c r="J309" s="19" t="s">
        <v>6040</v>
      </c>
      <c r="L309" s="18" t="s">
        <v>4306</v>
      </c>
      <c r="M309" s="19" t="s">
        <v>5156</v>
      </c>
      <c r="O309" t="s">
        <v>5581</v>
      </c>
      <c r="P309" t="s">
        <v>5735</v>
      </c>
      <c r="Q309" t="s">
        <v>262</v>
      </c>
      <c r="R309" t="s">
        <v>5751</v>
      </c>
      <c r="S309" t="str">
        <f t="shared" si="5"/>
        <v>n_DC_y17_ag14 * duration_Dc_ag14 * dw_TB * (1+disc)^-13</v>
      </c>
    </row>
    <row r="310" spans="3:19" x14ac:dyDescent="0.2">
      <c r="C310" s="18" t="s">
        <v>4732</v>
      </c>
      <c r="D310" s="19" t="s">
        <v>2144</v>
      </c>
      <c r="F310" s="18" t="s">
        <v>2994</v>
      </c>
      <c r="G310" s="19" t="s">
        <v>3429</v>
      </c>
      <c r="I310" s="18" t="s">
        <v>3882</v>
      </c>
      <c r="J310" s="19" t="s">
        <v>6041</v>
      </c>
      <c r="L310" s="18" t="s">
        <v>4307</v>
      </c>
      <c r="M310" s="19" t="s">
        <v>5157</v>
      </c>
      <c r="O310" t="s">
        <v>5582</v>
      </c>
      <c r="P310" t="s">
        <v>5736</v>
      </c>
      <c r="Q310" t="s">
        <v>262</v>
      </c>
      <c r="R310" t="s">
        <v>5752</v>
      </c>
      <c r="S310" t="str">
        <f t="shared" si="5"/>
        <v>n_DC_y17_ag15 * duration_Dc_ag15 * dw_TB * (1+disc)^-14</v>
      </c>
    </row>
    <row r="311" spans="3:19" x14ac:dyDescent="0.2">
      <c r="C311" s="18" t="s">
        <v>4733</v>
      </c>
      <c r="D311" s="19" t="s">
        <v>2145</v>
      </c>
      <c r="F311" s="18" t="s">
        <v>2995</v>
      </c>
      <c r="G311" s="19" t="s">
        <v>3430</v>
      </c>
      <c r="I311" s="18" t="s">
        <v>3883</v>
      </c>
      <c r="J311" s="19" t="s">
        <v>6042</v>
      </c>
      <c r="L311" s="18" t="s">
        <v>4308</v>
      </c>
      <c r="M311" s="19" t="s">
        <v>5158</v>
      </c>
      <c r="O311" t="s">
        <v>5583</v>
      </c>
      <c r="P311" t="s">
        <v>5737</v>
      </c>
      <c r="Q311" t="s">
        <v>262</v>
      </c>
      <c r="R311" t="s">
        <v>5753</v>
      </c>
      <c r="S311" t="str">
        <f t="shared" si="5"/>
        <v>n_DC_y17_ag16 * duration_Dc_ag16 * dw_TB * (1+disc)^-15</v>
      </c>
    </row>
    <row r="312" spans="3:19" x14ac:dyDescent="0.2">
      <c r="C312" s="18" t="s">
        <v>4734</v>
      </c>
      <c r="D312" s="19" t="s">
        <v>2146</v>
      </c>
      <c r="F312" s="18" t="s">
        <v>2996</v>
      </c>
      <c r="G312" s="19" t="s">
        <v>3431</v>
      </c>
      <c r="I312" s="18" t="s">
        <v>3884</v>
      </c>
      <c r="J312" s="19" t="s">
        <v>6043</v>
      </c>
      <c r="L312" s="18" t="s">
        <v>4309</v>
      </c>
      <c r="M312" s="19" t="s">
        <v>5159</v>
      </c>
      <c r="O312" t="s">
        <v>5584</v>
      </c>
      <c r="P312" t="s">
        <v>5738</v>
      </c>
      <c r="Q312" t="s">
        <v>262</v>
      </c>
      <c r="R312" t="s">
        <v>5754</v>
      </c>
      <c r="S312" t="str">
        <f t="shared" si="5"/>
        <v>n_DC_y17_ag17 * duration_Dc_ag17 * dw_TB * (1+disc)^-16</v>
      </c>
    </row>
    <row r="313" spans="3:19" x14ac:dyDescent="0.2">
      <c r="C313" s="18" t="s">
        <v>4735</v>
      </c>
      <c r="D313" s="19" t="s">
        <v>2147</v>
      </c>
      <c r="F313" s="18" t="s">
        <v>2997</v>
      </c>
      <c r="G313" s="19" t="s">
        <v>3432</v>
      </c>
      <c r="I313" s="18" t="s">
        <v>3885</v>
      </c>
      <c r="J313" s="19" t="s">
        <v>6044</v>
      </c>
      <c r="L313" s="18" t="s">
        <v>4310</v>
      </c>
      <c r="M313" s="19" t="s">
        <v>5160</v>
      </c>
      <c r="O313" t="s">
        <v>5585</v>
      </c>
      <c r="P313" t="s">
        <v>5722</v>
      </c>
      <c r="Q313" t="s">
        <v>262</v>
      </c>
      <c r="R313">
        <v>1</v>
      </c>
      <c r="S313" t="str">
        <f t="shared" si="5"/>
        <v>n_DC_y18_ag1 * duration_Dc_ag1 * dw_TB * 1</v>
      </c>
    </row>
    <row r="314" spans="3:19" x14ac:dyDescent="0.2">
      <c r="C314" s="18" t="s">
        <v>4736</v>
      </c>
      <c r="D314" s="19" t="s">
        <v>2148</v>
      </c>
      <c r="F314" s="18" t="s">
        <v>2998</v>
      </c>
      <c r="G314" s="19" t="s">
        <v>3433</v>
      </c>
      <c r="I314" s="18" t="s">
        <v>3886</v>
      </c>
      <c r="J314" s="19" t="s">
        <v>6045</v>
      </c>
      <c r="L314" s="18" t="s">
        <v>4311</v>
      </c>
      <c r="M314" s="19" t="s">
        <v>5161</v>
      </c>
      <c r="O314" t="s">
        <v>5586</v>
      </c>
      <c r="P314" t="s">
        <v>5723</v>
      </c>
      <c r="Q314" t="s">
        <v>262</v>
      </c>
      <c r="R314" t="s">
        <v>5739</v>
      </c>
      <c r="S314" t="str">
        <f t="shared" si="5"/>
        <v>n_DC_y18_ag2 * duration_Dc_ag2 * dw_TB * (1+disc)^-1</v>
      </c>
    </row>
    <row r="315" spans="3:19" x14ac:dyDescent="0.2">
      <c r="C315" s="18" t="s">
        <v>4737</v>
      </c>
      <c r="D315" s="19" t="s">
        <v>2149</v>
      </c>
      <c r="F315" s="18" t="s">
        <v>2999</v>
      </c>
      <c r="G315" s="19" t="s">
        <v>3434</v>
      </c>
      <c r="I315" s="18" t="s">
        <v>3887</v>
      </c>
      <c r="J315" s="19" t="s">
        <v>6046</v>
      </c>
      <c r="L315" s="18" t="s">
        <v>4312</v>
      </c>
      <c r="M315" s="19" t="s">
        <v>5162</v>
      </c>
      <c r="O315" t="s">
        <v>5587</v>
      </c>
      <c r="P315" t="s">
        <v>5724</v>
      </c>
      <c r="Q315" t="s">
        <v>262</v>
      </c>
      <c r="R315" t="s">
        <v>5740</v>
      </c>
      <c r="S315" t="str">
        <f t="shared" si="5"/>
        <v>n_DC_y18_ag3 * duration_Dc_ag3 * dw_TB * (1+disc)^-2</v>
      </c>
    </row>
    <row r="316" spans="3:19" x14ac:dyDescent="0.2">
      <c r="C316" s="18" t="s">
        <v>4738</v>
      </c>
      <c r="D316" s="19" t="s">
        <v>2150</v>
      </c>
      <c r="F316" s="18" t="s">
        <v>3000</v>
      </c>
      <c r="G316" s="19" t="s">
        <v>3435</v>
      </c>
      <c r="I316" s="18" t="s">
        <v>3888</v>
      </c>
      <c r="J316" s="19" t="s">
        <v>6047</v>
      </c>
      <c r="L316" s="18" t="s">
        <v>4313</v>
      </c>
      <c r="M316" s="19" t="s">
        <v>5163</v>
      </c>
      <c r="O316" t="s">
        <v>5588</v>
      </c>
      <c r="P316" t="s">
        <v>5725</v>
      </c>
      <c r="Q316" t="s">
        <v>262</v>
      </c>
      <c r="R316" t="s">
        <v>5741</v>
      </c>
      <c r="S316" t="str">
        <f t="shared" si="5"/>
        <v>n_DC_y18_ag4 * duration_Dc_ag4 * dw_TB * (1+disc)^-3</v>
      </c>
    </row>
    <row r="317" spans="3:19" x14ac:dyDescent="0.2">
      <c r="C317" s="18" t="s">
        <v>4739</v>
      </c>
      <c r="D317" s="19" t="s">
        <v>2151</v>
      </c>
      <c r="F317" s="18" t="s">
        <v>3001</v>
      </c>
      <c r="G317" s="19" t="s">
        <v>3436</v>
      </c>
      <c r="I317" s="18" t="s">
        <v>3889</v>
      </c>
      <c r="J317" s="19" t="s">
        <v>6048</v>
      </c>
      <c r="L317" s="18" t="s">
        <v>4314</v>
      </c>
      <c r="M317" s="19" t="s">
        <v>5164</v>
      </c>
      <c r="O317" t="s">
        <v>5589</v>
      </c>
      <c r="P317" t="s">
        <v>5726</v>
      </c>
      <c r="Q317" t="s">
        <v>262</v>
      </c>
      <c r="R317" t="s">
        <v>5742</v>
      </c>
      <c r="S317" t="str">
        <f t="shared" si="5"/>
        <v>n_DC_y18_ag5 * duration_Dc_ag5 * dw_TB * (1+disc)^-4</v>
      </c>
    </row>
    <row r="318" spans="3:19" x14ac:dyDescent="0.2">
      <c r="C318" s="18" t="s">
        <v>4740</v>
      </c>
      <c r="D318" s="19" t="s">
        <v>2152</v>
      </c>
      <c r="F318" s="18" t="s">
        <v>3002</v>
      </c>
      <c r="G318" s="19" t="s">
        <v>3437</v>
      </c>
      <c r="I318" s="18" t="s">
        <v>3890</v>
      </c>
      <c r="J318" s="19" t="s">
        <v>6049</v>
      </c>
      <c r="L318" s="18" t="s">
        <v>4315</v>
      </c>
      <c r="M318" s="19" t="s">
        <v>5165</v>
      </c>
      <c r="O318" t="s">
        <v>5590</v>
      </c>
      <c r="P318" t="s">
        <v>5727</v>
      </c>
      <c r="Q318" t="s">
        <v>262</v>
      </c>
      <c r="R318" t="s">
        <v>5743</v>
      </c>
      <c r="S318" t="str">
        <f t="shared" si="5"/>
        <v>n_DC_y18_ag6 * duration_Dc_ag6 * dw_TB * (1+disc)^-5</v>
      </c>
    </row>
    <row r="319" spans="3:19" x14ac:dyDescent="0.2">
      <c r="C319" s="18" t="s">
        <v>4741</v>
      </c>
      <c r="D319" s="19" t="s">
        <v>2153</v>
      </c>
      <c r="F319" s="18" t="s">
        <v>3003</v>
      </c>
      <c r="G319" s="19" t="s">
        <v>3438</v>
      </c>
      <c r="I319" s="18" t="s">
        <v>3891</v>
      </c>
      <c r="J319" s="19" t="s">
        <v>6050</v>
      </c>
      <c r="L319" s="18" t="s">
        <v>4316</v>
      </c>
      <c r="M319" s="19" t="s">
        <v>5166</v>
      </c>
      <c r="O319" t="s">
        <v>5591</v>
      </c>
      <c r="P319" t="s">
        <v>5728</v>
      </c>
      <c r="Q319" t="s">
        <v>262</v>
      </c>
      <c r="R319" t="s">
        <v>5744</v>
      </c>
      <c r="S319" t="str">
        <f t="shared" si="5"/>
        <v>n_DC_y18_ag7 * duration_Dc_ag7 * dw_TB * (1+disc)^-6</v>
      </c>
    </row>
    <row r="320" spans="3:19" x14ac:dyDescent="0.2">
      <c r="C320" s="18" t="s">
        <v>4742</v>
      </c>
      <c r="D320" s="19" t="s">
        <v>2154</v>
      </c>
      <c r="F320" s="18" t="s">
        <v>3004</v>
      </c>
      <c r="G320" s="19" t="s">
        <v>3439</v>
      </c>
      <c r="I320" s="18" t="s">
        <v>3892</v>
      </c>
      <c r="J320" s="19" t="s">
        <v>6051</v>
      </c>
      <c r="L320" s="18" t="s">
        <v>4317</v>
      </c>
      <c r="M320" s="19" t="s">
        <v>5167</v>
      </c>
      <c r="O320" t="s">
        <v>5592</v>
      </c>
      <c r="P320" t="s">
        <v>5729</v>
      </c>
      <c r="Q320" t="s">
        <v>262</v>
      </c>
      <c r="R320" t="s">
        <v>5745</v>
      </c>
      <c r="S320" t="str">
        <f t="shared" si="5"/>
        <v>n_DC_y18_ag8 * duration_Dc_ag8 * dw_TB * (1+disc)^-7</v>
      </c>
    </row>
    <row r="321" spans="3:19" x14ac:dyDescent="0.2">
      <c r="C321" s="18" t="s">
        <v>4743</v>
      </c>
      <c r="D321" s="19" t="s">
        <v>2155</v>
      </c>
      <c r="F321" s="18" t="s">
        <v>3005</v>
      </c>
      <c r="G321" s="19" t="s">
        <v>3440</v>
      </c>
      <c r="I321" s="18" t="s">
        <v>3893</v>
      </c>
      <c r="J321" s="19" t="s">
        <v>6052</v>
      </c>
      <c r="L321" s="18" t="s">
        <v>4318</v>
      </c>
      <c r="M321" s="19" t="s">
        <v>5168</v>
      </c>
      <c r="O321" t="s">
        <v>5593</v>
      </c>
      <c r="P321" t="s">
        <v>5730</v>
      </c>
      <c r="Q321" t="s">
        <v>262</v>
      </c>
      <c r="R321" t="s">
        <v>5746</v>
      </c>
      <c r="S321" t="str">
        <f t="shared" si="5"/>
        <v>n_DC_y18_ag9 * duration_Dc_ag9 * dw_TB * (1+disc)^-8</v>
      </c>
    </row>
    <row r="322" spans="3:19" x14ac:dyDescent="0.2">
      <c r="C322" s="18" t="s">
        <v>4744</v>
      </c>
      <c r="D322" s="19" t="s">
        <v>2156</v>
      </c>
      <c r="F322" s="18" t="s">
        <v>3006</v>
      </c>
      <c r="G322" s="19" t="s">
        <v>3441</v>
      </c>
      <c r="I322" s="18" t="s">
        <v>3894</v>
      </c>
      <c r="J322" s="19" t="s">
        <v>6053</v>
      </c>
      <c r="L322" s="18" t="s">
        <v>4319</v>
      </c>
      <c r="M322" s="19" t="s">
        <v>5169</v>
      </c>
      <c r="O322" t="s">
        <v>5594</v>
      </c>
      <c r="P322" t="s">
        <v>5731</v>
      </c>
      <c r="Q322" t="s">
        <v>262</v>
      </c>
      <c r="R322" t="s">
        <v>5747</v>
      </c>
      <c r="S322" t="str">
        <f t="shared" si="5"/>
        <v>n_DC_y18_ag10 * duration_Dc_ag10 * dw_TB * (1+disc)^-9</v>
      </c>
    </row>
    <row r="323" spans="3:19" x14ac:dyDescent="0.2">
      <c r="C323" s="18" t="s">
        <v>4745</v>
      </c>
      <c r="D323" s="19" t="s">
        <v>2157</v>
      </c>
      <c r="F323" s="18" t="s">
        <v>3007</v>
      </c>
      <c r="G323" s="19" t="s">
        <v>3442</v>
      </c>
      <c r="I323" s="18" t="s">
        <v>3895</v>
      </c>
      <c r="J323" s="19" t="s">
        <v>6054</v>
      </c>
      <c r="L323" s="18" t="s">
        <v>4320</v>
      </c>
      <c r="M323" s="19" t="s">
        <v>5170</v>
      </c>
      <c r="O323" t="s">
        <v>5595</v>
      </c>
      <c r="P323" t="s">
        <v>5732</v>
      </c>
      <c r="Q323" t="s">
        <v>262</v>
      </c>
      <c r="R323" t="s">
        <v>5748</v>
      </c>
      <c r="S323" t="str">
        <f t="shared" si="5"/>
        <v>n_DC_y18_ag11 * duration_Dc_ag11 * dw_TB * (1+disc)^-10</v>
      </c>
    </row>
    <row r="324" spans="3:19" x14ac:dyDescent="0.2">
      <c r="C324" s="18" t="s">
        <v>4746</v>
      </c>
      <c r="D324" s="19" t="s">
        <v>2158</v>
      </c>
      <c r="F324" s="18" t="s">
        <v>3008</v>
      </c>
      <c r="G324" s="19" t="s">
        <v>3443</v>
      </c>
      <c r="I324" s="18" t="s">
        <v>3896</v>
      </c>
      <c r="J324" s="19" t="s">
        <v>6055</v>
      </c>
      <c r="L324" s="18" t="s">
        <v>4321</v>
      </c>
      <c r="M324" s="19" t="s">
        <v>5171</v>
      </c>
      <c r="O324" t="s">
        <v>5596</v>
      </c>
      <c r="P324" t="s">
        <v>5733</v>
      </c>
      <c r="Q324" t="s">
        <v>262</v>
      </c>
      <c r="R324" t="s">
        <v>5749</v>
      </c>
      <c r="S324" t="str">
        <f t="shared" si="5"/>
        <v>n_DC_y18_ag12 * duration_Dc_ag12 * dw_TB * (1+disc)^-11</v>
      </c>
    </row>
    <row r="325" spans="3:19" x14ac:dyDescent="0.2">
      <c r="C325" s="18" t="s">
        <v>4747</v>
      </c>
      <c r="D325" s="19" t="s">
        <v>2159</v>
      </c>
      <c r="F325" s="18" t="s">
        <v>3009</v>
      </c>
      <c r="G325" s="19" t="s">
        <v>3444</v>
      </c>
      <c r="I325" s="18" t="s">
        <v>3897</v>
      </c>
      <c r="J325" s="19" t="s">
        <v>6056</v>
      </c>
      <c r="L325" s="18" t="s">
        <v>4322</v>
      </c>
      <c r="M325" s="19" t="s">
        <v>5172</v>
      </c>
      <c r="O325" t="s">
        <v>5597</v>
      </c>
      <c r="P325" t="s">
        <v>5734</v>
      </c>
      <c r="Q325" t="s">
        <v>262</v>
      </c>
      <c r="R325" t="s">
        <v>5750</v>
      </c>
      <c r="S325" t="str">
        <f t="shared" si="5"/>
        <v>n_DC_y18_ag13 * duration_Dc_ag13 * dw_TB * (1+disc)^-12</v>
      </c>
    </row>
    <row r="326" spans="3:19" x14ac:dyDescent="0.2">
      <c r="C326" s="18" t="s">
        <v>4748</v>
      </c>
      <c r="D326" s="19" t="s">
        <v>2160</v>
      </c>
      <c r="F326" s="18" t="s">
        <v>3010</v>
      </c>
      <c r="G326" s="19" t="s">
        <v>3445</v>
      </c>
      <c r="I326" s="18" t="s">
        <v>3898</v>
      </c>
      <c r="J326" s="19" t="s">
        <v>6057</v>
      </c>
      <c r="L326" s="18" t="s">
        <v>4323</v>
      </c>
      <c r="M326" s="19" t="s">
        <v>5173</v>
      </c>
      <c r="O326" t="s">
        <v>5598</v>
      </c>
      <c r="P326" t="s">
        <v>5735</v>
      </c>
      <c r="Q326" t="s">
        <v>262</v>
      </c>
      <c r="R326" t="s">
        <v>5751</v>
      </c>
      <c r="S326" t="str">
        <f t="shared" si="5"/>
        <v>n_DC_y18_ag14 * duration_Dc_ag14 * dw_TB * (1+disc)^-13</v>
      </c>
    </row>
    <row r="327" spans="3:19" x14ac:dyDescent="0.2">
      <c r="C327" s="18" t="s">
        <v>4749</v>
      </c>
      <c r="D327" s="19" t="s">
        <v>2161</v>
      </c>
      <c r="F327" s="18" t="s">
        <v>3011</v>
      </c>
      <c r="G327" s="19" t="s">
        <v>3446</v>
      </c>
      <c r="I327" s="18" t="s">
        <v>3899</v>
      </c>
      <c r="J327" s="19" t="s">
        <v>6058</v>
      </c>
      <c r="L327" s="18" t="s">
        <v>4324</v>
      </c>
      <c r="M327" s="19" t="s">
        <v>5174</v>
      </c>
      <c r="O327" t="s">
        <v>5599</v>
      </c>
      <c r="P327" t="s">
        <v>5736</v>
      </c>
      <c r="Q327" t="s">
        <v>262</v>
      </c>
      <c r="R327" t="s">
        <v>5752</v>
      </c>
      <c r="S327" t="str">
        <f t="shared" si="5"/>
        <v>n_DC_y18_ag15 * duration_Dc_ag15 * dw_TB * (1+disc)^-14</v>
      </c>
    </row>
    <row r="328" spans="3:19" x14ac:dyDescent="0.2">
      <c r="C328" s="18" t="s">
        <v>4750</v>
      </c>
      <c r="D328" s="19" t="s">
        <v>2162</v>
      </c>
      <c r="F328" s="18" t="s">
        <v>3012</v>
      </c>
      <c r="G328" s="19" t="s">
        <v>3447</v>
      </c>
      <c r="I328" s="18" t="s">
        <v>3900</v>
      </c>
      <c r="J328" s="19" t="s">
        <v>6059</v>
      </c>
      <c r="L328" s="18" t="s">
        <v>4325</v>
      </c>
      <c r="M328" s="19" t="s">
        <v>5175</v>
      </c>
      <c r="O328" t="s">
        <v>5600</v>
      </c>
      <c r="P328" t="s">
        <v>5737</v>
      </c>
      <c r="Q328" t="s">
        <v>262</v>
      </c>
      <c r="R328" t="s">
        <v>5753</v>
      </c>
      <c r="S328" t="str">
        <f t="shared" si="5"/>
        <v>n_DC_y18_ag16 * duration_Dc_ag16 * dw_TB * (1+disc)^-15</v>
      </c>
    </row>
    <row r="329" spans="3:19" x14ac:dyDescent="0.2">
      <c r="C329" s="18" t="s">
        <v>4751</v>
      </c>
      <c r="D329" s="19" t="s">
        <v>2163</v>
      </c>
      <c r="F329" s="18" t="s">
        <v>3013</v>
      </c>
      <c r="G329" s="19" t="s">
        <v>3448</v>
      </c>
      <c r="I329" s="18" t="s">
        <v>3901</v>
      </c>
      <c r="J329" s="19" t="s">
        <v>6060</v>
      </c>
      <c r="L329" s="18" t="s">
        <v>4326</v>
      </c>
      <c r="M329" s="19" t="s">
        <v>5176</v>
      </c>
      <c r="O329" t="s">
        <v>5601</v>
      </c>
      <c r="P329" t="s">
        <v>5738</v>
      </c>
      <c r="Q329" t="s">
        <v>262</v>
      </c>
      <c r="R329" t="s">
        <v>5754</v>
      </c>
      <c r="S329" t="str">
        <f t="shared" si="5"/>
        <v>n_DC_y18_ag17 * duration_Dc_ag17 * dw_TB * (1+disc)^-16</v>
      </c>
    </row>
    <row r="330" spans="3:19" x14ac:dyDescent="0.2">
      <c r="C330" s="18" t="s">
        <v>4752</v>
      </c>
      <c r="D330" s="19" t="s">
        <v>2164</v>
      </c>
      <c r="F330" s="18" t="s">
        <v>3014</v>
      </c>
      <c r="G330" s="19" t="s">
        <v>3449</v>
      </c>
      <c r="I330" s="18" t="s">
        <v>3902</v>
      </c>
      <c r="J330" s="19" t="s">
        <v>6061</v>
      </c>
      <c r="L330" s="18" t="s">
        <v>4327</v>
      </c>
      <c r="M330" s="19" t="s">
        <v>5177</v>
      </c>
      <c r="O330" t="s">
        <v>5602</v>
      </c>
      <c r="P330" t="s">
        <v>5722</v>
      </c>
      <c r="Q330" t="s">
        <v>262</v>
      </c>
      <c r="R330">
        <v>1</v>
      </c>
      <c r="S330" t="str">
        <f t="shared" si="5"/>
        <v>n_DC_y19_ag1 * duration_Dc_ag1 * dw_TB * 1</v>
      </c>
    </row>
    <row r="331" spans="3:19" x14ac:dyDescent="0.2">
      <c r="C331" s="18" t="s">
        <v>4753</v>
      </c>
      <c r="D331" s="19" t="s">
        <v>2165</v>
      </c>
      <c r="F331" s="18" t="s">
        <v>3015</v>
      </c>
      <c r="G331" s="19" t="s">
        <v>3450</v>
      </c>
      <c r="I331" s="18" t="s">
        <v>3903</v>
      </c>
      <c r="J331" s="19" t="s">
        <v>6062</v>
      </c>
      <c r="L331" s="18" t="s">
        <v>4328</v>
      </c>
      <c r="M331" s="19" t="s">
        <v>5178</v>
      </c>
      <c r="O331" t="s">
        <v>5603</v>
      </c>
      <c r="P331" t="s">
        <v>5723</v>
      </c>
      <c r="Q331" t="s">
        <v>262</v>
      </c>
      <c r="R331" t="s">
        <v>5739</v>
      </c>
      <c r="S331" t="str">
        <f t="shared" si="5"/>
        <v>n_DC_y19_ag2 * duration_Dc_ag2 * dw_TB * (1+disc)^-1</v>
      </c>
    </row>
    <row r="332" spans="3:19" x14ac:dyDescent="0.2">
      <c r="C332" s="18" t="s">
        <v>4754</v>
      </c>
      <c r="D332" s="19" t="s">
        <v>2166</v>
      </c>
      <c r="F332" s="18" t="s">
        <v>3016</v>
      </c>
      <c r="G332" s="19" t="s">
        <v>3451</v>
      </c>
      <c r="I332" s="18" t="s">
        <v>3904</v>
      </c>
      <c r="J332" s="19" t="s">
        <v>6063</v>
      </c>
      <c r="L332" s="18" t="s">
        <v>4329</v>
      </c>
      <c r="M332" s="19" t="s">
        <v>5179</v>
      </c>
      <c r="O332" t="s">
        <v>5604</v>
      </c>
      <c r="P332" t="s">
        <v>5724</v>
      </c>
      <c r="Q332" t="s">
        <v>262</v>
      </c>
      <c r="R332" t="s">
        <v>5740</v>
      </c>
      <c r="S332" t="str">
        <f t="shared" si="5"/>
        <v>n_DC_y19_ag3 * duration_Dc_ag3 * dw_TB * (1+disc)^-2</v>
      </c>
    </row>
    <row r="333" spans="3:19" x14ac:dyDescent="0.2">
      <c r="C333" s="18" t="s">
        <v>4755</v>
      </c>
      <c r="D333" s="19" t="s">
        <v>2167</v>
      </c>
      <c r="F333" s="18" t="s">
        <v>3017</v>
      </c>
      <c r="G333" s="19" t="s">
        <v>3452</v>
      </c>
      <c r="I333" s="18" t="s">
        <v>3905</v>
      </c>
      <c r="J333" s="19" t="s">
        <v>6064</v>
      </c>
      <c r="L333" s="18" t="s">
        <v>4330</v>
      </c>
      <c r="M333" s="19" t="s">
        <v>5180</v>
      </c>
      <c r="O333" t="s">
        <v>5605</v>
      </c>
      <c r="P333" t="s">
        <v>5725</v>
      </c>
      <c r="Q333" t="s">
        <v>262</v>
      </c>
      <c r="R333" t="s">
        <v>5741</v>
      </c>
      <c r="S333" t="str">
        <f t="shared" si="5"/>
        <v>n_DC_y19_ag4 * duration_Dc_ag4 * dw_TB * (1+disc)^-3</v>
      </c>
    </row>
    <row r="334" spans="3:19" x14ac:dyDescent="0.2">
      <c r="C334" s="18" t="s">
        <v>4756</v>
      </c>
      <c r="D334" s="19" t="s">
        <v>2168</v>
      </c>
      <c r="F334" s="18" t="s">
        <v>3018</v>
      </c>
      <c r="G334" s="19" t="s">
        <v>3453</v>
      </c>
      <c r="I334" s="18" t="s">
        <v>3906</v>
      </c>
      <c r="J334" s="19" t="s">
        <v>6065</v>
      </c>
      <c r="L334" s="18" t="s">
        <v>4331</v>
      </c>
      <c r="M334" s="19" t="s">
        <v>5181</v>
      </c>
      <c r="O334" t="s">
        <v>5606</v>
      </c>
      <c r="P334" t="s">
        <v>5726</v>
      </c>
      <c r="Q334" t="s">
        <v>262</v>
      </c>
      <c r="R334" t="s">
        <v>5742</v>
      </c>
      <c r="S334" t="str">
        <f t="shared" si="5"/>
        <v>n_DC_y19_ag5 * duration_Dc_ag5 * dw_TB * (1+disc)^-4</v>
      </c>
    </row>
    <row r="335" spans="3:19" x14ac:dyDescent="0.2">
      <c r="C335" s="18" t="s">
        <v>4757</v>
      </c>
      <c r="D335" s="19" t="s">
        <v>2169</v>
      </c>
      <c r="F335" s="18" t="s">
        <v>3019</v>
      </c>
      <c r="G335" s="19" t="s">
        <v>3454</v>
      </c>
      <c r="I335" s="18" t="s">
        <v>3907</v>
      </c>
      <c r="J335" s="19" t="s">
        <v>6066</v>
      </c>
      <c r="L335" s="18" t="s">
        <v>4332</v>
      </c>
      <c r="M335" s="19" t="s">
        <v>5182</v>
      </c>
      <c r="O335" t="s">
        <v>5607</v>
      </c>
      <c r="P335" t="s">
        <v>5727</v>
      </c>
      <c r="Q335" t="s">
        <v>262</v>
      </c>
      <c r="R335" t="s">
        <v>5743</v>
      </c>
      <c r="S335" t="str">
        <f t="shared" si="5"/>
        <v>n_DC_y19_ag6 * duration_Dc_ag6 * dw_TB * (1+disc)^-5</v>
      </c>
    </row>
    <row r="336" spans="3:19" x14ac:dyDescent="0.2">
      <c r="C336" s="18" t="s">
        <v>4758</v>
      </c>
      <c r="D336" s="19" t="s">
        <v>2170</v>
      </c>
      <c r="F336" s="18" t="s">
        <v>3020</v>
      </c>
      <c r="G336" s="19" t="s">
        <v>3455</v>
      </c>
      <c r="I336" s="18" t="s">
        <v>3908</v>
      </c>
      <c r="J336" s="19" t="s">
        <v>6067</v>
      </c>
      <c r="L336" s="18" t="s">
        <v>4333</v>
      </c>
      <c r="M336" s="19" t="s">
        <v>5183</v>
      </c>
      <c r="O336" t="s">
        <v>5608</v>
      </c>
      <c r="P336" t="s">
        <v>5728</v>
      </c>
      <c r="Q336" t="s">
        <v>262</v>
      </c>
      <c r="R336" t="s">
        <v>5744</v>
      </c>
      <c r="S336" t="str">
        <f t="shared" si="5"/>
        <v>n_DC_y19_ag7 * duration_Dc_ag7 * dw_TB * (1+disc)^-6</v>
      </c>
    </row>
    <row r="337" spans="3:19" x14ac:dyDescent="0.2">
      <c r="C337" s="18" t="s">
        <v>4759</v>
      </c>
      <c r="D337" s="19" t="s">
        <v>2171</v>
      </c>
      <c r="F337" s="18" t="s">
        <v>3021</v>
      </c>
      <c r="G337" s="19" t="s">
        <v>3456</v>
      </c>
      <c r="I337" s="18" t="s">
        <v>3909</v>
      </c>
      <c r="J337" s="19" t="s">
        <v>6068</v>
      </c>
      <c r="L337" s="18" t="s">
        <v>4334</v>
      </c>
      <c r="M337" s="19" t="s">
        <v>5184</v>
      </c>
      <c r="O337" t="s">
        <v>5609</v>
      </c>
      <c r="P337" t="s">
        <v>5729</v>
      </c>
      <c r="Q337" t="s">
        <v>262</v>
      </c>
      <c r="R337" t="s">
        <v>5745</v>
      </c>
      <c r="S337" t="str">
        <f t="shared" si="5"/>
        <v>n_DC_y19_ag8 * duration_Dc_ag8 * dw_TB * (1+disc)^-7</v>
      </c>
    </row>
    <row r="338" spans="3:19" x14ac:dyDescent="0.2">
      <c r="C338" s="18" t="s">
        <v>4760</v>
      </c>
      <c r="D338" s="19" t="s">
        <v>2172</v>
      </c>
      <c r="F338" s="18" t="s">
        <v>3022</v>
      </c>
      <c r="G338" s="19" t="s">
        <v>3457</v>
      </c>
      <c r="I338" s="18" t="s">
        <v>3910</v>
      </c>
      <c r="J338" s="19" t="s">
        <v>6069</v>
      </c>
      <c r="L338" s="18" t="s">
        <v>4335</v>
      </c>
      <c r="M338" s="19" t="s">
        <v>5185</v>
      </c>
      <c r="O338" t="s">
        <v>5610</v>
      </c>
      <c r="P338" t="s">
        <v>5730</v>
      </c>
      <c r="Q338" t="s">
        <v>262</v>
      </c>
      <c r="R338" t="s">
        <v>5746</v>
      </c>
      <c r="S338" t="str">
        <f t="shared" si="5"/>
        <v>n_DC_y19_ag9 * duration_Dc_ag9 * dw_TB * (1+disc)^-8</v>
      </c>
    </row>
    <row r="339" spans="3:19" x14ac:dyDescent="0.2">
      <c r="C339" s="18" t="s">
        <v>4761</v>
      </c>
      <c r="D339" s="19" t="s">
        <v>2173</v>
      </c>
      <c r="F339" s="18" t="s">
        <v>3023</v>
      </c>
      <c r="G339" s="19" t="s">
        <v>3458</v>
      </c>
      <c r="I339" s="18" t="s">
        <v>3911</v>
      </c>
      <c r="J339" s="19" t="s">
        <v>6070</v>
      </c>
      <c r="L339" s="18" t="s">
        <v>4336</v>
      </c>
      <c r="M339" s="19" t="s">
        <v>5186</v>
      </c>
      <c r="O339" t="s">
        <v>5611</v>
      </c>
      <c r="P339" t="s">
        <v>5731</v>
      </c>
      <c r="Q339" t="s">
        <v>262</v>
      </c>
      <c r="R339" t="s">
        <v>5747</v>
      </c>
      <c r="S339" t="str">
        <f t="shared" si="5"/>
        <v>n_DC_y19_ag10 * duration_Dc_ag10 * dw_TB * (1+disc)^-9</v>
      </c>
    </row>
    <row r="340" spans="3:19" x14ac:dyDescent="0.2">
      <c r="C340" s="18" t="s">
        <v>4762</v>
      </c>
      <c r="D340" s="19" t="s">
        <v>2174</v>
      </c>
      <c r="F340" s="18" t="s">
        <v>3024</v>
      </c>
      <c r="G340" s="19" t="s">
        <v>3459</v>
      </c>
      <c r="I340" s="18" t="s">
        <v>3912</v>
      </c>
      <c r="J340" s="19" t="s">
        <v>6071</v>
      </c>
      <c r="L340" s="18" t="s">
        <v>4337</v>
      </c>
      <c r="M340" s="19" t="s">
        <v>5187</v>
      </c>
      <c r="O340" t="s">
        <v>5612</v>
      </c>
      <c r="P340" t="s">
        <v>5732</v>
      </c>
      <c r="Q340" t="s">
        <v>262</v>
      </c>
      <c r="R340" t="s">
        <v>5748</v>
      </c>
      <c r="S340" t="str">
        <f t="shared" si="5"/>
        <v>n_DC_y19_ag11 * duration_Dc_ag11 * dw_TB * (1+disc)^-10</v>
      </c>
    </row>
    <row r="341" spans="3:19" x14ac:dyDescent="0.2">
      <c r="C341" s="18" t="s">
        <v>4763</v>
      </c>
      <c r="D341" s="19" t="s">
        <v>2175</v>
      </c>
      <c r="F341" s="18" t="s">
        <v>3025</v>
      </c>
      <c r="G341" s="19" t="s">
        <v>3460</v>
      </c>
      <c r="I341" s="18" t="s">
        <v>3913</v>
      </c>
      <c r="J341" s="19" t="s">
        <v>6072</v>
      </c>
      <c r="L341" s="18" t="s">
        <v>4338</v>
      </c>
      <c r="M341" s="19" t="s">
        <v>5188</v>
      </c>
      <c r="O341" t="s">
        <v>5613</v>
      </c>
      <c r="P341" t="s">
        <v>5733</v>
      </c>
      <c r="Q341" t="s">
        <v>262</v>
      </c>
      <c r="R341" t="s">
        <v>5749</v>
      </c>
      <c r="S341" t="str">
        <f t="shared" si="5"/>
        <v>n_DC_y19_ag12 * duration_Dc_ag12 * dw_TB * (1+disc)^-11</v>
      </c>
    </row>
    <row r="342" spans="3:19" x14ac:dyDescent="0.2">
      <c r="C342" s="18" t="s">
        <v>4764</v>
      </c>
      <c r="D342" s="19" t="s">
        <v>2176</v>
      </c>
      <c r="F342" s="18" t="s">
        <v>3026</v>
      </c>
      <c r="G342" s="19" t="s">
        <v>3461</v>
      </c>
      <c r="I342" s="18" t="s">
        <v>3914</v>
      </c>
      <c r="J342" s="19" t="s">
        <v>6073</v>
      </c>
      <c r="L342" s="18" t="s">
        <v>4339</v>
      </c>
      <c r="M342" s="19" t="s">
        <v>5189</v>
      </c>
      <c r="O342" t="s">
        <v>5614</v>
      </c>
      <c r="P342" t="s">
        <v>5734</v>
      </c>
      <c r="Q342" t="s">
        <v>262</v>
      </c>
      <c r="R342" t="s">
        <v>5750</v>
      </c>
      <c r="S342" t="str">
        <f t="shared" si="5"/>
        <v>n_DC_y19_ag13 * duration_Dc_ag13 * dw_TB * (1+disc)^-12</v>
      </c>
    </row>
    <row r="343" spans="3:19" x14ac:dyDescent="0.2">
      <c r="C343" s="18" t="s">
        <v>4765</v>
      </c>
      <c r="D343" s="19" t="s">
        <v>2177</v>
      </c>
      <c r="F343" s="18" t="s">
        <v>3027</v>
      </c>
      <c r="G343" s="19" t="s">
        <v>3462</v>
      </c>
      <c r="I343" s="18" t="s">
        <v>3915</v>
      </c>
      <c r="J343" s="19" t="s">
        <v>6074</v>
      </c>
      <c r="L343" s="18" t="s">
        <v>4340</v>
      </c>
      <c r="M343" s="19" t="s">
        <v>5190</v>
      </c>
      <c r="O343" t="s">
        <v>5615</v>
      </c>
      <c r="P343" t="s">
        <v>5735</v>
      </c>
      <c r="Q343" t="s">
        <v>262</v>
      </c>
      <c r="R343" t="s">
        <v>5751</v>
      </c>
      <c r="S343" t="str">
        <f t="shared" si="5"/>
        <v>n_DC_y19_ag14 * duration_Dc_ag14 * dw_TB * (1+disc)^-13</v>
      </c>
    </row>
    <row r="344" spans="3:19" x14ac:dyDescent="0.2">
      <c r="C344" s="18" t="s">
        <v>4766</v>
      </c>
      <c r="D344" s="19" t="s">
        <v>2178</v>
      </c>
      <c r="F344" s="18" t="s">
        <v>3028</v>
      </c>
      <c r="G344" s="19" t="s">
        <v>3463</v>
      </c>
      <c r="I344" s="18" t="s">
        <v>3916</v>
      </c>
      <c r="J344" s="19" t="s">
        <v>6075</v>
      </c>
      <c r="L344" s="18" t="s">
        <v>4341</v>
      </c>
      <c r="M344" s="19" t="s">
        <v>5191</v>
      </c>
      <c r="O344" t="s">
        <v>5616</v>
      </c>
      <c r="P344" t="s">
        <v>5736</v>
      </c>
      <c r="Q344" t="s">
        <v>262</v>
      </c>
      <c r="R344" t="s">
        <v>5752</v>
      </c>
      <c r="S344" t="str">
        <f t="shared" si="5"/>
        <v>n_DC_y19_ag15 * duration_Dc_ag15 * dw_TB * (1+disc)^-14</v>
      </c>
    </row>
    <row r="345" spans="3:19" x14ac:dyDescent="0.2">
      <c r="C345" s="18" t="s">
        <v>4767</v>
      </c>
      <c r="D345" s="19" t="s">
        <v>2179</v>
      </c>
      <c r="F345" s="18" t="s">
        <v>3029</v>
      </c>
      <c r="G345" s="19" t="s">
        <v>3464</v>
      </c>
      <c r="I345" s="18" t="s">
        <v>3917</v>
      </c>
      <c r="J345" s="19" t="s">
        <v>6076</v>
      </c>
      <c r="L345" s="18" t="s">
        <v>4342</v>
      </c>
      <c r="M345" s="19" t="s">
        <v>5192</v>
      </c>
      <c r="O345" t="s">
        <v>5617</v>
      </c>
      <c r="P345" t="s">
        <v>5737</v>
      </c>
      <c r="Q345" t="s">
        <v>262</v>
      </c>
      <c r="R345" t="s">
        <v>5753</v>
      </c>
      <c r="S345" t="str">
        <f t="shared" si="5"/>
        <v>n_DC_y19_ag16 * duration_Dc_ag16 * dw_TB * (1+disc)^-15</v>
      </c>
    </row>
    <row r="346" spans="3:19" x14ac:dyDescent="0.2">
      <c r="C346" s="18" t="s">
        <v>4768</v>
      </c>
      <c r="D346" s="19" t="s">
        <v>2180</v>
      </c>
      <c r="F346" s="18" t="s">
        <v>3030</v>
      </c>
      <c r="G346" s="19" t="s">
        <v>3465</v>
      </c>
      <c r="I346" s="18" t="s">
        <v>3918</v>
      </c>
      <c r="J346" s="19" t="s">
        <v>6077</v>
      </c>
      <c r="L346" s="18" t="s">
        <v>4343</v>
      </c>
      <c r="M346" s="19" t="s">
        <v>5193</v>
      </c>
      <c r="O346" t="s">
        <v>5618</v>
      </c>
      <c r="P346" t="s">
        <v>5738</v>
      </c>
      <c r="Q346" t="s">
        <v>262</v>
      </c>
      <c r="R346" t="s">
        <v>5754</v>
      </c>
      <c r="S346" t="str">
        <f t="shared" si="5"/>
        <v>n_DC_y19_ag17 * duration_Dc_ag17 * dw_TB * (1+disc)^-16</v>
      </c>
    </row>
    <row r="347" spans="3:19" x14ac:dyDescent="0.2">
      <c r="C347" s="18" t="s">
        <v>4769</v>
      </c>
      <c r="D347" s="19" t="s">
        <v>2181</v>
      </c>
      <c r="F347" s="18" t="s">
        <v>3031</v>
      </c>
      <c r="G347" s="19" t="s">
        <v>3466</v>
      </c>
      <c r="I347" s="18" t="s">
        <v>3919</v>
      </c>
      <c r="J347" s="19" t="s">
        <v>6078</v>
      </c>
      <c r="L347" s="18" t="s">
        <v>4344</v>
      </c>
      <c r="M347" s="19" t="s">
        <v>5194</v>
      </c>
      <c r="O347" t="s">
        <v>5619</v>
      </c>
      <c r="P347" t="s">
        <v>5722</v>
      </c>
      <c r="Q347" t="s">
        <v>262</v>
      </c>
      <c r="R347">
        <v>1</v>
      </c>
      <c r="S347" t="str">
        <f t="shared" si="5"/>
        <v>n_DC_y20_ag1 * duration_Dc_ag1 * dw_TB * 1</v>
      </c>
    </row>
    <row r="348" spans="3:19" x14ac:dyDescent="0.2">
      <c r="C348" s="18" t="s">
        <v>4770</v>
      </c>
      <c r="D348" s="19" t="s">
        <v>2182</v>
      </c>
      <c r="F348" s="18" t="s">
        <v>3032</v>
      </c>
      <c r="G348" s="19" t="s">
        <v>3467</v>
      </c>
      <c r="I348" s="18" t="s">
        <v>3920</v>
      </c>
      <c r="J348" s="19" t="s">
        <v>6079</v>
      </c>
      <c r="L348" s="18" t="s">
        <v>4345</v>
      </c>
      <c r="M348" s="19" t="s">
        <v>5195</v>
      </c>
      <c r="O348" t="s">
        <v>5620</v>
      </c>
      <c r="P348" t="s">
        <v>5723</v>
      </c>
      <c r="Q348" t="s">
        <v>262</v>
      </c>
      <c r="R348" t="s">
        <v>5739</v>
      </c>
      <c r="S348" t="str">
        <f t="shared" si="5"/>
        <v>n_DC_y20_ag2 * duration_Dc_ag2 * dw_TB * (1+disc)^-1</v>
      </c>
    </row>
    <row r="349" spans="3:19" x14ac:dyDescent="0.2">
      <c r="C349" s="18" t="s">
        <v>4771</v>
      </c>
      <c r="D349" s="19" t="s">
        <v>2183</v>
      </c>
      <c r="F349" s="18" t="s">
        <v>3033</v>
      </c>
      <c r="G349" s="19" t="s">
        <v>3468</v>
      </c>
      <c r="I349" s="18" t="s">
        <v>3921</v>
      </c>
      <c r="J349" s="19" t="s">
        <v>6080</v>
      </c>
      <c r="L349" s="18" t="s">
        <v>4346</v>
      </c>
      <c r="M349" s="19" t="s">
        <v>5196</v>
      </c>
      <c r="O349" t="s">
        <v>5621</v>
      </c>
      <c r="P349" t="s">
        <v>5724</v>
      </c>
      <c r="Q349" t="s">
        <v>262</v>
      </c>
      <c r="R349" t="s">
        <v>5740</v>
      </c>
      <c r="S349" t="str">
        <f t="shared" si="5"/>
        <v>n_DC_y20_ag3 * duration_Dc_ag3 * dw_TB * (1+disc)^-2</v>
      </c>
    </row>
    <row r="350" spans="3:19" x14ac:dyDescent="0.2">
      <c r="C350" s="18" t="s">
        <v>4772</v>
      </c>
      <c r="D350" s="19" t="s">
        <v>2184</v>
      </c>
      <c r="F350" s="18" t="s">
        <v>3034</v>
      </c>
      <c r="G350" s="19" t="s">
        <v>3469</v>
      </c>
      <c r="I350" s="18" t="s">
        <v>3922</v>
      </c>
      <c r="J350" s="19" t="s">
        <v>6081</v>
      </c>
      <c r="L350" s="18" t="s">
        <v>4347</v>
      </c>
      <c r="M350" s="19" t="s">
        <v>5197</v>
      </c>
      <c r="O350" t="s">
        <v>5622</v>
      </c>
      <c r="P350" t="s">
        <v>5725</v>
      </c>
      <c r="Q350" t="s">
        <v>262</v>
      </c>
      <c r="R350" t="s">
        <v>5741</v>
      </c>
      <c r="S350" t="str">
        <f t="shared" si="5"/>
        <v>n_DC_y20_ag4 * duration_Dc_ag4 * dw_TB * (1+disc)^-3</v>
      </c>
    </row>
    <row r="351" spans="3:19" x14ac:dyDescent="0.2">
      <c r="C351" s="18" t="s">
        <v>4773</v>
      </c>
      <c r="D351" s="19" t="s">
        <v>2185</v>
      </c>
      <c r="F351" s="18" t="s">
        <v>3035</v>
      </c>
      <c r="G351" s="19" t="s">
        <v>3470</v>
      </c>
      <c r="I351" s="18" t="s">
        <v>3923</v>
      </c>
      <c r="J351" s="19" t="s">
        <v>6082</v>
      </c>
      <c r="L351" s="18" t="s">
        <v>4348</v>
      </c>
      <c r="M351" s="19" t="s">
        <v>5198</v>
      </c>
      <c r="O351" t="s">
        <v>5623</v>
      </c>
      <c r="P351" t="s">
        <v>5726</v>
      </c>
      <c r="Q351" t="s">
        <v>262</v>
      </c>
      <c r="R351" t="s">
        <v>5742</v>
      </c>
      <c r="S351" t="str">
        <f t="shared" si="5"/>
        <v>n_DC_y20_ag5 * duration_Dc_ag5 * dw_TB * (1+disc)^-4</v>
      </c>
    </row>
    <row r="352" spans="3:19" x14ac:dyDescent="0.2">
      <c r="C352" s="18" t="s">
        <v>4774</v>
      </c>
      <c r="D352" s="19" t="s">
        <v>2186</v>
      </c>
      <c r="F352" s="18" t="s">
        <v>3036</v>
      </c>
      <c r="G352" s="19" t="s">
        <v>3471</v>
      </c>
      <c r="I352" s="18" t="s">
        <v>3924</v>
      </c>
      <c r="J352" s="19" t="s">
        <v>6083</v>
      </c>
      <c r="L352" s="18" t="s">
        <v>4349</v>
      </c>
      <c r="M352" s="19" t="s">
        <v>5199</v>
      </c>
      <c r="O352" t="s">
        <v>5624</v>
      </c>
      <c r="P352" t="s">
        <v>5727</v>
      </c>
      <c r="Q352" t="s">
        <v>262</v>
      </c>
      <c r="R352" t="s">
        <v>5743</v>
      </c>
      <c r="S352" t="str">
        <f t="shared" si="5"/>
        <v>n_DC_y20_ag6 * duration_Dc_ag6 * dw_TB * (1+disc)^-5</v>
      </c>
    </row>
    <row r="353" spans="3:19" x14ac:dyDescent="0.2">
      <c r="C353" s="18" t="s">
        <v>4775</v>
      </c>
      <c r="D353" s="19" t="s">
        <v>2187</v>
      </c>
      <c r="F353" s="18" t="s">
        <v>3037</v>
      </c>
      <c r="G353" s="19" t="s">
        <v>3472</v>
      </c>
      <c r="I353" s="18" t="s">
        <v>3925</v>
      </c>
      <c r="J353" s="19" t="s">
        <v>6084</v>
      </c>
      <c r="L353" s="18" t="s">
        <v>4350</v>
      </c>
      <c r="M353" s="19" t="s">
        <v>5200</v>
      </c>
      <c r="O353" t="s">
        <v>5625</v>
      </c>
      <c r="P353" t="s">
        <v>5728</v>
      </c>
      <c r="Q353" t="s">
        <v>262</v>
      </c>
      <c r="R353" t="s">
        <v>5744</v>
      </c>
      <c r="S353" t="str">
        <f t="shared" ref="S353:S416" si="6">_xlfn.CONCAT(O353," * ",P353," * ",Q353," * ",R353)</f>
        <v>n_DC_y20_ag7 * duration_Dc_ag7 * dw_TB * (1+disc)^-6</v>
      </c>
    </row>
    <row r="354" spans="3:19" x14ac:dyDescent="0.2">
      <c r="C354" s="18" t="s">
        <v>4776</v>
      </c>
      <c r="D354" s="19" t="s">
        <v>2188</v>
      </c>
      <c r="F354" s="18" t="s">
        <v>3038</v>
      </c>
      <c r="G354" s="19" t="s">
        <v>3473</v>
      </c>
      <c r="I354" s="18" t="s">
        <v>3926</v>
      </c>
      <c r="J354" s="19" t="s">
        <v>6085</v>
      </c>
      <c r="L354" s="18" t="s">
        <v>4351</v>
      </c>
      <c r="M354" s="19" t="s">
        <v>5201</v>
      </c>
      <c r="O354" t="s">
        <v>5626</v>
      </c>
      <c r="P354" t="s">
        <v>5729</v>
      </c>
      <c r="Q354" t="s">
        <v>262</v>
      </c>
      <c r="R354" t="s">
        <v>5745</v>
      </c>
      <c r="S354" t="str">
        <f t="shared" si="6"/>
        <v>n_DC_y20_ag8 * duration_Dc_ag8 * dw_TB * (1+disc)^-7</v>
      </c>
    </row>
    <row r="355" spans="3:19" x14ac:dyDescent="0.2">
      <c r="C355" s="18" t="s">
        <v>4777</v>
      </c>
      <c r="D355" s="19" t="s">
        <v>2189</v>
      </c>
      <c r="F355" s="18" t="s">
        <v>3039</v>
      </c>
      <c r="G355" s="19" t="s">
        <v>3474</v>
      </c>
      <c r="I355" s="18" t="s">
        <v>3927</v>
      </c>
      <c r="J355" s="19" t="s">
        <v>6086</v>
      </c>
      <c r="L355" s="18" t="s">
        <v>4352</v>
      </c>
      <c r="M355" s="19" t="s">
        <v>5202</v>
      </c>
      <c r="O355" t="s">
        <v>5627</v>
      </c>
      <c r="P355" t="s">
        <v>5730</v>
      </c>
      <c r="Q355" t="s">
        <v>262</v>
      </c>
      <c r="R355" t="s">
        <v>5746</v>
      </c>
      <c r="S355" t="str">
        <f t="shared" si="6"/>
        <v>n_DC_y20_ag9 * duration_Dc_ag9 * dw_TB * (1+disc)^-8</v>
      </c>
    </row>
    <row r="356" spans="3:19" x14ac:dyDescent="0.2">
      <c r="C356" s="18" t="s">
        <v>4778</v>
      </c>
      <c r="D356" s="19" t="s">
        <v>2190</v>
      </c>
      <c r="F356" s="18" t="s">
        <v>3040</v>
      </c>
      <c r="G356" s="19" t="s">
        <v>3475</v>
      </c>
      <c r="I356" s="18" t="s">
        <v>3928</v>
      </c>
      <c r="J356" s="19" t="s">
        <v>6087</v>
      </c>
      <c r="L356" s="18" t="s">
        <v>4353</v>
      </c>
      <c r="M356" s="19" t="s">
        <v>5203</v>
      </c>
      <c r="O356" t="s">
        <v>5628</v>
      </c>
      <c r="P356" t="s">
        <v>5731</v>
      </c>
      <c r="Q356" t="s">
        <v>262</v>
      </c>
      <c r="R356" t="s">
        <v>5747</v>
      </c>
      <c r="S356" t="str">
        <f t="shared" si="6"/>
        <v>n_DC_y20_ag10 * duration_Dc_ag10 * dw_TB * (1+disc)^-9</v>
      </c>
    </row>
    <row r="357" spans="3:19" x14ac:dyDescent="0.2">
      <c r="C357" s="18" t="s">
        <v>4779</v>
      </c>
      <c r="D357" s="19" t="s">
        <v>2191</v>
      </c>
      <c r="F357" s="18" t="s">
        <v>3041</v>
      </c>
      <c r="G357" s="19" t="s">
        <v>3476</v>
      </c>
      <c r="I357" s="18" t="s">
        <v>3929</v>
      </c>
      <c r="J357" s="19" t="s">
        <v>6088</v>
      </c>
      <c r="L357" s="18" t="s">
        <v>4354</v>
      </c>
      <c r="M357" s="19" t="s">
        <v>5204</v>
      </c>
      <c r="O357" t="s">
        <v>5629</v>
      </c>
      <c r="P357" t="s">
        <v>5732</v>
      </c>
      <c r="Q357" t="s">
        <v>262</v>
      </c>
      <c r="R357" t="s">
        <v>5748</v>
      </c>
      <c r="S357" t="str">
        <f t="shared" si="6"/>
        <v>n_DC_y20_ag11 * duration_Dc_ag11 * dw_TB * (1+disc)^-10</v>
      </c>
    </row>
    <row r="358" spans="3:19" x14ac:dyDescent="0.2">
      <c r="C358" s="18" t="s">
        <v>4780</v>
      </c>
      <c r="D358" s="19" t="s">
        <v>2192</v>
      </c>
      <c r="F358" s="18" t="s">
        <v>3042</v>
      </c>
      <c r="G358" s="19" t="s">
        <v>3477</v>
      </c>
      <c r="I358" s="18" t="s">
        <v>3930</v>
      </c>
      <c r="J358" s="19" t="s">
        <v>6089</v>
      </c>
      <c r="L358" s="18" t="s">
        <v>4355</v>
      </c>
      <c r="M358" s="19" t="s">
        <v>5205</v>
      </c>
      <c r="O358" t="s">
        <v>5630</v>
      </c>
      <c r="P358" t="s">
        <v>5733</v>
      </c>
      <c r="Q358" t="s">
        <v>262</v>
      </c>
      <c r="R358" t="s">
        <v>5749</v>
      </c>
      <c r="S358" t="str">
        <f t="shared" si="6"/>
        <v>n_DC_y20_ag12 * duration_Dc_ag12 * dw_TB * (1+disc)^-11</v>
      </c>
    </row>
    <row r="359" spans="3:19" x14ac:dyDescent="0.2">
      <c r="C359" s="18" t="s">
        <v>4781</v>
      </c>
      <c r="D359" s="19" t="s">
        <v>2193</v>
      </c>
      <c r="F359" s="18" t="s">
        <v>3043</v>
      </c>
      <c r="G359" s="19" t="s">
        <v>3478</v>
      </c>
      <c r="I359" s="18" t="s">
        <v>3931</v>
      </c>
      <c r="J359" s="19" t="s">
        <v>6090</v>
      </c>
      <c r="L359" s="18" t="s">
        <v>4356</v>
      </c>
      <c r="M359" s="19" t="s">
        <v>5206</v>
      </c>
      <c r="O359" t="s">
        <v>5631</v>
      </c>
      <c r="P359" t="s">
        <v>5734</v>
      </c>
      <c r="Q359" t="s">
        <v>262</v>
      </c>
      <c r="R359" t="s">
        <v>5750</v>
      </c>
      <c r="S359" t="str">
        <f t="shared" si="6"/>
        <v>n_DC_y20_ag13 * duration_Dc_ag13 * dw_TB * (1+disc)^-12</v>
      </c>
    </row>
    <row r="360" spans="3:19" x14ac:dyDescent="0.2">
      <c r="C360" s="18" t="s">
        <v>4782</v>
      </c>
      <c r="D360" s="19" t="s">
        <v>2194</v>
      </c>
      <c r="F360" s="18" t="s">
        <v>3044</v>
      </c>
      <c r="G360" s="19" t="s">
        <v>3479</v>
      </c>
      <c r="I360" s="18" t="s">
        <v>3932</v>
      </c>
      <c r="J360" s="19" t="s">
        <v>6091</v>
      </c>
      <c r="L360" s="18" t="s">
        <v>4357</v>
      </c>
      <c r="M360" s="19" t="s">
        <v>5207</v>
      </c>
      <c r="O360" t="s">
        <v>5632</v>
      </c>
      <c r="P360" t="s">
        <v>5735</v>
      </c>
      <c r="Q360" t="s">
        <v>262</v>
      </c>
      <c r="R360" t="s">
        <v>5751</v>
      </c>
      <c r="S360" t="str">
        <f t="shared" si="6"/>
        <v>n_DC_y20_ag14 * duration_Dc_ag14 * dw_TB * (1+disc)^-13</v>
      </c>
    </row>
    <row r="361" spans="3:19" x14ac:dyDescent="0.2">
      <c r="C361" s="18" t="s">
        <v>4783</v>
      </c>
      <c r="D361" s="19" t="s">
        <v>2195</v>
      </c>
      <c r="F361" s="18" t="s">
        <v>3045</v>
      </c>
      <c r="G361" s="19" t="s">
        <v>3480</v>
      </c>
      <c r="I361" s="18" t="s">
        <v>3933</v>
      </c>
      <c r="J361" s="19" t="s">
        <v>6092</v>
      </c>
      <c r="L361" s="18" t="s">
        <v>4358</v>
      </c>
      <c r="M361" s="19" t="s">
        <v>5208</v>
      </c>
      <c r="O361" t="s">
        <v>5633</v>
      </c>
      <c r="P361" t="s">
        <v>5736</v>
      </c>
      <c r="Q361" t="s">
        <v>262</v>
      </c>
      <c r="R361" t="s">
        <v>5752</v>
      </c>
      <c r="S361" t="str">
        <f t="shared" si="6"/>
        <v>n_DC_y20_ag15 * duration_Dc_ag15 * dw_TB * (1+disc)^-14</v>
      </c>
    </row>
    <row r="362" spans="3:19" x14ac:dyDescent="0.2">
      <c r="C362" s="18" t="s">
        <v>4784</v>
      </c>
      <c r="D362" s="19" t="s">
        <v>2196</v>
      </c>
      <c r="F362" s="18" t="s">
        <v>3046</v>
      </c>
      <c r="G362" s="19" t="s">
        <v>3481</v>
      </c>
      <c r="I362" s="18" t="s">
        <v>3934</v>
      </c>
      <c r="J362" s="19" t="s">
        <v>6093</v>
      </c>
      <c r="L362" s="18" t="s">
        <v>4359</v>
      </c>
      <c r="M362" s="19" t="s">
        <v>5209</v>
      </c>
      <c r="O362" t="s">
        <v>5634</v>
      </c>
      <c r="P362" t="s">
        <v>5737</v>
      </c>
      <c r="Q362" t="s">
        <v>262</v>
      </c>
      <c r="R362" t="s">
        <v>5753</v>
      </c>
      <c r="S362" t="str">
        <f t="shared" si="6"/>
        <v>n_DC_y20_ag16 * duration_Dc_ag16 * dw_TB * (1+disc)^-15</v>
      </c>
    </row>
    <row r="363" spans="3:19" x14ac:dyDescent="0.2">
      <c r="C363" s="18" t="s">
        <v>4785</v>
      </c>
      <c r="D363" s="19" t="s">
        <v>2197</v>
      </c>
      <c r="F363" s="18" t="s">
        <v>3047</v>
      </c>
      <c r="G363" s="19" t="s">
        <v>3482</v>
      </c>
      <c r="I363" s="18" t="s">
        <v>3935</v>
      </c>
      <c r="J363" s="19" t="s">
        <v>6094</v>
      </c>
      <c r="L363" s="18" t="s">
        <v>4360</v>
      </c>
      <c r="M363" s="19" t="s">
        <v>5210</v>
      </c>
      <c r="O363" t="s">
        <v>5635</v>
      </c>
      <c r="P363" t="s">
        <v>5738</v>
      </c>
      <c r="Q363" t="s">
        <v>262</v>
      </c>
      <c r="R363" t="s">
        <v>5754</v>
      </c>
      <c r="S363" t="str">
        <f t="shared" si="6"/>
        <v>n_DC_y20_ag17 * duration_Dc_ag17 * dw_TB * (1+disc)^-16</v>
      </c>
    </row>
    <row r="364" spans="3:19" x14ac:dyDescent="0.2">
      <c r="C364" s="18" t="s">
        <v>4786</v>
      </c>
      <c r="D364" s="19" t="s">
        <v>2198</v>
      </c>
      <c r="F364" s="18" t="s">
        <v>3048</v>
      </c>
      <c r="G364" s="19" t="s">
        <v>3483</v>
      </c>
      <c r="I364" s="18" t="s">
        <v>3936</v>
      </c>
      <c r="J364" s="19" t="s">
        <v>6095</v>
      </c>
      <c r="L364" s="18" t="s">
        <v>4361</v>
      </c>
      <c r="M364" s="19" t="s">
        <v>5211</v>
      </c>
      <c r="O364" t="s">
        <v>5636</v>
      </c>
      <c r="P364" t="s">
        <v>5722</v>
      </c>
      <c r="Q364" t="s">
        <v>262</v>
      </c>
      <c r="R364">
        <v>1</v>
      </c>
      <c r="S364" t="str">
        <f t="shared" si="6"/>
        <v>n_DC_y21_ag1 * duration_Dc_ag1 * dw_TB * 1</v>
      </c>
    </row>
    <row r="365" spans="3:19" x14ac:dyDescent="0.2">
      <c r="C365" s="18" t="s">
        <v>4787</v>
      </c>
      <c r="D365" s="19" t="s">
        <v>2199</v>
      </c>
      <c r="F365" s="18" t="s">
        <v>3049</v>
      </c>
      <c r="G365" s="19" t="s">
        <v>3484</v>
      </c>
      <c r="I365" s="18" t="s">
        <v>3937</v>
      </c>
      <c r="J365" s="19" t="s">
        <v>6096</v>
      </c>
      <c r="L365" s="18" t="s">
        <v>4362</v>
      </c>
      <c r="M365" s="19" t="s">
        <v>5212</v>
      </c>
      <c r="O365" t="s">
        <v>5637</v>
      </c>
      <c r="P365" t="s">
        <v>5723</v>
      </c>
      <c r="Q365" t="s">
        <v>262</v>
      </c>
      <c r="R365" t="s">
        <v>5739</v>
      </c>
      <c r="S365" t="str">
        <f t="shared" si="6"/>
        <v>n_DC_y21_ag2 * duration_Dc_ag2 * dw_TB * (1+disc)^-1</v>
      </c>
    </row>
    <row r="366" spans="3:19" x14ac:dyDescent="0.2">
      <c r="C366" s="18" t="s">
        <v>4788</v>
      </c>
      <c r="D366" s="19" t="s">
        <v>2200</v>
      </c>
      <c r="F366" s="18" t="s">
        <v>3050</v>
      </c>
      <c r="G366" s="19" t="s">
        <v>3485</v>
      </c>
      <c r="I366" s="18" t="s">
        <v>3938</v>
      </c>
      <c r="J366" s="19" t="s">
        <v>6097</v>
      </c>
      <c r="L366" s="18" t="s">
        <v>4363</v>
      </c>
      <c r="M366" s="19" t="s">
        <v>5213</v>
      </c>
      <c r="O366" t="s">
        <v>5638</v>
      </c>
      <c r="P366" t="s">
        <v>5724</v>
      </c>
      <c r="Q366" t="s">
        <v>262</v>
      </c>
      <c r="R366" t="s">
        <v>5740</v>
      </c>
      <c r="S366" t="str">
        <f t="shared" si="6"/>
        <v>n_DC_y21_ag3 * duration_Dc_ag3 * dw_TB * (1+disc)^-2</v>
      </c>
    </row>
    <row r="367" spans="3:19" x14ac:dyDescent="0.2">
      <c r="C367" s="18" t="s">
        <v>4789</v>
      </c>
      <c r="D367" s="19" t="s">
        <v>2201</v>
      </c>
      <c r="F367" s="18" t="s">
        <v>3051</v>
      </c>
      <c r="G367" s="19" t="s">
        <v>3486</v>
      </c>
      <c r="I367" s="18" t="s">
        <v>3939</v>
      </c>
      <c r="J367" s="19" t="s">
        <v>6098</v>
      </c>
      <c r="L367" s="18" t="s">
        <v>4364</v>
      </c>
      <c r="M367" s="19" t="s">
        <v>5214</v>
      </c>
      <c r="O367" t="s">
        <v>5639</v>
      </c>
      <c r="P367" t="s">
        <v>5725</v>
      </c>
      <c r="Q367" t="s">
        <v>262</v>
      </c>
      <c r="R367" t="s">
        <v>5741</v>
      </c>
      <c r="S367" t="str">
        <f t="shared" si="6"/>
        <v>n_DC_y21_ag4 * duration_Dc_ag4 * dw_TB * (1+disc)^-3</v>
      </c>
    </row>
    <row r="368" spans="3:19" x14ac:dyDescent="0.2">
      <c r="C368" s="18" t="s">
        <v>4790</v>
      </c>
      <c r="D368" s="19" t="s">
        <v>2202</v>
      </c>
      <c r="F368" s="18" t="s">
        <v>3052</v>
      </c>
      <c r="G368" s="19" t="s">
        <v>3487</v>
      </c>
      <c r="I368" s="18" t="s">
        <v>3940</v>
      </c>
      <c r="J368" s="19" t="s">
        <v>6099</v>
      </c>
      <c r="L368" s="18" t="s">
        <v>4365</v>
      </c>
      <c r="M368" s="19" t="s">
        <v>5215</v>
      </c>
      <c r="O368" t="s">
        <v>5640</v>
      </c>
      <c r="P368" t="s">
        <v>5726</v>
      </c>
      <c r="Q368" t="s">
        <v>262</v>
      </c>
      <c r="R368" t="s">
        <v>5742</v>
      </c>
      <c r="S368" t="str">
        <f t="shared" si="6"/>
        <v>n_DC_y21_ag5 * duration_Dc_ag5 * dw_TB * (1+disc)^-4</v>
      </c>
    </row>
    <row r="369" spans="3:19" x14ac:dyDescent="0.2">
      <c r="C369" s="18" t="s">
        <v>4791</v>
      </c>
      <c r="D369" s="19" t="s">
        <v>2203</v>
      </c>
      <c r="F369" s="18" t="s">
        <v>3053</v>
      </c>
      <c r="G369" s="19" t="s">
        <v>3488</v>
      </c>
      <c r="I369" s="18" t="s">
        <v>3941</v>
      </c>
      <c r="J369" s="19" t="s">
        <v>6100</v>
      </c>
      <c r="L369" s="18" t="s">
        <v>4366</v>
      </c>
      <c r="M369" s="19" t="s">
        <v>5216</v>
      </c>
      <c r="O369" t="s">
        <v>5641</v>
      </c>
      <c r="P369" t="s">
        <v>5727</v>
      </c>
      <c r="Q369" t="s">
        <v>262</v>
      </c>
      <c r="R369" t="s">
        <v>5743</v>
      </c>
      <c r="S369" t="str">
        <f t="shared" si="6"/>
        <v>n_DC_y21_ag6 * duration_Dc_ag6 * dw_TB * (1+disc)^-5</v>
      </c>
    </row>
    <row r="370" spans="3:19" x14ac:dyDescent="0.2">
      <c r="C370" s="18" t="s">
        <v>4792</v>
      </c>
      <c r="D370" s="19" t="s">
        <v>2204</v>
      </c>
      <c r="F370" s="18" t="s">
        <v>3054</v>
      </c>
      <c r="G370" s="19" t="s">
        <v>3489</v>
      </c>
      <c r="I370" s="18" t="s">
        <v>3942</v>
      </c>
      <c r="J370" s="19" t="s">
        <v>6101</v>
      </c>
      <c r="L370" s="18" t="s">
        <v>4367</v>
      </c>
      <c r="M370" s="19" t="s">
        <v>5217</v>
      </c>
      <c r="O370" t="s">
        <v>5642</v>
      </c>
      <c r="P370" t="s">
        <v>5728</v>
      </c>
      <c r="Q370" t="s">
        <v>262</v>
      </c>
      <c r="R370" t="s">
        <v>5744</v>
      </c>
      <c r="S370" t="str">
        <f t="shared" si="6"/>
        <v>n_DC_y21_ag7 * duration_Dc_ag7 * dw_TB * (1+disc)^-6</v>
      </c>
    </row>
    <row r="371" spans="3:19" x14ac:dyDescent="0.2">
      <c r="C371" s="18" t="s">
        <v>4793</v>
      </c>
      <c r="D371" s="19" t="s">
        <v>2205</v>
      </c>
      <c r="F371" s="18" t="s">
        <v>3055</v>
      </c>
      <c r="G371" s="19" t="s">
        <v>3490</v>
      </c>
      <c r="I371" s="18" t="s">
        <v>3943</v>
      </c>
      <c r="J371" s="19" t="s">
        <v>6102</v>
      </c>
      <c r="L371" s="18" t="s">
        <v>4368</v>
      </c>
      <c r="M371" s="19" t="s">
        <v>5218</v>
      </c>
      <c r="O371" t="s">
        <v>5643</v>
      </c>
      <c r="P371" t="s">
        <v>5729</v>
      </c>
      <c r="Q371" t="s">
        <v>262</v>
      </c>
      <c r="R371" t="s">
        <v>5745</v>
      </c>
      <c r="S371" t="str">
        <f t="shared" si="6"/>
        <v>n_DC_y21_ag8 * duration_Dc_ag8 * dw_TB * (1+disc)^-7</v>
      </c>
    </row>
    <row r="372" spans="3:19" x14ac:dyDescent="0.2">
      <c r="C372" s="18" t="s">
        <v>4794</v>
      </c>
      <c r="D372" s="19" t="s">
        <v>2206</v>
      </c>
      <c r="F372" s="18" t="s">
        <v>3056</v>
      </c>
      <c r="G372" s="19" t="s">
        <v>3491</v>
      </c>
      <c r="I372" s="18" t="s">
        <v>3944</v>
      </c>
      <c r="J372" s="19" t="s">
        <v>6103</v>
      </c>
      <c r="L372" s="18" t="s">
        <v>4369</v>
      </c>
      <c r="M372" s="19" t="s">
        <v>5219</v>
      </c>
      <c r="O372" t="s">
        <v>5644</v>
      </c>
      <c r="P372" t="s">
        <v>5730</v>
      </c>
      <c r="Q372" t="s">
        <v>262</v>
      </c>
      <c r="R372" t="s">
        <v>5746</v>
      </c>
      <c r="S372" t="str">
        <f t="shared" si="6"/>
        <v>n_DC_y21_ag9 * duration_Dc_ag9 * dw_TB * (1+disc)^-8</v>
      </c>
    </row>
    <row r="373" spans="3:19" x14ac:dyDescent="0.2">
      <c r="C373" s="18" t="s">
        <v>4795</v>
      </c>
      <c r="D373" s="19" t="s">
        <v>2207</v>
      </c>
      <c r="F373" s="18" t="s">
        <v>3057</v>
      </c>
      <c r="G373" s="19" t="s">
        <v>3492</v>
      </c>
      <c r="I373" s="18" t="s">
        <v>3945</v>
      </c>
      <c r="J373" s="19" t="s">
        <v>6104</v>
      </c>
      <c r="L373" s="18" t="s">
        <v>4370</v>
      </c>
      <c r="M373" s="19" t="s">
        <v>5220</v>
      </c>
      <c r="O373" t="s">
        <v>5645</v>
      </c>
      <c r="P373" t="s">
        <v>5731</v>
      </c>
      <c r="Q373" t="s">
        <v>262</v>
      </c>
      <c r="R373" t="s">
        <v>5747</v>
      </c>
      <c r="S373" t="str">
        <f t="shared" si="6"/>
        <v>n_DC_y21_ag10 * duration_Dc_ag10 * dw_TB * (1+disc)^-9</v>
      </c>
    </row>
    <row r="374" spans="3:19" x14ac:dyDescent="0.2">
      <c r="C374" s="18" t="s">
        <v>4796</v>
      </c>
      <c r="D374" s="19" t="s">
        <v>2208</v>
      </c>
      <c r="F374" s="18" t="s">
        <v>3058</v>
      </c>
      <c r="G374" s="19" t="s">
        <v>3493</v>
      </c>
      <c r="I374" s="18" t="s">
        <v>3946</v>
      </c>
      <c r="J374" s="19" t="s">
        <v>6105</v>
      </c>
      <c r="L374" s="18" t="s">
        <v>4371</v>
      </c>
      <c r="M374" s="19" t="s">
        <v>5221</v>
      </c>
      <c r="O374" t="s">
        <v>5646</v>
      </c>
      <c r="P374" t="s">
        <v>5732</v>
      </c>
      <c r="Q374" t="s">
        <v>262</v>
      </c>
      <c r="R374" t="s">
        <v>5748</v>
      </c>
      <c r="S374" t="str">
        <f t="shared" si="6"/>
        <v>n_DC_y21_ag11 * duration_Dc_ag11 * dw_TB * (1+disc)^-10</v>
      </c>
    </row>
    <row r="375" spans="3:19" x14ac:dyDescent="0.2">
      <c r="C375" s="18" t="s">
        <v>4797</v>
      </c>
      <c r="D375" s="19" t="s">
        <v>2209</v>
      </c>
      <c r="F375" s="18" t="s">
        <v>3059</v>
      </c>
      <c r="G375" s="19" t="s">
        <v>3494</v>
      </c>
      <c r="I375" s="18" t="s">
        <v>3947</v>
      </c>
      <c r="J375" s="19" t="s">
        <v>6106</v>
      </c>
      <c r="L375" s="18" t="s">
        <v>4372</v>
      </c>
      <c r="M375" s="19" t="s">
        <v>5222</v>
      </c>
      <c r="O375" t="s">
        <v>5647</v>
      </c>
      <c r="P375" t="s">
        <v>5733</v>
      </c>
      <c r="Q375" t="s">
        <v>262</v>
      </c>
      <c r="R375" t="s">
        <v>5749</v>
      </c>
      <c r="S375" t="str">
        <f t="shared" si="6"/>
        <v>n_DC_y21_ag12 * duration_Dc_ag12 * dw_TB * (1+disc)^-11</v>
      </c>
    </row>
    <row r="376" spans="3:19" x14ac:dyDescent="0.2">
      <c r="C376" s="18" t="s">
        <v>4798</v>
      </c>
      <c r="D376" s="19" t="s">
        <v>2210</v>
      </c>
      <c r="F376" s="18" t="s">
        <v>3060</v>
      </c>
      <c r="G376" s="19" t="s">
        <v>3495</v>
      </c>
      <c r="I376" s="18" t="s">
        <v>3948</v>
      </c>
      <c r="J376" s="19" t="s">
        <v>6107</v>
      </c>
      <c r="L376" s="18" t="s">
        <v>4373</v>
      </c>
      <c r="M376" s="19" t="s">
        <v>5223</v>
      </c>
      <c r="O376" t="s">
        <v>5648</v>
      </c>
      <c r="P376" t="s">
        <v>5734</v>
      </c>
      <c r="Q376" t="s">
        <v>262</v>
      </c>
      <c r="R376" t="s">
        <v>5750</v>
      </c>
      <c r="S376" t="str">
        <f t="shared" si="6"/>
        <v>n_DC_y21_ag13 * duration_Dc_ag13 * dw_TB * (1+disc)^-12</v>
      </c>
    </row>
    <row r="377" spans="3:19" x14ac:dyDescent="0.2">
      <c r="C377" s="18" t="s">
        <v>4799</v>
      </c>
      <c r="D377" s="19" t="s">
        <v>2211</v>
      </c>
      <c r="F377" s="18" t="s">
        <v>3061</v>
      </c>
      <c r="G377" s="19" t="s">
        <v>3496</v>
      </c>
      <c r="I377" s="18" t="s">
        <v>3949</v>
      </c>
      <c r="J377" s="19" t="s">
        <v>6108</v>
      </c>
      <c r="L377" s="18" t="s">
        <v>4374</v>
      </c>
      <c r="M377" s="19" t="s">
        <v>5224</v>
      </c>
      <c r="O377" t="s">
        <v>5649</v>
      </c>
      <c r="P377" t="s">
        <v>5735</v>
      </c>
      <c r="Q377" t="s">
        <v>262</v>
      </c>
      <c r="R377" t="s">
        <v>5751</v>
      </c>
      <c r="S377" t="str">
        <f t="shared" si="6"/>
        <v>n_DC_y21_ag14 * duration_Dc_ag14 * dw_TB * (1+disc)^-13</v>
      </c>
    </row>
    <row r="378" spans="3:19" x14ac:dyDescent="0.2">
      <c r="C378" s="18" t="s">
        <v>4800</v>
      </c>
      <c r="D378" s="19" t="s">
        <v>2212</v>
      </c>
      <c r="F378" s="18" t="s">
        <v>3062</v>
      </c>
      <c r="G378" s="19" t="s">
        <v>3497</v>
      </c>
      <c r="I378" s="18" t="s">
        <v>3950</v>
      </c>
      <c r="J378" s="19" t="s">
        <v>6109</v>
      </c>
      <c r="L378" s="18" t="s">
        <v>4375</v>
      </c>
      <c r="M378" s="19" t="s">
        <v>5225</v>
      </c>
      <c r="O378" t="s">
        <v>5650</v>
      </c>
      <c r="P378" t="s">
        <v>5736</v>
      </c>
      <c r="Q378" t="s">
        <v>262</v>
      </c>
      <c r="R378" t="s">
        <v>5752</v>
      </c>
      <c r="S378" t="str">
        <f t="shared" si="6"/>
        <v>n_DC_y21_ag15 * duration_Dc_ag15 * dw_TB * (1+disc)^-14</v>
      </c>
    </row>
    <row r="379" spans="3:19" x14ac:dyDescent="0.2">
      <c r="C379" s="18" t="s">
        <v>4801</v>
      </c>
      <c r="D379" s="19" t="s">
        <v>2213</v>
      </c>
      <c r="F379" s="18" t="s">
        <v>3063</v>
      </c>
      <c r="G379" s="19" t="s">
        <v>3498</v>
      </c>
      <c r="I379" s="18" t="s">
        <v>3951</v>
      </c>
      <c r="J379" s="19" t="s">
        <v>6110</v>
      </c>
      <c r="L379" s="18" t="s">
        <v>4376</v>
      </c>
      <c r="M379" s="19" t="s">
        <v>5226</v>
      </c>
      <c r="O379" t="s">
        <v>5651</v>
      </c>
      <c r="P379" t="s">
        <v>5737</v>
      </c>
      <c r="Q379" t="s">
        <v>262</v>
      </c>
      <c r="R379" t="s">
        <v>5753</v>
      </c>
      <c r="S379" t="str">
        <f t="shared" si="6"/>
        <v>n_DC_y21_ag16 * duration_Dc_ag16 * dw_TB * (1+disc)^-15</v>
      </c>
    </row>
    <row r="380" spans="3:19" x14ac:dyDescent="0.2">
      <c r="C380" s="18" t="s">
        <v>4802</v>
      </c>
      <c r="D380" s="19" t="s">
        <v>2214</v>
      </c>
      <c r="F380" s="18" t="s">
        <v>3064</v>
      </c>
      <c r="G380" s="19" t="s">
        <v>3499</v>
      </c>
      <c r="I380" s="18" t="s">
        <v>3952</v>
      </c>
      <c r="J380" s="19" t="s">
        <v>6111</v>
      </c>
      <c r="L380" s="18" t="s">
        <v>4377</v>
      </c>
      <c r="M380" s="19" t="s">
        <v>5227</v>
      </c>
      <c r="O380" t="s">
        <v>5652</v>
      </c>
      <c r="P380" t="s">
        <v>5738</v>
      </c>
      <c r="Q380" t="s">
        <v>262</v>
      </c>
      <c r="R380" t="s">
        <v>5754</v>
      </c>
      <c r="S380" t="str">
        <f t="shared" si="6"/>
        <v>n_DC_y21_ag17 * duration_Dc_ag17 * dw_TB * (1+disc)^-16</v>
      </c>
    </row>
    <row r="381" spans="3:19" x14ac:dyDescent="0.2">
      <c r="C381" s="18" t="s">
        <v>4803</v>
      </c>
      <c r="D381" s="19" t="s">
        <v>2215</v>
      </c>
      <c r="F381" s="18" t="s">
        <v>3065</v>
      </c>
      <c r="G381" s="19" t="s">
        <v>3500</v>
      </c>
      <c r="I381" s="18" t="s">
        <v>3953</v>
      </c>
      <c r="J381" s="19" t="s">
        <v>6112</v>
      </c>
      <c r="L381" s="18" t="s">
        <v>4378</v>
      </c>
      <c r="M381" s="19" t="s">
        <v>5228</v>
      </c>
      <c r="O381" t="s">
        <v>5653</v>
      </c>
      <c r="P381" t="s">
        <v>5722</v>
      </c>
      <c r="Q381" t="s">
        <v>262</v>
      </c>
      <c r="R381">
        <v>1</v>
      </c>
      <c r="S381" t="str">
        <f t="shared" si="6"/>
        <v>n_DC_y22_ag1 * duration_Dc_ag1 * dw_TB * 1</v>
      </c>
    </row>
    <row r="382" spans="3:19" x14ac:dyDescent="0.2">
      <c r="C382" s="18" t="s">
        <v>4804</v>
      </c>
      <c r="D382" s="19" t="s">
        <v>2216</v>
      </c>
      <c r="F382" s="18" t="s">
        <v>3066</v>
      </c>
      <c r="G382" s="19" t="s">
        <v>3501</v>
      </c>
      <c r="I382" s="18" t="s">
        <v>3954</v>
      </c>
      <c r="J382" s="19" t="s">
        <v>6113</v>
      </c>
      <c r="L382" s="18" t="s">
        <v>4379</v>
      </c>
      <c r="M382" s="19" t="s">
        <v>5229</v>
      </c>
      <c r="O382" t="s">
        <v>5654</v>
      </c>
      <c r="P382" t="s">
        <v>5723</v>
      </c>
      <c r="Q382" t="s">
        <v>262</v>
      </c>
      <c r="R382" t="s">
        <v>5739</v>
      </c>
      <c r="S382" t="str">
        <f t="shared" si="6"/>
        <v>n_DC_y22_ag2 * duration_Dc_ag2 * dw_TB * (1+disc)^-1</v>
      </c>
    </row>
    <row r="383" spans="3:19" x14ac:dyDescent="0.2">
      <c r="C383" s="18" t="s">
        <v>4805</v>
      </c>
      <c r="D383" s="19" t="s">
        <v>2217</v>
      </c>
      <c r="F383" s="18" t="s">
        <v>3067</v>
      </c>
      <c r="G383" s="19" t="s">
        <v>3502</v>
      </c>
      <c r="I383" s="18" t="s">
        <v>3955</v>
      </c>
      <c r="J383" s="19" t="s">
        <v>6114</v>
      </c>
      <c r="L383" s="18" t="s">
        <v>4380</v>
      </c>
      <c r="M383" s="19" t="s">
        <v>5230</v>
      </c>
      <c r="O383" t="s">
        <v>5655</v>
      </c>
      <c r="P383" t="s">
        <v>5724</v>
      </c>
      <c r="Q383" t="s">
        <v>262</v>
      </c>
      <c r="R383" t="s">
        <v>5740</v>
      </c>
      <c r="S383" t="str">
        <f t="shared" si="6"/>
        <v>n_DC_y22_ag3 * duration_Dc_ag3 * dw_TB * (1+disc)^-2</v>
      </c>
    </row>
    <row r="384" spans="3:19" x14ac:dyDescent="0.2">
      <c r="C384" s="18" t="s">
        <v>4806</v>
      </c>
      <c r="D384" s="19" t="s">
        <v>2218</v>
      </c>
      <c r="F384" s="18" t="s">
        <v>3068</v>
      </c>
      <c r="G384" s="19" t="s">
        <v>3503</v>
      </c>
      <c r="I384" s="18" t="s">
        <v>3956</v>
      </c>
      <c r="J384" s="19" t="s">
        <v>6115</v>
      </c>
      <c r="L384" s="18" t="s">
        <v>4381</v>
      </c>
      <c r="M384" s="19" t="s">
        <v>5231</v>
      </c>
      <c r="O384" t="s">
        <v>5656</v>
      </c>
      <c r="P384" t="s">
        <v>5725</v>
      </c>
      <c r="Q384" t="s">
        <v>262</v>
      </c>
      <c r="R384" t="s">
        <v>5741</v>
      </c>
      <c r="S384" t="str">
        <f t="shared" si="6"/>
        <v>n_DC_y22_ag4 * duration_Dc_ag4 * dw_TB * (1+disc)^-3</v>
      </c>
    </row>
    <row r="385" spans="3:19" x14ac:dyDescent="0.2">
      <c r="C385" s="18" t="s">
        <v>4807</v>
      </c>
      <c r="D385" s="19" t="s">
        <v>2219</v>
      </c>
      <c r="F385" s="18" t="s">
        <v>3069</v>
      </c>
      <c r="G385" s="19" t="s">
        <v>3504</v>
      </c>
      <c r="I385" s="18" t="s">
        <v>3957</v>
      </c>
      <c r="J385" s="19" t="s">
        <v>6116</v>
      </c>
      <c r="L385" s="18" t="s">
        <v>4382</v>
      </c>
      <c r="M385" s="19" t="s">
        <v>5232</v>
      </c>
      <c r="O385" t="s">
        <v>5657</v>
      </c>
      <c r="P385" t="s">
        <v>5726</v>
      </c>
      <c r="Q385" t="s">
        <v>262</v>
      </c>
      <c r="R385" t="s">
        <v>5742</v>
      </c>
      <c r="S385" t="str">
        <f t="shared" si="6"/>
        <v>n_DC_y22_ag5 * duration_Dc_ag5 * dw_TB * (1+disc)^-4</v>
      </c>
    </row>
    <row r="386" spans="3:19" x14ac:dyDescent="0.2">
      <c r="C386" s="18" t="s">
        <v>4808</v>
      </c>
      <c r="D386" s="19" t="s">
        <v>2220</v>
      </c>
      <c r="F386" s="18" t="s">
        <v>3070</v>
      </c>
      <c r="G386" s="19" t="s">
        <v>3505</v>
      </c>
      <c r="I386" s="18" t="s">
        <v>3958</v>
      </c>
      <c r="J386" s="19" t="s">
        <v>6117</v>
      </c>
      <c r="L386" s="18" t="s">
        <v>4383</v>
      </c>
      <c r="M386" s="19" t="s">
        <v>5233</v>
      </c>
      <c r="O386" t="s">
        <v>5658</v>
      </c>
      <c r="P386" t="s">
        <v>5727</v>
      </c>
      <c r="Q386" t="s">
        <v>262</v>
      </c>
      <c r="R386" t="s">
        <v>5743</v>
      </c>
      <c r="S386" t="str">
        <f t="shared" si="6"/>
        <v>n_DC_y22_ag6 * duration_Dc_ag6 * dw_TB * (1+disc)^-5</v>
      </c>
    </row>
    <row r="387" spans="3:19" x14ac:dyDescent="0.2">
      <c r="C387" s="18" t="s">
        <v>4809</v>
      </c>
      <c r="D387" s="19" t="s">
        <v>2221</v>
      </c>
      <c r="F387" s="18" t="s">
        <v>3071</v>
      </c>
      <c r="G387" s="19" t="s">
        <v>3506</v>
      </c>
      <c r="I387" s="18" t="s">
        <v>3959</v>
      </c>
      <c r="J387" s="19" t="s">
        <v>6118</v>
      </c>
      <c r="L387" s="18" t="s">
        <v>4384</v>
      </c>
      <c r="M387" s="19" t="s">
        <v>5234</v>
      </c>
      <c r="O387" t="s">
        <v>5659</v>
      </c>
      <c r="P387" t="s">
        <v>5728</v>
      </c>
      <c r="Q387" t="s">
        <v>262</v>
      </c>
      <c r="R387" t="s">
        <v>5744</v>
      </c>
      <c r="S387" t="str">
        <f t="shared" si="6"/>
        <v>n_DC_y22_ag7 * duration_Dc_ag7 * dw_TB * (1+disc)^-6</v>
      </c>
    </row>
    <row r="388" spans="3:19" x14ac:dyDescent="0.2">
      <c r="C388" s="18" t="s">
        <v>4810</v>
      </c>
      <c r="D388" s="19" t="s">
        <v>2222</v>
      </c>
      <c r="F388" s="18" t="s">
        <v>3072</v>
      </c>
      <c r="G388" s="19" t="s">
        <v>3507</v>
      </c>
      <c r="I388" s="18" t="s">
        <v>3960</v>
      </c>
      <c r="J388" s="19" t="s">
        <v>6119</v>
      </c>
      <c r="L388" s="18" t="s">
        <v>4385</v>
      </c>
      <c r="M388" s="19" t="s">
        <v>5235</v>
      </c>
      <c r="O388" t="s">
        <v>5660</v>
      </c>
      <c r="P388" t="s">
        <v>5729</v>
      </c>
      <c r="Q388" t="s">
        <v>262</v>
      </c>
      <c r="R388" t="s">
        <v>5745</v>
      </c>
      <c r="S388" t="str">
        <f t="shared" si="6"/>
        <v>n_DC_y22_ag8 * duration_Dc_ag8 * dw_TB * (1+disc)^-7</v>
      </c>
    </row>
    <row r="389" spans="3:19" x14ac:dyDescent="0.2">
      <c r="C389" s="18" t="s">
        <v>4811</v>
      </c>
      <c r="D389" s="19" t="s">
        <v>2223</v>
      </c>
      <c r="F389" s="18" t="s">
        <v>3073</v>
      </c>
      <c r="G389" s="19" t="s">
        <v>3508</v>
      </c>
      <c r="I389" s="18" t="s">
        <v>3961</v>
      </c>
      <c r="J389" s="19" t="s">
        <v>6120</v>
      </c>
      <c r="L389" s="18" t="s">
        <v>4386</v>
      </c>
      <c r="M389" s="19" t="s">
        <v>5236</v>
      </c>
      <c r="O389" t="s">
        <v>5661</v>
      </c>
      <c r="P389" t="s">
        <v>5730</v>
      </c>
      <c r="Q389" t="s">
        <v>262</v>
      </c>
      <c r="R389" t="s">
        <v>5746</v>
      </c>
      <c r="S389" t="str">
        <f t="shared" si="6"/>
        <v>n_DC_y22_ag9 * duration_Dc_ag9 * dw_TB * (1+disc)^-8</v>
      </c>
    </row>
    <row r="390" spans="3:19" x14ac:dyDescent="0.2">
      <c r="C390" s="18" t="s">
        <v>4812</v>
      </c>
      <c r="D390" s="19" t="s">
        <v>2224</v>
      </c>
      <c r="F390" s="18" t="s">
        <v>3074</v>
      </c>
      <c r="G390" s="19" t="s">
        <v>3509</v>
      </c>
      <c r="I390" s="18" t="s">
        <v>3962</v>
      </c>
      <c r="J390" s="19" t="s">
        <v>6121</v>
      </c>
      <c r="L390" s="18" t="s">
        <v>4387</v>
      </c>
      <c r="M390" s="19" t="s">
        <v>5237</v>
      </c>
      <c r="O390" t="s">
        <v>5662</v>
      </c>
      <c r="P390" t="s">
        <v>5731</v>
      </c>
      <c r="Q390" t="s">
        <v>262</v>
      </c>
      <c r="R390" t="s">
        <v>5747</v>
      </c>
      <c r="S390" t="str">
        <f t="shared" si="6"/>
        <v>n_DC_y22_ag10 * duration_Dc_ag10 * dw_TB * (1+disc)^-9</v>
      </c>
    </row>
    <row r="391" spans="3:19" x14ac:dyDescent="0.2">
      <c r="C391" s="18" t="s">
        <v>4813</v>
      </c>
      <c r="D391" s="19" t="s">
        <v>2225</v>
      </c>
      <c r="F391" s="18" t="s">
        <v>3075</v>
      </c>
      <c r="G391" s="19" t="s">
        <v>3510</v>
      </c>
      <c r="I391" s="18" t="s">
        <v>3963</v>
      </c>
      <c r="J391" s="19" t="s">
        <v>6122</v>
      </c>
      <c r="L391" s="18" t="s">
        <v>4388</v>
      </c>
      <c r="M391" s="19" t="s">
        <v>5238</v>
      </c>
      <c r="O391" t="s">
        <v>5663</v>
      </c>
      <c r="P391" t="s">
        <v>5732</v>
      </c>
      <c r="Q391" t="s">
        <v>262</v>
      </c>
      <c r="R391" t="s">
        <v>5748</v>
      </c>
      <c r="S391" t="str">
        <f t="shared" si="6"/>
        <v>n_DC_y22_ag11 * duration_Dc_ag11 * dw_TB * (1+disc)^-10</v>
      </c>
    </row>
    <row r="392" spans="3:19" x14ac:dyDescent="0.2">
      <c r="C392" s="18" t="s">
        <v>4814</v>
      </c>
      <c r="D392" s="19" t="s">
        <v>2226</v>
      </c>
      <c r="F392" s="18" t="s">
        <v>3076</v>
      </c>
      <c r="G392" s="19" t="s">
        <v>3511</v>
      </c>
      <c r="I392" s="18" t="s">
        <v>3964</v>
      </c>
      <c r="J392" s="19" t="s">
        <v>6123</v>
      </c>
      <c r="L392" s="18" t="s">
        <v>4389</v>
      </c>
      <c r="M392" s="19" t="s">
        <v>5239</v>
      </c>
      <c r="O392" t="s">
        <v>5664</v>
      </c>
      <c r="P392" t="s">
        <v>5733</v>
      </c>
      <c r="Q392" t="s">
        <v>262</v>
      </c>
      <c r="R392" t="s">
        <v>5749</v>
      </c>
      <c r="S392" t="str">
        <f t="shared" si="6"/>
        <v>n_DC_y22_ag12 * duration_Dc_ag12 * dw_TB * (1+disc)^-11</v>
      </c>
    </row>
    <row r="393" spans="3:19" x14ac:dyDescent="0.2">
      <c r="C393" s="18" t="s">
        <v>4815</v>
      </c>
      <c r="D393" s="19" t="s">
        <v>2227</v>
      </c>
      <c r="F393" s="18" t="s">
        <v>3077</v>
      </c>
      <c r="G393" s="19" t="s">
        <v>3512</v>
      </c>
      <c r="I393" s="18" t="s">
        <v>3965</v>
      </c>
      <c r="J393" s="19" t="s">
        <v>6124</v>
      </c>
      <c r="L393" s="18" t="s">
        <v>4390</v>
      </c>
      <c r="M393" s="19" t="s">
        <v>5240</v>
      </c>
      <c r="O393" t="s">
        <v>5665</v>
      </c>
      <c r="P393" t="s">
        <v>5734</v>
      </c>
      <c r="Q393" t="s">
        <v>262</v>
      </c>
      <c r="R393" t="s">
        <v>5750</v>
      </c>
      <c r="S393" t="str">
        <f t="shared" si="6"/>
        <v>n_DC_y22_ag13 * duration_Dc_ag13 * dw_TB * (1+disc)^-12</v>
      </c>
    </row>
    <row r="394" spans="3:19" x14ac:dyDescent="0.2">
      <c r="C394" s="18" t="s">
        <v>4816</v>
      </c>
      <c r="D394" s="19" t="s">
        <v>2228</v>
      </c>
      <c r="F394" s="18" t="s">
        <v>3078</v>
      </c>
      <c r="G394" s="19" t="s">
        <v>3513</v>
      </c>
      <c r="I394" s="18" t="s">
        <v>3966</v>
      </c>
      <c r="J394" s="19" t="s">
        <v>6125</v>
      </c>
      <c r="L394" s="18" t="s">
        <v>4391</v>
      </c>
      <c r="M394" s="19" t="s">
        <v>5241</v>
      </c>
      <c r="O394" t="s">
        <v>5666</v>
      </c>
      <c r="P394" t="s">
        <v>5735</v>
      </c>
      <c r="Q394" t="s">
        <v>262</v>
      </c>
      <c r="R394" t="s">
        <v>5751</v>
      </c>
      <c r="S394" t="str">
        <f t="shared" si="6"/>
        <v>n_DC_y22_ag14 * duration_Dc_ag14 * dw_TB * (1+disc)^-13</v>
      </c>
    </row>
    <row r="395" spans="3:19" x14ac:dyDescent="0.2">
      <c r="C395" s="18" t="s">
        <v>4817</v>
      </c>
      <c r="D395" s="19" t="s">
        <v>2229</v>
      </c>
      <c r="F395" s="18" t="s">
        <v>3079</v>
      </c>
      <c r="G395" s="19" t="s">
        <v>3514</v>
      </c>
      <c r="I395" s="18" t="s">
        <v>3967</v>
      </c>
      <c r="J395" s="19" t="s">
        <v>6126</v>
      </c>
      <c r="L395" s="18" t="s">
        <v>4392</v>
      </c>
      <c r="M395" s="19" t="s">
        <v>5242</v>
      </c>
      <c r="O395" t="s">
        <v>5667</v>
      </c>
      <c r="P395" t="s">
        <v>5736</v>
      </c>
      <c r="Q395" t="s">
        <v>262</v>
      </c>
      <c r="R395" t="s">
        <v>5752</v>
      </c>
      <c r="S395" t="str">
        <f t="shared" si="6"/>
        <v>n_DC_y22_ag15 * duration_Dc_ag15 * dw_TB * (1+disc)^-14</v>
      </c>
    </row>
    <row r="396" spans="3:19" x14ac:dyDescent="0.2">
      <c r="C396" s="18" t="s">
        <v>4818</v>
      </c>
      <c r="D396" s="19" t="s">
        <v>2230</v>
      </c>
      <c r="F396" s="18" t="s">
        <v>3080</v>
      </c>
      <c r="G396" s="19" t="s">
        <v>3515</v>
      </c>
      <c r="I396" s="18" t="s">
        <v>3968</v>
      </c>
      <c r="J396" s="19" t="s">
        <v>6127</v>
      </c>
      <c r="L396" s="18" t="s">
        <v>4393</v>
      </c>
      <c r="M396" s="19" t="s">
        <v>5243</v>
      </c>
      <c r="O396" t="s">
        <v>5668</v>
      </c>
      <c r="P396" t="s">
        <v>5737</v>
      </c>
      <c r="Q396" t="s">
        <v>262</v>
      </c>
      <c r="R396" t="s">
        <v>5753</v>
      </c>
      <c r="S396" t="str">
        <f t="shared" si="6"/>
        <v>n_DC_y22_ag16 * duration_Dc_ag16 * dw_TB * (1+disc)^-15</v>
      </c>
    </row>
    <row r="397" spans="3:19" x14ac:dyDescent="0.2">
      <c r="C397" s="18" t="s">
        <v>4819</v>
      </c>
      <c r="D397" s="19" t="s">
        <v>2231</v>
      </c>
      <c r="F397" s="18" t="s">
        <v>3081</v>
      </c>
      <c r="G397" s="19" t="s">
        <v>3516</v>
      </c>
      <c r="I397" s="18" t="s">
        <v>3969</v>
      </c>
      <c r="J397" s="19" t="s">
        <v>6128</v>
      </c>
      <c r="L397" s="18" t="s">
        <v>4394</v>
      </c>
      <c r="M397" s="19" t="s">
        <v>5244</v>
      </c>
      <c r="O397" t="s">
        <v>5669</v>
      </c>
      <c r="P397" t="s">
        <v>5738</v>
      </c>
      <c r="Q397" t="s">
        <v>262</v>
      </c>
      <c r="R397" t="s">
        <v>5754</v>
      </c>
      <c r="S397" t="str">
        <f t="shared" si="6"/>
        <v>n_DC_y22_ag17 * duration_Dc_ag17 * dw_TB * (1+disc)^-16</v>
      </c>
    </row>
    <row r="398" spans="3:19" x14ac:dyDescent="0.2">
      <c r="C398" s="18" t="s">
        <v>4820</v>
      </c>
      <c r="D398" s="19" t="s">
        <v>2232</v>
      </c>
      <c r="F398" s="18" t="s">
        <v>3082</v>
      </c>
      <c r="G398" s="19" t="s">
        <v>3517</v>
      </c>
      <c r="I398" s="18" t="s">
        <v>3970</v>
      </c>
      <c r="J398" s="19" t="s">
        <v>6129</v>
      </c>
      <c r="L398" s="18" t="s">
        <v>4395</v>
      </c>
      <c r="M398" s="19" t="s">
        <v>5245</v>
      </c>
      <c r="O398" t="s">
        <v>5670</v>
      </c>
      <c r="P398" t="s">
        <v>5722</v>
      </c>
      <c r="Q398" t="s">
        <v>262</v>
      </c>
      <c r="R398">
        <v>1</v>
      </c>
      <c r="S398" t="str">
        <f t="shared" si="6"/>
        <v>n_DC_y23_ag1 * duration_Dc_ag1 * dw_TB * 1</v>
      </c>
    </row>
    <row r="399" spans="3:19" x14ac:dyDescent="0.2">
      <c r="C399" s="18" t="s">
        <v>4821</v>
      </c>
      <c r="D399" s="19" t="s">
        <v>2233</v>
      </c>
      <c r="F399" s="18" t="s">
        <v>3083</v>
      </c>
      <c r="G399" s="19" t="s">
        <v>3518</v>
      </c>
      <c r="I399" s="18" t="s">
        <v>3971</v>
      </c>
      <c r="J399" s="19" t="s">
        <v>6130</v>
      </c>
      <c r="L399" s="18" t="s">
        <v>4396</v>
      </c>
      <c r="M399" s="19" t="s">
        <v>5246</v>
      </c>
      <c r="O399" t="s">
        <v>5671</v>
      </c>
      <c r="P399" t="s">
        <v>5723</v>
      </c>
      <c r="Q399" t="s">
        <v>262</v>
      </c>
      <c r="R399" t="s">
        <v>5739</v>
      </c>
      <c r="S399" t="str">
        <f t="shared" si="6"/>
        <v>n_DC_y23_ag2 * duration_Dc_ag2 * dw_TB * (1+disc)^-1</v>
      </c>
    </row>
    <row r="400" spans="3:19" x14ac:dyDescent="0.2">
      <c r="C400" s="18" t="s">
        <v>4822</v>
      </c>
      <c r="D400" s="19" t="s">
        <v>2234</v>
      </c>
      <c r="F400" s="18" t="s">
        <v>3084</v>
      </c>
      <c r="G400" s="19" t="s">
        <v>3519</v>
      </c>
      <c r="I400" s="18" t="s">
        <v>3972</v>
      </c>
      <c r="J400" s="19" t="s">
        <v>6131</v>
      </c>
      <c r="L400" s="18" t="s">
        <v>4397</v>
      </c>
      <c r="M400" s="19" t="s">
        <v>5247</v>
      </c>
      <c r="O400" t="s">
        <v>5672</v>
      </c>
      <c r="P400" t="s">
        <v>5724</v>
      </c>
      <c r="Q400" t="s">
        <v>262</v>
      </c>
      <c r="R400" t="s">
        <v>5740</v>
      </c>
      <c r="S400" t="str">
        <f t="shared" si="6"/>
        <v>n_DC_y23_ag3 * duration_Dc_ag3 * dw_TB * (1+disc)^-2</v>
      </c>
    </row>
    <row r="401" spans="3:19" x14ac:dyDescent="0.2">
      <c r="C401" s="18" t="s">
        <v>4823</v>
      </c>
      <c r="D401" s="19" t="s">
        <v>2235</v>
      </c>
      <c r="F401" s="18" t="s">
        <v>3085</v>
      </c>
      <c r="G401" s="19" t="s">
        <v>3520</v>
      </c>
      <c r="I401" s="18" t="s">
        <v>3973</v>
      </c>
      <c r="J401" s="19" t="s">
        <v>6132</v>
      </c>
      <c r="L401" s="18" t="s">
        <v>4398</v>
      </c>
      <c r="M401" s="19" t="s">
        <v>5248</v>
      </c>
      <c r="O401" t="s">
        <v>5673</v>
      </c>
      <c r="P401" t="s">
        <v>5725</v>
      </c>
      <c r="Q401" t="s">
        <v>262</v>
      </c>
      <c r="R401" t="s">
        <v>5741</v>
      </c>
      <c r="S401" t="str">
        <f t="shared" si="6"/>
        <v>n_DC_y23_ag4 * duration_Dc_ag4 * dw_TB * (1+disc)^-3</v>
      </c>
    </row>
    <row r="402" spans="3:19" x14ac:dyDescent="0.2">
      <c r="C402" s="18" t="s">
        <v>4824</v>
      </c>
      <c r="D402" s="19" t="s">
        <v>2236</v>
      </c>
      <c r="F402" s="18" t="s">
        <v>3086</v>
      </c>
      <c r="G402" s="19" t="s">
        <v>3521</v>
      </c>
      <c r="I402" s="18" t="s">
        <v>3974</v>
      </c>
      <c r="J402" s="19" t="s">
        <v>6133</v>
      </c>
      <c r="L402" s="18" t="s">
        <v>4399</v>
      </c>
      <c r="M402" s="19" t="s">
        <v>5249</v>
      </c>
      <c r="O402" t="s">
        <v>5674</v>
      </c>
      <c r="P402" t="s">
        <v>5726</v>
      </c>
      <c r="Q402" t="s">
        <v>262</v>
      </c>
      <c r="R402" t="s">
        <v>5742</v>
      </c>
      <c r="S402" t="str">
        <f t="shared" si="6"/>
        <v>n_DC_y23_ag5 * duration_Dc_ag5 * dw_TB * (1+disc)^-4</v>
      </c>
    </row>
    <row r="403" spans="3:19" x14ac:dyDescent="0.2">
      <c r="C403" s="18" t="s">
        <v>4825</v>
      </c>
      <c r="D403" s="19" t="s">
        <v>2237</v>
      </c>
      <c r="F403" s="18" t="s">
        <v>3087</v>
      </c>
      <c r="G403" s="19" t="s">
        <v>3522</v>
      </c>
      <c r="I403" s="18" t="s">
        <v>3975</v>
      </c>
      <c r="J403" s="19" t="s">
        <v>6134</v>
      </c>
      <c r="L403" s="18" t="s">
        <v>4400</v>
      </c>
      <c r="M403" s="19" t="s">
        <v>5250</v>
      </c>
      <c r="O403" t="s">
        <v>5675</v>
      </c>
      <c r="P403" t="s">
        <v>5727</v>
      </c>
      <c r="Q403" t="s">
        <v>262</v>
      </c>
      <c r="R403" t="s">
        <v>5743</v>
      </c>
      <c r="S403" t="str">
        <f t="shared" si="6"/>
        <v>n_DC_y23_ag6 * duration_Dc_ag6 * dw_TB * (1+disc)^-5</v>
      </c>
    </row>
    <row r="404" spans="3:19" x14ac:dyDescent="0.2">
      <c r="C404" s="18" t="s">
        <v>4826</v>
      </c>
      <c r="D404" s="19" t="s">
        <v>2238</v>
      </c>
      <c r="F404" s="18" t="s">
        <v>3088</v>
      </c>
      <c r="G404" s="19" t="s">
        <v>3523</v>
      </c>
      <c r="I404" s="18" t="s">
        <v>3976</v>
      </c>
      <c r="J404" s="19" t="s">
        <v>6135</v>
      </c>
      <c r="L404" s="18" t="s">
        <v>4401</v>
      </c>
      <c r="M404" s="19" t="s">
        <v>5251</v>
      </c>
      <c r="O404" t="s">
        <v>5676</v>
      </c>
      <c r="P404" t="s">
        <v>5728</v>
      </c>
      <c r="Q404" t="s">
        <v>262</v>
      </c>
      <c r="R404" t="s">
        <v>5744</v>
      </c>
      <c r="S404" t="str">
        <f t="shared" si="6"/>
        <v>n_DC_y23_ag7 * duration_Dc_ag7 * dw_TB * (1+disc)^-6</v>
      </c>
    </row>
    <row r="405" spans="3:19" x14ac:dyDescent="0.2">
      <c r="C405" s="18" t="s">
        <v>4827</v>
      </c>
      <c r="D405" s="19" t="s">
        <v>2239</v>
      </c>
      <c r="F405" s="18" t="s">
        <v>3089</v>
      </c>
      <c r="G405" s="19" t="s">
        <v>3524</v>
      </c>
      <c r="I405" s="18" t="s">
        <v>3977</v>
      </c>
      <c r="J405" s="19" t="s">
        <v>6136</v>
      </c>
      <c r="L405" s="18" t="s">
        <v>4402</v>
      </c>
      <c r="M405" s="19" t="s">
        <v>5252</v>
      </c>
      <c r="O405" t="s">
        <v>5677</v>
      </c>
      <c r="P405" t="s">
        <v>5729</v>
      </c>
      <c r="Q405" t="s">
        <v>262</v>
      </c>
      <c r="R405" t="s">
        <v>5745</v>
      </c>
      <c r="S405" t="str">
        <f t="shared" si="6"/>
        <v>n_DC_y23_ag8 * duration_Dc_ag8 * dw_TB * (1+disc)^-7</v>
      </c>
    </row>
    <row r="406" spans="3:19" x14ac:dyDescent="0.2">
      <c r="C406" s="18" t="s">
        <v>4828</v>
      </c>
      <c r="D406" s="19" t="s">
        <v>2240</v>
      </c>
      <c r="F406" s="18" t="s">
        <v>3090</v>
      </c>
      <c r="G406" s="19" t="s">
        <v>3525</v>
      </c>
      <c r="I406" s="18" t="s">
        <v>3978</v>
      </c>
      <c r="J406" s="19" t="s">
        <v>6137</v>
      </c>
      <c r="L406" s="18" t="s">
        <v>4403</v>
      </c>
      <c r="M406" s="19" t="s">
        <v>5253</v>
      </c>
      <c r="O406" t="s">
        <v>5678</v>
      </c>
      <c r="P406" t="s">
        <v>5730</v>
      </c>
      <c r="Q406" t="s">
        <v>262</v>
      </c>
      <c r="R406" t="s">
        <v>5746</v>
      </c>
      <c r="S406" t="str">
        <f t="shared" si="6"/>
        <v>n_DC_y23_ag9 * duration_Dc_ag9 * dw_TB * (1+disc)^-8</v>
      </c>
    </row>
    <row r="407" spans="3:19" x14ac:dyDescent="0.2">
      <c r="C407" s="18" t="s">
        <v>4829</v>
      </c>
      <c r="D407" s="19" t="s">
        <v>2241</v>
      </c>
      <c r="F407" s="18" t="s">
        <v>3091</v>
      </c>
      <c r="G407" s="19" t="s">
        <v>3526</v>
      </c>
      <c r="I407" s="18" t="s">
        <v>3979</v>
      </c>
      <c r="J407" s="19" t="s">
        <v>6138</v>
      </c>
      <c r="L407" s="18" t="s">
        <v>4404</v>
      </c>
      <c r="M407" s="19" t="s">
        <v>5254</v>
      </c>
      <c r="O407" t="s">
        <v>5679</v>
      </c>
      <c r="P407" t="s">
        <v>5731</v>
      </c>
      <c r="Q407" t="s">
        <v>262</v>
      </c>
      <c r="R407" t="s">
        <v>5747</v>
      </c>
      <c r="S407" t="str">
        <f t="shared" si="6"/>
        <v>n_DC_y23_ag10 * duration_Dc_ag10 * dw_TB * (1+disc)^-9</v>
      </c>
    </row>
    <row r="408" spans="3:19" x14ac:dyDescent="0.2">
      <c r="C408" s="18" t="s">
        <v>4830</v>
      </c>
      <c r="D408" s="19" t="s">
        <v>2242</v>
      </c>
      <c r="F408" s="18" t="s">
        <v>3092</v>
      </c>
      <c r="G408" s="19" t="s">
        <v>3527</v>
      </c>
      <c r="I408" s="18" t="s">
        <v>3980</v>
      </c>
      <c r="J408" s="19" t="s">
        <v>6139</v>
      </c>
      <c r="L408" s="18" t="s">
        <v>4405</v>
      </c>
      <c r="M408" s="19" t="s">
        <v>5255</v>
      </c>
      <c r="O408" t="s">
        <v>5680</v>
      </c>
      <c r="P408" t="s">
        <v>5732</v>
      </c>
      <c r="Q408" t="s">
        <v>262</v>
      </c>
      <c r="R408" t="s">
        <v>5748</v>
      </c>
      <c r="S408" t="str">
        <f t="shared" si="6"/>
        <v>n_DC_y23_ag11 * duration_Dc_ag11 * dw_TB * (1+disc)^-10</v>
      </c>
    </row>
    <row r="409" spans="3:19" x14ac:dyDescent="0.2">
      <c r="C409" s="18" t="s">
        <v>4831</v>
      </c>
      <c r="D409" s="19" t="s">
        <v>2243</v>
      </c>
      <c r="F409" s="18" t="s">
        <v>3093</v>
      </c>
      <c r="G409" s="19" t="s">
        <v>3528</v>
      </c>
      <c r="I409" s="18" t="s">
        <v>3981</v>
      </c>
      <c r="J409" s="19" t="s">
        <v>6140</v>
      </c>
      <c r="L409" s="18" t="s">
        <v>4406</v>
      </c>
      <c r="M409" s="19" t="s">
        <v>5256</v>
      </c>
      <c r="O409" t="s">
        <v>5681</v>
      </c>
      <c r="P409" t="s">
        <v>5733</v>
      </c>
      <c r="Q409" t="s">
        <v>262</v>
      </c>
      <c r="R409" t="s">
        <v>5749</v>
      </c>
      <c r="S409" t="str">
        <f t="shared" si="6"/>
        <v>n_DC_y23_ag12 * duration_Dc_ag12 * dw_TB * (1+disc)^-11</v>
      </c>
    </row>
    <row r="410" spans="3:19" x14ac:dyDescent="0.2">
      <c r="C410" s="18" t="s">
        <v>4832</v>
      </c>
      <c r="D410" s="19" t="s">
        <v>2244</v>
      </c>
      <c r="F410" s="18" t="s">
        <v>3094</v>
      </c>
      <c r="G410" s="19" t="s">
        <v>3529</v>
      </c>
      <c r="I410" s="18" t="s">
        <v>3982</v>
      </c>
      <c r="J410" s="19" t="s">
        <v>6141</v>
      </c>
      <c r="L410" s="18" t="s">
        <v>4407</v>
      </c>
      <c r="M410" s="19" t="s">
        <v>5257</v>
      </c>
      <c r="O410" t="s">
        <v>5682</v>
      </c>
      <c r="P410" t="s">
        <v>5734</v>
      </c>
      <c r="Q410" t="s">
        <v>262</v>
      </c>
      <c r="R410" t="s">
        <v>5750</v>
      </c>
      <c r="S410" t="str">
        <f t="shared" si="6"/>
        <v>n_DC_y23_ag13 * duration_Dc_ag13 * dw_TB * (1+disc)^-12</v>
      </c>
    </row>
    <row r="411" spans="3:19" x14ac:dyDescent="0.2">
      <c r="C411" s="18" t="s">
        <v>4833</v>
      </c>
      <c r="D411" s="19" t="s">
        <v>2245</v>
      </c>
      <c r="F411" s="18" t="s">
        <v>3095</v>
      </c>
      <c r="G411" s="19" t="s">
        <v>3530</v>
      </c>
      <c r="I411" s="18" t="s">
        <v>3983</v>
      </c>
      <c r="J411" s="19" t="s">
        <v>6142</v>
      </c>
      <c r="L411" s="18" t="s">
        <v>4408</v>
      </c>
      <c r="M411" s="19" t="s">
        <v>5258</v>
      </c>
      <c r="O411" t="s">
        <v>5683</v>
      </c>
      <c r="P411" t="s">
        <v>5735</v>
      </c>
      <c r="Q411" t="s">
        <v>262</v>
      </c>
      <c r="R411" t="s">
        <v>5751</v>
      </c>
      <c r="S411" t="str">
        <f t="shared" si="6"/>
        <v>n_DC_y23_ag14 * duration_Dc_ag14 * dw_TB * (1+disc)^-13</v>
      </c>
    </row>
    <row r="412" spans="3:19" x14ac:dyDescent="0.2">
      <c r="C412" s="18" t="s">
        <v>4834</v>
      </c>
      <c r="D412" s="19" t="s">
        <v>2246</v>
      </c>
      <c r="F412" s="18" t="s">
        <v>3096</v>
      </c>
      <c r="G412" s="19" t="s">
        <v>3531</v>
      </c>
      <c r="I412" s="18" t="s">
        <v>3984</v>
      </c>
      <c r="J412" s="19" t="s">
        <v>6143</v>
      </c>
      <c r="L412" s="18" t="s">
        <v>4409</v>
      </c>
      <c r="M412" s="19" t="s">
        <v>5259</v>
      </c>
      <c r="O412" t="s">
        <v>5684</v>
      </c>
      <c r="P412" t="s">
        <v>5736</v>
      </c>
      <c r="Q412" t="s">
        <v>262</v>
      </c>
      <c r="R412" t="s">
        <v>5752</v>
      </c>
      <c r="S412" t="str">
        <f t="shared" si="6"/>
        <v>n_DC_y23_ag15 * duration_Dc_ag15 * dw_TB * (1+disc)^-14</v>
      </c>
    </row>
    <row r="413" spans="3:19" x14ac:dyDescent="0.2">
      <c r="C413" s="18" t="s">
        <v>4835</v>
      </c>
      <c r="D413" s="19" t="s">
        <v>2247</v>
      </c>
      <c r="F413" s="18" t="s">
        <v>3097</v>
      </c>
      <c r="G413" s="19" t="s">
        <v>3532</v>
      </c>
      <c r="I413" s="18" t="s">
        <v>3985</v>
      </c>
      <c r="J413" s="19" t="s">
        <v>6144</v>
      </c>
      <c r="L413" s="18" t="s">
        <v>4410</v>
      </c>
      <c r="M413" s="19" t="s">
        <v>5260</v>
      </c>
      <c r="O413" t="s">
        <v>5685</v>
      </c>
      <c r="P413" t="s">
        <v>5737</v>
      </c>
      <c r="Q413" t="s">
        <v>262</v>
      </c>
      <c r="R413" t="s">
        <v>5753</v>
      </c>
      <c r="S413" t="str">
        <f t="shared" si="6"/>
        <v>n_DC_y23_ag16 * duration_Dc_ag16 * dw_TB * (1+disc)^-15</v>
      </c>
    </row>
    <row r="414" spans="3:19" x14ac:dyDescent="0.2">
      <c r="C414" s="18" t="s">
        <v>4836</v>
      </c>
      <c r="D414" s="19" t="s">
        <v>2248</v>
      </c>
      <c r="F414" s="18" t="s">
        <v>3098</v>
      </c>
      <c r="G414" s="19" t="s">
        <v>3533</v>
      </c>
      <c r="I414" s="18" t="s">
        <v>3986</v>
      </c>
      <c r="J414" s="19" t="s">
        <v>6145</v>
      </c>
      <c r="L414" s="18" t="s">
        <v>4411</v>
      </c>
      <c r="M414" s="19" t="s">
        <v>5261</v>
      </c>
      <c r="O414" t="s">
        <v>5686</v>
      </c>
      <c r="P414" t="s">
        <v>5738</v>
      </c>
      <c r="Q414" t="s">
        <v>262</v>
      </c>
      <c r="R414" t="s">
        <v>5754</v>
      </c>
      <c r="S414" t="str">
        <f t="shared" si="6"/>
        <v>n_DC_y23_ag17 * duration_Dc_ag17 * dw_TB * (1+disc)^-16</v>
      </c>
    </row>
    <row r="415" spans="3:19" x14ac:dyDescent="0.2">
      <c r="C415" s="18" t="s">
        <v>4837</v>
      </c>
      <c r="D415" s="19" t="s">
        <v>2249</v>
      </c>
      <c r="F415" s="18" t="s">
        <v>3099</v>
      </c>
      <c r="G415" s="19" t="s">
        <v>3534</v>
      </c>
      <c r="I415" s="18" t="s">
        <v>3987</v>
      </c>
      <c r="J415" s="19" t="s">
        <v>6146</v>
      </c>
      <c r="L415" s="18" t="s">
        <v>4412</v>
      </c>
      <c r="M415" s="19" t="s">
        <v>5262</v>
      </c>
      <c r="O415" t="s">
        <v>5687</v>
      </c>
      <c r="P415" t="s">
        <v>5722</v>
      </c>
      <c r="Q415" t="s">
        <v>262</v>
      </c>
      <c r="R415">
        <v>1</v>
      </c>
      <c r="S415" t="str">
        <f t="shared" si="6"/>
        <v>n_DC_y24_ag1 * duration_Dc_ag1 * dw_TB * 1</v>
      </c>
    </row>
    <row r="416" spans="3:19" x14ac:dyDescent="0.2">
      <c r="C416" s="18" t="s">
        <v>4838</v>
      </c>
      <c r="D416" s="19" t="s">
        <v>2250</v>
      </c>
      <c r="F416" s="18" t="s">
        <v>3100</v>
      </c>
      <c r="G416" s="19" t="s">
        <v>3535</v>
      </c>
      <c r="I416" s="18" t="s">
        <v>3988</v>
      </c>
      <c r="J416" s="19" t="s">
        <v>6147</v>
      </c>
      <c r="L416" s="18" t="s">
        <v>4413</v>
      </c>
      <c r="M416" s="19" t="s">
        <v>5263</v>
      </c>
      <c r="O416" t="s">
        <v>5688</v>
      </c>
      <c r="P416" t="s">
        <v>5723</v>
      </c>
      <c r="Q416" t="s">
        <v>262</v>
      </c>
      <c r="R416" t="s">
        <v>5739</v>
      </c>
      <c r="S416" t="str">
        <f t="shared" si="6"/>
        <v>n_DC_y24_ag2 * duration_Dc_ag2 * dw_TB * (1+disc)^-1</v>
      </c>
    </row>
    <row r="417" spans="3:19" x14ac:dyDescent="0.2">
      <c r="C417" s="18" t="s">
        <v>4839</v>
      </c>
      <c r="D417" s="19" t="s">
        <v>2251</v>
      </c>
      <c r="F417" s="18" t="s">
        <v>3101</v>
      </c>
      <c r="G417" s="19" t="s">
        <v>3536</v>
      </c>
      <c r="I417" s="18" t="s">
        <v>3989</v>
      </c>
      <c r="J417" s="19" t="s">
        <v>6148</v>
      </c>
      <c r="L417" s="18" t="s">
        <v>4414</v>
      </c>
      <c r="M417" s="19" t="s">
        <v>5264</v>
      </c>
      <c r="O417" t="s">
        <v>5689</v>
      </c>
      <c r="P417" t="s">
        <v>5724</v>
      </c>
      <c r="Q417" t="s">
        <v>262</v>
      </c>
      <c r="R417" t="s">
        <v>5740</v>
      </c>
      <c r="S417" t="str">
        <f t="shared" ref="S417:S448" si="7">_xlfn.CONCAT(O417," * ",P417," * ",Q417," * ",R417)</f>
        <v>n_DC_y24_ag3 * duration_Dc_ag3 * dw_TB * (1+disc)^-2</v>
      </c>
    </row>
    <row r="418" spans="3:19" x14ac:dyDescent="0.2">
      <c r="C418" s="18" t="s">
        <v>4840</v>
      </c>
      <c r="D418" s="19" t="s">
        <v>2252</v>
      </c>
      <c r="F418" s="18" t="s">
        <v>3102</v>
      </c>
      <c r="G418" s="19" t="s">
        <v>3537</v>
      </c>
      <c r="I418" s="18" t="s">
        <v>3990</v>
      </c>
      <c r="J418" s="19" t="s">
        <v>6149</v>
      </c>
      <c r="L418" s="18" t="s">
        <v>4415</v>
      </c>
      <c r="M418" s="19" t="s">
        <v>5265</v>
      </c>
      <c r="O418" t="s">
        <v>5690</v>
      </c>
      <c r="P418" t="s">
        <v>5725</v>
      </c>
      <c r="Q418" t="s">
        <v>262</v>
      </c>
      <c r="R418" t="s">
        <v>5741</v>
      </c>
      <c r="S418" t="str">
        <f t="shared" si="7"/>
        <v>n_DC_y24_ag4 * duration_Dc_ag4 * dw_TB * (1+disc)^-3</v>
      </c>
    </row>
    <row r="419" spans="3:19" x14ac:dyDescent="0.2">
      <c r="C419" s="18" t="s">
        <v>4841</v>
      </c>
      <c r="D419" s="19" t="s">
        <v>2253</v>
      </c>
      <c r="F419" s="18" t="s">
        <v>3103</v>
      </c>
      <c r="G419" s="19" t="s">
        <v>3538</v>
      </c>
      <c r="I419" s="18" t="s">
        <v>3991</v>
      </c>
      <c r="J419" s="19" t="s">
        <v>6150</v>
      </c>
      <c r="L419" s="18" t="s">
        <v>4416</v>
      </c>
      <c r="M419" s="19" t="s">
        <v>5266</v>
      </c>
      <c r="O419" t="s">
        <v>5691</v>
      </c>
      <c r="P419" t="s">
        <v>5726</v>
      </c>
      <c r="Q419" t="s">
        <v>262</v>
      </c>
      <c r="R419" t="s">
        <v>5742</v>
      </c>
      <c r="S419" t="str">
        <f t="shared" si="7"/>
        <v>n_DC_y24_ag5 * duration_Dc_ag5 * dw_TB * (1+disc)^-4</v>
      </c>
    </row>
    <row r="420" spans="3:19" x14ac:dyDescent="0.2">
      <c r="C420" s="18" t="s">
        <v>4842</v>
      </c>
      <c r="D420" s="19" t="s">
        <v>2254</v>
      </c>
      <c r="F420" s="18" t="s">
        <v>3104</v>
      </c>
      <c r="G420" s="19" t="s">
        <v>3539</v>
      </c>
      <c r="I420" s="18" t="s">
        <v>3992</v>
      </c>
      <c r="J420" s="19" t="s">
        <v>6151</v>
      </c>
      <c r="L420" s="18" t="s">
        <v>4417</v>
      </c>
      <c r="M420" s="19" t="s">
        <v>5267</v>
      </c>
      <c r="O420" t="s">
        <v>5692</v>
      </c>
      <c r="P420" t="s">
        <v>5727</v>
      </c>
      <c r="Q420" t="s">
        <v>262</v>
      </c>
      <c r="R420" t="s">
        <v>5743</v>
      </c>
      <c r="S420" t="str">
        <f t="shared" si="7"/>
        <v>n_DC_y24_ag6 * duration_Dc_ag6 * dw_TB * (1+disc)^-5</v>
      </c>
    </row>
    <row r="421" spans="3:19" x14ac:dyDescent="0.2">
      <c r="C421" s="18" t="s">
        <v>4843</v>
      </c>
      <c r="D421" s="19" t="s">
        <v>2255</v>
      </c>
      <c r="F421" s="18" t="s">
        <v>3105</v>
      </c>
      <c r="G421" s="19" t="s">
        <v>3540</v>
      </c>
      <c r="I421" s="18" t="s">
        <v>3993</v>
      </c>
      <c r="J421" s="19" t="s">
        <v>6152</v>
      </c>
      <c r="L421" s="18" t="s">
        <v>4418</v>
      </c>
      <c r="M421" s="19" t="s">
        <v>5268</v>
      </c>
      <c r="O421" t="s">
        <v>5693</v>
      </c>
      <c r="P421" t="s">
        <v>5728</v>
      </c>
      <c r="Q421" t="s">
        <v>262</v>
      </c>
      <c r="R421" t="s">
        <v>5744</v>
      </c>
      <c r="S421" t="str">
        <f t="shared" si="7"/>
        <v>n_DC_y24_ag7 * duration_Dc_ag7 * dw_TB * (1+disc)^-6</v>
      </c>
    </row>
    <row r="422" spans="3:19" x14ac:dyDescent="0.2">
      <c r="C422" s="18" t="s">
        <v>4844</v>
      </c>
      <c r="D422" s="19" t="s">
        <v>2256</v>
      </c>
      <c r="F422" s="18" t="s">
        <v>3106</v>
      </c>
      <c r="G422" s="19" t="s">
        <v>3541</v>
      </c>
      <c r="I422" s="18" t="s">
        <v>3994</v>
      </c>
      <c r="J422" s="19" t="s">
        <v>6153</v>
      </c>
      <c r="L422" s="18" t="s">
        <v>4419</v>
      </c>
      <c r="M422" s="19" t="s">
        <v>5269</v>
      </c>
      <c r="O422" t="s">
        <v>5694</v>
      </c>
      <c r="P422" t="s">
        <v>5729</v>
      </c>
      <c r="Q422" t="s">
        <v>262</v>
      </c>
      <c r="R422" t="s">
        <v>5745</v>
      </c>
      <c r="S422" t="str">
        <f t="shared" si="7"/>
        <v>n_DC_y24_ag8 * duration_Dc_ag8 * dw_TB * (1+disc)^-7</v>
      </c>
    </row>
    <row r="423" spans="3:19" x14ac:dyDescent="0.2">
      <c r="C423" s="18" t="s">
        <v>4845</v>
      </c>
      <c r="D423" s="19" t="s">
        <v>2257</v>
      </c>
      <c r="F423" s="18" t="s">
        <v>3107</v>
      </c>
      <c r="G423" s="19" t="s">
        <v>3542</v>
      </c>
      <c r="I423" s="18" t="s">
        <v>3995</v>
      </c>
      <c r="J423" s="19" t="s">
        <v>6154</v>
      </c>
      <c r="L423" s="18" t="s">
        <v>4420</v>
      </c>
      <c r="M423" s="19" t="s">
        <v>5270</v>
      </c>
      <c r="O423" t="s">
        <v>5695</v>
      </c>
      <c r="P423" t="s">
        <v>5730</v>
      </c>
      <c r="Q423" t="s">
        <v>262</v>
      </c>
      <c r="R423" t="s">
        <v>5746</v>
      </c>
      <c r="S423" t="str">
        <f t="shared" si="7"/>
        <v>n_DC_y24_ag9 * duration_Dc_ag9 * dw_TB * (1+disc)^-8</v>
      </c>
    </row>
    <row r="424" spans="3:19" x14ac:dyDescent="0.2">
      <c r="C424" s="18" t="s">
        <v>4846</v>
      </c>
      <c r="D424" s="19" t="s">
        <v>2258</v>
      </c>
      <c r="F424" s="18" t="s">
        <v>3108</v>
      </c>
      <c r="G424" s="19" t="s">
        <v>3543</v>
      </c>
      <c r="I424" s="18" t="s">
        <v>3996</v>
      </c>
      <c r="J424" s="19" t="s">
        <v>6155</v>
      </c>
      <c r="L424" s="18" t="s">
        <v>4421</v>
      </c>
      <c r="M424" s="19" t="s">
        <v>5271</v>
      </c>
      <c r="O424" t="s">
        <v>5696</v>
      </c>
      <c r="P424" t="s">
        <v>5731</v>
      </c>
      <c r="Q424" t="s">
        <v>262</v>
      </c>
      <c r="R424" t="s">
        <v>5747</v>
      </c>
      <c r="S424" t="str">
        <f t="shared" si="7"/>
        <v>n_DC_y24_ag10 * duration_Dc_ag10 * dw_TB * (1+disc)^-9</v>
      </c>
    </row>
    <row r="425" spans="3:19" x14ac:dyDescent="0.2">
      <c r="C425" s="18" t="s">
        <v>4847</v>
      </c>
      <c r="D425" s="19" t="s">
        <v>2259</v>
      </c>
      <c r="F425" s="18" t="s">
        <v>3109</v>
      </c>
      <c r="G425" s="19" t="s">
        <v>3544</v>
      </c>
      <c r="I425" s="18" t="s">
        <v>3997</v>
      </c>
      <c r="J425" s="19" t="s">
        <v>6156</v>
      </c>
      <c r="L425" s="18" t="s">
        <v>4422</v>
      </c>
      <c r="M425" s="19" t="s">
        <v>5272</v>
      </c>
      <c r="O425" t="s">
        <v>5697</v>
      </c>
      <c r="P425" t="s">
        <v>5732</v>
      </c>
      <c r="Q425" t="s">
        <v>262</v>
      </c>
      <c r="R425" t="s">
        <v>5748</v>
      </c>
      <c r="S425" t="str">
        <f t="shared" si="7"/>
        <v>n_DC_y24_ag11 * duration_Dc_ag11 * dw_TB * (1+disc)^-10</v>
      </c>
    </row>
    <row r="426" spans="3:19" x14ac:dyDescent="0.2">
      <c r="C426" s="18" t="s">
        <v>4848</v>
      </c>
      <c r="D426" s="19" t="s">
        <v>2260</v>
      </c>
      <c r="F426" s="18" t="s">
        <v>3110</v>
      </c>
      <c r="G426" s="19" t="s">
        <v>3545</v>
      </c>
      <c r="I426" s="18" t="s">
        <v>3998</v>
      </c>
      <c r="J426" s="19" t="s">
        <v>6157</v>
      </c>
      <c r="L426" s="18" t="s">
        <v>4423</v>
      </c>
      <c r="M426" s="19" t="s">
        <v>5273</v>
      </c>
      <c r="O426" t="s">
        <v>5698</v>
      </c>
      <c r="P426" t="s">
        <v>5733</v>
      </c>
      <c r="Q426" t="s">
        <v>262</v>
      </c>
      <c r="R426" t="s">
        <v>5749</v>
      </c>
      <c r="S426" t="str">
        <f t="shared" si="7"/>
        <v>n_DC_y24_ag12 * duration_Dc_ag12 * dw_TB * (1+disc)^-11</v>
      </c>
    </row>
    <row r="427" spans="3:19" x14ac:dyDescent="0.2">
      <c r="C427" s="18" t="s">
        <v>4849</v>
      </c>
      <c r="D427" s="19" t="s">
        <v>2261</v>
      </c>
      <c r="F427" s="18" t="s">
        <v>3111</v>
      </c>
      <c r="G427" s="19" t="s">
        <v>3546</v>
      </c>
      <c r="I427" s="18" t="s">
        <v>3999</v>
      </c>
      <c r="J427" s="19" t="s">
        <v>6158</v>
      </c>
      <c r="L427" s="18" t="s">
        <v>4424</v>
      </c>
      <c r="M427" s="19" t="s">
        <v>5274</v>
      </c>
      <c r="O427" t="s">
        <v>5699</v>
      </c>
      <c r="P427" t="s">
        <v>5734</v>
      </c>
      <c r="Q427" t="s">
        <v>262</v>
      </c>
      <c r="R427" t="s">
        <v>5750</v>
      </c>
      <c r="S427" t="str">
        <f t="shared" si="7"/>
        <v>n_DC_y24_ag13 * duration_Dc_ag13 * dw_TB * (1+disc)^-12</v>
      </c>
    </row>
    <row r="428" spans="3:19" x14ac:dyDescent="0.2">
      <c r="C428" s="18" t="s">
        <v>4850</v>
      </c>
      <c r="D428" s="19" t="s">
        <v>2262</v>
      </c>
      <c r="F428" s="18" t="s">
        <v>3112</v>
      </c>
      <c r="G428" s="19" t="s">
        <v>3547</v>
      </c>
      <c r="I428" s="18" t="s">
        <v>4000</v>
      </c>
      <c r="J428" s="19" t="s">
        <v>6159</v>
      </c>
      <c r="L428" s="18" t="s">
        <v>4425</v>
      </c>
      <c r="M428" s="19" t="s">
        <v>5275</v>
      </c>
      <c r="O428" t="s">
        <v>5700</v>
      </c>
      <c r="P428" t="s">
        <v>5735</v>
      </c>
      <c r="Q428" t="s">
        <v>262</v>
      </c>
      <c r="R428" t="s">
        <v>5751</v>
      </c>
      <c r="S428" t="str">
        <f t="shared" si="7"/>
        <v>n_DC_y24_ag14 * duration_Dc_ag14 * dw_TB * (1+disc)^-13</v>
      </c>
    </row>
    <row r="429" spans="3:19" x14ac:dyDescent="0.2">
      <c r="C429" s="18" t="s">
        <v>4851</v>
      </c>
      <c r="D429" s="19" t="s">
        <v>2263</v>
      </c>
      <c r="F429" s="18" t="s">
        <v>3113</v>
      </c>
      <c r="G429" s="19" t="s">
        <v>3548</v>
      </c>
      <c r="I429" s="18" t="s">
        <v>4001</v>
      </c>
      <c r="J429" s="19" t="s">
        <v>6160</v>
      </c>
      <c r="L429" s="18" t="s">
        <v>4426</v>
      </c>
      <c r="M429" s="19" t="s">
        <v>5276</v>
      </c>
      <c r="O429" t="s">
        <v>5701</v>
      </c>
      <c r="P429" t="s">
        <v>5736</v>
      </c>
      <c r="Q429" t="s">
        <v>262</v>
      </c>
      <c r="R429" t="s">
        <v>5752</v>
      </c>
      <c r="S429" t="str">
        <f t="shared" si="7"/>
        <v>n_DC_y24_ag15 * duration_Dc_ag15 * dw_TB * (1+disc)^-14</v>
      </c>
    </row>
    <row r="430" spans="3:19" x14ac:dyDescent="0.2">
      <c r="C430" s="18" t="s">
        <v>4852</v>
      </c>
      <c r="D430" s="19" t="s">
        <v>2264</v>
      </c>
      <c r="F430" s="18" t="s">
        <v>3114</v>
      </c>
      <c r="G430" s="19" t="s">
        <v>3549</v>
      </c>
      <c r="I430" s="18" t="s">
        <v>4002</v>
      </c>
      <c r="J430" s="19" t="s">
        <v>6161</v>
      </c>
      <c r="L430" s="18" t="s">
        <v>4427</v>
      </c>
      <c r="M430" s="19" t="s">
        <v>5277</v>
      </c>
      <c r="O430" t="s">
        <v>5702</v>
      </c>
      <c r="P430" t="s">
        <v>5737</v>
      </c>
      <c r="Q430" t="s">
        <v>262</v>
      </c>
      <c r="R430" t="s">
        <v>5753</v>
      </c>
      <c r="S430" t="str">
        <f t="shared" si="7"/>
        <v>n_DC_y24_ag16 * duration_Dc_ag16 * dw_TB * (1+disc)^-15</v>
      </c>
    </row>
    <row r="431" spans="3:19" x14ac:dyDescent="0.2">
      <c r="C431" s="18" t="s">
        <v>4853</v>
      </c>
      <c r="D431" s="19" t="s">
        <v>2265</v>
      </c>
      <c r="F431" s="18" t="s">
        <v>3115</v>
      </c>
      <c r="G431" s="19" t="s">
        <v>3550</v>
      </c>
      <c r="I431" s="18" t="s">
        <v>4003</v>
      </c>
      <c r="J431" s="19" t="s">
        <v>6162</v>
      </c>
      <c r="L431" s="18" t="s">
        <v>4428</v>
      </c>
      <c r="M431" s="19" t="s">
        <v>5278</v>
      </c>
      <c r="O431" t="s">
        <v>5703</v>
      </c>
      <c r="P431" t="s">
        <v>5738</v>
      </c>
      <c r="Q431" t="s">
        <v>262</v>
      </c>
      <c r="R431" t="s">
        <v>5754</v>
      </c>
      <c r="S431" t="str">
        <f t="shared" si="7"/>
        <v>n_DC_y24_ag17 * duration_Dc_ag17 * dw_TB * (1+disc)^-16</v>
      </c>
    </row>
    <row r="432" spans="3:19" x14ac:dyDescent="0.2">
      <c r="C432" s="18" t="s">
        <v>4854</v>
      </c>
      <c r="D432" s="19" t="s">
        <v>2266</v>
      </c>
      <c r="F432" s="18" t="s">
        <v>3116</v>
      </c>
      <c r="G432" s="19" t="s">
        <v>3551</v>
      </c>
      <c r="I432" s="18" t="s">
        <v>4004</v>
      </c>
      <c r="J432" s="19" t="s">
        <v>6163</v>
      </c>
      <c r="L432" s="18" t="s">
        <v>4429</v>
      </c>
      <c r="M432" s="19" t="s">
        <v>5279</v>
      </c>
      <c r="O432" t="s">
        <v>5704</v>
      </c>
      <c r="P432" t="s">
        <v>5722</v>
      </c>
      <c r="Q432" t="s">
        <v>262</v>
      </c>
      <c r="R432">
        <v>1</v>
      </c>
      <c r="S432" t="str">
        <f t="shared" si="7"/>
        <v>n_DC_y25_ag1 * duration_Dc_ag1 * dw_TB * 1</v>
      </c>
    </row>
    <row r="433" spans="3:19" x14ac:dyDescent="0.2">
      <c r="C433" s="18" t="s">
        <v>4855</v>
      </c>
      <c r="D433" s="19" t="s">
        <v>2267</v>
      </c>
      <c r="F433" s="18" t="s">
        <v>3117</v>
      </c>
      <c r="G433" s="19" t="s">
        <v>3552</v>
      </c>
      <c r="I433" s="18" t="s">
        <v>4005</v>
      </c>
      <c r="J433" s="19" t="s">
        <v>6164</v>
      </c>
      <c r="L433" s="18" t="s">
        <v>4430</v>
      </c>
      <c r="M433" s="19" t="s">
        <v>5280</v>
      </c>
      <c r="O433" t="s">
        <v>5705</v>
      </c>
      <c r="P433" t="s">
        <v>5723</v>
      </c>
      <c r="Q433" t="s">
        <v>262</v>
      </c>
      <c r="R433" t="s">
        <v>5739</v>
      </c>
      <c r="S433" t="str">
        <f t="shared" si="7"/>
        <v>n_DC_y25_ag2 * duration_Dc_ag2 * dw_TB * (1+disc)^-1</v>
      </c>
    </row>
    <row r="434" spans="3:19" x14ac:dyDescent="0.2">
      <c r="C434" s="18" t="s">
        <v>4856</v>
      </c>
      <c r="D434" s="19" t="s">
        <v>2268</v>
      </c>
      <c r="F434" s="18" t="s">
        <v>3118</v>
      </c>
      <c r="G434" s="19" t="s">
        <v>3553</v>
      </c>
      <c r="I434" s="18" t="s">
        <v>4006</v>
      </c>
      <c r="J434" s="19" t="s">
        <v>6165</v>
      </c>
      <c r="L434" s="18" t="s">
        <v>4431</v>
      </c>
      <c r="M434" s="19" t="s">
        <v>5281</v>
      </c>
      <c r="O434" t="s">
        <v>5706</v>
      </c>
      <c r="P434" t="s">
        <v>5724</v>
      </c>
      <c r="Q434" t="s">
        <v>262</v>
      </c>
      <c r="R434" t="s">
        <v>5740</v>
      </c>
      <c r="S434" t="str">
        <f t="shared" si="7"/>
        <v>n_DC_y25_ag3 * duration_Dc_ag3 * dw_TB * (1+disc)^-2</v>
      </c>
    </row>
    <row r="435" spans="3:19" x14ac:dyDescent="0.2">
      <c r="C435" s="18" t="s">
        <v>4857</v>
      </c>
      <c r="D435" s="19" t="s">
        <v>2269</v>
      </c>
      <c r="F435" s="18" t="s">
        <v>3119</v>
      </c>
      <c r="G435" s="19" t="s">
        <v>3554</v>
      </c>
      <c r="I435" s="18" t="s">
        <v>4007</v>
      </c>
      <c r="J435" s="19" t="s">
        <v>6166</v>
      </c>
      <c r="L435" s="18" t="s">
        <v>4432</v>
      </c>
      <c r="M435" s="19" t="s">
        <v>5282</v>
      </c>
      <c r="O435" t="s">
        <v>5707</v>
      </c>
      <c r="P435" t="s">
        <v>5725</v>
      </c>
      <c r="Q435" t="s">
        <v>262</v>
      </c>
      <c r="R435" t="s">
        <v>5741</v>
      </c>
      <c r="S435" t="str">
        <f t="shared" si="7"/>
        <v>n_DC_y25_ag4 * duration_Dc_ag4 * dw_TB * (1+disc)^-3</v>
      </c>
    </row>
    <row r="436" spans="3:19" x14ac:dyDescent="0.2">
      <c r="C436" s="18" t="s">
        <v>4858</v>
      </c>
      <c r="D436" s="19" t="s">
        <v>2270</v>
      </c>
      <c r="F436" s="18" t="s">
        <v>3120</v>
      </c>
      <c r="G436" s="19" t="s">
        <v>3555</v>
      </c>
      <c r="I436" s="18" t="s">
        <v>4008</v>
      </c>
      <c r="J436" s="19" t="s">
        <v>6167</v>
      </c>
      <c r="L436" s="18" t="s">
        <v>4433</v>
      </c>
      <c r="M436" s="19" t="s">
        <v>5283</v>
      </c>
      <c r="O436" t="s">
        <v>5708</v>
      </c>
      <c r="P436" t="s">
        <v>5726</v>
      </c>
      <c r="Q436" t="s">
        <v>262</v>
      </c>
      <c r="R436" t="s">
        <v>5742</v>
      </c>
      <c r="S436" t="str">
        <f t="shared" si="7"/>
        <v>n_DC_y25_ag5 * duration_Dc_ag5 * dw_TB * (1+disc)^-4</v>
      </c>
    </row>
    <row r="437" spans="3:19" x14ac:dyDescent="0.2">
      <c r="C437" s="18" t="s">
        <v>4859</v>
      </c>
      <c r="D437" s="19" t="s">
        <v>2271</v>
      </c>
      <c r="F437" s="18" t="s">
        <v>3121</v>
      </c>
      <c r="G437" s="19" t="s">
        <v>3556</v>
      </c>
      <c r="I437" s="18" t="s">
        <v>4009</v>
      </c>
      <c r="J437" s="19" t="s">
        <v>6168</v>
      </c>
      <c r="L437" s="18" t="s">
        <v>4434</v>
      </c>
      <c r="M437" s="19" t="s">
        <v>5284</v>
      </c>
      <c r="O437" t="s">
        <v>5709</v>
      </c>
      <c r="P437" t="s">
        <v>5727</v>
      </c>
      <c r="Q437" t="s">
        <v>262</v>
      </c>
      <c r="R437" t="s">
        <v>5743</v>
      </c>
      <c r="S437" t="str">
        <f t="shared" si="7"/>
        <v>n_DC_y25_ag6 * duration_Dc_ag6 * dw_TB * (1+disc)^-5</v>
      </c>
    </row>
    <row r="438" spans="3:19" x14ac:dyDescent="0.2">
      <c r="C438" s="18" t="s">
        <v>4860</v>
      </c>
      <c r="D438" s="19" t="s">
        <v>2272</v>
      </c>
      <c r="F438" s="18" t="s">
        <v>3122</v>
      </c>
      <c r="G438" s="19" t="s">
        <v>3557</v>
      </c>
      <c r="I438" s="18" t="s">
        <v>4010</v>
      </c>
      <c r="J438" s="19" t="s">
        <v>6169</v>
      </c>
      <c r="L438" s="18" t="s">
        <v>4435</v>
      </c>
      <c r="M438" s="19" t="s">
        <v>5285</v>
      </c>
      <c r="O438" t="s">
        <v>5710</v>
      </c>
      <c r="P438" t="s">
        <v>5728</v>
      </c>
      <c r="Q438" t="s">
        <v>262</v>
      </c>
      <c r="R438" t="s">
        <v>5744</v>
      </c>
      <c r="S438" t="str">
        <f t="shared" si="7"/>
        <v>n_DC_y25_ag7 * duration_Dc_ag7 * dw_TB * (1+disc)^-6</v>
      </c>
    </row>
    <row r="439" spans="3:19" x14ac:dyDescent="0.2">
      <c r="C439" s="18" t="s">
        <v>4861</v>
      </c>
      <c r="D439" s="19" t="s">
        <v>2273</v>
      </c>
      <c r="F439" s="18" t="s">
        <v>3123</v>
      </c>
      <c r="G439" s="19" t="s">
        <v>3558</v>
      </c>
      <c r="I439" s="18" t="s">
        <v>4011</v>
      </c>
      <c r="J439" s="19" t="s">
        <v>6170</v>
      </c>
      <c r="L439" s="18" t="s">
        <v>4436</v>
      </c>
      <c r="M439" s="19" t="s">
        <v>5286</v>
      </c>
      <c r="O439" t="s">
        <v>5711</v>
      </c>
      <c r="P439" t="s">
        <v>5729</v>
      </c>
      <c r="Q439" t="s">
        <v>262</v>
      </c>
      <c r="R439" t="s">
        <v>5745</v>
      </c>
      <c r="S439" t="str">
        <f t="shared" si="7"/>
        <v>n_DC_y25_ag8 * duration_Dc_ag8 * dw_TB * (1+disc)^-7</v>
      </c>
    </row>
    <row r="440" spans="3:19" x14ac:dyDescent="0.2">
      <c r="C440" s="18" t="s">
        <v>4862</v>
      </c>
      <c r="D440" s="19" t="s">
        <v>2274</v>
      </c>
      <c r="F440" s="18" t="s">
        <v>3124</v>
      </c>
      <c r="G440" s="19" t="s">
        <v>3559</v>
      </c>
      <c r="I440" s="18" t="s">
        <v>4012</v>
      </c>
      <c r="J440" s="19" t="s">
        <v>6171</v>
      </c>
      <c r="L440" s="18" t="s">
        <v>4437</v>
      </c>
      <c r="M440" s="19" t="s">
        <v>5287</v>
      </c>
      <c r="O440" t="s">
        <v>5712</v>
      </c>
      <c r="P440" t="s">
        <v>5730</v>
      </c>
      <c r="Q440" t="s">
        <v>262</v>
      </c>
      <c r="R440" t="s">
        <v>5746</v>
      </c>
      <c r="S440" t="str">
        <f t="shared" si="7"/>
        <v>n_DC_y25_ag9 * duration_Dc_ag9 * dw_TB * (1+disc)^-8</v>
      </c>
    </row>
    <row r="441" spans="3:19" x14ac:dyDescent="0.2">
      <c r="C441" s="18" t="s">
        <v>4863</v>
      </c>
      <c r="D441" s="19" t="s">
        <v>2275</v>
      </c>
      <c r="F441" s="18" t="s">
        <v>3125</v>
      </c>
      <c r="G441" s="19" t="s">
        <v>3560</v>
      </c>
      <c r="I441" s="18" t="s">
        <v>4013</v>
      </c>
      <c r="J441" s="19" t="s">
        <v>6172</v>
      </c>
      <c r="L441" s="18" t="s">
        <v>4438</v>
      </c>
      <c r="M441" s="19" t="s">
        <v>5288</v>
      </c>
      <c r="O441" t="s">
        <v>5713</v>
      </c>
      <c r="P441" t="s">
        <v>5731</v>
      </c>
      <c r="Q441" t="s">
        <v>262</v>
      </c>
      <c r="R441" t="s">
        <v>5747</v>
      </c>
      <c r="S441" t="str">
        <f t="shared" si="7"/>
        <v>n_DC_y25_ag10 * duration_Dc_ag10 * dw_TB * (1+disc)^-9</v>
      </c>
    </row>
    <row r="442" spans="3:19" x14ac:dyDescent="0.2">
      <c r="C442" s="18" t="s">
        <v>4864</v>
      </c>
      <c r="D442" s="19" t="s">
        <v>2276</v>
      </c>
      <c r="F442" s="18" t="s">
        <v>3126</v>
      </c>
      <c r="G442" s="19" t="s">
        <v>3561</v>
      </c>
      <c r="I442" s="18" t="s">
        <v>4014</v>
      </c>
      <c r="J442" s="19" t="s">
        <v>6173</v>
      </c>
      <c r="L442" s="18" t="s">
        <v>4439</v>
      </c>
      <c r="M442" s="19" t="s">
        <v>5289</v>
      </c>
      <c r="O442" t="s">
        <v>5714</v>
      </c>
      <c r="P442" t="s">
        <v>5732</v>
      </c>
      <c r="Q442" t="s">
        <v>262</v>
      </c>
      <c r="R442" t="s">
        <v>5748</v>
      </c>
      <c r="S442" t="str">
        <f t="shared" si="7"/>
        <v>n_DC_y25_ag11 * duration_Dc_ag11 * dw_TB * (1+disc)^-10</v>
      </c>
    </row>
    <row r="443" spans="3:19" x14ac:dyDescent="0.2">
      <c r="C443" s="18" t="s">
        <v>4865</v>
      </c>
      <c r="D443" s="19" t="s">
        <v>2277</v>
      </c>
      <c r="F443" s="18" t="s">
        <v>3127</v>
      </c>
      <c r="G443" s="19" t="s">
        <v>3562</v>
      </c>
      <c r="I443" s="18" t="s">
        <v>4015</v>
      </c>
      <c r="J443" s="19" t="s">
        <v>6174</v>
      </c>
      <c r="L443" s="18" t="s">
        <v>4440</v>
      </c>
      <c r="M443" s="19" t="s">
        <v>5290</v>
      </c>
      <c r="O443" t="s">
        <v>5715</v>
      </c>
      <c r="P443" t="s">
        <v>5733</v>
      </c>
      <c r="Q443" t="s">
        <v>262</v>
      </c>
      <c r="R443" t="s">
        <v>5749</v>
      </c>
      <c r="S443" t="str">
        <f t="shared" si="7"/>
        <v>n_DC_y25_ag12 * duration_Dc_ag12 * dw_TB * (1+disc)^-11</v>
      </c>
    </row>
    <row r="444" spans="3:19" x14ac:dyDescent="0.2">
      <c r="C444" s="18" t="s">
        <v>4866</v>
      </c>
      <c r="D444" s="19" t="s">
        <v>2278</v>
      </c>
      <c r="F444" s="18" t="s">
        <v>3128</v>
      </c>
      <c r="G444" s="19" t="s">
        <v>3563</v>
      </c>
      <c r="I444" s="18" t="s">
        <v>4016</v>
      </c>
      <c r="J444" s="19" t="s">
        <v>6175</v>
      </c>
      <c r="L444" s="18" t="s">
        <v>4441</v>
      </c>
      <c r="M444" s="19" t="s">
        <v>5291</v>
      </c>
      <c r="O444" t="s">
        <v>5716</v>
      </c>
      <c r="P444" t="s">
        <v>5734</v>
      </c>
      <c r="Q444" t="s">
        <v>262</v>
      </c>
      <c r="R444" t="s">
        <v>5750</v>
      </c>
      <c r="S444" t="str">
        <f t="shared" si="7"/>
        <v>n_DC_y25_ag13 * duration_Dc_ag13 * dw_TB * (1+disc)^-12</v>
      </c>
    </row>
    <row r="445" spans="3:19" x14ac:dyDescent="0.2">
      <c r="C445" s="18" t="s">
        <v>4867</v>
      </c>
      <c r="D445" s="19" t="s">
        <v>2279</v>
      </c>
      <c r="F445" s="18" t="s">
        <v>3129</v>
      </c>
      <c r="G445" s="19" t="s">
        <v>3564</v>
      </c>
      <c r="I445" s="18" t="s">
        <v>4017</v>
      </c>
      <c r="J445" s="19" t="s">
        <v>6176</v>
      </c>
      <c r="L445" s="18" t="s">
        <v>4442</v>
      </c>
      <c r="M445" s="19" t="s">
        <v>5292</v>
      </c>
      <c r="O445" t="s">
        <v>5717</v>
      </c>
      <c r="P445" t="s">
        <v>5735</v>
      </c>
      <c r="Q445" t="s">
        <v>262</v>
      </c>
      <c r="R445" t="s">
        <v>5751</v>
      </c>
      <c r="S445" t="str">
        <f t="shared" si="7"/>
        <v>n_DC_y25_ag14 * duration_Dc_ag14 * dw_TB * (1+disc)^-13</v>
      </c>
    </row>
    <row r="446" spans="3:19" x14ac:dyDescent="0.2">
      <c r="C446" s="18" t="s">
        <v>4868</v>
      </c>
      <c r="D446" s="19" t="s">
        <v>2280</v>
      </c>
      <c r="F446" s="18" t="s">
        <v>3130</v>
      </c>
      <c r="G446" s="19" t="s">
        <v>3565</v>
      </c>
      <c r="I446" s="18" t="s">
        <v>4018</v>
      </c>
      <c r="J446" s="19" t="s">
        <v>6177</v>
      </c>
      <c r="L446" s="18" t="s">
        <v>4443</v>
      </c>
      <c r="M446" s="19" t="s">
        <v>5293</v>
      </c>
      <c r="O446" t="s">
        <v>5718</v>
      </c>
      <c r="P446" t="s">
        <v>5736</v>
      </c>
      <c r="Q446" t="s">
        <v>262</v>
      </c>
      <c r="R446" t="s">
        <v>5752</v>
      </c>
      <c r="S446" t="str">
        <f t="shared" si="7"/>
        <v>n_DC_y25_ag15 * duration_Dc_ag15 * dw_TB * (1+disc)^-14</v>
      </c>
    </row>
    <row r="447" spans="3:19" x14ac:dyDescent="0.2">
      <c r="C447" s="18" t="s">
        <v>4869</v>
      </c>
      <c r="D447" s="19" t="s">
        <v>2281</v>
      </c>
      <c r="F447" s="18" t="s">
        <v>3131</v>
      </c>
      <c r="G447" s="19" t="s">
        <v>3566</v>
      </c>
      <c r="I447" s="18" t="s">
        <v>4019</v>
      </c>
      <c r="J447" s="19" t="s">
        <v>6178</v>
      </c>
      <c r="L447" s="18" t="s">
        <v>4444</v>
      </c>
      <c r="M447" s="19" t="s">
        <v>5294</v>
      </c>
      <c r="O447" t="s">
        <v>5719</v>
      </c>
      <c r="P447" t="s">
        <v>5737</v>
      </c>
      <c r="Q447" t="s">
        <v>262</v>
      </c>
      <c r="R447" t="s">
        <v>5753</v>
      </c>
      <c r="S447" t="str">
        <f t="shared" si="7"/>
        <v>n_DC_y25_ag16 * duration_Dc_ag16 * dw_TB * (1+disc)^-15</v>
      </c>
    </row>
    <row r="448" spans="3:19" x14ac:dyDescent="0.2">
      <c r="C448" s="20" t="s">
        <v>4870</v>
      </c>
      <c r="D448" s="22" t="s">
        <v>2282</v>
      </c>
      <c r="F448" s="20" t="s">
        <v>3132</v>
      </c>
      <c r="G448" s="22" t="s">
        <v>3567</v>
      </c>
      <c r="I448" s="20" t="s">
        <v>4020</v>
      </c>
      <c r="J448" s="22" t="s">
        <v>6179</v>
      </c>
      <c r="L448" s="20" t="s">
        <v>4445</v>
      </c>
      <c r="M448" s="22" t="s">
        <v>5295</v>
      </c>
      <c r="O448" t="s">
        <v>5720</v>
      </c>
      <c r="P448" t="s">
        <v>5738</v>
      </c>
      <c r="Q448" t="s">
        <v>262</v>
      </c>
      <c r="R448" t="s">
        <v>5754</v>
      </c>
      <c r="S448" t="str">
        <f t="shared" si="7"/>
        <v>n_DC_y25_ag17 * duration_Dc_ag17 * dw_TB * (1+disc)^-16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E5C4-A236-4139-AEB5-E0A8DFBD6845}">
  <dimension ref="A1:X41"/>
  <sheetViews>
    <sheetView workbookViewId="0">
      <selection activeCell="P7" sqref="P7"/>
    </sheetView>
  </sheetViews>
  <sheetFormatPr baseColWidth="10" defaultColWidth="8.83203125" defaultRowHeight="15" x14ac:dyDescent="0.2"/>
  <cols>
    <col min="2" max="2" width="30.83203125" bestFit="1" customWidth="1"/>
    <col min="3" max="3" width="13.5" customWidth="1"/>
    <col min="4" max="4" width="10.1640625" bestFit="1" customWidth="1"/>
    <col min="5" max="5" width="13.5" customWidth="1"/>
    <col min="7" max="7" width="16.1640625" bestFit="1" customWidth="1"/>
    <col min="8" max="8" width="9.1640625" bestFit="1" customWidth="1"/>
    <col min="9" max="9" width="2.6640625" customWidth="1"/>
    <col min="10" max="10" width="10.83203125" customWidth="1"/>
    <col min="11" max="11" width="3" customWidth="1"/>
    <col min="12" max="12" width="12.83203125" customWidth="1"/>
    <col min="13" max="13" width="8.83203125" customWidth="1"/>
    <col min="18" max="18" width="3.6640625" customWidth="1"/>
    <col min="19" max="19" width="11.83203125" customWidth="1"/>
  </cols>
  <sheetData>
    <row r="1" spans="1:24" ht="16" x14ac:dyDescent="0.2">
      <c r="A1" s="37" t="s">
        <v>140</v>
      </c>
      <c r="J1" s="1" t="s">
        <v>8982</v>
      </c>
    </row>
    <row r="2" spans="1:24" x14ac:dyDescent="0.2">
      <c r="B2" s="2" t="s">
        <v>123</v>
      </c>
      <c r="D2" t="s">
        <v>124</v>
      </c>
      <c r="F2" t="s">
        <v>125</v>
      </c>
      <c r="H2" t="s">
        <v>126</v>
      </c>
      <c r="J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S2" t="s">
        <v>134</v>
      </c>
      <c r="T2" t="s">
        <v>135</v>
      </c>
      <c r="U2" t="s">
        <v>136</v>
      </c>
      <c r="V2" t="s">
        <v>137</v>
      </c>
      <c r="W2" t="s">
        <v>138</v>
      </c>
      <c r="X2" t="s">
        <v>139</v>
      </c>
    </row>
    <row r="3" spans="1:24" x14ac:dyDescent="0.2">
      <c r="J3" s="220" t="s">
        <v>118</v>
      </c>
      <c r="L3" s="220" t="s">
        <v>115</v>
      </c>
      <c r="M3" s="220" t="s">
        <v>117</v>
      </c>
      <c r="N3" s="221" t="s">
        <v>121</v>
      </c>
      <c r="O3" s="221"/>
      <c r="P3" s="221"/>
      <c r="Q3" s="221"/>
      <c r="S3" s="220" t="s">
        <v>116</v>
      </c>
      <c r="T3" s="220" t="s">
        <v>117</v>
      </c>
      <c r="U3" s="221" t="s">
        <v>121</v>
      </c>
      <c r="V3" s="221"/>
      <c r="W3" s="221"/>
      <c r="X3" s="221"/>
    </row>
    <row r="4" spans="1:24" ht="14.5" customHeight="1" x14ac:dyDescent="0.2">
      <c r="A4" s="1" t="s">
        <v>68</v>
      </c>
      <c r="B4" s="1" t="s">
        <v>59</v>
      </c>
      <c r="C4" s="221" t="s">
        <v>112</v>
      </c>
      <c r="D4" s="221"/>
      <c r="E4" s="221" t="s">
        <v>113</v>
      </c>
      <c r="F4" s="221"/>
      <c r="G4" s="221" t="s">
        <v>114</v>
      </c>
      <c r="H4" s="221"/>
      <c r="I4" s="12"/>
      <c r="J4" s="220"/>
      <c r="K4" s="12"/>
      <c r="L4" s="220"/>
      <c r="M4" s="220"/>
      <c r="N4" t="s">
        <v>119</v>
      </c>
      <c r="O4" t="s">
        <v>122</v>
      </c>
      <c r="P4" t="s">
        <v>120</v>
      </c>
      <c r="Q4" t="s">
        <v>122</v>
      </c>
      <c r="S4" s="220"/>
      <c r="T4" s="220"/>
      <c r="U4" t="s">
        <v>119</v>
      </c>
      <c r="V4" t="s">
        <v>122</v>
      </c>
      <c r="W4" t="s">
        <v>120</v>
      </c>
      <c r="X4" t="s">
        <v>122</v>
      </c>
    </row>
    <row r="5" spans="1:24" x14ac:dyDescent="0.2">
      <c r="B5" t="s">
        <v>111</v>
      </c>
      <c r="C5" t="s">
        <v>171</v>
      </c>
      <c r="D5" s="29">
        <v>1000000</v>
      </c>
      <c r="E5" t="s">
        <v>172</v>
      </c>
      <c r="F5" s="29">
        <v>500000</v>
      </c>
      <c r="G5" t="s">
        <v>173</v>
      </c>
      <c r="H5" s="29">
        <v>1000000</v>
      </c>
      <c r="I5" s="29"/>
      <c r="J5" s="29">
        <f>D5-D$5</f>
        <v>0</v>
      </c>
      <c r="K5" s="29"/>
      <c r="L5" s="29">
        <f>F$5-F5</f>
        <v>0</v>
      </c>
      <c r="M5" t="s">
        <v>69</v>
      </c>
      <c r="N5" s="31">
        <f t="shared" ref="N5:N14" si="0">L5-D5/BRA_cet_low</f>
        <v>-143.52257128211102</v>
      </c>
      <c r="O5">
        <f>_xlfn.RANK.AVG(N5,N$5:N$14)</f>
        <v>10</v>
      </c>
      <c r="P5">
        <f>L5-D5/BRA_cet_high</f>
        <v>-93.155667644795813</v>
      </c>
      <c r="Q5">
        <f>_xlfn.RANK.AVG(P5,P$5:P$14)</f>
        <v>10</v>
      </c>
      <c r="S5">
        <v>0</v>
      </c>
      <c r="T5" t="s">
        <v>69</v>
      </c>
      <c r="U5" s="31">
        <f t="shared" ref="U5:U14" si="1">H5-D5/BRA_cet_low</f>
        <v>999856.47742871789</v>
      </c>
      <c r="V5">
        <f>_xlfn.RANK.AVG(U5,U$5:U$14)</f>
        <v>10</v>
      </c>
      <c r="W5">
        <f t="shared" ref="W5:W14" si="2">H5-D5/BRA_cet_high</f>
        <v>999906.84433235519</v>
      </c>
      <c r="X5">
        <f>_xlfn.RANK.AVG(W5,W$5:W$14)</f>
        <v>10</v>
      </c>
    </row>
    <row r="6" spans="1:24" x14ac:dyDescent="0.2">
      <c r="B6" t="s">
        <v>60</v>
      </c>
      <c r="C6" t="s">
        <v>212</v>
      </c>
      <c r="D6" s="29">
        <v>10000000</v>
      </c>
      <c r="E6" t="s">
        <v>219</v>
      </c>
      <c r="F6" s="29">
        <v>400000</v>
      </c>
      <c r="G6" t="s">
        <v>220</v>
      </c>
      <c r="H6" s="29">
        <v>1100000</v>
      </c>
      <c r="I6" s="29"/>
      <c r="J6" s="29">
        <f>D6-D$5</f>
        <v>9000000</v>
      </c>
      <c r="K6" s="29"/>
      <c r="L6" s="29">
        <f>F$5-F6</f>
        <v>100000</v>
      </c>
      <c r="M6">
        <f>J6/L6</f>
        <v>90</v>
      </c>
      <c r="N6" s="31">
        <f t="shared" si="0"/>
        <v>98564.774287178894</v>
      </c>
      <c r="O6">
        <f>_xlfn.RANK.AVG(N6,N$5:N$14)</f>
        <v>1</v>
      </c>
      <c r="P6">
        <f>L6-D6/BRA_cet_high</f>
        <v>99068.443323552041</v>
      </c>
      <c r="Q6">
        <f>_xlfn.RANK.AVG(P6,P$5:P$14)</f>
        <v>1</v>
      </c>
      <c r="S6" s="29">
        <f t="shared" ref="S6:S14" si="3">H6-H$5</f>
        <v>100000</v>
      </c>
      <c r="T6">
        <f t="shared" ref="T6:T14" si="4">J6/S6</f>
        <v>90</v>
      </c>
      <c r="U6">
        <f t="shared" si="1"/>
        <v>1098564.7742871789</v>
      </c>
      <c r="V6">
        <f>_xlfn.RANK.AVG(U6,U$5:U$14)</f>
        <v>1</v>
      </c>
      <c r="W6">
        <f t="shared" si="2"/>
        <v>1099068.4433235521</v>
      </c>
      <c r="X6">
        <f>_xlfn.RANK.AVG(W6,W$5:W$14)</f>
        <v>1</v>
      </c>
    </row>
    <row r="7" spans="1:24" x14ac:dyDescent="0.2">
      <c r="B7" t="s">
        <v>61</v>
      </c>
      <c r="C7" t="s">
        <v>174</v>
      </c>
      <c r="D7" s="29">
        <v>15000000</v>
      </c>
      <c r="E7" t="s">
        <v>175</v>
      </c>
      <c r="F7" s="29">
        <v>450000</v>
      </c>
      <c r="G7" t="s">
        <v>176</v>
      </c>
      <c r="H7" s="29">
        <v>1050000</v>
      </c>
      <c r="I7" s="29"/>
      <c r="J7" s="29">
        <f t="shared" ref="J7:J14" si="5">D7-D$5</f>
        <v>14000000</v>
      </c>
      <c r="K7" s="29"/>
      <c r="L7" s="29">
        <f t="shared" ref="L7:L14" si="6">F$5-F7</f>
        <v>50000</v>
      </c>
      <c r="M7">
        <f t="shared" ref="M7:M14" si="7">J7/L7</f>
        <v>280</v>
      </c>
      <c r="N7" s="31">
        <f t="shared" si="0"/>
        <v>47847.161430768334</v>
      </c>
      <c r="O7">
        <f t="shared" ref="O7:Q14" si="8">_xlfn.RANK.AVG(N7,N$5:N$14)</f>
        <v>3</v>
      </c>
      <c r="P7">
        <f>L7-D7/BRA_cet_high</f>
        <v>48602.664985328061</v>
      </c>
      <c r="Q7">
        <f t="shared" si="8"/>
        <v>3</v>
      </c>
      <c r="S7" s="29">
        <f t="shared" si="3"/>
        <v>50000</v>
      </c>
      <c r="T7">
        <f t="shared" si="4"/>
        <v>280</v>
      </c>
      <c r="U7">
        <f t="shared" si="1"/>
        <v>1047847.1614307683</v>
      </c>
      <c r="V7">
        <f t="shared" ref="V7:X7" si="9">_xlfn.RANK.AVG(U7,U$5:U$14)</f>
        <v>3</v>
      </c>
      <c r="W7">
        <f t="shared" si="2"/>
        <v>1048602.664985328</v>
      </c>
      <c r="X7">
        <f t="shared" si="9"/>
        <v>3</v>
      </c>
    </row>
    <row r="8" spans="1:24" x14ac:dyDescent="0.2">
      <c r="B8" t="s">
        <v>62</v>
      </c>
      <c r="C8" t="s">
        <v>213</v>
      </c>
      <c r="D8" s="29">
        <v>5000000</v>
      </c>
      <c r="E8" t="s">
        <v>227</v>
      </c>
      <c r="F8" s="29">
        <v>490000</v>
      </c>
      <c r="G8" t="s">
        <v>228</v>
      </c>
      <c r="H8" s="29">
        <v>1010000</v>
      </c>
      <c r="I8" s="29"/>
      <c r="J8" s="29">
        <f t="shared" si="5"/>
        <v>4000000</v>
      </c>
      <c r="K8" s="29"/>
      <c r="L8" s="29">
        <f t="shared" si="6"/>
        <v>10000</v>
      </c>
      <c r="M8">
        <f t="shared" si="7"/>
        <v>400</v>
      </c>
      <c r="N8" s="31">
        <f t="shared" si="0"/>
        <v>9282.3871435894453</v>
      </c>
      <c r="O8">
        <f t="shared" si="8"/>
        <v>4</v>
      </c>
      <c r="P8">
        <f t="shared" ref="P8:P14" si="10">L8-D8/BRA_cet_high</f>
        <v>9534.2216617760205</v>
      </c>
      <c r="Q8">
        <f t="shared" si="8"/>
        <v>4</v>
      </c>
      <c r="S8" s="29">
        <f t="shared" si="3"/>
        <v>10000</v>
      </c>
      <c r="T8">
        <f t="shared" si="4"/>
        <v>400</v>
      </c>
      <c r="U8">
        <f t="shared" si="1"/>
        <v>1009282.3871435894</v>
      </c>
      <c r="V8">
        <f t="shared" ref="V8:X8" si="11">_xlfn.RANK.AVG(U8,U$5:U$14)</f>
        <v>4</v>
      </c>
      <c r="W8">
        <f t="shared" si="2"/>
        <v>1009534.2216617761</v>
      </c>
      <c r="X8">
        <f t="shared" si="11"/>
        <v>4</v>
      </c>
    </row>
    <row r="9" spans="1:24" x14ac:dyDescent="0.2">
      <c r="B9" t="s">
        <v>4</v>
      </c>
      <c r="C9" t="s">
        <v>214</v>
      </c>
      <c r="D9" s="29">
        <v>12000000</v>
      </c>
      <c r="E9" t="s">
        <v>235</v>
      </c>
      <c r="F9" s="29">
        <v>420000</v>
      </c>
      <c r="G9" t="s">
        <v>236</v>
      </c>
      <c r="H9" s="29">
        <v>1080000</v>
      </c>
      <c r="I9" s="29"/>
      <c r="J9" s="29">
        <f t="shared" si="5"/>
        <v>11000000</v>
      </c>
      <c r="K9" s="29"/>
      <c r="L9" s="29">
        <f t="shared" si="6"/>
        <v>80000</v>
      </c>
      <c r="M9">
        <f t="shared" si="7"/>
        <v>137.5</v>
      </c>
      <c r="N9" s="31">
        <f t="shared" si="0"/>
        <v>78277.72914461467</v>
      </c>
      <c r="O9">
        <f t="shared" si="8"/>
        <v>2</v>
      </c>
      <c r="P9">
        <f t="shared" si="10"/>
        <v>78882.131988262452</v>
      </c>
      <c r="Q9">
        <f t="shared" si="8"/>
        <v>2</v>
      </c>
      <c r="S9" s="29">
        <f t="shared" si="3"/>
        <v>80000</v>
      </c>
      <c r="T9">
        <f t="shared" si="4"/>
        <v>137.5</v>
      </c>
      <c r="U9">
        <f t="shared" si="1"/>
        <v>1078277.7291446147</v>
      </c>
      <c r="V9">
        <f t="shared" ref="V9:X9" si="12">_xlfn.RANK.AVG(U9,U$5:U$14)</f>
        <v>2</v>
      </c>
      <c r="W9">
        <f t="shared" si="2"/>
        <v>1078882.1319882625</v>
      </c>
      <c r="X9">
        <f t="shared" si="12"/>
        <v>2</v>
      </c>
    </row>
    <row r="10" spans="1:24" x14ac:dyDescent="0.2">
      <c r="B10" t="s">
        <v>63</v>
      </c>
      <c r="C10" t="s">
        <v>215</v>
      </c>
      <c r="D10" s="29">
        <v>8000000</v>
      </c>
      <c r="E10" t="s">
        <v>237</v>
      </c>
      <c r="F10" s="29">
        <v>490000</v>
      </c>
      <c r="G10" t="s">
        <v>238</v>
      </c>
      <c r="H10" s="29">
        <v>1010000</v>
      </c>
      <c r="I10" s="29"/>
      <c r="J10" s="29">
        <f t="shared" si="5"/>
        <v>7000000</v>
      </c>
      <c r="K10" s="29"/>
      <c r="L10" s="29">
        <f t="shared" si="6"/>
        <v>10000</v>
      </c>
      <c r="M10">
        <f t="shared" si="7"/>
        <v>700</v>
      </c>
      <c r="N10" s="31">
        <f t="shared" si="0"/>
        <v>8851.819429743111</v>
      </c>
      <c r="O10">
        <f t="shared" si="8"/>
        <v>5</v>
      </c>
      <c r="P10">
        <f t="shared" si="10"/>
        <v>9254.7546588416335</v>
      </c>
      <c r="Q10">
        <f t="shared" si="8"/>
        <v>5</v>
      </c>
      <c r="S10" s="29">
        <f t="shared" si="3"/>
        <v>10000</v>
      </c>
      <c r="T10">
        <f t="shared" si="4"/>
        <v>700</v>
      </c>
      <c r="U10">
        <f t="shared" si="1"/>
        <v>1008851.8194297431</v>
      </c>
      <c r="V10">
        <f t="shared" ref="V10:X10" si="13">_xlfn.RANK.AVG(U10,U$5:U$14)</f>
        <v>5</v>
      </c>
      <c r="W10">
        <f t="shared" si="2"/>
        <v>1009254.7546588416</v>
      </c>
      <c r="X10">
        <f t="shared" si="13"/>
        <v>5</v>
      </c>
    </row>
    <row r="11" spans="1:24" x14ac:dyDescent="0.2">
      <c r="B11" t="s">
        <v>64</v>
      </c>
      <c r="C11" t="s">
        <v>177</v>
      </c>
      <c r="D11" s="29">
        <v>2000000</v>
      </c>
      <c r="E11" t="s">
        <v>178</v>
      </c>
      <c r="F11" s="29">
        <v>495000</v>
      </c>
      <c r="G11" t="s">
        <v>179</v>
      </c>
      <c r="H11" s="29">
        <v>1005000</v>
      </c>
      <c r="I11" s="29"/>
      <c r="J11" s="29">
        <f t="shared" si="5"/>
        <v>1000000</v>
      </c>
      <c r="K11" s="29"/>
      <c r="L11" s="29">
        <f t="shared" si="6"/>
        <v>5000</v>
      </c>
      <c r="M11">
        <f t="shared" si="7"/>
        <v>200</v>
      </c>
      <c r="N11" s="31">
        <f t="shared" si="0"/>
        <v>4712.9548574357777</v>
      </c>
      <c r="O11">
        <f t="shared" si="8"/>
        <v>6</v>
      </c>
      <c r="P11">
        <f t="shared" si="10"/>
        <v>4813.6886647104084</v>
      </c>
      <c r="Q11">
        <f t="shared" si="8"/>
        <v>6</v>
      </c>
      <c r="S11" s="29">
        <f t="shared" si="3"/>
        <v>5000</v>
      </c>
      <c r="T11">
        <f t="shared" si="4"/>
        <v>200</v>
      </c>
      <c r="U11">
        <f t="shared" si="1"/>
        <v>1004712.9548574358</v>
      </c>
      <c r="V11">
        <f t="shared" ref="V11:X11" si="14">_xlfn.RANK.AVG(U11,U$5:U$14)</f>
        <v>6</v>
      </c>
      <c r="W11">
        <f t="shared" si="2"/>
        <v>1004813.6886647104</v>
      </c>
      <c r="X11">
        <f t="shared" si="14"/>
        <v>6</v>
      </c>
    </row>
    <row r="12" spans="1:24" x14ac:dyDescent="0.2">
      <c r="B12" t="s">
        <v>65</v>
      </c>
      <c r="C12" t="s">
        <v>216</v>
      </c>
      <c r="D12" s="29">
        <v>2400000</v>
      </c>
      <c r="E12" t="s">
        <v>244</v>
      </c>
      <c r="F12" s="29">
        <v>496000</v>
      </c>
      <c r="G12" t="s">
        <v>245</v>
      </c>
      <c r="H12" s="29">
        <v>1004000</v>
      </c>
      <c r="I12" s="29"/>
      <c r="J12" s="29">
        <f t="shared" si="5"/>
        <v>1400000</v>
      </c>
      <c r="K12" s="29"/>
      <c r="L12" s="29">
        <f t="shared" si="6"/>
        <v>4000</v>
      </c>
      <c r="M12">
        <f t="shared" si="7"/>
        <v>350</v>
      </c>
      <c r="N12" s="31">
        <f t="shared" si="0"/>
        <v>3655.5458289229337</v>
      </c>
      <c r="O12">
        <f t="shared" si="8"/>
        <v>7</v>
      </c>
      <c r="P12">
        <f t="shared" si="10"/>
        <v>3776.4263976524899</v>
      </c>
      <c r="Q12">
        <f t="shared" si="8"/>
        <v>7</v>
      </c>
      <c r="S12" s="29">
        <f t="shared" si="3"/>
        <v>4000</v>
      </c>
      <c r="T12">
        <f t="shared" si="4"/>
        <v>350</v>
      </c>
      <c r="U12">
        <f t="shared" si="1"/>
        <v>1003655.5458289229</v>
      </c>
      <c r="V12">
        <f t="shared" ref="V12:X12" si="15">_xlfn.RANK.AVG(U12,U$5:U$14)</f>
        <v>7</v>
      </c>
      <c r="W12">
        <f t="shared" si="2"/>
        <v>1003776.4263976525</v>
      </c>
      <c r="X12">
        <f t="shared" si="15"/>
        <v>7</v>
      </c>
    </row>
    <row r="13" spans="1:24" x14ac:dyDescent="0.2">
      <c r="B13" t="s">
        <v>66</v>
      </c>
      <c r="C13" t="s">
        <v>217</v>
      </c>
      <c r="D13" s="29">
        <v>980000</v>
      </c>
      <c r="E13" t="s">
        <v>253</v>
      </c>
      <c r="F13" s="29">
        <v>499000</v>
      </c>
      <c r="G13" t="s">
        <v>254</v>
      </c>
      <c r="H13" s="29">
        <v>1001000</v>
      </c>
      <c r="I13" s="29"/>
      <c r="J13" s="29">
        <f t="shared" si="5"/>
        <v>-20000</v>
      </c>
      <c r="K13" s="29"/>
      <c r="L13" s="29">
        <f t="shared" si="6"/>
        <v>1000</v>
      </c>
      <c r="M13">
        <f t="shared" si="7"/>
        <v>-20</v>
      </c>
      <c r="N13" s="31">
        <f t="shared" si="0"/>
        <v>859.34788014353126</v>
      </c>
      <c r="O13">
        <f t="shared" si="8"/>
        <v>8</v>
      </c>
      <c r="P13">
        <f t="shared" si="10"/>
        <v>908.70744570810007</v>
      </c>
      <c r="Q13">
        <f t="shared" si="8"/>
        <v>8</v>
      </c>
      <c r="S13" s="29">
        <f t="shared" si="3"/>
        <v>1000</v>
      </c>
      <c r="T13">
        <f t="shared" si="4"/>
        <v>-20</v>
      </c>
      <c r="U13">
        <f t="shared" si="1"/>
        <v>1000859.3478801436</v>
      </c>
      <c r="V13">
        <f t="shared" ref="V13:X13" si="16">_xlfn.RANK.AVG(U13,U$5:U$14)</f>
        <v>8</v>
      </c>
      <c r="W13">
        <f t="shared" si="2"/>
        <v>1000908.7074457081</v>
      </c>
      <c r="X13">
        <f t="shared" si="16"/>
        <v>8</v>
      </c>
    </row>
    <row r="14" spans="1:24" x14ac:dyDescent="0.2">
      <c r="B14" t="s">
        <v>67</v>
      </c>
      <c r="C14" t="s">
        <v>218</v>
      </c>
      <c r="D14" s="29">
        <v>990000</v>
      </c>
      <c r="E14" t="s">
        <v>255</v>
      </c>
      <c r="F14" s="29">
        <v>499500</v>
      </c>
      <c r="G14" t="s">
        <v>256</v>
      </c>
      <c r="H14" s="29">
        <v>1000500</v>
      </c>
      <c r="I14" s="29"/>
      <c r="J14" s="29">
        <f t="shared" si="5"/>
        <v>-10000</v>
      </c>
      <c r="K14" s="29"/>
      <c r="L14" s="29">
        <f t="shared" si="6"/>
        <v>500</v>
      </c>
      <c r="M14">
        <f t="shared" si="7"/>
        <v>-20</v>
      </c>
      <c r="N14" s="31">
        <f t="shared" si="0"/>
        <v>357.91265443071006</v>
      </c>
      <c r="O14">
        <f t="shared" si="8"/>
        <v>9</v>
      </c>
      <c r="P14">
        <f t="shared" si="10"/>
        <v>407.77588903165213</v>
      </c>
      <c r="Q14">
        <f t="shared" si="8"/>
        <v>9</v>
      </c>
      <c r="S14" s="29">
        <f t="shared" si="3"/>
        <v>500</v>
      </c>
      <c r="T14">
        <f t="shared" si="4"/>
        <v>-20</v>
      </c>
      <c r="U14">
        <f t="shared" si="1"/>
        <v>1000357.9126544307</v>
      </c>
      <c r="V14">
        <f t="shared" ref="V14:X14" si="17">_xlfn.RANK.AVG(U14,U$5:U$14)</f>
        <v>9</v>
      </c>
      <c r="W14">
        <f t="shared" si="2"/>
        <v>1000407.7758890317</v>
      </c>
      <c r="X14">
        <f t="shared" si="17"/>
        <v>9</v>
      </c>
    </row>
    <row r="15" spans="1:24" x14ac:dyDescent="0.2">
      <c r="C15" s="219" t="s">
        <v>8912</v>
      </c>
      <c r="D15" s="219"/>
      <c r="E15" s="219" t="s">
        <v>8913</v>
      </c>
      <c r="F15" s="219"/>
      <c r="G15" s="219" t="s">
        <v>8914</v>
      </c>
      <c r="H15" s="219"/>
      <c r="I15" s="30"/>
      <c r="K15" s="30"/>
    </row>
    <row r="16" spans="1:24" ht="15" customHeight="1" x14ac:dyDescent="0.2">
      <c r="J16" s="220" t="s">
        <v>118</v>
      </c>
      <c r="L16" s="220" t="s">
        <v>115</v>
      </c>
      <c r="M16" s="220" t="s">
        <v>117</v>
      </c>
      <c r="N16" s="221" t="s">
        <v>121</v>
      </c>
      <c r="O16" s="221"/>
      <c r="P16" s="221"/>
      <c r="Q16" s="221"/>
      <c r="S16" s="220" t="s">
        <v>116</v>
      </c>
      <c r="T16" s="220" t="s">
        <v>117</v>
      </c>
      <c r="U16" s="221" t="s">
        <v>121</v>
      </c>
      <c r="V16" s="221"/>
      <c r="W16" s="221"/>
      <c r="X16" s="221"/>
    </row>
    <row r="17" spans="1:24" x14ac:dyDescent="0.2">
      <c r="A17" s="1" t="s">
        <v>72</v>
      </c>
      <c r="B17" s="1" t="s">
        <v>59</v>
      </c>
      <c r="C17" s="221" t="s">
        <v>112</v>
      </c>
      <c r="D17" s="221"/>
      <c r="E17" s="221" t="s">
        <v>113</v>
      </c>
      <c r="F17" s="221"/>
      <c r="G17" s="221" t="s">
        <v>114</v>
      </c>
      <c r="H17" s="221"/>
      <c r="I17" s="12"/>
      <c r="J17" s="220"/>
      <c r="K17" s="12"/>
      <c r="L17" s="220"/>
      <c r="M17" s="220"/>
      <c r="N17" t="s">
        <v>119</v>
      </c>
      <c r="O17" t="s">
        <v>122</v>
      </c>
      <c r="P17" t="s">
        <v>120</v>
      </c>
      <c r="Q17" t="s">
        <v>122</v>
      </c>
      <c r="S17" s="220"/>
      <c r="T17" s="220"/>
      <c r="U17" t="s">
        <v>119</v>
      </c>
      <c r="V17" t="s">
        <v>122</v>
      </c>
      <c r="W17" t="s">
        <v>120</v>
      </c>
      <c r="X17" t="s">
        <v>122</v>
      </c>
    </row>
    <row r="18" spans="1:24" x14ac:dyDescent="0.2">
      <c r="B18" t="s">
        <v>111</v>
      </c>
      <c r="C18" t="s">
        <v>180</v>
      </c>
      <c r="D18" s="29">
        <v>1000000</v>
      </c>
      <c r="E18" t="s">
        <v>181</v>
      </c>
      <c r="F18" s="29">
        <v>500000</v>
      </c>
      <c r="G18" t="s">
        <v>182</v>
      </c>
      <c r="H18" s="29">
        <v>1000000</v>
      </c>
      <c r="I18" s="29"/>
      <c r="J18" s="29">
        <f>D18-D$5</f>
        <v>0</v>
      </c>
      <c r="K18" s="29"/>
      <c r="L18" s="29">
        <f>F$5-F18</f>
        <v>0</v>
      </c>
      <c r="M18" t="s">
        <v>69</v>
      </c>
      <c r="N18" s="31">
        <f t="shared" ref="N18:N27" si="18">L18-D18/IND_cet_low</f>
        <v>-2418.5795568021304</v>
      </c>
      <c r="O18">
        <f>_xlfn.RANK.AVG(N18,N$18:N$27)</f>
        <v>9</v>
      </c>
      <c r="P18">
        <f t="shared" ref="P18:P27" si="19">L18-D18/IND_cet_high</f>
        <v>-1758.9669504015496</v>
      </c>
      <c r="Q18">
        <f>_xlfn.RANK.AVG(P18,P$18:P$27)</f>
        <v>9</v>
      </c>
      <c r="S18">
        <v>0</v>
      </c>
      <c r="T18" t="s">
        <v>69</v>
      </c>
      <c r="U18" s="31">
        <f t="shared" ref="U18:U27" si="20">H18-D18/IND_cet_low</f>
        <v>997581.42044319783</v>
      </c>
      <c r="V18">
        <f>_xlfn.RANK.AVG(U18,U$18:U$27)</f>
        <v>9</v>
      </c>
      <c r="W18">
        <f t="shared" ref="W18:W27" si="21">H18-D18/IND_cet_high</f>
        <v>998241.03304959845</v>
      </c>
      <c r="X18">
        <f>_xlfn.RANK.AVG(W18,W$18:W$27)</f>
        <v>9</v>
      </c>
    </row>
    <row r="19" spans="1:24" x14ac:dyDescent="0.2">
      <c r="B19" t="s">
        <v>60</v>
      </c>
      <c r="C19" t="s">
        <v>205</v>
      </c>
      <c r="D19" s="29">
        <v>10000000</v>
      </c>
      <c r="E19" t="s">
        <v>221</v>
      </c>
      <c r="F19" s="29">
        <v>400000</v>
      </c>
      <c r="G19" t="s">
        <v>222</v>
      </c>
      <c r="H19" s="29">
        <v>1100000</v>
      </c>
      <c r="I19" s="29"/>
      <c r="J19" s="29">
        <f>D19-D$5</f>
        <v>9000000</v>
      </c>
      <c r="K19" s="29"/>
      <c r="L19" s="29">
        <f>F$5-F19</f>
        <v>100000</v>
      </c>
      <c r="M19">
        <f>J19/L19</f>
        <v>90</v>
      </c>
      <c r="N19" s="31">
        <f t="shared" si="18"/>
        <v>75814.204431978695</v>
      </c>
      <c r="O19">
        <f t="shared" ref="O19:Q27" si="22">_xlfn.RANK.AVG(N19,N$18:N$27)</f>
        <v>1</v>
      </c>
      <c r="P19">
        <f t="shared" si="19"/>
        <v>82410.330495984497</v>
      </c>
      <c r="Q19">
        <f t="shared" si="22"/>
        <v>1</v>
      </c>
      <c r="S19" s="29">
        <f t="shared" ref="S19:S27" si="23">H19-H$5</f>
        <v>100000</v>
      </c>
      <c r="T19">
        <f t="shared" ref="T19:T27" si="24">J19/S19</f>
        <v>90</v>
      </c>
      <c r="U19">
        <f t="shared" si="20"/>
        <v>1075814.2044319788</v>
      </c>
      <c r="V19">
        <f t="shared" ref="V19" si="25">_xlfn.RANK.AVG(U19,U$18:U$27)</f>
        <v>1</v>
      </c>
      <c r="W19">
        <f t="shared" si="21"/>
        <v>1082410.3304959845</v>
      </c>
      <c r="X19">
        <f t="shared" ref="X19" si="26">_xlfn.RANK.AVG(W19,W$18:W$27)</f>
        <v>1</v>
      </c>
    </row>
    <row r="20" spans="1:24" x14ac:dyDescent="0.2">
      <c r="B20" t="s">
        <v>61</v>
      </c>
      <c r="C20" t="s">
        <v>183</v>
      </c>
      <c r="D20" s="29">
        <v>15000000</v>
      </c>
      <c r="E20" t="s">
        <v>184</v>
      </c>
      <c r="F20" s="29">
        <v>450000</v>
      </c>
      <c r="G20" t="s">
        <v>185</v>
      </c>
      <c r="H20" s="29">
        <v>1050000</v>
      </c>
      <c r="I20" s="29"/>
      <c r="J20" s="29">
        <f t="shared" ref="J20:J27" si="27">D20-D$5</f>
        <v>14000000</v>
      </c>
      <c r="K20" s="29"/>
      <c r="L20" s="29">
        <f t="shared" ref="L20:L27" si="28">F$5-F20</f>
        <v>50000</v>
      </c>
      <c r="M20">
        <f t="shared" ref="M20:M27" si="29">J20/L20</f>
        <v>280</v>
      </c>
      <c r="N20" s="31">
        <f t="shared" si="18"/>
        <v>13721.306647968042</v>
      </c>
      <c r="O20">
        <f t="shared" si="22"/>
        <v>3</v>
      </c>
      <c r="P20">
        <f t="shared" si="19"/>
        <v>23615.495743976757</v>
      </c>
      <c r="Q20">
        <f t="shared" si="22"/>
        <v>3</v>
      </c>
      <c r="S20" s="29">
        <f t="shared" si="23"/>
        <v>50000</v>
      </c>
      <c r="T20">
        <f t="shared" si="24"/>
        <v>280</v>
      </c>
      <c r="U20">
        <f t="shared" si="20"/>
        <v>1013721.306647968</v>
      </c>
      <c r="V20">
        <f t="shared" ref="V20" si="30">_xlfn.RANK.AVG(U20,U$18:U$27)</f>
        <v>3</v>
      </c>
      <c r="W20">
        <f t="shared" si="21"/>
        <v>1023615.4957439768</v>
      </c>
      <c r="X20">
        <f t="shared" ref="X20" si="31">_xlfn.RANK.AVG(W20,W$18:W$27)</f>
        <v>3</v>
      </c>
    </row>
    <row r="21" spans="1:24" x14ac:dyDescent="0.2">
      <c r="B21" t="s">
        <v>62</v>
      </c>
      <c r="C21" t="s">
        <v>206</v>
      </c>
      <c r="D21" s="29">
        <v>5000000</v>
      </c>
      <c r="E21" t="s">
        <v>229</v>
      </c>
      <c r="F21" s="29">
        <v>490000</v>
      </c>
      <c r="G21" t="s">
        <v>230</v>
      </c>
      <c r="H21" s="29">
        <v>1010000</v>
      </c>
      <c r="I21" s="29"/>
      <c r="J21" s="29">
        <f t="shared" si="27"/>
        <v>4000000</v>
      </c>
      <c r="K21" s="29"/>
      <c r="L21" s="29">
        <f t="shared" si="28"/>
        <v>10000</v>
      </c>
      <c r="M21">
        <f t="shared" si="29"/>
        <v>400</v>
      </c>
      <c r="N21" s="31">
        <f t="shared" si="18"/>
        <v>-2092.8977840106527</v>
      </c>
      <c r="O21">
        <f t="shared" si="22"/>
        <v>8</v>
      </c>
      <c r="P21">
        <f t="shared" si="19"/>
        <v>1205.1652479922523</v>
      </c>
      <c r="Q21">
        <f t="shared" si="22"/>
        <v>5</v>
      </c>
      <c r="S21" s="29">
        <f t="shared" si="23"/>
        <v>10000</v>
      </c>
      <c r="T21">
        <f t="shared" si="24"/>
        <v>400</v>
      </c>
      <c r="U21">
        <f t="shared" si="20"/>
        <v>997907.10221598938</v>
      </c>
      <c r="V21">
        <f t="shared" ref="V21" si="32">_xlfn.RANK.AVG(U21,U$18:U$27)</f>
        <v>8</v>
      </c>
      <c r="W21">
        <f t="shared" si="21"/>
        <v>1001205.1652479923</v>
      </c>
      <c r="X21">
        <f t="shared" ref="X21" si="33">_xlfn.RANK.AVG(W21,W$18:W$27)</f>
        <v>5</v>
      </c>
    </row>
    <row r="22" spans="1:24" x14ac:dyDescent="0.2">
      <c r="B22" t="s">
        <v>4</v>
      </c>
      <c r="C22" t="s">
        <v>207</v>
      </c>
      <c r="D22" s="29">
        <v>12000000</v>
      </c>
      <c r="E22" t="s">
        <v>231</v>
      </c>
      <c r="F22" s="29">
        <v>420000</v>
      </c>
      <c r="G22" t="s">
        <v>232</v>
      </c>
      <c r="H22" s="29">
        <v>1080000</v>
      </c>
      <c r="I22" s="29"/>
      <c r="J22" s="29">
        <f t="shared" si="27"/>
        <v>11000000</v>
      </c>
      <c r="K22" s="29"/>
      <c r="L22" s="29">
        <f t="shared" si="28"/>
        <v>80000</v>
      </c>
      <c r="M22">
        <f t="shared" si="29"/>
        <v>137.5</v>
      </c>
      <c r="N22" s="31">
        <f t="shared" si="18"/>
        <v>50977.045318374432</v>
      </c>
      <c r="O22">
        <f t="shared" si="22"/>
        <v>2</v>
      </c>
      <c r="P22">
        <f t="shared" si="19"/>
        <v>58892.396595181403</v>
      </c>
      <c r="Q22">
        <f t="shared" si="22"/>
        <v>2</v>
      </c>
      <c r="S22" s="29">
        <f t="shared" si="23"/>
        <v>80000</v>
      </c>
      <c r="T22">
        <f t="shared" si="24"/>
        <v>137.5</v>
      </c>
      <c r="U22">
        <f t="shared" si="20"/>
        <v>1050977.0453183744</v>
      </c>
      <c r="V22">
        <f t="shared" ref="V22" si="34">_xlfn.RANK.AVG(U22,U$18:U$27)</f>
        <v>2</v>
      </c>
      <c r="W22">
        <f t="shared" si="21"/>
        <v>1058892.3965951814</v>
      </c>
      <c r="X22">
        <f t="shared" ref="X22" si="35">_xlfn.RANK.AVG(W22,W$18:W$27)</f>
        <v>2</v>
      </c>
    </row>
    <row r="23" spans="1:24" x14ac:dyDescent="0.2">
      <c r="B23" t="s">
        <v>63</v>
      </c>
      <c r="C23" t="s">
        <v>208</v>
      </c>
      <c r="D23" s="29">
        <v>8000000</v>
      </c>
      <c r="E23" t="s">
        <v>239</v>
      </c>
      <c r="F23" s="29">
        <v>490000</v>
      </c>
      <c r="G23" t="s">
        <v>240</v>
      </c>
      <c r="H23" s="29">
        <v>1010000</v>
      </c>
      <c r="I23" s="29"/>
      <c r="J23" s="29">
        <f t="shared" si="27"/>
        <v>7000000</v>
      </c>
      <c r="K23" s="29"/>
      <c r="L23" s="29">
        <f t="shared" si="28"/>
        <v>10000</v>
      </c>
      <c r="M23">
        <f t="shared" si="29"/>
        <v>700</v>
      </c>
      <c r="N23" s="31">
        <f t="shared" si="18"/>
        <v>-9348.6364544170428</v>
      </c>
      <c r="O23">
        <f t="shared" si="22"/>
        <v>10</v>
      </c>
      <c r="P23">
        <f t="shared" si="19"/>
        <v>-4071.7356032123971</v>
      </c>
      <c r="Q23">
        <f t="shared" si="22"/>
        <v>10</v>
      </c>
      <c r="S23" s="29">
        <f t="shared" si="23"/>
        <v>10000</v>
      </c>
      <c r="T23">
        <f t="shared" si="24"/>
        <v>700</v>
      </c>
      <c r="U23">
        <f t="shared" si="20"/>
        <v>990651.36354558298</v>
      </c>
      <c r="V23">
        <f t="shared" ref="V23" si="36">_xlfn.RANK.AVG(U23,U$18:U$27)</f>
        <v>10</v>
      </c>
      <c r="W23">
        <f t="shared" si="21"/>
        <v>995928.26439678762</v>
      </c>
      <c r="X23">
        <f t="shared" ref="X23" si="37">_xlfn.RANK.AVG(W23,W$18:W$27)</f>
        <v>10</v>
      </c>
    </row>
    <row r="24" spans="1:24" x14ac:dyDescent="0.2">
      <c r="B24" t="s">
        <v>64</v>
      </c>
      <c r="C24" t="s">
        <v>186</v>
      </c>
      <c r="D24" s="29">
        <v>2000000</v>
      </c>
      <c r="E24" t="s">
        <v>187</v>
      </c>
      <c r="F24" s="29">
        <v>495000</v>
      </c>
      <c r="G24" t="s">
        <v>188</v>
      </c>
      <c r="H24" s="29">
        <v>1005000</v>
      </c>
      <c r="I24" s="29"/>
      <c r="J24" s="29">
        <f t="shared" si="27"/>
        <v>1000000</v>
      </c>
      <c r="K24" s="29"/>
      <c r="L24" s="29">
        <f t="shared" si="28"/>
        <v>5000</v>
      </c>
      <c r="M24">
        <f t="shared" si="29"/>
        <v>200</v>
      </c>
      <c r="N24" s="31">
        <f t="shared" si="18"/>
        <v>162.84088639573929</v>
      </c>
      <c r="O24">
        <f t="shared" si="22"/>
        <v>4</v>
      </c>
      <c r="P24">
        <f t="shared" si="19"/>
        <v>1482.0660991969007</v>
      </c>
      <c r="Q24">
        <f t="shared" si="22"/>
        <v>4</v>
      </c>
      <c r="S24" s="29">
        <f t="shared" si="23"/>
        <v>5000</v>
      </c>
      <c r="T24">
        <f t="shared" si="24"/>
        <v>200</v>
      </c>
      <c r="U24">
        <f t="shared" si="20"/>
        <v>1000162.8408863958</v>
      </c>
      <c r="V24">
        <f t="shared" ref="V24" si="38">_xlfn.RANK.AVG(U24,U$18:U$27)</f>
        <v>4</v>
      </c>
      <c r="W24">
        <f t="shared" si="21"/>
        <v>1001482.0660991969</v>
      </c>
      <c r="X24">
        <f t="shared" ref="X24" si="39">_xlfn.RANK.AVG(W24,W$18:W$27)</f>
        <v>4</v>
      </c>
    </row>
    <row r="25" spans="1:24" x14ac:dyDescent="0.2">
      <c r="B25" t="s">
        <v>65</v>
      </c>
      <c r="C25" t="s">
        <v>209</v>
      </c>
      <c r="D25" s="29">
        <v>2400000</v>
      </c>
      <c r="E25" t="s">
        <v>246</v>
      </c>
      <c r="F25" s="29">
        <v>496000</v>
      </c>
      <c r="G25" t="s">
        <v>247</v>
      </c>
      <c r="H25" s="29">
        <v>1004000</v>
      </c>
      <c r="I25" s="29"/>
      <c r="J25" s="29">
        <f t="shared" si="27"/>
        <v>1400000</v>
      </c>
      <c r="K25" s="29"/>
      <c r="L25" s="29">
        <f t="shared" si="28"/>
        <v>4000</v>
      </c>
      <c r="M25">
        <f t="shared" si="29"/>
        <v>350</v>
      </c>
      <c r="N25" s="31">
        <f t="shared" si="18"/>
        <v>-1804.590936325113</v>
      </c>
      <c r="O25">
        <f t="shared" si="22"/>
        <v>6</v>
      </c>
      <c r="P25">
        <f t="shared" si="19"/>
        <v>-221.52068096371931</v>
      </c>
      <c r="Q25">
        <f t="shared" si="22"/>
        <v>6</v>
      </c>
      <c r="S25" s="29">
        <f t="shared" si="23"/>
        <v>4000</v>
      </c>
      <c r="T25">
        <f t="shared" si="24"/>
        <v>350</v>
      </c>
      <c r="U25">
        <f t="shared" si="20"/>
        <v>998195.40906367486</v>
      </c>
      <c r="V25">
        <f t="shared" ref="V25" si="40">_xlfn.RANK.AVG(U25,U$18:U$27)</f>
        <v>6</v>
      </c>
      <c r="W25">
        <f t="shared" si="21"/>
        <v>999778.47931903624</v>
      </c>
      <c r="X25">
        <f t="shared" ref="X25" si="41">_xlfn.RANK.AVG(W25,W$18:W$27)</f>
        <v>6</v>
      </c>
    </row>
    <row r="26" spans="1:24" x14ac:dyDescent="0.2">
      <c r="B26" t="s">
        <v>66</v>
      </c>
      <c r="C26" t="s">
        <v>210</v>
      </c>
      <c r="D26" s="29">
        <v>980000</v>
      </c>
      <c r="E26" t="s">
        <v>257</v>
      </c>
      <c r="F26" s="29">
        <v>499000</v>
      </c>
      <c r="G26" t="s">
        <v>258</v>
      </c>
      <c r="H26" s="29">
        <v>1001000</v>
      </c>
      <c r="I26" s="29"/>
      <c r="J26" s="29">
        <f t="shared" si="27"/>
        <v>-20000</v>
      </c>
      <c r="K26" s="29"/>
      <c r="L26" s="29">
        <f t="shared" si="28"/>
        <v>1000</v>
      </c>
      <c r="M26">
        <f t="shared" si="29"/>
        <v>-20</v>
      </c>
      <c r="N26" s="31">
        <f t="shared" si="18"/>
        <v>-1370.2079656660881</v>
      </c>
      <c r="O26">
        <f t="shared" si="22"/>
        <v>5</v>
      </c>
      <c r="P26">
        <f t="shared" si="19"/>
        <v>-723.78761139351855</v>
      </c>
      <c r="Q26">
        <f t="shared" si="22"/>
        <v>7</v>
      </c>
      <c r="S26" s="29">
        <f t="shared" si="23"/>
        <v>1000</v>
      </c>
      <c r="T26">
        <f t="shared" si="24"/>
        <v>-20</v>
      </c>
      <c r="U26">
        <f t="shared" si="20"/>
        <v>998629.79203433392</v>
      </c>
      <c r="V26">
        <f t="shared" ref="V26" si="42">_xlfn.RANK.AVG(U26,U$18:U$27)</f>
        <v>5</v>
      </c>
      <c r="W26">
        <f t="shared" si="21"/>
        <v>999276.21238860651</v>
      </c>
      <c r="X26">
        <f t="shared" ref="X26" si="43">_xlfn.RANK.AVG(W26,W$18:W$27)</f>
        <v>7</v>
      </c>
    </row>
    <row r="27" spans="1:24" x14ac:dyDescent="0.2">
      <c r="B27" t="s">
        <v>67</v>
      </c>
      <c r="C27" t="s">
        <v>211</v>
      </c>
      <c r="D27" s="29">
        <v>990000</v>
      </c>
      <c r="E27" t="s">
        <v>259</v>
      </c>
      <c r="F27" s="29">
        <v>499500</v>
      </c>
      <c r="G27" t="s">
        <v>260</v>
      </c>
      <c r="H27" s="29">
        <v>1000500</v>
      </c>
      <c r="I27" s="29"/>
      <c r="J27" s="29">
        <f t="shared" si="27"/>
        <v>-10000</v>
      </c>
      <c r="K27" s="29"/>
      <c r="L27" s="29">
        <f t="shared" si="28"/>
        <v>500</v>
      </c>
      <c r="M27">
        <f t="shared" si="29"/>
        <v>-20</v>
      </c>
      <c r="N27" s="31">
        <f t="shared" si="18"/>
        <v>-1894.3937612341092</v>
      </c>
      <c r="O27">
        <f t="shared" si="22"/>
        <v>7</v>
      </c>
      <c r="P27">
        <f t="shared" si="19"/>
        <v>-1241.3772808975341</v>
      </c>
      <c r="Q27">
        <f t="shared" si="22"/>
        <v>8</v>
      </c>
      <c r="S27" s="29">
        <f t="shared" si="23"/>
        <v>500</v>
      </c>
      <c r="T27">
        <f t="shared" si="24"/>
        <v>-20</v>
      </c>
      <c r="U27">
        <f t="shared" si="20"/>
        <v>998105.60623876587</v>
      </c>
      <c r="V27">
        <f t="shared" ref="V27" si="44">_xlfn.RANK.AVG(U27,U$18:U$27)</f>
        <v>7</v>
      </c>
      <c r="W27">
        <f t="shared" si="21"/>
        <v>998758.62271910242</v>
      </c>
      <c r="X27">
        <f t="shared" ref="X27" si="45">_xlfn.RANK.AVG(W27,W$18:W$27)</f>
        <v>8</v>
      </c>
    </row>
    <row r="28" spans="1:24" x14ac:dyDescent="0.2">
      <c r="C28" s="219" t="s">
        <v>8912</v>
      </c>
      <c r="D28" s="219"/>
      <c r="E28" s="219" t="s">
        <v>8913</v>
      </c>
      <c r="F28" s="219"/>
      <c r="G28" s="219" t="s">
        <v>8914</v>
      </c>
      <c r="H28" s="219"/>
      <c r="I28" s="30"/>
      <c r="K28" s="30"/>
    </row>
    <row r="29" spans="1:24" x14ac:dyDescent="0.2">
      <c r="J29" s="220" t="s">
        <v>118</v>
      </c>
      <c r="L29" s="220" t="s">
        <v>115</v>
      </c>
      <c r="M29" s="220" t="s">
        <v>117</v>
      </c>
      <c r="N29" s="221" t="s">
        <v>121</v>
      </c>
      <c r="O29" s="221"/>
      <c r="P29" s="221"/>
      <c r="Q29" s="221"/>
      <c r="S29" s="220" t="s">
        <v>116</v>
      </c>
      <c r="T29" s="220" t="s">
        <v>117</v>
      </c>
      <c r="U29" s="221" t="s">
        <v>121</v>
      </c>
      <c r="V29" s="221"/>
      <c r="W29" s="221"/>
      <c r="X29" s="221"/>
    </row>
    <row r="30" spans="1:24" x14ac:dyDescent="0.2">
      <c r="A30" s="1" t="s">
        <v>73</v>
      </c>
      <c r="B30" s="1" t="s">
        <v>59</v>
      </c>
      <c r="C30" s="221" t="s">
        <v>112</v>
      </c>
      <c r="D30" s="221"/>
      <c r="E30" s="221" t="s">
        <v>113</v>
      </c>
      <c r="F30" s="221"/>
      <c r="G30" s="221" t="s">
        <v>114</v>
      </c>
      <c r="H30" s="221"/>
      <c r="I30" s="12"/>
      <c r="J30" s="220"/>
      <c r="K30" s="12"/>
      <c r="L30" s="220"/>
      <c r="M30" s="220"/>
      <c r="N30" t="s">
        <v>119</v>
      </c>
      <c r="O30" t="s">
        <v>122</v>
      </c>
      <c r="P30" t="s">
        <v>120</v>
      </c>
      <c r="Q30" t="s">
        <v>122</v>
      </c>
      <c r="S30" s="220"/>
      <c r="T30" s="220"/>
      <c r="U30" t="s">
        <v>119</v>
      </c>
      <c r="V30" t="s">
        <v>122</v>
      </c>
      <c r="W30" t="s">
        <v>120</v>
      </c>
      <c r="X30" t="s">
        <v>122</v>
      </c>
    </row>
    <row r="31" spans="1:24" x14ac:dyDescent="0.2">
      <c r="B31" t="s">
        <v>111</v>
      </c>
      <c r="C31" s="3" t="s">
        <v>189</v>
      </c>
      <c r="D31" s="29">
        <v>1000000</v>
      </c>
      <c r="E31" s="3" t="s">
        <v>190</v>
      </c>
      <c r="F31" s="29">
        <v>500000</v>
      </c>
      <c r="G31" s="3" t="s">
        <v>191</v>
      </c>
      <c r="H31" s="29">
        <v>1000000</v>
      </c>
      <c r="I31" s="29"/>
      <c r="J31" s="29">
        <f>D31-D$5</f>
        <v>0</v>
      </c>
      <c r="K31" s="29"/>
      <c r="L31" s="29">
        <f>F$5-F31</f>
        <v>0</v>
      </c>
      <c r="M31" t="s">
        <v>69</v>
      </c>
      <c r="N31" s="31">
        <f t="shared" ref="N31:N40" si="46">L31-D31/ZAF_cet_low</f>
        <v>-409.23356292428429</v>
      </c>
      <c r="O31">
        <f>_xlfn.RANK.AVG(N31,N$31:N$40)</f>
        <v>10</v>
      </c>
      <c r="P31">
        <f t="shared" ref="P31:P40" si="47">L31-D31/ZAF_cet_high</f>
        <v>-304.40888903785992</v>
      </c>
      <c r="Q31">
        <f>_xlfn.RANK.AVG(P31,P$31:P$40)</f>
        <v>10</v>
      </c>
      <c r="S31">
        <v>0</v>
      </c>
      <c r="T31" t="s">
        <v>69</v>
      </c>
      <c r="U31" s="31">
        <f t="shared" ref="U31:U40" si="48">H31-D31/ZAF_cet_low</f>
        <v>999590.76643707568</v>
      </c>
      <c r="V31">
        <f>_xlfn.RANK.AVG(U31,U$31:U$40)</f>
        <v>10</v>
      </c>
      <c r="W31">
        <f t="shared" ref="W31:W40" si="49">H31-D31/ZAF_cet_high</f>
        <v>999695.59111096209</v>
      </c>
      <c r="X31">
        <f>_xlfn.RANK.AVG(W31,W$31:W$40)</f>
        <v>10</v>
      </c>
    </row>
    <row r="32" spans="1:24" x14ac:dyDescent="0.2">
      <c r="B32" t="s">
        <v>60</v>
      </c>
      <c r="C32" s="3" t="s">
        <v>198</v>
      </c>
      <c r="D32" s="29">
        <v>10000000</v>
      </c>
      <c r="E32" s="3" t="s">
        <v>223</v>
      </c>
      <c r="F32" s="29">
        <v>400000</v>
      </c>
      <c r="G32" s="3" t="s">
        <v>224</v>
      </c>
      <c r="H32" s="29">
        <v>1100000</v>
      </c>
      <c r="I32" s="29"/>
      <c r="J32" s="29">
        <f>D32-D$5</f>
        <v>9000000</v>
      </c>
      <c r="K32" s="29"/>
      <c r="L32" s="29">
        <f>F$5-F32</f>
        <v>100000</v>
      </c>
      <c r="M32">
        <f>J32/L32</f>
        <v>90</v>
      </c>
      <c r="N32" s="31">
        <f t="shared" si="46"/>
        <v>95907.664370757164</v>
      </c>
      <c r="O32">
        <f t="shared" ref="O32:Q40" si="50">_xlfn.RANK.AVG(N32,N$31:N$40)</f>
        <v>1</v>
      </c>
      <c r="P32">
        <f t="shared" si="47"/>
        <v>96955.911109621404</v>
      </c>
      <c r="Q32">
        <f t="shared" si="50"/>
        <v>1</v>
      </c>
      <c r="S32" s="29">
        <f t="shared" ref="S32:S40" si="51">H32-H$5</f>
        <v>100000</v>
      </c>
      <c r="T32">
        <f t="shared" ref="T32:T40" si="52">J32/S32</f>
        <v>90</v>
      </c>
      <c r="U32">
        <f t="shared" si="48"/>
        <v>1095907.6643707571</v>
      </c>
      <c r="V32">
        <f t="shared" ref="V32" si="53">_xlfn.RANK.AVG(U32,U$31:U$40)</f>
        <v>1</v>
      </c>
      <c r="W32">
        <f t="shared" si="49"/>
        <v>1096955.9111096214</v>
      </c>
      <c r="X32">
        <f t="shared" ref="X32" si="54">_xlfn.RANK.AVG(W32,W$31:W$40)</f>
        <v>1</v>
      </c>
    </row>
    <row r="33" spans="2:24" x14ac:dyDescent="0.2">
      <c r="B33" t="s">
        <v>61</v>
      </c>
      <c r="C33" s="3" t="s">
        <v>192</v>
      </c>
      <c r="D33" s="29">
        <v>15000000</v>
      </c>
      <c r="E33" s="3" t="s">
        <v>193</v>
      </c>
      <c r="F33" s="29">
        <v>450000</v>
      </c>
      <c r="G33" s="3" t="s">
        <v>194</v>
      </c>
      <c r="H33" s="29">
        <v>1050000</v>
      </c>
      <c r="I33" s="29"/>
      <c r="J33" s="29">
        <f t="shared" ref="J33:J40" si="55">D33-D$5</f>
        <v>14000000</v>
      </c>
      <c r="K33" s="29"/>
      <c r="L33" s="29">
        <f t="shared" ref="L33:L40" si="56">F$5-F33</f>
        <v>50000</v>
      </c>
      <c r="M33">
        <f t="shared" ref="M33:M40" si="57">J33/L33</f>
        <v>280</v>
      </c>
      <c r="N33" s="31">
        <f t="shared" si="46"/>
        <v>43861.496556135739</v>
      </c>
      <c r="O33">
        <f t="shared" si="50"/>
        <v>3</v>
      </c>
      <c r="P33">
        <f t="shared" si="47"/>
        <v>45433.866664432098</v>
      </c>
      <c r="Q33">
        <f t="shared" si="50"/>
        <v>3</v>
      </c>
      <c r="S33" s="29">
        <f t="shared" si="51"/>
        <v>50000</v>
      </c>
      <c r="T33">
        <f t="shared" si="52"/>
        <v>280</v>
      </c>
      <c r="U33">
        <f t="shared" si="48"/>
        <v>1043861.4965561357</v>
      </c>
      <c r="V33">
        <f t="shared" ref="V33" si="58">_xlfn.RANK.AVG(U33,U$31:U$40)</f>
        <v>3</v>
      </c>
      <c r="W33">
        <f t="shared" si="49"/>
        <v>1045433.8666644321</v>
      </c>
      <c r="X33">
        <f t="shared" ref="X33" si="59">_xlfn.RANK.AVG(W33,W$31:W$40)</f>
        <v>3</v>
      </c>
    </row>
    <row r="34" spans="2:24" x14ac:dyDescent="0.2">
      <c r="B34" t="s">
        <v>62</v>
      </c>
      <c r="C34" s="3" t="s">
        <v>199</v>
      </c>
      <c r="D34" s="29">
        <v>5000000</v>
      </c>
      <c r="E34" s="3" t="s">
        <v>225</v>
      </c>
      <c r="F34" s="29">
        <v>490000</v>
      </c>
      <c r="G34" s="3" t="s">
        <v>226</v>
      </c>
      <c r="H34" s="29">
        <v>1010000</v>
      </c>
      <c r="I34" s="29"/>
      <c r="J34" s="29">
        <f t="shared" si="55"/>
        <v>4000000</v>
      </c>
      <c r="K34" s="29"/>
      <c r="L34" s="29">
        <f t="shared" si="56"/>
        <v>10000</v>
      </c>
      <c r="M34">
        <f t="shared" si="57"/>
        <v>400</v>
      </c>
      <c r="N34" s="31">
        <f t="shared" si="46"/>
        <v>7953.8321853785783</v>
      </c>
      <c r="O34">
        <f t="shared" si="50"/>
        <v>4</v>
      </c>
      <c r="P34">
        <f t="shared" si="47"/>
        <v>8477.9555548107001</v>
      </c>
      <c r="Q34">
        <f t="shared" si="50"/>
        <v>4</v>
      </c>
      <c r="S34" s="29">
        <f t="shared" si="51"/>
        <v>10000</v>
      </c>
      <c r="T34">
        <f t="shared" si="52"/>
        <v>400</v>
      </c>
      <c r="U34">
        <f t="shared" si="48"/>
        <v>1007953.8321853785</v>
      </c>
      <c r="V34">
        <f t="shared" ref="V34" si="60">_xlfn.RANK.AVG(U34,U$31:U$40)</f>
        <v>4</v>
      </c>
      <c r="W34">
        <f t="shared" si="49"/>
        <v>1008477.9555548107</v>
      </c>
      <c r="X34">
        <f t="shared" ref="X34" si="61">_xlfn.RANK.AVG(W34,W$31:W$40)</f>
        <v>4</v>
      </c>
    </row>
    <row r="35" spans="2:24" x14ac:dyDescent="0.2">
      <c r="B35" t="s">
        <v>4</v>
      </c>
      <c r="C35" s="3" t="s">
        <v>200</v>
      </c>
      <c r="D35" s="29">
        <v>12000000</v>
      </c>
      <c r="E35" s="3" t="s">
        <v>233</v>
      </c>
      <c r="F35" s="29">
        <v>420000</v>
      </c>
      <c r="G35" s="3" t="s">
        <v>234</v>
      </c>
      <c r="H35" s="29">
        <v>1080000</v>
      </c>
      <c r="I35" s="29"/>
      <c r="J35" s="29">
        <f t="shared" si="55"/>
        <v>11000000</v>
      </c>
      <c r="K35" s="29"/>
      <c r="L35" s="29">
        <f t="shared" si="56"/>
        <v>80000</v>
      </c>
      <c r="M35">
        <f t="shared" si="57"/>
        <v>137.5</v>
      </c>
      <c r="N35" s="31">
        <f t="shared" si="46"/>
        <v>75089.197244908588</v>
      </c>
      <c r="O35">
        <f t="shared" si="50"/>
        <v>2</v>
      </c>
      <c r="P35">
        <f t="shared" si="47"/>
        <v>76347.093331545679</v>
      </c>
      <c r="Q35">
        <f t="shared" si="50"/>
        <v>2</v>
      </c>
      <c r="S35" s="29">
        <f t="shared" si="51"/>
        <v>80000</v>
      </c>
      <c r="T35">
        <f t="shared" si="52"/>
        <v>137.5</v>
      </c>
      <c r="U35">
        <f t="shared" si="48"/>
        <v>1075089.1972449087</v>
      </c>
      <c r="V35">
        <f t="shared" ref="V35" si="62">_xlfn.RANK.AVG(U35,U$31:U$40)</f>
        <v>2</v>
      </c>
      <c r="W35">
        <f t="shared" si="49"/>
        <v>1076347.0933315456</v>
      </c>
      <c r="X35">
        <f t="shared" ref="X35" si="63">_xlfn.RANK.AVG(W35,W$31:W$40)</f>
        <v>2</v>
      </c>
    </row>
    <row r="36" spans="2:24" x14ac:dyDescent="0.2">
      <c r="B36" t="s">
        <v>63</v>
      </c>
      <c r="C36" s="3" t="s">
        <v>201</v>
      </c>
      <c r="D36" s="29">
        <v>8000000</v>
      </c>
      <c r="E36" s="3" t="s">
        <v>241</v>
      </c>
      <c r="F36" s="29">
        <v>490000</v>
      </c>
      <c r="G36" s="3" t="s">
        <v>242</v>
      </c>
      <c r="H36" s="29">
        <v>1010000</v>
      </c>
      <c r="I36" s="29"/>
      <c r="J36" s="29">
        <f t="shared" si="55"/>
        <v>7000000</v>
      </c>
      <c r="K36" s="29"/>
      <c r="L36" s="29">
        <f t="shared" si="56"/>
        <v>10000</v>
      </c>
      <c r="M36">
        <f t="shared" si="57"/>
        <v>700</v>
      </c>
      <c r="N36" s="31">
        <f t="shared" si="46"/>
        <v>6726.1314966057253</v>
      </c>
      <c r="O36">
        <f t="shared" si="50"/>
        <v>5</v>
      </c>
      <c r="P36">
        <f t="shared" si="47"/>
        <v>7564.7288876971206</v>
      </c>
      <c r="Q36">
        <f t="shared" si="50"/>
        <v>5</v>
      </c>
      <c r="S36" s="29">
        <f t="shared" si="51"/>
        <v>10000</v>
      </c>
      <c r="T36">
        <f t="shared" si="52"/>
        <v>700</v>
      </c>
      <c r="U36">
        <f t="shared" si="48"/>
        <v>1006726.1314966057</v>
      </c>
      <c r="V36">
        <f t="shared" ref="V36" si="64">_xlfn.RANK.AVG(U36,U$31:U$40)</f>
        <v>5</v>
      </c>
      <c r="W36">
        <f t="shared" si="49"/>
        <v>1007564.7288876971</v>
      </c>
      <c r="X36">
        <f t="shared" ref="X36" si="65">_xlfn.RANK.AVG(W36,W$31:W$40)</f>
        <v>5</v>
      </c>
    </row>
    <row r="37" spans="2:24" x14ac:dyDescent="0.2">
      <c r="B37" t="s">
        <v>64</v>
      </c>
      <c r="C37" s="3" t="s">
        <v>195</v>
      </c>
      <c r="D37" s="29">
        <v>2000000</v>
      </c>
      <c r="E37" s="3" t="s">
        <v>196</v>
      </c>
      <c r="F37" s="29">
        <v>495000</v>
      </c>
      <c r="G37" s="3" t="s">
        <v>197</v>
      </c>
      <c r="H37" s="29">
        <v>1005000</v>
      </c>
      <c r="I37" s="29"/>
      <c r="J37" s="29">
        <f t="shared" si="55"/>
        <v>1000000</v>
      </c>
      <c r="K37" s="29"/>
      <c r="L37" s="29">
        <f t="shared" si="56"/>
        <v>5000</v>
      </c>
      <c r="M37">
        <f t="shared" si="57"/>
        <v>200</v>
      </c>
      <c r="N37" s="31">
        <f t="shared" si="46"/>
        <v>4181.5328741514313</v>
      </c>
      <c r="O37">
        <f t="shared" si="50"/>
        <v>6</v>
      </c>
      <c r="P37">
        <f t="shared" si="47"/>
        <v>4391.1822219242804</v>
      </c>
      <c r="Q37">
        <f t="shared" si="50"/>
        <v>6</v>
      </c>
      <c r="S37" s="29">
        <f t="shared" si="51"/>
        <v>5000</v>
      </c>
      <c r="T37">
        <f t="shared" si="52"/>
        <v>200</v>
      </c>
      <c r="U37">
        <f t="shared" si="48"/>
        <v>1004181.5328741515</v>
      </c>
      <c r="V37">
        <f t="shared" ref="V37" si="66">_xlfn.RANK.AVG(U37,U$31:U$40)</f>
        <v>6</v>
      </c>
      <c r="W37">
        <f t="shared" si="49"/>
        <v>1004391.1822219243</v>
      </c>
      <c r="X37">
        <f t="shared" ref="X37" si="67">_xlfn.RANK.AVG(W37,W$31:W$40)</f>
        <v>6</v>
      </c>
    </row>
    <row r="38" spans="2:24" x14ac:dyDescent="0.2">
      <c r="B38" t="s">
        <v>65</v>
      </c>
      <c r="C38" s="3" t="s">
        <v>202</v>
      </c>
      <c r="D38" s="29">
        <v>2400000</v>
      </c>
      <c r="E38" s="3" t="s">
        <v>248</v>
      </c>
      <c r="F38" s="29">
        <v>496000</v>
      </c>
      <c r="G38" s="3" t="s">
        <v>243</v>
      </c>
      <c r="H38" s="29">
        <v>1004000</v>
      </c>
      <c r="I38" s="29"/>
      <c r="J38" s="29">
        <f t="shared" si="55"/>
        <v>1400000</v>
      </c>
      <c r="K38" s="29"/>
      <c r="L38" s="29">
        <f t="shared" si="56"/>
        <v>4000</v>
      </c>
      <c r="M38">
        <f t="shared" si="57"/>
        <v>350</v>
      </c>
      <c r="N38" s="31">
        <f t="shared" si="46"/>
        <v>3017.8394489817179</v>
      </c>
      <c r="O38">
        <f t="shared" si="50"/>
        <v>7</v>
      </c>
      <c r="P38">
        <f t="shared" si="47"/>
        <v>3269.4186663091359</v>
      </c>
      <c r="Q38">
        <f t="shared" si="50"/>
        <v>7</v>
      </c>
      <c r="S38" s="29">
        <f t="shared" si="51"/>
        <v>4000</v>
      </c>
      <c r="T38">
        <f t="shared" si="52"/>
        <v>350</v>
      </c>
      <c r="U38">
        <f t="shared" si="48"/>
        <v>1003017.8394489817</v>
      </c>
      <c r="V38">
        <f t="shared" ref="V38" si="68">_xlfn.RANK.AVG(U38,U$31:U$40)</f>
        <v>7</v>
      </c>
      <c r="W38">
        <f t="shared" si="49"/>
        <v>1003269.4186663091</v>
      </c>
      <c r="X38">
        <f t="shared" ref="X38" si="69">_xlfn.RANK.AVG(W38,W$31:W$40)</f>
        <v>7</v>
      </c>
    </row>
    <row r="39" spans="2:24" x14ac:dyDescent="0.2">
      <c r="B39" t="s">
        <v>66</v>
      </c>
      <c r="C39" s="3" t="s">
        <v>203</v>
      </c>
      <c r="D39" s="29">
        <v>980000</v>
      </c>
      <c r="E39" s="3" t="s">
        <v>249</v>
      </c>
      <c r="F39" s="29">
        <v>499000</v>
      </c>
      <c r="G39" s="3" t="s">
        <v>250</v>
      </c>
      <c r="H39" s="29">
        <v>1001000</v>
      </c>
      <c r="I39" s="29"/>
      <c r="J39" s="29">
        <f t="shared" si="55"/>
        <v>-20000</v>
      </c>
      <c r="K39" s="29"/>
      <c r="L39" s="29">
        <f t="shared" si="56"/>
        <v>1000</v>
      </c>
      <c r="M39">
        <f t="shared" si="57"/>
        <v>-20</v>
      </c>
      <c r="N39" s="31">
        <f t="shared" si="46"/>
        <v>598.95110833420142</v>
      </c>
      <c r="O39">
        <f t="shared" si="50"/>
        <v>8</v>
      </c>
      <c r="P39">
        <f t="shared" si="47"/>
        <v>701.67928874289726</v>
      </c>
      <c r="Q39">
        <f t="shared" si="50"/>
        <v>8</v>
      </c>
      <c r="S39" s="29">
        <f t="shared" si="51"/>
        <v>1000</v>
      </c>
      <c r="T39">
        <f t="shared" si="52"/>
        <v>-20</v>
      </c>
      <c r="U39">
        <f t="shared" si="48"/>
        <v>1000598.9511083342</v>
      </c>
      <c r="V39">
        <f t="shared" ref="V39" si="70">_xlfn.RANK.AVG(U39,U$31:U$40)</f>
        <v>8</v>
      </c>
      <c r="W39">
        <f t="shared" si="49"/>
        <v>1000701.6792887429</v>
      </c>
      <c r="X39">
        <f t="shared" ref="X39" si="71">_xlfn.RANK.AVG(W39,W$31:W$40)</f>
        <v>8</v>
      </c>
    </row>
    <row r="40" spans="2:24" x14ac:dyDescent="0.2">
      <c r="B40" t="s">
        <v>67</v>
      </c>
      <c r="C40" s="3" t="s">
        <v>204</v>
      </c>
      <c r="D40" s="29">
        <v>990000</v>
      </c>
      <c r="E40" s="3" t="s">
        <v>251</v>
      </c>
      <c r="F40" s="29">
        <v>499500</v>
      </c>
      <c r="G40" s="3" t="s">
        <v>252</v>
      </c>
      <c r="H40" s="29">
        <v>1000500</v>
      </c>
      <c r="I40" s="29"/>
      <c r="J40" s="29">
        <f t="shared" si="55"/>
        <v>-10000</v>
      </c>
      <c r="K40" s="29"/>
      <c r="L40" s="29">
        <f t="shared" si="56"/>
        <v>500</v>
      </c>
      <c r="M40">
        <f t="shared" si="57"/>
        <v>-20</v>
      </c>
      <c r="N40" s="31">
        <f t="shared" si="46"/>
        <v>94.85877270495854</v>
      </c>
      <c r="O40">
        <f t="shared" si="50"/>
        <v>9</v>
      </c>
      <c r="P40">
        <f t="shared" si="47"/>
        <v>198.63519985251867</v>
      </c>
      <c r="Q40">
        <f t="shared" si="50"/>
        <v>9</v>
      </c>
      <c r="S40" s="29">
        <f t="shared" si="51"/>
        <v>500</v>
      </c>
      <c r="T40">
        <f t="shared" si="52"/>
        <v>-20</v>
      </c>
      <c r="U40">
        <f t="shared" si="48"/>
        <v>1000094.858772705</v>
      </c>
      <c r="V40">
        <f t="shared" ref="V40" si="72">_xlfn.RANK.AVG(U40,U$31:U$40)</f>
        <v>9</v>
      </c>
      <c r="W40">
        <f t="shared" si="49"/>
        <v>1000198.6351998525</v>
      </c>
      <c r="X40">
        <f t="shared" ref="X40" si="73">_xlfn.RANK.AVG(W40,W$31:W$40)</f>
        <v>9</v>
      </c>
    </row>
    <row r="41" spans="2:24" x14ac:dyDescent="0.2">
      <c r="C41" s="219" t="s">
        <v>8912</v>
      </c>
      <c r="D41" s="219"/>
      <c r="E41" s="219" t="s">
        <v>8913</v>
      </c>
      <c r="F41" s="219"/>
      <c r="G41" s="219" t="s">
        <v>8914</v>
      </c>
      <c r="H41" s="219"/>
      <c r="I41" s="30"/>
      <c r="K41" s="30"/>
    </row>
  </sheetData>
  <mergeCells count="39">
    <mergeCell ref="C4:D4"/>
    <mergeCell ref="E4:F4"/>
    <mergeCell ref="G4:H4"/>
    <mergeCell ref="C15:D15"/>
    <mergeCell ref="E15:F15"/>
    <mergeCell ref="G15:H15"/>
    <mergeCell ref="N3:Q3"/>
    <mergeCell ref="U3:X3"/>
    <mergeCell ref="J3:J4"/>
    <mergeCell ref="L3:L4"/>
    <mergeCell ref="M3:M4"/>
    <mergeCell ref="T3:T4"/>
    <mergeCell ref="S3:S4"/>
    <mergeCell ref="T16:T17"/>
    <mergeCell ref="U16:X16"/>
    <mergeCell ref="C17:D17"/>
    <mergeCell ref="E17:F17"/>
    <mergeCell ref="G17:H17"/>
    <mergeCell ref="J16:J17"/>
    <mergeCell ref="L16:L17"/>
    <mergeCell ref="M16:M17"/>
    <mergeCell ref="N16:Q16"/>
    <mergeCell ref="S16:S17"/>
    <mergeCell ref="S29:S30"/>
    <mergeCell ref="T29:T30"/>
    <mergeCell ref="U29:X29"/>
    <mergeCell ref="C28:D28"/>
    <mergeCell ref="E28:F28"/>
    <mergeCell ref="G28:H28"/>
    <mergeCell ref="J29:J30"/>
    <mergeCell ref="L29:L30"/>
    <mergeCell ref="C30:D30"/>
    <mergeCell ref="E30:F30"/>
    <mergeCell ref="G30:H30"/>
    <mergeCell ref="C41:D41"/>
    <mergeCell ref="E41:F41"/>
    <mergeCell ref="G41:H41"/>
    <mergeCell ref="M29:M30"/>
    <mergeCell ref="N29:Q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8F82-7F78-4F63-A08C-4BEB24DB7DB9}">
  <dimension ref="A1:L34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8.83203125" style="10"/>
    <col min="2" max="2" width="48" customWidth="1"/>
    <col min="3" max="3" width="9.83203125" customWidth="1"/>
    <col min="4" max="4" width="21.83203125" customWidth="1"/>
    <col min="7" max="8" width="8.83203125" style="3"/>
  </cols>
  <sheetData>
    <row r="1" spans="1:12" x14ac:dyDescent="0.2">
      <c r="A1" s="32" t="s">
        <v>143</v>
      </c>
      <c r="L1" s="114" t="s">
        <v>8981</v>
      </c>
    </row>
    <row r="2" spans="1:12" x14ac:dyDescent="0.2">
      <c r="B2" s="4"/>
      <c r="D2" s="5"/>
      <c r="E2" s="1" t="s">
        <v>54</v>
      </c>
      <c r="L2" s="130" t="s">
        <v>9003</v>
      </c>
    </row>
    <row r="3" spans="1:12" x14ac:dyDescent="0.2">
      <c r="B3" s="4" t="s">
        <v>52</v>
      </c>
      <c r="C3" s="1" t="s">
        <v>9043</v>
      </c>
      <c r="D3" s="4" t="s">
        <v>51</v>
      </c>
      <c r="E3" s="1" t="s">
        <v>55</v>
      </c>
      <c r="F3" s="1" t="s">
        <v>56</v>
      </c>
      <c r="G3" s="95" t="s">
        <v>58</v>
      </c>
      <c r="L3" s="133" t="s">
        <v>9004</v>
      </c>
    </row>
    <row r="4" spans="1:12" x14ac:dyDescent="0.2">
      <c r="A4" s="10" t="s">
        <v>1</v>
      </c>
      <c r="B4" s="4"/>
      <c r="D4" s="4"/>
      <c r="E4" s="1"/>
      <c r="F4" s="1"/>
      <c r="G4" s="95"/>
      <c r="H4" s="32" t="s">
        <v>9035</v>
      </c>
      <c r="I4" t="s">
        <v>9036</v>
      </c>
      <c r="L4" s="135" t="s">
        <v>9005</v>
      </c>
    </row>
    <row r="5" spans="1:12" x14ac:dyDescent="0.2">
      <c r="A5" s="6">
        <v>2</v>
      </c>
      <c r="B5" s="5" t="s">
        <v>22</v>
      </c>
      <c r="C5" t="s">
        <v>9031</v>
      </c>
      <c r="D5" s="5" t="s">
        <v>3588</v>
      </c>
      <c r="E5">
        <v>1</v>
      </c>
      <c r="F5">
        <v>16</v>
      </c>
      <c r="H5" s="1" t="s">
        <v>1533</v>
      </c>
      <c r="I5" t="s">
        <v>1533</v>
      </c>
      <c r="J5" t="s">
        <v>1537</v>
      </c>
    </row>
    <row r="6" spans="1:12" x14ac:dyDescent="0.2">
      <c r="A6" s="6">
        <v>3</v>
      </c>
      <c r="B6" s="5" t="s">
        <v>1536</v>
      </c>
      <c r="C6" t="s">
        <v>9028</v>
      </c>
      <c r="D6" s="132" t="s">
        <v>3589</v>
      </c>
      <c r="E6">
        <v>26</v>
      </c>
      <c r="F6">
        <v>16</v>
      </c>
      <c r="H6" s="1" t="s">
        <v>1533</v>
      </c>
      <c r="I6" t="s">
        <v>1533</v>
      </c>
    </row>
    <row r="7" spans="1:12" x14ac:dyDescent="0.2">
      <c r="A7" s="6">
        <v>1</v>
      </c>
      <c r="B7" s="5" t="s">
        <v>21</v>
      </c>
      <c r="C7" t="s">
        <v>9029</v>
      </c>
      <c r="D7" s="134" t="s">
        <v>3587</v>
      </c>
      <c r="E7">
        <v>25</v>
      </c>
      <c r="F7">
        <v>16</v>
      </c>
      <c r="H7" s="1" t="s">
        <v>1533</v>
      </c>
      <c r="I7" t="s">
        <v>1533</v>
      </c>
    </row>
    <row r="8" spans="1:12" x14ac:dyDescent="0.2">
      <c r="A8" s="6">
        <v>4</v>
      </c>
      <c r="B8" s="5" t="s">
        <v>23</v>
      </c>
      <c r="C8" t="s">
        <v>9030</v>
      </c>
      <c r="D8" s="131" t="s">
        <v>3133</v>
      </c>
      <c r="E8">
        <v>25</v>
      </c>
      <c r="F8">
        <v>16</v>
      </c>
      <c r="H8" s="1" t="s">
        <v>1533</v>
      </c>
      <c r="I8" t="s">
        <v>1533</v>
      </c>
    </row>
    <row r="9" spans="1:12" x14ac:dyDescent="0.2">
      <c r="A9" s="6">
        <v>5</v>
      </c>
      <c r="B9" s="5" t="s">
        <v>2</v>
      </c>
      <c r="C9" t="s">
        <v>9029</v>
      </c>
      <c r="D9" s="136" t="s">
        <v>3586</v>
      </c>
      <c r="E9">
        <v>1</v>
      </c>
      <c r="F9" t="s">
        <v>9020</v>
      </c>
      <c r="H9" s="1" t="s">
        <v>1533</v>
      </c>
      <c r="I9" t="s">
        <v>1533</v>
      </c>
      <c r="J9" t="s">
        <v>1529</v>
      </c>
    </row>
    <row r="10" spans="1:12" s="10" customFormat="1" x14ac:dyDescent="0.2">
      <c r="A10" s="113" t="s">
        <v>24</v>
      </c>
      <c r="B10" s="6" t="s">
        <v>25</v>
      </c>
      <c r="C10" t="s">
        <v>9029</v>
      </c>
      <c r="D10" s="134" t="s">
        <v>3595</v>
      </c>
      <c r="E10" s="11" t="s">
        <v>57</v>
      </c>
      <c r="F10"/>
      <c r="G10" s="7"/>
      <c r="H10" s="1" t="s">
        <v>1533</v>
      </c>
      <c r="I10" t="s">
        <v>1533</v>
      </c>
      <c r="J10" s="10" t="s">
        <v>8936</v>
      </c>
    </row>
    <row r="11" spans="1:12" x14ac:dyDescent="0.2">
      <c r="A11" s="8" t="s">
        <v>26</v>
      </c>
      <c r="B11" s="7" t="s">
        <v>3</v>
      </c>
      <c r="C11" s="216" t="s">
        <v>9040</v>
      </c>
      <c r="D11" s="217" t="s">
        <v>27</v>
      </c>
      <c r="E11" s="3">
        <v>26</v>
      </c>
      <c r="F11" s="3">
        <v>1</v>
      </c>
      <c r="H11" s="95" t="s">
        <v>1533</v>
      </c>
      <c r="I11" s="3" t="s">
        <v>1533</v>
      </c>
      <c r="J11" s="147" t="s">
        <v>9041</v>
      </c>
    </row>
    <row r="12" spans="1:12" x14ac:dyDescent="0.2">
      <c r="A12" s="8" t="s">
        <v>28</v>
      </c>
      <c r="B12" s="7" t="s">
        <v>29</v>
      </c>
      <c r="C12" s="216" t="s">
        <v>9027</v>
      </c>
      <c r="D12" s="217" t="s">
        <v>3590</v>
      </c>
      <c r="E12" s="3">
        <v>26</v>
      </c>
      <c r="F12" s="3">
        <v>16</v>
      </c>
      <c r="H12" s="95" t="s">
        <v>1533</v>
      </c>
      <c r="I12" s="3" t="s">
        <v>1533</v>
      </c>
      <c r="J12" s="147" t="s">
        <v>9042</v>
      </c>
    </row>
    <row r="13" spans="1:12" ht="16" x14ac:dyDescent="0.2">
      <c r="A13" s="91">
        <v>16</v>
      </c>
      <c r="B13" s="148" t="s">
        <v>9037</v>
      </c>
      <c r="C13" t="s">
        <v>9027</v>
      </c>
      <c r="D13" s="116" t="s">
        <v>9034</v>
      </c>
      <c r="E13">
        <v>25</v>
      </c>
      <c r="F13">
        <v>1</v>
      </c>
      <c r="H13" s="10" t="s">
        <v>1534</v>
      </c>
      <c r="I13" s="10" t="s">
        <v>1534</v>
      </c>
      <c r="J13" s="147" t="s">
        <v>9335</v>
      </c>
    </row>
    <row r="14" spans="1:12" x14ac:dyDescent="0.2">
      <c r="A14" s="6">
        <v>7</v>
      </c>
      <c r="B14" s="5" t="s">
        <v>9050</v>
      </c>
      <c r="C14" t="s">
        <v>9026</v>
      </c>
      <c r="D14" s="115" t="s">
        <v>1531</v>
      </c>
      <c r="E14">
        <v>25</v>
      </c>
      <c r="F14">
        <v>1</v>
      </c>
      <c r="H14" s="1" t="s">
        <v>1533</v>
      </c>
      <c r="I14" t="s">
        <v>1533</v>
      </c>
    </row>
    <row r="15" spans="1:12" ht="16" x14ac:dyDescent="0.2">
      <c r="A15" s="153" t="s">
        <v>9049</v>
      </c>
      <c r="B15" s="148" t="s">
        <v>9039</v>
      </c>
      <c r="C15" t="s">
        <v>9040</v>
      </c>
      <c r="D15" s="116" t="s">
        <v>9038</v>
      </c>
      <c r="E15">
        <v>25</v>
      </c>
      <c r="F15">
        <v>1</v>
      </c>
      <c r="H15" s="10" t="s">
        <v>1534</v>
      </c>
      <c r="I15" s="10" t="s">
        <v>1534</v>
      </c>
      <c r="J15" s="147" t="s">
        <v>9335</v>
      </c>
    </row>
    <row r="16" spans="1:12" ht="32" x14ac:dyDescent="0.2">
      <c r="A16" s="113" t="s">
        <v>9048</v>
      </c>
      <c r="B16" s="150" t="s">
        <v>8935</v>
      </c>
      <c r="C16" t="s">
        <v>9040</v>
      </c>
      <c r="D16" s="149" t="s">
        <v>8939</v>
      </c>
      <c r="E16">
        <v>25</v>
      </c>
      <c r="F16">
        <v>1</v>
      </c>
      <c r="H16" s="1" t="s">
        <v>1533</v>
      </c>
      <c r="I16" s="10" t="s">
        <v>1534</v>
      </c>
      <c r="J16" t="s">
        <v>9019</v>
      </c>
    </row>
    <row r="17" spans="1:12" ht="16" x14ac:dyDescent="0.2">
      <c r="A17" s="113" t="s">
        <v>30</v>
      </c>
      <c r="B17" s="9" t="s">
        <v>9051</v>
      </c>
      <c r="D17" s="5" t="s">
        <v>8915</v>
      </c>
      <c r="E17">
        <v>25</v>
      </c>
      <c r="F17">
        <v>1</v>
      </c>
      <c r="H17" s="1" t="s">
        <v>1533</v>
      </c>
      <c r="I17" t="s">
        <v>1533</v>
      </c>
      <c r="J17" t="s">
        <v>1535</v>
      </c>
    </row>
    <row r="18" spans="1:12" ht="16" x14ac:dyDescent="0.2">
      <c r="A18" s="113" t="s">
        <v>31</v>
      </c>
      <c r="B18" s="9" t="s">
        <v>9052</v>
      </c>
      <c r="C18" t="s">
        <v>6</v>
      </c>
      <c r="D18" s="115" t="s">
        <v>1532</v>
      </c>
      <c r="E18">
        <v>25</v>
      </c>
      <c r="F18">
        <v>1</v>
      </c>
      <c r="H18" s="32" t="s">
        <v>1533</v>
      </c>
      <c r="I18" s="10" t="s">
        <v>1533</v>
      </c>
      <c r="J18" s="10" t="s">
        <v>9021</v>
      </c>
    </row>
    <row r="19" spans="1:12" ht="16" x14ac:dyDescent="0.2">
      <c r="A19" s="113" t="s">
        <v>32</v>
      </c>
      <c r="B19" s="9" t="s">
        <v>33</v>
      </c>
      <c r="C19" t="s">
        <v>9026</v>
      </c>
      <c r="D19" s="115" t="s">
        <v>1538</v>
      </c>
      <c r="E19">
        <v>25</v>
      </c>
      <c r="F19">
        <v>1</v>
      </c>
      <c r="H19" s="1" t="s">
        <v>1533</v>
      </c>
      <c r="I19" t="s">
        <v>1533</v>
      </c>
      <c r="J19" t="s">
        <v>9046</v>
      </c>
    </row>
    <row r="20" spans="1:12" ht="16" x14ac:dyDescent="0.2">
      <c r="A20" s="113" t="s">
        <v>34</v>
      </c>
      <c r="B20" s="9" t="s">
        <v>35</v>
      </c>
      <c r="C20" t="s">
        <v>9026</v>
      </c>
      <c r="D20" s="115" t="s">
        <v>1539</v>
      </c>
      <c r="E20">
        <v>25</v>
      </c>
      <c r="F20">
        <v>1</v>
      </c>
      <c r="H20" s="1" t="s">
        <v>1533</v>
      </c>
      <c r="I20" t="s">
        <v>1533</v>
      </c>
      <c r="J20" t="s">
        <v>9046</v>
      </c>
    </row>
    <row r="21" spans="1:12" ht="16" x14ac:dyDescent="0.2">
      <c r="A21" s="94" t="s">
        <v>9286</v>
      </c>
      <c r="B21" s="148" t="s">
        <v>9053</v>
      </c>
      <c r="C21" t="s">
        <v>9047</v>
      </c>
      <c r="D21" s="116" t="s">
        <v>9045</v>
      </c>
      <c r="E21">
        <v>25</v>
      </c>
      <c r="F21">
        <v>1</v>
      </c>
      <c r="H21" s="10" t="s">
        <v>1534</v>
      </c>
      <c r="I21" s="10" t="s">
        <v>1534</v>
      </c>
      <c r="J21" s="147" t="s">
        <v>9335</v>
      </c>
    </row>
    <row r="22" spans="1:12" s="3" customFormat="1" ht="16" x14ac:dyDescent="0.2">
      <c r="A22" s="113" t="s">
        <v>36</v>
      </c>
      <c r="B22" s="112" t="s">
        <v>37</v>
      </c>
      <c r="D22" s="7" t="s">
        <v>3591</v>
      </c>
      <c r="E22" s="3">
        <v>25</v>
      </c>
      <c r="F22" s="3">
        <v>17</v>
      </c>
      <c r="H22" s="3" t="s">
        <v>1534</v>
      </c>
      <c r="I22" s="3" t="s">
        <v>1534</v>
      </c>
      <c r="J22" s="3" t="s">
        <v>8937</v>
      </c>
      <c r="L22" s="3" t="s">
        <v>9015</v>
      </c>
    </row>
    <row r="23" spans="1:12" s="3" customFormat="1" ht="16" x14ac:dyDescent="0.2">
      <c r="A23" s="113" t="s">
        <v>38</v>
      </c>
      <c r="B23" s="112" t="s">
        <v>39</v>
      </c>
      <c r="D23" s="7" t="s">
        <v>3592</v>
      </c>
      <c r="E23" s="3">
        <v>25</v>
      </c>
      <c r="F23" s="3">
        <v>17</v>
      </c>
      <c r="H23" s="3" t="s">
        <v>1534</v>
      </c>
      <c r="I23" s="3" t="s">
        <v>1534</v>
      </c>
      <c r="J23" s="3" t="s">
        <v>8937</v>
      </c>
    </row>
    <row r="24" spans="1:12" ht="16" x14ac:dyDescent="0.2">
      <c r="A24" s="113" t="s">
        <v>9023</v>
      </c>
      <c r="B24" s="150" t="s">
        <v>8973</v>
      </c>
      <c r="C24" t="s">
        <v>9032</v>
      </c>
      <c r="D24" s="149" t="s">
        <v>9025</v>
      </c>
      <c r="E24">
        <v>25</v>
      </c>
      <c r="F24">
        <v>1</v>
      </c>
      <c r="H24" s="1" t="s">
        <v>1533</v>
      </c>
      <c r="I24" s="10" t="s">
        <v>1534</v>
      </c>
      <c r="J24" t="s">
        <v>9019</v>
      </c>
      <c r="L24" t="s">
        <v>9022</v>
      </c>
    </row>
    <row r="25" spans="1:12" ht="16" x14ac:dyDescent="0.2">
      <c r="A25" s="113" t="s">
        <v>9024</v>
      </c>
      <c r="B25" s="150" t="s">
        <v>8972</v>
      </c>
      <c r="C25" t="s">
        <v>9032</v>
      </c>
      <c r="D25" s="149" t="s">
        <v>9014</v>
      </c>
      <c r="E25">
        <v>25</v>
      </c>
      <c r="F25">
        <v>1</v>
      </c>
      <c r="H25" s="1" t="s">
        <v>1533</v>
      </c>
      <c r="I25" s="10" t="s">
        <v>1534</v>
      </c>
      <c r="J25" t="s">
        <v>9019</v>
      </c>
      <c r="L25" t="s">
        <v>8978</v>
      </c>
    </row>
    <row r="26" spans="1:12" ht="16" x14ac:dyDescent="0.2">
      <c r="A26" s="113" t="s">
        <v>40</v>
      </c>
      <c r="B26" s="9" t="s">
        <v>41</v>
      </c>
      <c r="C26" t="s">
        <v>9032</v>
      </c>
      <c r="D26" s="115" t="s">
        <v>1528</v>
      </c>
      <c r="E26">
        <v>25</v>
      </c>
      <c r="F26">
        <v>1</v>
      </c>
      <c r="H26" s="1" t="s">
        <v>1533</v>
      </c>
      <c r="I26" s="10" t="s">
        <v>1534</v>
      </c>
      <c r="J26" t="s">
        <v>9019</v>
      </c>
      <c r="L26" t="s">
        <v>8979</v>
      </c>
    </row>
    <row r="27" spans="1:12" ht="16" x14ac:dyDescent="0.2">
      <c r="A27" s="113" t="s">
        <v>42</v>
      </c>
      <c r="B27" s="9" t="s">
        <v>43</v>
      </c>
      <c r="C27" t="s">
        <v>9032</v>
      </c>
      <c r="D27" s="117" t="s">
        <v>1530</v>
      </c>
      <c r="E27">
        <v>25</v>
      </c>
      <c r="F27">
        <v>1</v>
      </c>
      <c r="H27" s="1" t="s">
        <v>1533</v>
      </c>
      <c r="I27" s="10" t="s">
        <v>1534</v>
      </c>
      <c r="J27" t="s">
        <v>9019</v>
      </c>
      <c r="L27" t="s">
        <v>8979</v>
      </c>
    </row>
    <row r="28" spans="1:12" s="3" customFormat="1" ht="16" x14ac:dyDescent="0.2">
      <c r="A28" s="8" t="s">
        <v>44</v>
      </c>
      <c r="B28" s="112" t="s">
        <v>45</v>
      </c>
      <c r="D28" s="7" t="s">
        <v>3593</v>
      </c>
      <c r="E28" s="3">
        <v>25</v>
      </c>
      <c r="F28" s="3">
        <v>17</v>
      </c>
      <c r="H28" s="3" t="s">
        <v>1534</v>
      </c>
      <c r="I28" s="3" t="s">
        <v>1534</v>
      </c>
      <c r="J28" s="3" t="s">
        <v>8938</v>
      </c>
    </row>
    <row r="29" spans="1:12" s="3" customFormat="1" ht="16" x14ac:dyDescent="0.2">
      <c r="A29" s="8" t="s">
        <v>46</v>
      </c>
      <c r="B29" s="112" t="s">
        <v>47</v>
      </c>
      <c r="D29" s="7" t="s">
        <v>3594</v>
      </c>
      <c r="E29" s="3">
        <v>25</v>
      </c>
      <c r="F29" s="3">
        <v>17</v>
      </c>
      <c r="H29" s="3" t="s">
        <v>1534</v>
      </c>
      <c r="I29" s="3" t="s">
        <v>1534</v>
      </c>
      <c r="J29" s="3" t="s">
        <v>8938</v>
      </c>
    </row>
    <row r="30" spans="1:12" s="10" customFormat="1" ht="48" x14ac:dyDescent="0.2">
      <c r="A30" s="113" t="s">
        <v>48</v>
      </c>
      <c r="B30" s="152" t="s">
        <v>9054</v>
      </c>
      <c r="C30" s="10" t="s">
        <v>9033</v>
      </c>
      <c r="D30" s="116" t="s">
        <v>9016</v>
      </c>
      <c r="E30" s="10">
        <v>25</v>
      </c>
      <c r="F30" s="10">
        <v>1</v>
      </c>
      <c r="H30" s="10" t="s">
        <v>1534</v>
      </c>
      <c r="I30" s="10" t="s">
        <v>1534</v>
      </c>
      <c r="J30" s="147" t="s">
        <v>9335</v>
      </c>
    </row>
    <row r="31" spans="1:12" s="10" customFormat="1" ht="32" x14ac:dyDescent="0.2">
      <c r="A31" s="113" t="s">
        <v>49</v>
      </c>
      <c r="B31" s="152" t="s">
        <v>9059</v>
      </c>
      <c r="C31" s="10" t="s">
        <v>9033</v>
      </c>
      <c r="D31" s="116" t="s">
        <v>1527</v>
      </c>
      <c r="E31" s="10">
        <v>25</v>
      </c>
      <c r="F31" s="10">
        <v>1</v>
      </c>
      <c r="H31" s="10" t="s">
        <v>1534</v>
      </c>
      <c r="I31" s="10" t="s">
        <v>1534</v>
      </c>
      <c r="J31" s="147" t="s">
        <v>9335</v>
      </c>
    </row>
    <row r="32" spans="1:12" s="38" customFormat="1" ht="16" x14ac:dyDescent="0.2">
      <c r="A32" s="154" t="s">
        <v>9055</v>
      </c>
      <c r="B32" s="155" t="s">
        <v>9057</v>
      </c>
      <c r="C32" s="38" t="s">
        <v>9033</v>
      </c>
      <c r="D32" s="156" t="s">
        <v>9061</v>
      </c>
      <c r="E32" s="38">
        <v>25</v>
      </c>
      <c r="F32" s="38">
        <v>1</v>
      </c>
      <c r="H32" s="38" t="s">
        <v>1534</v>
      </c>
      <c r="I32" s="38" t="s">
        <v>1534</v>
      </c>
      <c r="J32" s="157" t="s">
        <v>9062</v>
      </c>
    </row>
    <row r="33" spans="1:10" s="38" customFormat="1" ht="16" x14ac:dyDescent="0.2">
      <c r="A33" s="154" t="s">
        <v>9056</v>
      </c>
      <c r="B33" s="155" t="s">
        <v>9058</v>
      </c>
      <c r="C33" s="38" t="s">
        <v>9033</v>
      </c>
      <c r="D33" s="156" t="s">
        <v>9060</v>
      </c>
      <c r="E33" s="38">
        <v>25</v>
      </c>
      <c r="F33" s="38">
        <v>1</v>
      </c>
      <c r="H33" s="38" t="s">
        <v>1534</v>
      </c>
      <c r="I33" s="38" t="s">
        <v>1534</v>
      </c>
      <c r="J33" s="157" t="s">
        <v>9063</v>
      </c>
    </row>
    <row r="34" spans="1:10" ht="16" x14ac:dyDescent="0.2">
      <c r="A34" s="6">
        <v>13</v>
      </c>
      <c r="B34" s="9" t="s">
        <v>50</v>
      </c>
      <c r="C34" t="s">
        <v>9044</v>
      </c>
      <c r="D34" s="115" t="s">
        <v>1540</v>
      </c>
      <c r="E34">
        <v>25</v>
      </c>
      <c r="F34">
        <v>1</v>
      </c>
      <c r="H34" s="1" t="s">
        <v>1533</v>
      </c>
      <c r="I34" t="s">
        <v>1533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3CC-38BD-4C0C-9207-E2457E27791C}">
  <dimension ref="A1:O451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1" max="1" width="9.83203125" customWidth="1"/>
    <col min="2" max="2" width="23.83203125" customWidth="1"/>
    <col min="3" max="3" width="20.1640625" customWidth="1"/>
    <col min="7" max="7" width="17.5" customWidth="1"/>
    <col min="8" max="8" width="9" customWidth="1"/>
    <col min="12" max="12" width="21.33203125" bestFit="1" customWidth="1"/>
  </cols>
  <sheetData>
    <row r="1" spans="1:9" ht="16" x14ac:dyDescent="0.2">
      <c r="A1" s="37" t="s">
        <v>9008</v>
      </c>
    </row>
    <row r="3" spans="1:9" x14ac:dyDescent="0.2">
      <c r="A3" s="1" t="s">
        <v>170</v>
      </c>
    </row>
    <row r="5" spans="1:9" x14ac:dyDescent="0.2">
      <c r="B5" t="s">
        <v>278</v>
      </c>
      <c r="C5" t="s">
        <v>51</v>
      </c>
    </row>
    <row r="6" spans="1:9" x14ac:dyDescent="0.2">
      <c r="A6" s="1" t="s">
        <v>168</v>
      </c>
      <c r="D6" s="15" t="s">
        <v>264</v>
      </c>
      <c r="E6" s="16" t="s">
        <v>265</v>
      </c>
      <c r="F6" s="17" t="s">
        <v>266</v>
      </c>
    </row>
    <row r="7" spans="1:9" x14ac:dyDescent="0.2">
      <c r="B7" s="15" t="s">
        <v>261</v>
      </c>
      <c r="C7" s="72" t="s">
        <v>262</v>
      </c>
      <c r="D7" s="73">
        <v>0.33300000000000002</v>
      </c>
      <c r="E7" s="72">
        <v>0.33300000000000002</v>
      </c>
      <c r="F7" s="74">
        <v>0.33300000000000002</v>
      </c>
      <c r="G7" t="s">
        <v>8965</v>
      </c>
    </row>
    <row r="8" spans="1:9" x14ac:dyDescent="0.2">
      <c r="B8" s="20" t="s">
        <v>0</v>
      </c>
      <c r="C8" s="75" t="s">
        <v>263</v>
      </c>
      <c r="D8" s="76">
        <v>3.5999999999999997E-2</v>
      </c>
      <c r="E8" s="75">
        <v>3.5999999999999997E-2</v>
      </c>
      <c r="F8" s="77">
        <v>3.5999999999999997E-2</v>
      </c>
      <c r="G8" t="s">
        <v>8966</v>
      </c>
    </row>
    <row r="10" spans="1:9" x14ac:dyDescent="0.2">
      <c r="A10" s="1" t="s">
        <v>169</v>
      </c>
    </row>
    <row r="11" spans="1:9" x14ac:dyDescent="0.2">
      <c r="D11" s="34" t="s">
        <v>264</v>
      </c>
      <c r="E11" s="35" t="s">
        <v>265</v>
      </c>
      <c r="F11" s="36" t="s">
        <v>266</v>
      </c>
    </row>
    <row r="12" spans="1:9" x14ac:dyDescent="0.2">
      <c r="B12" s="15" t="s">
        <v>271</v>
      </c>
      <c r="C12" s="74" t="s">
        <v>272</v>
      </c>
      <c r="D12" s="78">
        <v>1</v>
      </c>
      <c r="E12" s="79">
        <v>1</v>
      </c>
      <c r="F12" s="80">
        <v>1</v>
      </c>
      <c r="G12" t="s">
        <v>8967</v>
      </c>
    </row>
    <row r="13" spans="1:9" x14ac:dyDescent="0.2">
      <c r="B13" s="18" t="s">
        <v>261</v>
      </c>
      <c r="C13" s="81" t="s">
        <v>273</v>
      </c>
      <c r="D13" s="82">
        <f>F13</f>
        <v>0.62</v>
      </c>
      <c r="E13" s="83">
        <v>0.56000000000000005</v>
      </c>
      <c r="F13" s="81">
        <v>0.62</v>
      </c>
      <c r="G13" t="s">
        <v>8969</v>
      </c>
      <c r="H13" t="s">
        <v>8968</v>
      </c>
      <c r="I13" t="s">
        <v>8970</v>
      </c>
    </row>
    <row r="14" spans="1:9" x14ac:dyDescent="0.2">
      <c r="B14" s="20" t="s">
        <v>0</v>
      </c>
      <c r="C14" s="77" t="s">
        <v>274</v>
      </c>
      <c r="D14" s="76">
        <f>1-D8</f>
        <v>0.96399999999999997</v>
      </c>
      <c r="E14" s="75">
        <f>1-E8</f>
        <v>0.96399999999999997</v>
      </c>
      <c r="F14" s="77">
        <f>1-F8</f>
        <v>0.96399999999999997</v>
      </c>
      <c r="G14" t="s">
        <v>8969</v>
      </c>
      <c r="H14" t="s">
        <v>8969</v>
      </c>
      <c r="I14" t="s">
        <v>8969</v>
      </c>
    </row>
    <row r="16" spans="1:9" x14ac:dyDescent="0.2">
      <c r="A16" s="1" t="s">
        <v>16</v>
      </c>
      <c r="B16" s="1"/>
    </row>
    <row r="17" spans="1:8" x14ac:dyDescent="0.2">
      <c r="D17" s="34" t="s">
        <v>264</v>
      </c>
      <c r="E17" s="35" t="s">
        <v>265</v>
      </c>
      <c r="F17" s="36" t="s">
        <v>266</v>
      </c>
    </row>
    <row r="18" spans="1:8" x14ac:dyDescent="0.2">
      <c r="B18" s="15" t="s">
        <v>101</v>
      </c>
      <c r="C18" s="74" t="s">
        <v>276</v>
      </c>
      <c r="D18" s="106">
        <v>6967.5451816869891</v>
      </c>
      <c r="E18" s="107">
        <v>413.46582839814033</v>
      </c>
      <c r="F18" s="108">
        <v>2443.5923408975582</v>
      </c>
      <c r="G18" t="s">
        <v>9324</v>
      </c>
      <c r="H18" t="s">
        <v>9325</v>
      </c>
    </row>
    <row r="19" spans="1:8" x14ac:dyDescent="0.2">
      <c r="B19" s="20" t="s">
        <v>275</v>
      </c>
      <c r="C19" s="77" t="s">
        <v>277</v>
      </c>
      <c r="D19" s="109">
        <v>10734.719907896721</v>
      </c>
      <c r="E19" s="110">
        <v>568.51551404744293</v>
      </c>
      <c r="F19" s="111">
        <v>3285.05518731954</v>
      </c>
      <c r="G19" t="s">
        <v>9324</v>
      </c>
      <c r="H19" t="s">
        <v>9325</v>
      </c>
    </row>
    <row r="21" spans="1:8" s="10" customFormat="1" x14ac:dyDescent="0.2">
      <c r="A21" s="32" t="s">
        <v>166</v>
      </c>
      <c r="C21" s="38"/>
    </row>
    <row r="22" spans="1:8" s="10" customFormat="1" x14ac:dyDescent="0.2">
      <c r="D22" s="39" t="s">
        <v>264</v>
      </c>
      <c r="E22" s="40" t="s">
        <v>265</v>
      </c>
      <c r="F22" s="41" t="s">
        <v>266</v>
      </c>
    </row>
    <row r="23" spans="1:8" s="10" customFormat="1" x14ac:dyDescent="0.2">
      <c r="B23" s="39" t="s">
        <v>268</v>
      </c>
      <c r="C23" s="84" t="s">
        <v>267</v>
      </c>
      <c r="D23" s="85">
        <v>0.05</v>
      </c>
      <c r="E23" s="86">
        <v>0.05</v>
      </c>
      <c r="F23" s="84">
        <v>0.05</v>
      </c>
      <c r="G23" s="3"/>
    </row>
    <row r="24" spans="1:8" s="3" customFormat="1" x14ac:dyDescent="0.2">
      <c r="B24" s="3" t="s">
        <v>270</v>
      </c>
      <c r="C24" s="3" t="s">
        <v>269</v>
      </c>
      <c r="D24" s="3">
        <f>1/(1+BRA_disc)</f>
        <v>0.95238095238095233</v>
      </c>
      <c r="E24" s="3">
        <f>1/(1+IND_disc)</f>
        <v>0.95238095238095233</v>
      </c>
      <c r="F24" s="3">
        <f>1/(1+ZAF_disc)</f>
        <v>0.95238095238095233</v>
      </c>
    </row>
    <row r="25" spans="1:8" s="10" customFormat="1" x14ac:dyDescent="0.2"/>
    <row r="26" spans="1:8" s="10" customFormat="1" x14ac:dyDescent="0.2"/>
    <row r="27" spans="1:8" x14ac:dyDescent="0.2">
      <c r="A27" s="1" t="s">
        <v>1525</v>
      </c>
    </row>
    <row r="28" spans="1:8" x14ac:dyDescent="0.2">
      <c r="B28" t="s">
        <v>281</v>
      </c>
    </row>
    <row r="29" spans="1:8" x14ac:dyDescent="0.2">
      <c r="D29" s="15" t="s">
        <v>264</v>
      </c>
      <c r="E29" s="16" t="s">
        <v>265</v>
      </c>
      <c r="F29" s="17" t="s">
        <v>266</v>
      </c>
    </row>
    <row r="30" spans="1:8" x14ac:dyDescent="0.2">
      <c r="B30" s="15" t="s">
        <v>5</v>
      </c>
      <c r="C30" s="228" t="s">
        <v>9364</v>
      </c>
      <c r="D30" s="169">
        <v>10.469999999999999</v>
      </c>
      <c r="E30" s="143">
        <v>10.469999999999999</v>
      </c>
      <c r="F30" s="144">
        <v>10.469999999999999</v>
      </c>
    </row>
    <row r="31" spans="1:8" x14ac:dyDescent="0.2">
      <c r="B31" s="18" t="s">
        <v>8927</v>
      </c>
      <c r="C31" s="229" t="s">
        <v>292</v>
      </c>
      <c r="D31" s="170">
        <v>23.858339999999998</v>
      </c>
      <c r="E31" s="232">
        <v>32.160607200000001</v>
      </c>
      <c r="F31" s="145">
        <v>36.8815113</v>
      </c>
    </row>
    <row r="32" spans="1:8" x14ac:dyDescent="0.2">
      <c r="B32" s="18" t="s">
        <v>70</v>
      </c>
      <c r="C32" s="229" t="s">
        <v>293</v>
      </c>
      <c r="D32" s="170">
        <v>22.240676699999998</v>
      </c>
      <c r="E32" s="232">
        <v>35.428356700000002</v>
      </c>
      <c r="F32" s="145">
        <v>84.043956699999995</v>
      </c>
    </row>
    <row r="33" spans="1:6" x14ac:dyDescent="0.2">
      <c r="B33" s="167" t="s">
        <v>71</v>
      </c>
      <c r="C33" s="230" t="s">
        <v>294</v>
      </c>
      <c r="D33" s="170">
        <v>41.136380000000003</v>
      </c>
      <c r="E33" s="232">
        <v>64.214820000000003</v>
      </c>
      <c r="F33" s="145">
        <v>149.29211999999998</v>
      </c>
    </row>
    <row r="34" spans="1:6" x14ac:dyDescent="0.2">
      <c r="A34" s="10"/>
      <c r="B34" s="167" t="s">
        <v>9064</v>
      </c>
      <c r="C34" s="230" t="s">
        <v>9290</v>
      </c>
      <c r="D34" s="176">
        <v>0</v>
      </c>
      <c r="E34" s="233">
        <v>16.526693600000002</v>
      </c>
      <c r="F34" s="177">
        <v>0</v>
      </c>
    </row>
    <row r="35" spans="1:6" s="10" customFormat="1" x14ac:dyDescent="0.2">
      <c r="B35" s="167" t="s">
        <v>9313</v>
      </c>
      <c r="C35" s="230" t="s">
        <v>9018</v>
      </c>
      <c r="D35" s="176">
        <v>0</v>
      </c>
      <c r="E35" s="233">
        <v>5.9679726999999998</v>
      </c>
      <c r="F35" s="177">
        <v>0</v>
      </c>
    </row>
    <row r="36" spans="1:6" x14ac:dyDescent="0.2">
      <c r="B36" s="167" t="s">
        <v>9336</v>
      </c>
      <c r="C36" s="230" t="s">
        <v>9337</v>
      </c>
      <c r="D36" s="170">
        <v>41.395526500000003</v>
      </c>
      <c r="E36" s="232">
        <v>41.395526500000003</v>
      </c>
      <c r="F36" s="145">
        <v>41.395526500000003</v>
      </c>
    </row>
    <row r="37" spans="1:6" x14ac:dyDescent="0.2">
      <c r="B37" s="167" t="s">
        <v>9289</v>
      </c>
      <c r="C37" s="230" t="s">
        <v>9288</v>
      </c>
      <c r="D37" s="170">
        <v>5.3600174000000003</v>
      </c>
      <c r="E37" s="233">
        <v>2.4253472</v>
      </c>
      <c r="F37" s="168">
        <v>5.3600174000000003</v>
      </c>
    </row>
    <row r="38" spans="1:6" x14ac:dyDescent="0.2">
      <c r="B38" s="167" t="s">
        <v>8942</v>
      </c>
      <c r="C38" s="230" t="s">
        <v>8944</v>
      </c>
      <c r="D38" s="170">
        <v>19.36</v>
      </c>
      <c r="E38" s="233">
        <v>24.365347199999999</v>
      </c>
      <c r="F38" s="168">
        <v>16.932351300000001</v>
      </c>
    </row>
    <row r="39" spans="1:6" x14ac:dyDescent="0.2">
      <c r="B39" s="167" t="s">
        <v>92</v>
      </c>
      <c r="C39" s="230" t="s">
        <v>284</v>
      </c>
      <c r="D39" s="170">
        <v>16.538627300000002</v>
      </c>
      <c r="E39" s="233">
        <v>13.312165201999999</v>
      </c>
      <c r="F39" s="168">
        <v>30.848617697159998</v>
      </c>
    </row>
    <row r="40" spans="1:6" x14ac:dyDescent="0.2">
      <c r="B40" s="167" t="s">
        <v>93</v>
      </c>
      <c r="C40" s="230" t="s">
        <v>285</v>
      </c>
      <c r="D40" s="170">
        <v>23.858339999999998</v>
      </c>
      <c r="E40" s="233">
        <v>32.160607200000001</v>
      </c>
      <c r="F40" s="168">
        <v>36.8815113</v>
      </c>
    </row>
    <row r="41" spans="1:6" x14ac:dyDescent="0.2">
      <c r="B41" s="167" t="s">
        <v>282</v>
      </c>
      <c r="C41" s="230" t="s">
        <v>286</v>
      </c>
      <c r="D41" s="170">
        <v>19.36</v>
      </c>
      <c r="E41" s="233">
        <v>24.365347199999999</v>
      </c>
      <c r="F41" s="168">
        <v>16.932351300000001</v>
      </c>
    </row>
    <row r="42" spans="1:6" x14ac:dyDescent="0.2">
      <c r="B42" s="167" t="s">
        <v>94</v>
      </c>
      <c r="C42" s="230" t="s">
        <v>287</v>
      </c>
      <c r="D42" s="170">
        <v>119.31979670000001</v>
      </c>
      <c r="E42" s="233">
        <v>142.39823670000001</v>
      </c>
      <c r="F42" s="168">
        <v>227.47553669999999</v>
      </c>
    </row>
    <row r="43" spans="1:6" x14ac:dyDescent="0.2">
      <c r="B43" s="167" t="s">
        <v>95</v>
      </c>
      <c r="C43" s="230" t="s">
        <v>288</v>
      </c>
      <c r="D43" s="170">
        <v>198.8810167</v>
      </c>
      <c r="E43" s="233">
        <v>215.3656167</v>
      </c>
      <c r="F43" s="168">
        <v>276.13511670000003</v>
      </c>
    </row>
    <row r="44" spans="1:6" x14ac:dyDescent="0.2">
      <c r="A44" s="10"/>
      <c r="B44" s="167" t="s">
        <v>96</v>
      </c>
      <c r="C44" s="230" t="s">
        <v>289</v>
      </c>
      <c r="D44" s="171">
        <v>3600.2869957000003</v>
      </c>
      <c r="E44" s="233">
        <v>450.54052590000003</v>
      </c>
      <c r="F44" s="168">
        <v>543.03021790000003</v>
      </c>
    </row>
    <row r="45" spans="1:6" x14ac:dyDescent="0.2">
      <c r="A45" s="10"/>
      <c r="B45" s="167" t="s">
        <v>97</v>
      </c>
      <c r="C45" s="230" t="s">
        <v>290</v>
      </c>
      <c r="D45" s="171">
        <v>394.386213</v>
      </c>
      <c r="E45" s="233">
        <v>417.464653</v>
      </c>
      <c r="F45" s="168">
        <v>502.54195299999998</v>
      </c>
    </row>
    <row r="46" spans="1:6" x14ac:dyDescent="0.2">
      <c r="A46" s="10"/>
      <c r="B46" s="218" t="s">
        <v>7</v>
      </c>
      <c r="C46" s="231" t="s">
        <v>291</v>
      </c>
      <c r="D46" s="236">
        <v>21.516777300000001</v>
      </c>
      <c r="E46" s="234">
        <v>0</v>
      </c>
      <c r="F46" s="235">
        <v>0</v>
      </c>
    </row>
    <row r="48" spans="1:6" x14ac:dyDescent="0.2">
      <c r="A48" s="1"/>
    </row>
    <row r="49" spans="1:15" x14ac:dyDescent="0.2">
      <c r="A49" s="1" t="s">
        <v>295</v>
      </c>
    </row>
    <row r="50" spans="1:15" x14ac:dyDescent="0.2">
      <c r="B50" t="s">
        <v>1524</v>
      </c>
      <c r="G50" t="s">
        <v>1523</v>
      </c>
      <c r="L50" t="s">
        <v>1522</v>
      </c>
    </row>
    <row r="51" spans="1:15" x14ac:dyDescent="0.2">
      <c r="C51" s="15" t="s">
        <v>264</v>
      </c>
      <c r="D51" s="16" t="s">
        <v>265</v>
      </c>
      <c r="E51" s="17" t="s">
        <v>266</v>
      </c>
      <c r="H51" s="15" t="s">
        <v>264</v>
      </c>
      <c r="I51" s="16" t="s">
        <v>265</v>
      </c>
      <c r="J51" s="17" t="s">
        <v>266</v>
      </c>
      <c r="M51" s="15" t="s">
        <v>264</v>
      </c>
      <c r="N51" s="16" t="s">
        <v>265</v>
      </c>
      <c r="O51" s="17" t="s">
        <v>266</v>
      </c>
    </row>
    <row r="52" spans="1:15" x14ac:dyDescent="0.2">
      <c r="B52" s="59" t="s">
        <v>296</v>
      </c>
      <c r="C52" s="137">
        <f>LE_BRA!C4</f>
        <v>19.657236439744349</v>
      </c>
      <c r="D52" s="173">
        <f>LE_IND!C4</f>
        <v>19.450538776278364</v>
      </c>
      <c r="E52" s="140">
        <f>LE_ZAF!C4</f>
        <v>19.060728508167902</v>
      </c>
      <c r="G52" s="59" t="s">
        <v>697</v>
      </c>
      <c r="H52" s="137">
        <f>LE_BRA!AD4</f>
        <v>19.585418726440412</v>
      </c>
      <c r="I52" s="173">
        <f>LE_IND!AD4</f>
        <v>19.363233951886777</v>
      </c>
      <c r="J52" s="140">
        <f>LE_ZAF!AD4</f>
        <v>18.935661428289794</v>
      </c>
      <c r="L52" s="59" t="s">
        <v>1122</v>
      </c>
      <c r="M52" s="137">
        <f>C52-H52</f>
        <v>7.1817713303936159E-2</v>
      </c>
      <c r="N52" s="173">
        <f>D52-I52</f>
        <v>8.7304824391587488E-2</v>
      </c>
      <c r="O52" s="140">
        <f>E52-J52</f>
        <v>0.12506707987810728</v>
      </c>
    </row>
    <row r="53" spans="1:15" x14ac:dyDescent="0.2">
      <c r="B53" s="61" t="s">
        <v>297</v>
      </c>
      <c r="C53" s="138">
        <f>LE_BRA!C5</f>
        <v>19.464499071997231</v>
      </c>
      <c r="D53" s="172">
        <f>LE_IND!C5</f>
        <v>19.288409294583591</v>
      </c>
      <c r="E53" s="141">
        <f>LE_ZAF!C5</f>
        <v>18.811197413613037</v>
      </c>
      <c r="G53" s="61" t="s">
        <v>698</v>
      </c>
      <c r="H53" s="138">
        <f>LE_BRA!AD5</f>
        <v>19.378275981866121</v>
      </c>
      <c r="I53" s="172">
        <f>LE_IND!AD5</f>
        <v>19.194227611308126</v>
      </c>
      <c r="J53" s="141">
        <f>LE_ZAF!AD5</f>
        <v>18.67118104107869</v>
      </c>
      <c r="L53" s="61" t="s">
        <v>1123</v>
      </c>
      <c r="M53" s="138">
        <f t="shared" ref="M53:O112" si="0">C53-H53</f>
        <v>8.6223090131110069E-2</v>
      </c>
      <c r="N53" s="172">
        <f t="shared" si="0"/>
        <v>9.4181683275465389E-2</v>
      </c>
      <c r="O53" s="141">
        <f t="shared" si="0"/>
        <v>0.14001637253434751</v>
      </c>
    </row>
    <row r="54" spans="1:15" x14ac:dyDescent="0.2">
      <c r="B54" s="61" t="s">
        <v>298</v>
      </c>
      <c r="C54" s="138">
        <f>LE_BRA!C6</f>
        <v>19.202295364760733</v>
      </c>
      <c r="D54" s="172">
        <f>LE_IND!C6</f>
        <v>19.012866883802168</v>
      </c>
      <c r="E54" s="141">
        <f>LE_ZAF!C6</f>
        <v>18.418305286009161</v>
      </c>
      <c r="G54" s="61" t="s">
        <v>699</v>
      </c>
      <c r="H54" s="138">
        <f>LE_BRA!AD6</f>
        <v>19.095458701577215</v>
      </c>
      <c r="I54" s="172">
        <f>LE_IND!AD6</f>
        <v>18.900595386038315</v>
      </c>
      <c r="J54" s="141">
        <f>LE_ZAF!AD6</f>
        <v>18.249238152520796</v>
      </c>
      <c r="L54" s="61" t="s">
        <v>1124</v>
      </c>
      <c r="M54" s="138">
        <f t="shared" si="0"/>
        <v>0.10683666318351825</v>
      </c>
      <c r="N54" s="172">
        <f t="shared" si="0"/>
        <v>0.11227149776385303</v>
      </c>
      <c r="O54" s="141">
        <f t="shared" si="0"/>
        <v>0.16906713348836533</v>
      </c>
    </row>
    <row r="55" spans="1:15" x14ac:dyDescent="0.2">
      <c r="B55" s="61" t="s">
        <v>299</v>
      </c>
      <c r="C55" s="138">
        <f>LE_BRA!C7</f>
        <v>18.899591790835569</v>
      </c>
      <c r="D55" s="172">
        <f>LE_IND!C7</f>
        <v>18.666451787684696</v>
      </c>
      <c r="E55" s="141">
        <f>LE_ZAF!C7</f>
        <v>17.923795272810292</v>
      </c>
      <c r="G55" s="61" t="s">
        <v>700</v>
      </c>
      <c r="H55" s="138">
        <f>LE_BRA!AD7</f>
        <v>18.77065047023633</v>
      </c>
      <c r="I55" s="172">
        <f>LE_IND!AD7</f>
        <v>18.531702952647471</v>
      </c>
      <c r="J55" s="141">
        <f>LE_ZAF!AD7</f>
        <v>17.718354559324798</v>
      </c>
      <c r="L55" s="61" t="s">
        <v>1125</v>
      </c>
      <c r="M55" s="138">
        <f t="shared" si="0"/>
        <v>0.12894132059923891</v>
      </c>
      <c r="N55" s="172">
        <f t="shared" si="0"/>
        <v>0.13474883503722523</v>
      </c>
      <c r="O55" s="141">
        <f t="shared" si="0"/>
        <v>0.20544071348549409</v>
      </c>
    </row>
    <row r="56" spans="1:15" x14ac:dyDescent="0.2">
      <c r="B56" s="61" t="s">
        <v>300</v>
      </c>
      <c r="C56" s="138">
        <f>LE_BRA!C8</f>
        <v>18.5783767071011</v>
      </c>
      <c r="D56" s="172">
        <f>LE_IND!C8</f>
        <v>18.257282702119582</v>
      </c>
      <c r="E56" s="141">
        <f>LE_ZAF!C8</f>
        <v>17.348663796142212</v>
      </c>
      <c r="G56" s="61" t="s">
        <v>701</v>
      </c>
      <c r="H56" s="138">
        <f>LE_BRA!AD8</f>
        <v>18.429725784283733</v>
      </c>
      <c r="I56" s="172">
        <f>LE_IND!AD8</f>
        <v>18.098060605069254</v>
      </c>
      <c r="J56" s="141">
        <f>LE_ZAF!AD8</f>
        <v>17.103593757140303</v>
      </c>
      <c r="L56" s="61" t="s">
        <v>1126</v>
      </c>
      <c r="M56" s="138">
        <f t="shared" si="0"/>
        <v>0.14865092281736736</v>
      </c>
      <c r="N56" s="172">
        <f t="shared" si="0"/>
        <v>0.15922209705032841</v>
      </c>
      <c r="O56" s="141">
        <f t="shared" si="0"/>
        <v>0.24507003900190938</v>
      </c>
    </row>
    <row r="57" spans="1:15" x14ac:dyDescent="0.2">
      <c r="B57" s="61" t="s">
        <v>301</v>
      </c>
      <c r="C57" s="138">
        <f>LE_BRA!C9</f>
        <v>18.198811408531373</v>
      </c>
      <c r="D57" s="172">
        <f>LE_IND!C9</f>
        <v>17.763547894261691</v>
      </c>
      <c r="E57" s="141">
        <f>LE_ZAF!C9</f>
        <v>16.706981967403429</v>
      </c>
      <c r="G57" s="61" t="s">
        <v>702</v>
      </c>
      <c r="H57" s="138">
        <f>LE_BRA!AD9</f>
        <v>18.028812101728679</v>
      </c>
      <c r="I57" s="172">
        <f>LE_IND!AD9</f>
        <v>17.576596817523846</v>
      </c>
      <c r="J57" s="141">
        <f>LE_ZAF!AD9</f>
        <v>16.422197906316644</v>
      </c>
      <c r="L57" s="61" t="s">
        <v>1127</v>
      </c>
      <c r="M57" s="138">
        <f t="shared" si="0"/>
        <v>0.16999930680269415</v>
      </c>
      <c r="N57" s="172">
        <f t="shared" si="0"/>
        <v>0.18695107673784506</v>
      </c>
      <c r="O57" s="141">
        <f t="shared" si="0"/>
        <v>0.28478406108678556</v>
      </c>
    </row>
    <row r="58" spans="1:15" x14ac:dyDescent="0.2">
      <c r="B58" s="61" t="s">
        <v>302</v>
      </c>
      <c r="C58" s="138">
        <f>LE_BRA!C10</f>
        <v>17.716735741505286</v>
      </c>
      <c r="D58" s="172">
        <f>LE_IND!C10</f>
        <v>17.15485514257032</v>
      </c>
      <c r="E58" s="141">
        <f>LE_ZAF!C10</f>
        <v>16.008404847135797</v>
      </c>
      <c r="G58" s="61" t="s">
        <v>703</v>
      </c>
      <c r="H58" s="138">
        <f>LE_BRA!AD10</f>
        <v>17.519517027406369</v>
      </c>
      <c r="I58" s="172">
        <f>LE_IND!AD10</f>
        <v>16.934938442810136</v>
      </c>
      <c r="J58" s="141">
        <f>LE_ZAF!AD10</f>
        <v>15.686513208533182</v>
      </c>
      <c r="L58" s="61" t="s">
        <v>1128</v>
      </c>
      <c r="M58" s="138">
        <f t="shared" si="0"/>
        <v>0.19721871409891634</v>
      </c>
      <c r="N58" s="172">
        <f t="shared" si="0"/>
        <v>0.21991669976018358</v>
      </c>
      <c r="O58" s="141">
        <f t="shared" si="0"/>
        <v>0.32189163860261516</v>
      </c>
    </row>
    <row r="59" spans="1:15" x14ac:dyDescent="0.2">
      <c r="B59" s="61" t="s">
        <v>303</v>
      </c>
      <c r="C59" s="138">
        <f>LE_BRA!C11</f>
        <v>17.127655486558407</v>
      </c>
      <c r="D59" s="172">
        <f>LE_IND!C11</f>
        <v>16.42113181727564</v>
      </c>
      <c r="E59" s="141">
        <f>LE_ZAF!C11</f>
        <v>15.265082147577669</v>
      </c>
      <c r="G59" s="61" t="s">
        <v>704</v>
      </c>
      <c r="H59" s="138">
        <f>LE_BRA!AD11</f>
        <v>16.898648007545813</v>
      </c>
      <c r="I59" s="172">
        <f>LE_IND!AD11</f>
        <v>16.164055636105196</v>
      </c>
      <c r="J59" s="141">
        <f>LE_ZAF!AD11</f>
        <v>14.911785142587508</v>
      </c>
      <c r="L59" s="61" t="s">
        <v>1129</v>
      </c>
      <c r="M59" s="138">
        <f t="shared" si="0"/>
        <v>0.22900747901259422</v>
      </c>
      <c r="N59" s="172">
        <f t="shared" si="0"/>
        <v>0.25707618117044362</v>
      </c>
      <c r="O59" s="141">
        <f t="shared" si="0"/>
        <v>0.3532970049901607</v>
      </c>
    </row>
    <row r="60" spans="1:15" x14ac:dyDescent="0.2">
      <c r="B60" s="61" t="s">
        <v>304</v>
      </c>
      <c r="C60" s="138">
        <f>LE_BRA!C12</f>
        <v>16.417156640640009</v>
      </c>
      <c r="D60" s="172">
        <f>LE_IND!C12</f>
        <v>15.546253708828889</v>
      </c>
      <c r="E60" s="141">
        <f>LE_ZAF!C12</f>
        <v>14.470708217693439</v>
      </c>
      <c r="G60" s="61" t="s">
        <v>705</v>
      </c>
      <c r="H60" s="138">
        <f>LE_BRA!AD12</f>
        <v>16.152170685209743</v>
      </c>
      <c r="I60" s="172">
        <f>LE_IND!AD12</f>
        <v>15.248488824683491</v>
      </c>
      <c r="J60" s="141">
        <f>LE_ZAF!AD12</f>
        <v>14.093143538068906</v>
      </c>
      <c r="L60" s="61" t="s">
        <v>1130</v>
      </c>
      <c r="M60" s="138">
        <f t="shared" si="0"/>
        <v>0.26498595543026582</v>
      </c>
      <c r="N60" s="172">
        <f t="shared" si="0"/>
        <v>0.2977648841453977</v>
      </c>
      <c r="O60" s="141">
        <f t="shared" si="0"/>
        <v>0.37756467962453222</v>
      </c>
    </row>
    <row r="61" spans="1:15" x14ac:dyDescent="0.2">
      <c r="B61" s="61" t="s">
        <v>305</v>
      </c>
      <c r="C61" s="138">
        <f>LE_BRA!C13</f>
        <v>15.574999848184765</v>
      </c>
      <c r="D61" s="172">
        <f>LE_IND!C13</f>
        <v>14.511402278813158</v>
      </c>
      <c r="E61" s="141">
        <f>LE_ZAF!C13</f>
        <v>13.566115606765432</v>
      </c>
      <c r="G61" s="61" t="s">
        <v>706</v>
      </c>
      <c r="H61" s="138">
        <f>LE_BRA!AD13</f>
        <v>15.271065096654807</v>
      </c>
      <c r="I61" s="172">
        <f>LE_IND!AD13</f>
        <v>14.170059868204437</v>
      </c>
      <c r="J61" s="141">
        <f>LE_ZAF!AD13</f>
        <v>13.167266207210103</v>
      </c>
      <c r="L61" s="61" t="s">
        <v>1131</v>
      </c>
      <c r="M61" s="138">
        <f t="shared" si="0"/>
        <v>0.30393475152995819</v>
      </c>
      <c r="N61" s="172">
        <f t="shared" si="0"/>
        <v>0.34134241060872128</v>
      </c>
      <c r="O61" s="141">
        <f t="shared" si="0"/>
        <v>0.3988493995553295</v>
      </c>
    </row>
    <row r="62" spans="1:15" x14ac:dyDescent="0.2">
      <c r="B62" s="61" t="s">
        <v>306</v>
      </c>
      <c r="C62" s="138">
        <f>LE_BRA!C14</f>
        <v>14.601757501547462</v>
      </c>
      <c r="D62" s="172">
        <f>LE_IND!C14</f>
        <v>13.331820225698682</v>
      </c>
      <c r="E62" s="141">
        <f>LE_ZAF!C14</f>
        <v>12.529841683257896</v>
      </c>
      <c r="G62" s="61" t="s">
        <v>707</v>
      </c>
      <c r="H62" s="138">
        <f>LE_BRA!AD14</f>
        <v>14.258703936205277</v>
      </c>
      <c r="I62" s="172">
        <f>LE_IND!AD14</f>
        <v>12.948633097536527</v>
      </c>
      <c r="J62" s="141">
        <f>LE_ZAF!AD14</f>
        <v>12.113288945714334</v>
      </c>
      <c r="L62" s="61" t="s">
        <v>1132</v>
      </c>
      <c r="M62" s="138">
        <f t="shared" si="0"/>
        <v>0.3430535653421849</v>
      </c>
      <c r="N62" s="172">
        <f t="shared" si="0"/>
        <v>0.38318712816215417</v>
      </c>
      <c r="O62" s="141">
        <f t="shared" si="0"/>
        <v>0.41655273754356159</v>
      </c>
    </row>
    <row r="63" spans="1:15" x14ac:dyDescent="0.2">
      <c r="B63" s="61" t="s">
        <v>307</v>
      </c>
      <c r="C63" s="138">
        <f>LE_BRA!C15</f>
        <v>13.485549091968897</v>
      </c>
      <c r="D63" s="172">
        <f>LE_IND!C15</f>
        <v>12.032751830112323</v>
      </c>
      <c r="E63" s="141">
        <f>LE_ZAF!C15</f>
        <v>11.334560903178117</v>
      </c>
      <c r="G63" s="61" t="s">
        <v>708</v>
      </c>
      <c r="H63" s="138">
        <f>LE_BRA!AD15</f>
        <v>13.104664902746183</v>
      </c>
      <c r="I63" s="172">
        <f>LE_IND!AD15</f>
        <v>11.614807994271368</v>
      </c>
      <c r="J63" s="141">
        <f>LE_ZAF!AD15</f>
        <v>10.904145440919368</v>
      </c>
      <c r="L63" s="61" t="s">
        <v>1133</v>
      </c>
      <c r="M63" s="138">
        <f t="shared" si="0"/>
        <v>0.38088418922271394</v>
      </c>
      <c r="N63" s="172">
        <f t="shared" si="0"/>
        <v>0.41794383584095485</v>
      </c>
      <c r="O63" s="141">
        <f t="shared" si="0"/>
        <v>0.4304154622587486</v>
      </c>
    </row>
    <row r="64" spans="1:15" x14ac:dyDescent="0.2">
      <c r="B64" s="61" t="s">
        <v>308</v>
      </c>
      <c r="C64" s="138">
        <f>LE_BRA!C16</f>
        <v>12.231404728328537</v>
      </c>
      <c r="D64" s="172">
        <f>LE_IND!C16</f>
        <v>10.614729249129496</v>
      </c>
      <c r="E64" s="141">
        <f>LE_ZAF!C16</f>
        <v>9.9697066587575272</v>
      </c>
      <c r="G64" s="61" t="s">
        <v>709</v>
      </c>
      <c r="H64" s="138">
        <f>LE_BRA!AD16</f>
        <v>11.817184944581275</v>
      </c>
      <c r="I64" s="172">
        <f>LE_IND!AD16</f>
        <v>10.170906738362469</v>
      </c>
      <c r="J64" s="141">
        <f>LE_ZAF!AD16</f>
        <v>9.5308238578584703</v>
      </c>
      <c r="L64" s="61" t="s">
        <v>1134</v>
      </c>
      <c r="M64" s="138">
        <f t="shared" si="0"/>
        <v>0.41421978374726187</v>
      </c>
      <c r="N64" s="172">
        <f t="shared" si="0"/>
        <v>0.44382251076702772</v>
      </c>
      <c r="O64" s="141">
        <f t="shared" si="0"/>
        <v>0.43888280089905685</v>
      </c>
    </row>
    <row r="65" spans="2:15" x14ac:dyDescent="0.2">
      <c r="B65" s="61" t="s">
        <v>309</v>
      </c>
      <c r="C65" s="138">
        <f>LE_BRA!C17</f>
        <v>10.870806991407017</v>
      </c>
      <c r="D65" s="172">
        <f>LE_IND!C17</f>
        <v>9.1104223810322686</v>
      </c>
      <c r="E65" s="141">
        <f>LE_ZAF!C17</f>
        <v>8.4797141949118</v>
      </c>
      <c r="G65" s="61" t="s">
        <v>710</v>
      </c>
      <c r="H65" s="138">
        <f>LE_BRA!AD17</f>
        <v>10.433220226802398</v>
      </c>
      <c r="I65" s="172">
        <f>LE_IND!AD17</f>
        <v>8.6529905346374232</v>
      </c>
      <c r="J65" s="141">
        <f>LE_ZAF!AD17</f>
        <v>8.04356205544617</v>
      </c>
      <c r="L65" s="61" t="s">
        <v>1135</v>
      </c>
      <c r="M65" s="138">
        <f t="shared" si="0"/>
        <v>0.4375867646046192</v>
      </c>
      <c r="N65" s="172">
        <f t="shared" si="0"/>
        <v>0.45743184639484546</v>
      </c>
      <c r="O65" s="141">
        <f t="shared" si="0"/>
        <v>0.43615213946563003</v>
      </c>
    </row>
    <row r="66" spans="2:15" x14ac:dyDescent="0.2">
      <c r="B66" s="61" t="s">
        <v>310</v>
      </c>
      <c r="C66" s="138">
        <f>LE_BRA!C18</f>
        <v>9.4172842834657295</v>
      </c>
      <c r="D66" s="172">
        <f>LE_IND!C18</f>
        <v>7.6061670352294</v>
      </c>
      <c r="E66" s="141">
        <f>LE_ZAF!C18</f>
        <v>6.9245446176521384</v>
      </c>
      <c r="G66" s="61" t="s">
        <v>711</v>
      </c>
      <c r="H66" s="138">
        <f>LE_BRA!AD18</f>
        <v>8.9689617461653057</v>
      </c>
      <c r="I66" s="172">
        <f>LE_IND!AD18</f>
        <v>7.1526203705049216</v>
      </c>
      <c r="J66" s="141">
        <f>LE_ZAF!AD18</f>
        <v>6.5070969202247957</v>
      </c>
      <c r="L66" s="61" t="s">
        <v>1136</v>
      </c>
      <c r="M66" s="138">
        <f t="shared" si="0"/>
        <v>0.44832253730042382</v>
      </c>
      <c r="N66" s="172">
        <f t="shared" si="0"/>
        <v>0.45354666472447835</v>
      </c>
      <c r="O66" s="141">
        <f t="shared" si="0"/>
        <v>0.41744769742734267</v>
      </c>
    </row>
    <row r="67" spans="2:15" x14ac:dyDescent="0.2">
      <c r="B67" s="61" t="s">
        <v>311</v>
      </c>
      <c r="C67" s="138">
        <f>LE_BRA!C19</f>
        <v>7.2838501425546536</v>
      </c>
      <c r="D67" s="172">
        <f>LE_IND!C19</f>
        <v>5.5729236845878667</v>
      </c>
      <c r="E67" s="141">
        <f>LE_ZAF!C19</f>
        <v>4.7075711634685335</v>
      </c>
      <c r="G67" s="61" t="s">
        <v>712</v>
      </c>
      <c r="H67" s="138">
        <f>LE_BRA!AD19</f>
        <v>6.8460195269778517</v>
      </c>
      <c r="I67" s="172">
        <f>LE_IND!AD19</f>
        <v>5.1528629449740562</v>
      </c>
      <c r="J67" s="141">
        <f>LE_ZAF!AD19</f>
        <v>4.342547159896708</v>
      </c>
      <c r="L67" s="61" t="s">
        <v>1137</v>
      </c>
      <c r="M67" s="138">
        <f t="shared" si="0"/>
        <v>0.43783061557680192</v>
      </c>
      <c r="N67" s="172">
        <f t="shared" si="0"/>
        <v>0.42006073961381052</v>
      </c>
      <c r="O67" s="141">
        <f t="shared" si="0"/>
        <v>0.36502400357182552</v>
      </c>
    </row>
    <row r="68" spans="2:15" x14ac:dyDescent="0.2">
      <c r="B68" s="61" t="s">
        <v>312</v>
      </c>
      <c r="C68" s="138">
        <f>LE_BRA!C20</f>
        <v>19.666260880825138</v>
      </c>
      <c r="D68" s="172">
        <f>LE_IND!C20</f>
        <v>19.461962153414429</v>
      </c>
      <c r="E68" s="141">
        <f>LE_ZAF!C20</f>
        <v>19.078211399833549</v>
      </c>
      <c r="G68" s="61" t="s">
        <v>714</v>
      </c>
      <c r="H68" s="138">
        <f>LE_BRA!AD20</f>
        <v>19.595375499476493</v>
      </c>
      <c r="I68" s="172">
        <f>LE_IND!AD20</f>
        <v>19.375913135073702</v>
      </c>
      <c r="J68" s="141">
        <f>LE_ZAF!AD20</f>
        <v>18.954963493237553</v>
      </c>
      <c r="L68" s="61" t="s">
        <v>1138</v>
      </c>
      <c r="M68" s="138">
        <f t="shared" si="0"/>
        <v>7.0885381348645637E-2</v>
      </c>
      <c r="N68" s="172">
        <f t="shared" si="0"/>
        <v>8.6049018340727201E-2</v>
      </c>
      <c r="O68" s="141">
        <f t="shared" si="0"/>
        <v>0.12324790659599572</v>
      </c>
    </row>
    <row r="69" spans="2:15" x14ac:dyDescent="0.2">
      <c r="B69" s="61" t="s">
        <v>313</v>
      </c>
      <c r="C69" s="138">
        <f>LE_BRA!C21</f>
        <v>19.474957115521338</v>
      </c>
      <c r="D69" s="172">
        <f>LE_IND!C21</f>
        <v>19.29893704640709</v>
      </c>
      <c r="E69" s="141">
        <f>LE_ZAF!C21</f>
        <v>18.830466916662946</v>
      </c>
      <c r="G69" s="61" t="s">
        <v>715</v>
      </c>
      <c r="H69" s="138">
        <f>LE_BRA!AD21</f>
        <v>19.389782510821117</v>
      </c>
      <c r="I69" s="172">
        <f>LE_IND!AD21</f>
        <v>19.205819689837739</v>
      </c>
      <c r="J69" s="141">
        <f>LE_ZAF!AD21</f>
        <v>18.692386191046872</v>
      </c>
      <c r="L69" s="61" t="s">
        <v>1139</v>
      </c>
      <c r="M69" s="138">
        <f t="shared" si="0"/>
        <v>8.5174604700220868E-2</v>
      </c>
      <c r="N69" s="172">
        <f t="shared" si="0"/>
        <v>9.3117356569351273E-2</v>
      </c>
      <c r="O69" s="141">
        <f t="shared" si="0"/>
        <v>0.13808072561607432</v>
      </c>
    </row>
    <row r="70" spans="2:15" x14ac:dyDescent="0.2">
      <c r="B70" s="61" t="s">
        <v>314</v>
      </c>
      <c r="C70" s="138">
        <f>LE_BRA!C22</f>
        <v>19.215098424265928</v>
      </c>
      <c r="D70" s="172">
        <f>LE_IND!C22</f>
        <v>19.024660795666712</v>
      </c>
      <c r="E70" s="141">
        <f>LE_ZAF!C22</f>
        <v>18.441231536594522</v>
      </c>
      <c r="G70" s="61" t="s">
        <v>716</v>
      </c>
      <c r="H70" s="138">
        <f>LE_BRA!AD22</f>
        <v>19.10952847687674</v>
      </c>
      <c r="I70" s="172">
        <f>LE_IND!AD22</f>
        <v>18.91353148492794</v>
      </c>
      <c r="J70" s="141">
        <f>LE_ZAF!AD22</f>
        <v>18.274426708989974</v>
      </c>
      <c r="L70" s="61" t="s">
        <v>1140</v>
      </c>
      <c r="M70" s="138">
        <f t="shared" si="0"/>
        <v>0.10556994738918846</v>
      </c>
      <c r="N70" s="172">
        <f t="shared" si="0"/>
        <v>0.11112931073877164</v>
      </c>
      <c r="O70" s="141">
        <f t="shared" si="0"/>
        <v>0.16680482760454751</v>
      </c>
    </row>
    <row r="71" spans="2:15" x14ac:dyDescent="0.2">
      <c r="B71" s="61" t="s">
        <v>315</v>
      </c>
      <c r="C71" s="138">
        <f>LE_BRA!C23</f>
        <v>18.91467982969947</v>
      </c>
      <c r="D71" s="172">
        <f>LE_IND!C23</f>
        <v>18.679930500951496</v>
      </c>
      <c r="E71" s="141">
        <f>LE_ZAF!C23</f>
        <v>17.951239849939888</v>
      </c>
      <c r="G71" s="61" t="s">
        <v>717</v>
      </c>
      <c r="H71" s="138">
        <f>LE_BRA!AD23</f>
        <v>18.787193752045273</v>
      </c>
      <c r="I71" s="172">
        <f>LE_IND!AD23</f>
        <v>18.546435679950534</v>
      </c>
      <c r="J71" s="141">
        <f>LE_ZAF!AD23</f>
        <v>17.748467160448655</v>
      </c>
      <c r="L71" s="61" t="s">
        <v>1141</v>
      </c>
      <c r="M71" s="138">
        <f t="shared" si="0"/>
        <v>0.12748607765419706</v>
      </c>
      <c r="N71" s="172">
        <f t="shared" si="0"/>
        <v>0.13349482100096211</v>
      </c>
      <c r="O71" s="141">
        <f t="shared" si="0"/>
        <v>0.20277268949123339</v>
      </c>
    </row>
    <row r="72" spans="2:15" x14ac:dyDescent="0.2">
      <c r="B72" s="61" t="s">
        <v>316</v>
      </c>
      <c r="C72" s="138">
        <f>LE_BRA!C24</f>
        <v>18.595071982973543</v>
      </c>
      <c r="D72" s="172">
        <f>LE_IND!C24</f>
        <v>18.272360456379943</v>
      </c>
      <c r="E72" s="141">
        <f>LE_ZAF!C24</f>
        <v>17.380544515801532</v>
      </c>
      <c r="G72" s="61" t="s">
        <v>718</v>
      </c>
      <c r="H72" s="138">
        <f>LE_BRA!AD24</f>
        <v>18.447952760957257</v>
      </c>
      <c r="I72" s="172">
        <f>LE_IND!AD24</f>
        <v>18.114468708323447</v>
      </c>
      <c r="J72" s="141">
        <f>LE_ZAF!AD24</f>
        <v>17.138513129651059</v>
      </c>
      <c r="L72" s="61" t="s">
        <v>1142</v>
      </c>
      <c r="M72" s="138">
        <f t="shared" si="0"/>
        <v>0.14711922201628624</v>
      </c>
      <c r="N72" s="172">
        <f t="shared" si="0"/>
        <v>0.15789174805649608</v>
      </c>
      <c r="O72" s="141">
        <f t="shared" si="0"/>
        <v>0.24203138615047237</v>
      </c>
    </row>
    <row r="73" spans="2:15" x14ac:dyDescent="0.2">
      <c r="B73" s="61" t="s">
        <v>317</v>
      </c>
      <c r="C73" s="138">
        <f>LE_BRA!C25</f>
        <v>18.217211102925976</v>
      </c>
      <c r="D73" s="172">
        <f>LE_IND!C25</f>
        <v>17.780274552335779</v>
      </c>
      <c r="E73" s="141">
        <f>LE_ZAF!C25</f>
        <v>16.742092785996498</v>
      </c>
      <c r="G73" s="61" t="s">
        <v>719</v>
      </c>
      <c r="H73" s="138">
        <f>LE_BRA!AD25</f>
        <v>18.048802970172723</v>
      </c>
      <c r="I73" s="172">
        <f>LE_IND!AD25</f>
        <v>17.59470774257975</v>
      </c>
      <c r="J73" s="141">
        <f>LE_ZAF!AD25</f>
        <v>16.460559589849531</v>
      </c>
      <c r="L73" s="61" t="s">
        <v>1143</v>
      </c>
      <c r="M73" s="138">
        <f t="shared" si="0"/>
        <v>0.16840813275325317</v>
      </c>
      <c r="N73" s="172">
        <f t="shared" si="0"/>
        <v>0.18556680975602902</v>
      </c>
      <c r="O73" s="141">
        <f t="shared" si="0"/>
        <v>0.2815331961469667</v>
      </c>
    </row>
    <row r="74" spans="2:15" x14ac:dyDescent="0.2">
      <c r="B74" s="61" t="s">
        <v>318</v>
      </c>
      <c r="C74" s="138">
        <f>LE_BRA!C26</f>
        <v>17.737565241904349</v>
      </c>
      <c r="D74" s="172">
        <f>LE_IND!C26</f>
        <v>17.173517870753237</v>
      </c>
      <c r="E74" s="141">
        <f>LE_ZAF!C26</f>
        <v>16.044645871097376</v>
      </c>
      <c r="G74" s="61" t="s">
        <v>720</v>
      </c>
      <c r="H74" s="138">
        <f>LE_BRA!AD26</f>
        <v>17.542053674375961</v>
      </c>
      <c r="I74" s="172">
        <f>LE_IND!AD26</f>
        <v>16.955042272109228</v>
      </c>
      <c r="J74" s="141">
        <f>LE_ZAF!AD26</f>
        <v>15.725974008154829</v>
      </c>
      <c r="L74" s="61" t="s">
        <v>1144</v>
      </c>
      <c r="M74" s="138">
        <f t="shared" si="0"/>
        <v>0.1955115675283885</v>
      </c>
      <c r="N74" s="172">
        <f t="shared" si="0"/>
        <v>0.21847559864400878</v>
      </c>
      <c r="O74" s="141">
        <f t="shared" si="0"/>
        <v>0.31867186294254779</v>
      </c>
    </row>
    <row r="75" spans="2:15" x14ac:dyDescent="0.2">
      <c r="B75" s="61" t="s">
        <v>319</v>
      </c>
      <c r="C75" s="138">
        <f>LE_BRA!C27</f>
        <v>17.151361850266831</v>
      </c>
      <c r="D75" s="172">
        <f>LE_IND!C27</f>
        <v>16.44180293086642</v>
      </c>
      <c r="E75" s="141">
        <f>LE_ZAF!C27</f>
        <v>15.299962378578442</v>
      </c>
      <c r="G75" s="61" t="s">
        <v>721</v>
      </c>
      <c r="H75" s="138">
        <f>LE_BRA!AD27</f>
        <v>16.924193241323387</v>
      </c>
      <c r="I75" s="172">
        <f>LE_IND!AD27</f>
        <v>16.186197560562505</v>
      </c>
      <c r="J75" s="141">
        <f>LE_ZAF!AD27</f>
        <v>14.94959166364775</v>
      </c>
      <c r="L75" s="61" t="s">
        <v>1145</v>
      </c>
      <c r="M75" s="138">
        <f t="shared" si="0"/>
        <v>0.22716860894344393</v>
      </c>
      <c r="N75" s="172">
        <f t="shared" si="0"/>
        <v>0.25560537030391473</v>
      </c>
      <c r="O75" s="141">
        <f t="shared" si="0"/>
        <v>0.35037071493069227</v>
      </c>
    </row>
    <row r="76" spans="2:15" x14ac:dyDescent="0.2">
      <c r="B76" s="61" t="s">
        <v>320</v>
      </c>
      <c r="C76" s="138">
        <f>LE_BRA!C28</f>
        <v>16.444076777476884</v>
      </c>
      <c r="D76" s="172">
        <f>LE_IND!C28</f>
        <v>15.568924201615829</v>
      </c>
      <c r="E76" s="141">
        <f>LE_ZAF!C28</f>
        <v>14.502031554959594</v>
      </c>
      <c r="G76" s="61" t="s">
        <v>722</v>
      </c>
      <c r="H76" s="138">
        <f>LE_BRA!AD28</f>
        <v>16.181059237486885</v>
      </c>
      <c r="I76" s="172">
        <f>LE_IND!AD28</f>
        <v>15.272621377530511</v>
      </c>
      <c r="J76" s="141">
        <f>LE_ZAF!AD28</f>
        <v>14.126878606456538</v>
      </c>
      <c r="L76" s="61" t="s">
        <v>1146</v>
      </c>
      <c r="M76" s="138">
        <f t="shared" si="0"/>
        <v>0.26301753998999899</v>
      </c>
      <c r="N76" s="172">
        <f t="shared" si="0"/>
        <v>0.29630282408531805</v>
      </c>
      <c r="O76" s="141">
        <f t="shared" si="0"/>
        <v>0.37515294850305558</v>
      </c>
    </row>
    <row r="77" spans="2:15" x14ac:dyDescent="0.2">
      <c r="B77" s="61" t="s">
        <v>321</v>
      </c>
      <c r="C77" s="138">
        <f>LE_BRA!C29</f>
        <v>15.605262976119633</v>
      </c>
      <c r="D77" s="172">
        <f>LE_IND!C29</f>
        <v>14.536136796203465</v>
      </c>
      <c r="E77" s="141">
        <f>LE_ZAF!C29</f>
        <v>13.593389603636927</v>
      </c>
      <c r="G77" s="61" t="s">
        <v>723</v>
      </c>
      <c r="H77" s="138">
        <f>LE_BRA!AD29</f>
        <v>15.303399663188932</v>
      </c>
      <c r="I77" s="172">
        <f>LE_IND!AD29</f>
        <v>14.196220739401173</v>
      </c>
      <c r="J77" s="141">
        <f>LE_ZAF!AD29</f>
        <v>13.196399928636998</v>
      </c>
      <c r="L77" s="61" t="s">
        <v>1147</v>
      </c>
      <c r="M77" s="138">
        <f t="shared" si="0"/>
        <v>0.3018633129307009</v>
      </c>
      <c r="N77" s="172">
        <f t="shared" si="0"/>
        <v>0.33991605680229142</v>
      </c>
      <c r="O77" s="141">
        <f t="shared" si="0"/>
        <v>0.39698967499992932</v>
      </c>
    </row>
    <row r="78" spans="2:15" x14ac:dyDescent="0.2">
      <c r="B78" s="61" t="s">
        <v>322</v>
      </c>
      <c r="C78" s="138">
        <f>LE_BRA!C30</f>
        <v>14.635049842615743</v>
      </c>
      <c r="D78" s="172">
        <f>LE_IND!C30</f>
        <v>13.358183433366417</v>
      </c>
      <c r="E78" s="141">
        <f>LE_ZAF!C30</f>
        <v>12.553114479418138</v>
      </c>
      <c r="G78" s="61" t="s">
        <v>724</v>
      </c>
      <c r="H78" s="138">
        <f>LE_BRA!AD30</f>
        <v>14.294101121248632</v>
      </c>
      <c r="I78" s="172">
        <f>LE_IND!AD30</f>
        <v>12.976318442416845</v>
      </c>
      <c r="J78" s="141">
        <f>LE_ZAF!AD30</f>
        <v>12.137888522710792</v>
      </c>
      <c r="L78" s="61" t="s">
        <v>1148</v>
      </c>
      <c r="M78" s="138">
        <f t="shared" si="0"/>
        <v>0.34094872136711096</v>
      </c>
      <c r="N78" s="172">
        <f t="shared" si="0"/>
        <v>0.38186499094957149</v>
      </c>
      <c r="O78" s="141">
        <f t="shared" si="0"/>
        <v>0.41522595670734574</v>
      </c>
    </row>
    <row r="79" spans="2:15" x14ac:dyDescent="0.2">
      <c r="B79" s="61" t="s">
        <v>323</v>
      </c>
      <c r="C79" s="138">
        <f>LE_BRA!C31</f>
        <v>13.52125975640465</v>
      </c>
      <c r="D79" s="172">
        <f>LE_IND!C31</f>
        <v>12.059688198974259</v>
      </c>
      <c r="E79" s="141">
        <f>LE_ZAF!C31</f>
        <v>11.354288418386698</v>
      </c>
      <c r="G79" s="61" t="s">
        <v>725</v>
      </c>
      <c r="H79" s="138">
        <f>LE_BRA!AD31</f>
        <v>13.142428765367399</v>
      </c>
      <c r="I79" s="172">
        <f>LE_IND!AD31</f>
        <v>11.642850853542196</v>
      </c>
      <c r="J79" s="141">
        <f>LE_ZAF!AD31</f>
        <v>10.924722881256669</v>
      </c>
      <c r="L79" s="61" t="s">
        <v>1149</v>
      </c>
      <c r="M79" s="138">
        <f t="shared" si="0"/>
        <v>0.37883099103725115</v>
      </c>
      <c r="N79" s="172">
        <f t="shared" si="0"/>
        <v>0.41683734543206263</v>
      </c>
      <c r="O79" s="141">
        <f t="shared" si="0"/>
        <v>0.42956553713002954</v>
      </c>
    </row>
    <row r="80" spans="2:15" x14ac:dyDescent="0.2">
      <c r="B80" s="61" t="s">
        <v>324</v>
      </c>
      <c r="C80" s="138">
        <f>LE_BRA!C32</f>
        <v>12.268290531274038</v>
      </c>
      <c r="D80" s="172">
        <f>LE_IND!C32</f>
        <v>10.641288404487353</v>
      </c>
      <c r="E80" s="141">
        <f>LE_ZAF!C32</f>
        <v>9.9867154603866375</v>
      </c>
      <c r="G80" s="61" t="s">
        <v>726</v>
      </c>
      <c r="H80" s="138">
        <f>LE_BRA!AD32</f>
        <v>11.855957407282</v>
      </c>
      <c r="I80" s="172">
        <f>LE_IND!AD32</f>
        <v>10.198290683878687</v>
      </c>
      <c r="J80" s="141">
        <f>LE_ZAF!AD32</f>
        <v>9.5483004734469485</v>
      </c>
      <c r="L80" s="61" t="s">
        <v>1150</v>
      </c>
      <c r="M80" s="138">
        <f t="shared" si="0"/>
        <v>0.41233312399203825</v>
      </c>
      <c r="N80" s="172">
        <f t="shared" si="0"/>
        <v>0.44299772060866616</v>
      </c>
      <c r="O80" s="141">
        <f t="shared" si="0"/>
        <v>0.43841498693968894</v>
      </c>
    </row>
    <row r="81" spans="2:15" x14ac:dyDescent="0.2">
      <c r="B81" s="61" t="s">
        <v>325</v>
      </c>
      <c r="C81" s="138">
        <f>LE_BRA!C33</f>
        <v>10.906666909752172</v>
      </c>
      <c r="D81" s="172">
        <f>LE_IND!C33</f>
        <v>9.1354108530973601</v>
      </c>
      <c r="E81" s="141">
        <f>LE_ZAF!C33</f>
        <v>8.4946017823953532</v>
      </c>
      <c r="G81" s="61" t="s">
        <v>727</v>
      </c>
      <c r="H81" s="138">
        <f>LE_BRA!AD33</f>
        <v>10.470646956799676</v>
      </c>
      <c r="I81" s="172">
        <f>LE_IND!AD33</f>
        <v>8.6784819012582552</v>
      </c>
      <c r="J81" s="141">
        <f>LE_ZAF!AD33</f>
        <v>8.0586172603486599</v>
      </c>
      <c r="L81" s="61" t="s">
        <v>1151</v>
      </c>
      <c r="M81" s="138">
        <f t="shared" si="0"/>
        <v>0.43601995295249552</v>
      </c>
      <c r="N81" s="172">
        <f t="shared" si="0"/>
        <v>0.45692895183910487</v>
      </c>
      <c r="O81" s="141">
        <f t="shared" si="0"/>
        <v>0.43598452204669336</v>
      </c>
    </row>
    <row r="82" spans="2:15" x14ac:dyDescent="0.2">
      <c r="B82" s="61" t="s">
        <v>326</v>
      </c>
      <c r="C82" s="138">
        <f>LE_BRA!C34</f>
        <v>9.4498823909082112</v>
      </c>
      <c r="D82" s="172">
        <f>LE_IND!C34</f>
        <v>7.628094910284295</v>
      </c>
      <c r="E82" s="141">
        <f>LE_ZAF!C34</f>
        <v>6.9374498297635174</v>
      </c>
      <c r="G82" s="61" t="s">
        <v>728</v>
      </c>
      <c r="H82" s="138">
        <f>LE_BRA!AD34</f>
        <v>9.0027150953771198</v>
      </c>
      <c r="I82" s="172">
        <f>LE_IND!AD34</f>
        <v>7.1747292054471155</v>
      </c>
      <c r="J82" s="141">
        <f>LE_ZAF!AD34</f>
        <v>6.5199201031273404</v>
      </c>
      <c r="L82" s="61" t="s">
        <v>1152</v>
      </c>
      <c r="M82" s="138">
        <f t="shared" si="0"/>
        <v>0.44716729553109147</v>
      </c>
      <c r="N82" s="172">
        <f t="shared" si="0"/>
        <v>0.45336570483717953</v>
      </c>
      <c r="O82" s="141">
        <f t="shared" si="0"/>
        <v>0.41752972663617705</v>
      </c>
    </row>
    <row r="83" spans="2:15" x14ac:dyDescent="0.2">
      <c r="B83" s="61" t="s">
        <v>327</v>
      </c>
      <c r="C83" s="138">
        <f>LE_BRA!C35</f>
        <v>7.3083636031240466</v>
      </c>
      <c r="D83" s="172">
        <f>LE_IND!C35</f>
        <v>5.5889555708654939</v>
      </c>
      <c r="E83" s="141">
        <f>LE_ZAF!C35</f>
        <v>4.7178092802879448</v>
      </c>
      <c r="G83" s="61" t="s">
        <v>729</v>
      </c>
      <c r="H83" s="138">
        <f>LE_BRA!AD35</f>
        <v>6.871126708670114</v>
      </c>
      <c r="I83" s="172">
        <f>LE_IND!AD35</f>
        <v>5.1687274450354987</v>
      </c>
      <c r="J83" s="141">
        <f>LE_ZAF!AD35</f>
        <v>4.3524177850062671</v>
      </c>
      <c r="L83" s="61" t="s">
        <v>1153</v>
      </c>
      <c r="M83" s="138">
        <f t="shared" si="0"/>
        <v>0.43723689445393266</v>
      </c>
      <c r="N83" s="172">
        <f t="shared" si="0"/>
        <v>0.42022812582999514</v>
      </c>
      <c r="O83" s="141">
        <f t="shared" si="0"/>
        <v>0.36539149528167769</v>
      </c>
    </row>
    <row r="84" spans="2:15" x14ac:dyDescent="0.2">
      <c r="B84" s="61" t="s">
        <v>328</v>
      </c>
      <c r="C84" s="138">
        <f>LE_BRA!C36</f>
        <v>19.675314369993199</v>
      </c>
      <c r="D84" s="172">
        <f>LE_IND!C36</f>
        <v>19.473411151853089</v>
      </c>
      <c r="E84" s="141">
        <f>LE_ZAF!C36</f>
        <v>19.095756090633458</v>
      </c>
      <c r="G84" s="61" t="s">
        <v>731</v>
      </c>
      <c r="H84" s="138">
        <f>LE_BRA!AD36</f>
        <v>19.6053666217061</v>
      </c>
      <c r="I84" s="172">
        <f>LE_IND!AD36</f>
        <v>19.388622600891036</v>
      </c>
      <c r="J84" s="141">
        <f>LE_ZAF!AD36</f>
        <v>18.974340767864714</v>
      </c>
      <c r="L84" s="61" t="s">
        <v>1154</v>
      </c>
      <c r="M84" s="138">
        <f t="shared" si="0"/>
        <v>6.9947748287098932E-2</v>
      </c>
      <c r="N84" s="172">
        <f t="shared" si="0"/>
        <v>8.4788550962052511E-2</v>
      </c>
      <c r="O84" s="141">
        <f t="shared" si="0"/>
        <v>0.12141532276874401</v>
      </c>
    </row>
    <row r="85" spans="2:15" x14ac:dyDescent="0.2">
      <c r="B85" s="61" t="s">
        <v>329</v>
      </c>
      <c r="C85" s="138">
        <f>LE_BRA!C37</f>
        <v>19.485451266041768</v>
      </c>
      <c r="D85" s="172">
        <f>LE_IND!C37</f>
        <v>19.309493278037962</v>
      </c>
      <c r="E85" s="141">
        <f>LE_ZAF!C37</f>
        <v>18.849809862939178</v>
      </c>
      <c r="G85" s="61" t="s">
        <v>732</v>
      </c>
      <c r="H85" s="138">
        <f>LE_BRA!AD37</f>
        <v>19.401331670970102</v>
      </c>
      <c r="I85" s="172">
        <f>LE_IND!AD37</f>
        <v>19.217445114161045</v>
      </c>
      <c r="J85" s="141">
        <f>LE_ZAF!AD37</f>
        <v>18.713680572192501</v>
      </c>
      <c r="L85" s="61" t="s">
        <v>1155</v>
      </c>
      <c r="M85" s="138">
        <f t="shared" si="0"/>
        <v>8.4119595071665998E-2</v>
      </c>
      <c r="N85" s="172">
        <f t="shared" si="0"/>
        <v>9.2048163876917499E-2</v>
      </c>
      <c r="O85" s="141">
        <f t="shared" si="0"/>
        <v>0.1361292907466769</v>
      </c>
    </row>
    <row r="86" spans="2:15" x14ac:dyDescent="0.2">
      <c r="B86" s="61" t="s">
        <v>330</v>
      </c>
      <c r="C86" s="138">
        <f>LE_BRA!C38</f>
        <v>19.22794694399261</v>
      </c>
      <c r="D86" s="172">
        <f>LE_IND!C38</f>
        <v>19.036489243407775</v>
      </c>
      <c r="E86" s="141">
        <f>LE_ZAF!C38</f>
        <v>18.464247943903029</v>
      </c>
      <c r="G86" s="61" t="s">
        <v>733</v>
      </c>
      <c r="H86" s="138">
        <f>LE_BRA!AD38</f>
        <v>19.123651885817548</v>
      </c>
      <c r="I86" s="172">
        <f>LE_IND!AD38</f>
        <v>18.926507879866076</v>
      </c>
      <c r="J86" s="141">
        <f>LE_ZAF!AD38</f>
        <v>18.299724705686426</v>
      </c>
      <c r="L86" s="61" t="s">
        <v>1156</v>
      </c>
      <c r="M86" s="138">
        <f t="shared" si="0"/>
        <v>0.10429505817506168</v>
      </c>
      <c r="N86" s="172">
        <f t="shared" si="0"/>
        <v>0.1099813635416993</v>
      </c>
      <c r="O86" s="141">
        <f t="shared" si="0"/>
        <v>0.16452323821660286</v>
      </c>
    </row>
    <row r="87" spans="2:15" x14ac:dyDescent="0.2">
      <c r="B87" s="61" t="s">
        <v>331</v>
      </c>
      <c r="C87" s="138">
        <f>LE_BRA!C39</f>
        <v>18.929824099607576</v>
      </c>
      <c r="D87" s="172">
        <f>LE_IND!C39</f>
        <v>18.693451262360838</v>
      </c>
      <c r="E87" s="141">
        <f>LE_ZAF!C39</f>
        <v>17.978794566131796</v>
      </c>
      <c r="G87" s="61" t="s">
        <v>734</v>
      </c>
      <c r="H87" s="138">
        <f>LE_BRA!AD39</f>
        <v>18.803803260985479</v>
      </c>
      <c r="I87" s="172">
        <f>LE_IND!AD39</f>
        <v>18.561217314091671</v>
      </c>
      <c r="J87" s="141">
        <f>LE_ZAF!AD39</f>
        <v>17.778713329054295</v>
      </c>
      <c r="L87" s="61" t="s">
        <v>1157</v>
      </c>
      <c r="M87" s="138">
        <f t="shared" si="0"/>
        <v>0.12602083862209668</v>
      </c>
      <c r="N87" s="172">
        <f t="shared" si="0"/>
        <v>0.13223394826916746</v>
      </c>
      <c r="O87" s="141">
        <f t="shared" si="0"/>
        <v>0.20008123707750158</v>
      </c>
    </row>
    <row r="88" spans="2:15" x14ac:dyDescent="0.2">
      <c r="B88" s="61" t="s">
        <v>332</v>
      </c>
      <c r="C88" s="138">
        <f>LE_BRA!C40</f>
        <v>18.611834933402896</v>
      </c>
      <c r="D88" s="172">
        <f>LE_IND!C40</f>
        <v>18.287488740044171</v>
      </c>
      <c r="E88" s="141">
        <f>LE_ZAF!C40</f>
        <v>17.412555302496507</v>
      </c>
      <c r="G88" s="61" t="s">
        <v>735</v>
      </c>
      <c r="H88" s="138">
        <f>LE_BRA!AD40</f>
        <v>18.466259195898676</v>
      </c>
      <c r="I88" s="172">
        <f>LE_IND!AD40</f>
        <v>18.130935351864046</v>
      </c>
      <c r="J88" s="141">
        <f>LE_ZAF!AD40</f>
        <v>17.173589967599796</v>
      </c>
      <c r="L88" s="61" t="s">
        <v>1158</v>
      </c>
      <c r="M88" s="138">
        <f t="shared" si="0"/>
        <v>0.14557573750422037</v>
      </c>
      <c r="N88" s="172">
        <f t="shared" si="0"/>
        <v>0.1565533881801251</v>
      </c>
      <c r="O88" s="141">
        <f t="shared" si="0"/>
        <v>0.23896533489671157</v>
      </c>
    </row>
    <row r="89" spans="2:15" x14ac:dyDescent="0.2">
      <c r="B89" s="61" t="s">
        <v>333</v>
      </c>
      <c r="C89" s="138">
        <f>LE_BRA!C41</f>
        <v>18.235692073942818</v>
      </c>
      <c r="D89" s="172">
        <f>LE_IND!C41</f>
        <v>17.797061516443314</v>
      </c>
      <c r="E89" s="141">
        <f>LE_ZAF!C41</f>
        <v>16.777347716587876</v>
      </c>
      <c r="G89" s="61" t="s">
        <v>736</v>
      </c>
      <c r="H89" s="138">
        <f>LE_BRA!AD41</f>
        <v>18.068888981517624</v>
      </c>
      <c r="I89" s="172">
        <f>LE_IND!AD41</f>
        <v>17.612888236345331</v>
      </c>
      <c r="J89" s="141">
        <f>LE_ZAF!AD41</f>
        <v>16.499095179945389</v>
      </c>
      <c r="L89" s="61" t="s">
        <v>1159</v>
      </c>
      <c r="M89" s="138">
        <f t="shared" si="0"/>
        <v>0.16680309242519442</v>
      </c>
      <c r="N89" s="172">
        <f t="shared" si="0"/>
        <v>0.18417328009798339</v>
      </c>
      <c r="O89" s="141">
        <f t="shared" si="0"/>
        <v>0.27825253664248706</v>
      </c>
    </row>
    <row r="90" spans="2:15" x14ac:dyDescent="0.2">
      <c r="B90" s="61" t="s">
        <v>334</v>
      </c>
      <c r="C90" s="138">
        <f>LE_BRA!C42</f>
        <v>17.758493154056548</v>
      </c>
      <c r="D90" s="172">
        <f>LE_IND!C42</f>
        <v>17.192252442023495</v>
      </c>
      <c r="E90" s="141">
        <f>LE_ZAF!C42</f>
        <v>16.081033701802415</v>
      </c>
      <c r="G90" s="61" t="s">
        <v>737</v>
      </c>
      <c r="H90" s="138">
        <f>LE_BRA!AD42</f>
        <v>17.564705248805371</v>
      </c>
      <c r="I90" s="172">
        <f>LE_IND!AD42</f>
        <v>16.97522862799665</v>
      </c>
      <c r="J90" s="141">
        <f>LE_ZAF!AD42</f>
        <v>15.765610992551483</v>
      </c>
      <c r="L90" s="61" t="s">
        <v>1160</v>
      </c>
      <c r="M90" s="138">
        <f t="shared" si="0"/>
        <v>0.19378790525117751</v>
      </c>
      <c r="N90" s="172">
        <f t="shared" si="0"/>
        <v>0.21702381402684523</v>
      </c>
      <c r="O90" s="141">
        <f t="shared" si="0"/>
        <v>0.31542270925093163</v>
      </c>
    </row>
    <row r="91" spans="2:15" x14ac:dyDescent="0.2">
      <c r="B91" s="61" t="s">
        <v>335</v>
      </c>
      <c r="C91" s="138">
        <f>LE_BRA!C43</f>
        <v>17.175187060187429</v>
      </c>
      <c r="D91" s="172">
        <f>LE_IND!C43</f>
        <v>16.462558800714145</v>
      </c>
      <c r="E91" s="141">
        <f>LE_ZAF!C43</f>
        <v>15.334978657977731</v>
      </c>
      <c r="G91" s="61" t="s">
        <v>738</v>
      </c>
      <c r="H91" s="138">
        <f>LE_BRA!AD43</f>
        <v>16.949876950231396</v>
      </c>
      <c r="I91" s="172">
        <f>LE_IND!AD43</f>
        <v>16.208436393536502</v>
      </c>
      <c r="J91" s="141">
        <f>LE_ZAF!AD43</f>
        <v>14.987560027791586</v>
      </c>
      <c r="L91" s="61" t="s">
        <v>1161</v>
      </c>
      <c r="M91" s="138">
        <f t="shared" si="0"/>
        <v>0.22531010995603395</v>
      </c>
      <c r="N91" s="172">
        <f t="shared" si="0"/>
        <v>0.25412240717764334</v>
      </c>
      <c r="O91" s="141">
        <f t="shared" si="0"/>
        <v>0.34741863018614438</v>
      </c>
    </row>
    <row r="92" spans="2:15" x14ac:dyDescent="0.2">
      <c r="B92" s="61" t="s">
        <v>336</v>
      </c>
      <c r="C92" s="138">
        <f>LE_BRA!C44</f>
        <v>16.471139332998082</v>
      </c>
      <c r="D92" s="172">
        <f>LE_IND!C44</f>
        <v>15.591693461437297</v>
      </c>
      <c r="E92" s="141">
        <f>LE_ZAF!C44</f>
        <v>14.533471031757088</v>
      </c>
      <c r="G92" s="61" t="s">
        <v>739</v>
      </c>
      <c r="H92" s="138">
        <f>LE_BRA!AD44</f>
        <v>16.210113340407329</v>
      </c>
      <c r="I92" s="172">
        <f>LE_IND!AD44</f>
        <v>15.296866285478117</v>
      </c>
      <c r="J92" s="141">
        <f>LE_ZAF!AD44</f>
        <v>14.160750021744452</v>
      </c>
      <c r="L92" s="61" t="s">
        <v>1162</v>
      </c>
      <c r="M92" s="138">
        <f t="shared" si="0"/>
        <v>0.26102599259075276</v>
      </c>
      <c r="N92" s="172">
        <f t="shared" si="0"/>
        <v>0.2948271759591794</v>
      </c>
      <c r="O92" s="141">
        <f t="shared" si="0"/>
        <v>0.37272101001263636</v>
      </c>
    </row>
    <row r="93" spans="2:15" x14ac:dyDescent="0.2">
      <c r="B93" s="61" t="s">
        <v>337</v>
      </c>
      <c r="C93" s="138">
        <f>LE_BRA!C45</f>
        <v>15.635694264855239</v>
      </c>
      <c r="D93" s="172">
        <f>LE_IND!C45</f>
        <v>14.560985007750411</v>
      </c>
      <c r="E93" s="141">
        <f>LE_ZAF!C45</f>
        <v>13.620760189840386</v>
      </c>
      <c r="G93" s="61" t="s">
        <v>740</v>
      </c>
      <c r="H93" s="138">
        <f>LE_BRA!AD45</f>
        <v>15.335929194278505</v>
      </c>
      <c r="I93" s="172">
        <f>LE_IND!AD45</f>
        <v>14.22251025696494</v>
      </c>
      <c r="J93" s="141">
        <f>LE_ZAF!AD45</f>
        <v>13.225645100933495</v>
      </c>
      <c r="L93" s="61" t="s">
        <v>1163</v>
      </c>
      <c r="M93" s="138">
        <f t="shared" si="0"/>
        <v>0.29976507057673452</v>
      </c>
      <c r="N93" s="172">
        <f t="shared" si="0"/>
        <v>0.33847475078547085</v>
      </c>
      <c r="O93" s="141">
        <f t="shared" si="0"/>
        <v>0.39511508890689129</v>
      </c>
    </row>
    <row r="94" spans="2:15" x14ac:dyDescent="0.2">
      <c r="B94" s="61" t="s">
        <v>338</v>
      </c>
      <c r="C94" s="138">
        <f>LE_BRA!C46</f>
        <v>14.668535739124101</v>
      </c>
      <c r="D94" s="172">
        <f>LE_IND!C46</f>
        <v>13.384673707938145</v>
      </c>
      <c r="E94" s="141">
        <f>LE_ZAF!C46</f>
        <v>12.57646742323108</v>
      </c>
      <c r="G94" s="61" t="s">
        <v>741</v>
      </c>
      <c r="H94" s="138">
        <f>LE_BRA!AD46</f>
        <v>14.329722023090509</v>
      </c>
      <c r="I94" s="172">
        <f>LE_IND!AD46</f>
        <v>13.004146656229796</v>
      </c>
      <c r="J94" s="141">
        <f>LE_ZAF!AD46</f>
        <v>12.162578612765953</v>
      </c>
      <c r="L94" s="61" t="s">
        <v>1164</v>
      </c>
      <c r="M94" s="138">
        <f t="shared" si="0"/>
        <v>0.33881371603359156</v>
      </c>
      <c r="N94" s="172">
        <f t="shared" si="0"/>
        <v>0.38052705170834855</v>
      </c>
      <c r="O94" s="141">
        <f t="shared" si="0"/>
        <v>0.41388881046512616</v>
      </c>
    </row>
    <row r="95" spans="2:15" x14ac:dyDescent="0.2">
      <c r="B95" s="61" t="s">
        <v>339</v>
      </c>
      <c r="C95" s="138">
        <f>LE_BRA!C47</f>
        <v>13.557185835549463</v>
      </c>
      <c r="D95" s="172">
        <f>LE_IND!C47</f>
        <v>12.086760160328152</v>
      </c>
      <c r="E95" s="141">
        <f>LE_ZAF!C47</f>
        <v>11.374084046332404</v>
      </c>
      <c r="G95" s="61" t="s">
        <v>742</v>
      </c>
      <c r="H95" s="138">
        <f>LE_BRA!AD47</f>
        <v>13.180440723346045</v>
      </c>
      <c r="I95" s="172">
        <f>LE_IND!AD47</f>
        <v>11.671044973525992</v>
      </c>
      <c r="J95" s="141">
        <f>LE_ZAF!AD47</f>
        <v>10.945375379273901</v>
      </c>
      <c r="L95" s="61" t="s">
        <v>1165</v>
      </c>
      <c r="M95" s="138">
        <f t="shared" si="0"/>
        <v>0.37674511220341778</v>
      </c>
      <c r="N95" s="172">
        <f t="shared" si="0"/>
        <v>0.41571518680216002</v>
      </c>
      <c r="O95" s="141">
        <f t="shared" si="0"/>
        <v>0.42870866705850297</v>
      </c>
    </row>
    <row r="96" spans="2:15" x14ac:dyDescent="0.2">
      <c r="B96" s="61" t="s">
        <v>340</v>
      </c>
      <c r="C96" s="138">
        <f>LE_BRA!C48</f>
        <v>12.305403750521464</v>
      </c>
      <c r="D96" s="172">
        <f>LE_IND!C48</f>
        <v>10.667985535662512</v>
      </c>
      <c r="E96" s="141">
        <f>LE_ZAF!C48</f>
        <v>10.003784852343754</v>
      </c>
      <c r="G96" s="61" t="s">
        <v>743</v>
      </c>
      <c r="H96" s="138">
        <f>LE_BRA!AD48</f>
        <v>11.89499066121661</v>
      </c>
      <c r="I96" s="172">
        <f>LE_IND!AD48</f>
        <v>10.225827197687202</v>
      </c>
      <c r="J96" s="141">
        <f>LE_ZAF!AD48</f>
        <v>9.565842213153843</v>
      </c>
      <c r="L96" s="61" t="s">
        <v>1166</v>
      </c>
      <c r="M96" s="138">
        <f t="shared" si="0"/>
        <v>0.41041308930485343</v>
      </c>
      <c r="N96" s="172">
        <f t="shared" si="0"/>
        <v>0.44215833797530912</v>
      </c>
      <c r="O96" s="141">
        <f t="shared" si="0"/>
        <v>0.43794263918991128</v>
      </c>
    </row>
    <row r="97" spans="2:15" x14ac:dyDescent="0.2">
      <c r="B97" s="61" t="s">
        <v>341</v>
      </c>
      <c r="C97" s="138">
        <f>LE_BRA!C49</f>
        <v>10.94274777020736</v>
      </c>
      <c r="D97" s="172">
        <f>LE_IND!C49</f>
        <v>9.1605306176028449</v>
      </c>
      <c r="E97" s="141">
        <f>LE_ZAF!C49</f>
        <v>8.5095451014625763</v>
      </c>
      <c r="G97" s="61" t="s">
        <v>744</v>
      </c>
      <c r="H97" s="138">
        <f>LE_BRA!AD49</f>
        <v>10.50832570637642</v>
      </c>
      <c r="I97" s="172">
        <f>LE_IND!AD49</f>
        <v>8.704117023237238</v>
      </c>
      <c r="J97" s="141">
        <f>LE_ZAF!AD49</f>
        <v>8.0737309069344612</v>
      </c>
      <c r="L97" s="61" t="s">
        <v>1167</v>
      </c>
      <c r="M97" s="138">
        <f t="shared" si="0"/>
        <v>0.43442206383094017</v>
      </c>
      <c r="N97" s="172">
        <f t="shared" si="0"/>
        <v>0.45641359436560691</v>
      </c>
      <c r="O97" s="141">
        <f t="shared" si="0"/>
        <v>0.4358141945281151</v>
      </c>
    </row>
    <row r="98" spans="2:15" x14ac:dyDescent="0.2">
      <c r="B98" s="61" t="s">
        <v>342</v>
      </c>
      <c r="C98" s="138">
        <f>LE_BRA!C50</f>
        <v>9.4826746005640459</v>
      </c>
      <c r="D98" s="172">
        <f>LE_IND!C50</f>
        <v>7.6501354679475533</v>
      </c>
      <c r="E98" s="141">
        <f>LE_ZAF!C50</f>
        <v>6.950406605474643</v>
      </c>
      <c r="G98" s="61" t="s">
        <v>745</v>
      </c>
      <c r="H98" s="138">
        <f>LE_BRA!AD50</f>
        <v>9.0366886118269409</v>
      </c>
      <c r="I98" s="172">
        <f>LE_IND!AD50</f>
        <v>7.1969600531058919</v>
      </c>
      <c r="J98" s="141">
        <f>LE_ZAF!AD50</f>
        <v>6.5327959606630435</v>
      </c>
      <c r="L98" s="61" t="s">
        <v>1168</v>
      </c>
      <c r="M98" s="138">
        <f t="shared" si="0"/>
        <v>0.44598598873710493</v>
      </c>
      <c r="N98" s="172">
        <f t="shared" si="0"/>
        <v>0.45317541484166135</v>
      </c>
      <c r="O98" s="141">
        <f t="shared" si="0"/>
        <v>0.41761064481159949</v>
      </c>
    </row>
    <row r="99" spans="2:15" x14ac:dyDescent="0.2">
      <c r="B99" s="61" t="s">
        <v>343</v>
      </c>
      <c r="C99" s="138">
        <f>LE_BRA!C51</f>
        <v>7.3330021005061807</v>
      </c>
      <c r="D99" s="172">
        <f>LE_IND!C51</f>
        <v>5.6050624680545704</v>
      </c>
      <c r="E99" s="141">
        <f>LE_ZAF!C51</f>
        <v>4.7280942871521621</v>
      </c>
      <c r="G99" s="61" t="s">
        <v>746</v>
      </c>
      <c r="H99" s="138">
        <f>LE_BRA!AD51</f>
        <v>6.89637473574538</v>
      </c>
      <c r="I99" s="172">
        <f>LE_IND!AD51</f>
        <v>5.1846722349636369</v>
      </c>
      <c r="J99" s="141">
        <f>LE_ZAF!AD51</f>
        <v>4.3623345663685642</v>
      </c>
      <c r="L99" s="61" t="s">
        <v>1169</v>
      </c>
      <c r="M99" s="138">
        <f t="shared" si="0"/>
        <v>0.43662736476080077</v>
      </c>
      <c r="N99" s="172">
        <f t="shared" si="0"/>
        <v>0.42039023309093349</v>
      </c>
      <c r="O99" s="141">
        <f t="shared" si="0"/>
        <v>0.36575972078359786</v>
      </c>
    </row>
    <row r="100" spans="2:15" x14ac:dyDescent="0.2">
      <c r="B100" s="61" t="s">
        <v>344</v>
      </c>
      <c r="C100" s="138">
        <f>LE_BRA!C52</f>
        <v>19.684397137300792</v>
      </c>
      <c r="D100" s="172">
        <f>LE_IND!C52</f>
        <v>19.484885930572133</v>
      </c>
      <c r="E100" s="141">
        <f>LE_ZAF!C52</f>
        <v>19.113362940380775</v>
      </c>
      <c r="G100" s="61" t="s">
        <v>748</v>
      </c>
      <c r="H100" s="138">
        <f>LE_BRA!AD52</f>
        <v>19.615392388427871</v>
      </c>
      <c r="I100" s="172">
        <f>LE_IND!AD52</f>
        <v>19.401362548474808</v>
      </c>
      <c r="J100" s="141">
        <f>LE_ZAF!AD52</f>
        <v>18.993793731678181</v>
      </c>
      <c r="L100" s="61" t="s">
        <v>1170</v>
      </c>
      <c r="M100" s="138">
        <f t="shared" si="0"/>
        <v>6.9004748872920629E-2</v>
      </c>
      <c r="N100" s="172">
        <f t="shared" si="0"/>
        <v>8.3523382097325793E-2</v>
      </c>
      <c r="O100" s="141">
        <f t="shared" si="0"/>
        <v>0.11956920870259324</v>
      </c>
    </row>
    <row r="101" spans="2:15" x14ac:dyDescent="0.2">
      <c r="B101" s="61" t="s">
        <v>345</v>
      </c>
      <c r="C101" s="138">
        <f>LE_BRA!C53</f>
        <v>19.495981812458115</v>
      </c>
      <c r="D101" s="172">
        <f>LE_IND!C53</f>
        <v>19.320078176951132</v>
      </c>
      <c r="E101" s="141">
        <f>LE_ZAF!C53</f>
        <v>18.869226681587826</v>
      </c>
      <c r="G101" s="61" t="s">
        <v>749</v>
      </c>
      <c r="H101" s="138">
        <f>LE_BRA!AD53</f>
        <v>19.412923832906415</v>
      </c>
      <c r="I101" s="172">
        <f>LE_IND!AD53</f>
        <v>19.229104117851865</v>
      </c>
      <c r="J101" s="141">
        <f>LE_ZAF!AD53</f>
        <v>18.735064755181551</v>
      </c>
      <c r="L101" s="61" t="s">
        <v>1171</v>
      </c>
      <c r="M101" s="138">
        <f t="shared" si="0"/>
        <v>8.3057979551700356E-2</v>
      </c>
      <c r="N101" s="172">
        <f t="shared" si="0"/>
        <v>9.0974059099266924E-2</v>
      </c>
      <c r="O101" s="141">
        <f t="shared" si="0"/>
        <v>0.134161926406275</v>
      </c>
    </row>
    <row r="102" spans="2:15" x14ac:dyDescent="0.2">
      <c r="B102" s="61" t="s">
        <v>346</v>
      </c>
      <c r="C102" s="138">
        <f>LE_BRA!C54</f>
        <v>19.240841289500185</v>
      </c>
      <c r="D102" s="172">
        <f>LE_IND!C54</f>
        <v>19.048352458778037</v>
      </c>
      <c r="E102" s="141">
        <f>LE_ZAF!C54</f>
        <v>18.487355034745622</v>
      </c>
      <c r="G102" s="61" t="s">
        <v>750</v>
      </c>
      <c r="H102" s="138">
        <f>LE_BRA!AD54</f>
        <v>19.137829397176628</v>
      </c>
      <c r="I102" s="172">
        <f>LE_IND!AD54</f>
        <v>18.939524858995362</v>
      </c>
      <c r="J102" s="141">
        <f>LE_ZAF!AD54</f>
        <v>18.325132842233163</v>
      </c>
      <c r="L102" s="61" t="s">
        <v>1172</v>
      </c>
      <c r="M102" s="138">
        <f t="shared" si="0"/>
        <v>0.10301189232355767</v>
      </c>
      <c r="N102" s="172">
        <f t="shared" si="0"/>
        <v>0.10882759978267487</v>
      </c>
      <c r="O102" s="141">
        <f t="shared" si="0"/>
        <v>0.16222219251245917</v>
      </c>
    </row>
    <row r="103" spans="2:15" x14ac:dyDescent="0.2">
      <c r="B103" s="61" t="s">
        <v>347</v>
      </c>
      <c r="C103" s="138">
        <f>LE_BRA!C55</f>
        <v>18.945025057636986</v>
      </c>
      <c r="D103" s="172">
        <f>LE_IND!C55</f>
        <v>18.707014358681558</v>
      </c>
      <c r="E103" s="141">
        <f>LE_ZAF!C55</f>
        <v>18.006460064180143</v>
      </c>
      <c r="G103" s="61" t="s">
        <v>751</v>
      </c>
      <c r="H103" s="138">
        <f>LE_BRA!AD55</f>
        <v>18.82047958274838</v>
      </c>
      <c r="I103" s="172">
        <f>LE_IND!AD55</f>
        <v>18.576048210929105</v>
      </c>
      <c r="J103" s="141">
        <f>LE_ZAF!AD55</f>
        <v>17.809093917482162</v>
      </c>
      <c r="L103" s="61" t="s">
        <v>1173</v>
      </c>
      <c r="M103" s="138">
        <f t="shared" si="0"/>
        <v>0.12454547488860612</v>
      </c>
      <c r="N103" s="172">
        <f t="shared" si="0"/>
        <v>0.13096614775245286</v>
      </c>
      <c r="O103" s="141">
        <f t="shared" si="0"/>
        <v>0.19736614669798058</v>
      </c>
    </row>
    <row r="104" spans="2:15" x14ac:dyDescent="0.2">
      <c r="B104" s="61" t="s">
        <v>348</v>
      </c>
      <c r="C104" s="138">
        <f>LE_BRA!C56</f>
        <v>18.628666118501393</v>
      </c>
      <c r="D104" s="172">
        <f>LE_IND!C56</f>
        <v>18.302667904212687</v>
      </c>
      <c r="E104" s="141">
        <f>LE_ZAF!C56</f>
        <v>17.444696912323888</v>
      </c>
      <c r="G104" s="61" t="s">
        <v>752</v>
      </c>
      <c r="H104" s="138">
        <f>LE_BRA!AD56</f>
        <v>18.48464580582819</v>
      </c>
      <c r="I104" s="172">
        <f>LE_IND!AD56</f>
        <v>18.147460970301061</v>
      </c>
      <c r="J104" s="141">
        <f>LE_ZAF!AD56</f>
        <v>17.208825270669436</v>
      </c>
      <c r="L104" s="61" t="s">
        <v>1174</v>
      </c>
      <c r="M104" s="138">
        <f t="shared" si="0"/>
        <v>0.14402031267320226</v>
      </c>
      <c r="N104" s="172">
        <f t="shared" si="0"/>
        <v>0.1552069339116251</v>
      </c>
      <c r="O104" s="141">
        <f t="shared" si="0"/>
        <v>0.23587164165445174</v>
      </c>
    </row>
    <row r="105" spans="2:15" x14ac:dyDescent="0.2">
      <c r="B105" s="61" t="s">
        <v>349</v>
      </c>
      <c r="C105" s="138">
        <f>LE_BRA!C57</f>
        <v>18.254255004842133</v>
      </c>
      <c r="D105" s="172">
        <f>LE_IND!C57</f>
        <v>17.813909213297102</v>
      </c>
      <c r="E105" s="141">
        <f>LE_ZAF!C57</f>
        <v>16.812747588616919</v>
      </c>
      <c r="G105" s="61" t="s">
        <v>753</v>
      </c>
      <c r="H105" s="138">
        <f>LE_BRA!AD57</f>
        <v>18.089071008855726</v>
      </c>
      <c r="I105" s="172">
        <f>LE_IND!AD57</f>
        <v>17.631138825558288</v>
      </c>
      <c r="J105" s="141">
        <f>LE_ZAF!AD57</f>
        <v>16.537805766979645</v>
      </c>
      <c r="L105" s="61" t="s">
        <v>1175</v>
      </c>
      <c r="M105" s="138">
        <f t="shared" si="0"/>
        <v>0.16518399598640698</v>
      </c>
      <c r="N105" s="172">
        <f t="shared" si="0"/>
        <v>0.18277038773881316</v>
      </c>
      <c r="O105" s="141">
        <f t="shared" si="0"/>
        <v>0.27494182163727388</v>
      </c>
    </row>
    <row r="106" spans="2:15" x14ac:dyDescent="0.2">
      <c r="B106" s="61" t="s">
        <v>350</v>
      </c>
      <c r="C106" s="138">
        <f>LE_BRA!C58</f>
        <v>17.779520314291148</v>
      </c>
      <c r="D106" s="172">
        <f>LE_IND!C58</f>
        <v>17.211059372873773</v>
      </c>
      <c r="E106" s="141">
        <f>LE_ZAF!C58</f>
        <v>16.117569169036638</v>
      </c>
      <c r="G106" s="61" t="s">
        <v>754</v>
      </c>
      <c r="H106" s="138">
        <f>LE_BRA!AD58</f>
        <v>17.587472818180512</v>
      </c>
      <c r="I106" s="172">
        <f>LE_IND!AD58</f>
        <v>16.995498146208615</v>
      </c>
      <c r="J106" s="141">
        <f>LE_ZAF!AD58</f>
        <v>15.805425241478124</v>
      </c>
      <c r="L106" s="61" t="s">
        <v>1176</v>
      </c>
      <c r="M106" s="138">
        <f t="shared" si="0"/>
        <v>0.19204749611063576</v>
      </c>
      <c r="N106" s="172">
        <f t="shared" si="0"/>
        <v>0.21556122666515876</v>
      </c>
      <c r="O106" s="141">
        <f t="shared" si="0"/>
        <v>0.31214392755851428</v>
      </c>
    </row>
    <row r="107" spans="2:15" x14ac:dyDescent="0.2">
      <c r="B107" s="61" t="s">
        <v>351</v>
      </c>
      <c r="C107" s="138">
        <f>LE_BRA!C59</f>
        <v>17.199132135182051</v>
      </c>
      <c r="D107" s="172">
        <f>LE_IND!C59</f>
        <v>16.483400045339096</v>
      </c>
      <c r="E107" s="141">
        <f>LE_ZAF!C59</f>
        <v>15.370131737229421</v>
      </c>
      <c r="G107" s="61" t="s">
        <v>755</v>
      </c>
      <c r="H107" s="138">
        <f>LE_BRA!AD59</f>
        <v>16.975700433289202</v>
      </c>
      <c r="I107" s="172">
        <f>LE_IND!AD59</f>
        <v>16.230772893871709</v>
      </c>
      <c r="J107" s="141">
        <f>LE_ZAF!AD59</f>
        <v>15.025691196797588</v>
      </c>
      <c r="L107" s="61" t="s">
        <v>1177</v>
      </c>
      <c r="M107" s="138">
        <f t="shared" si="0"/>
        <v>0.22343170189284933</v>
      </c>
      <c r="N107" s="172">
        <f t="shared" si="0"/>
        <v>0.25262715146738657</v>
      </c>
      <c r="O107" s="141">
        <f t="shared" si="0"/>
        <v>0.34444054043183314</v>
      </c>
    </row>
    <row r="108" spans="2:15" x14ac:dyDescent="0.2">
      <c r="B108" s="61" t="s">
        <v>352</v>
      </c>
      <c r="C108" s="138">
        <f>LE_BRA!C60</f>
        <v>16.498345536684219</v>
      </c>
      <c r="D108" s="172">
        <f>LE_IND!C60</f>
        <v>15.614562218843398</v>
      </c>
      <c r="E108" s="141">
        <f>LE_ZAF!C60</f>
        <v>14.565027278561574</v>
      </c>
      <c r="G108" s="61" t="s">
        <v>756</v>
      </c>
      <c r="H108" s="138">
        <f>LE_BRA!AD60</f>
        <v>16.239334559645048</v>
      </c>
      <c r="I108" s="172">
        <f>LE_IND!AD60</f>
        <v>15.321224441512301</v>
      </c>
      <c r="J108" s="141">
        <f>LE_ZAF!AD60</f>
        <v>14.194758571541925</v>
      </c>
      <c r="L108" s="61" t="s">
        <v>1178</v>
      </c>
      <c r="M108" s="138">
        <f t="shared" si="0"/>
        <v>0.25901097703917131</v>
      </c>
      <c r="N108" s="172">
        <f t="shared" si="0"/>
        <v>0.29333777733109656</v>
      </c>
      <c r="O108" s="141">
        <f t="shared" si="0"/>
        <v>0.37026870701964931</v>
      </c>
    </row>
    <row r="109" spans="2:15" x14ac:dyDescent="0.2">
      <c r="B109" s="61" t="s">
        <v>353</v>
      </c>
      <c r="C109" s="138">
        <f>LE_BRA!C61</f>
        <v>15.666295173120151</v>
      </c>
      <c r="D109" s="172">
        <f>LE_IND!C61</f>
        <v>14.58594776366655</v>
      </c>
      <c r="E109" s="141">
        <f>LE_ZAF!C61</f>
        <v>13.648227889976276</v>
      </c>
      <c r="G109" s="61" t="s">
        <v>757</v>
      </c>
      <c r="H109" s="138">
        <f>LE_BRA!AD61</f>
        <v>15.368655544958409</v>
      </c>
      <c r="I109" s="172">
        <f>LE_IND!AD61</f>
        <v>14.248929456004369</v>
      </c>
      <c r="J109" s="141">
        <f>LE_ZAF!AD61</f>
        <v>13.25500236009975</v>
      </c>
      <c r="L109" s="61" t="s">
        <v>1179</v>
      </c>
      <c r="M109" s="138">
        <f t="shared" si="0"/>
        <v>0.2976396281617415</v>
      </c>
      <c r="N109" s="172">
        <f t="shared" si="0"/>
        <v>0.33701830766218066</v>
      </c>
      <c r="O109" s="141">
        <f t="shared" si="0"/>
        <v>0.39322552987652593</v>
      </c>
    </row>
    <row r="110" spans="2:15" x14ac:dyDescent="0.2">
      <c r="B110" s="61" t="s">
        <v>354</v>
      </c>
      <c r="C110" s="138">
        <f>LE_BRA!C62</f>
        <v>14.702216872036352</v>
      </c>
      <c r="D110" s="172">
        <f>LE_IND!C62</f>
        <v>13.411292007668671</v>
      </c>
      <c r="E110" s="141">
        <f>LE_ZAF!C62</f>
        <v>12.599900960247933</v>
      </c>
      <c r="G110" s="61" t="s">
        <v>758</v>
      </c>
      <c r="H110" s="138">
        <f>LE_BRA!AD62</f>
        <v>14.365568775706675</v>
      </c>
      <c r="I110" s="172">
        <f>LE_IND!AD62</f>
        <v>13.032118899982708</v>
      </c>
      <c r="J110" s="141">
        <f>LE_ZAF!AD62</f>
        <v>12.187359738054859</v>
      </c>
      <c r="L110" s="61" t="s">
        <v>1180</v>
      </c>
      <c r="M110" s="138">
        <f t="shared" si="0"/>
        <v>0.33664809632967696</v>
      </c>
      <c r="N110" s="172">
        <f t="shared" si="0"/>
        <v>0.37917310768596302</v>
      </c>
      <c r="O110" s="141">
        <f t="shared" si="0"/>
        <v>0.41254122219307376</v>
      </c>
    </row>
    <row r="111" spans="2:15" x14ac:dyDescent="0.2">
      <c r="B111" s="61" t="s">
        <v>355</v>
      </c>
      <c r="C111" s="138">
        <f>LE_BRA!C63</f>
        <v>13.59332918955892</v>
      </c>
      <c r="D111" s="172">
        <f>LE_IND!C63</f>
        <v>12.113968739987369</v>
      </c>
      <c r="E111" s="141">
        <f>LE_ZAF!C63</f>
        <v>11.393948182053768</v>
      </c>
      <c r="G111" s="61" t="s">
        <v>759</v>
      </c>
      <c r="H111" s="138">
        <f>LE_BRA!AD63</f>
        <v>13.218703133207564</v>
      </c>
      <c r="I111" s="172">
        <f>LE_IND!AD63</f>
        <v>11.699391589541248</v>
      </c>
      <c r="J111" s="141">
        <f>LE_ZAF!AD63</f>
        <v>10.966103382214124</v>
      </c>
      <c r="L111" s="61" t="s">
        <v>1181</v>
      </c>
      <c r="M111" s="138">
        <f t="shared" si="0"/>
        <v>0.3746260563513566</v>
      </c>
      <c r="N111" s="172">
        <f t="shared" si="0"/>
        <v>0.41457715044612087</v>
      </c>
      <c r="O111" s="141">
        <f t="shared" si="0"/>
        <v>0.42784479983964374</v>
      </c>
    </row>
    <row r="112" spans="2:15" x14ac:dyDescent="0.2">
      <c r="B112" s="61" t="s">
        <v>356</v>
      </c>
      <c r="C112" s="138">
        <f>LE_BRA!C64</f>
        <v>12.342746315137168</v>
      </c>
      <c r="D112" s="172">
        <f>LE_IND!C64</f>
        <v>10.694821678917721</v>
      </c>
      <c r="E112" s="141">
        <f>LE_ZAF!C64</f>
        <v>10.020915204637516</v>
      </c>
      <c r="G112" s="61" t="s">
        <v>760</v>
      </c>
      <c r="H112" s="138">
        <f>LE_BRA!AD64</f>
        <v>11.934287143775862</v>
      </c>
      <c r="I112" s="172">
        <f>LE_IND!AD64</f>
        <v>10.25351751924803</v>
      </c>
      <c r="J112" s="141">
        <f>LE_ZAF!AD64</f>
        <v>9.5834494826965262</v>
      </c>
      <c r="L112" s="61" t="s">
        <v>1182</v>
      </c>
      <c r="M112" s="138">
        <f t="shared" si="0"/>
        <v>0.40845917136130616</v>
      </c>
      <c r="N112" s="172">
        <f t="shared" si="0"/>
        <v>0.44130415966969139</v>
      </c>
      <c r="O112" s="141">
        <f t="shared" si="0"/>
        <v>0.43746572194099009</v>
      </c>
    </row>
    <row r="113" spans="2:15" x14ac:dyDescent="0.2">
      <c r="B113" s="61" t="s">
        <v>357</v>
      </c>
      <c r="C113" s="138">
        <f>LE_BRA!C65</f>
        <v>10.979051374052894</v>
      </c>
      <c r="D113" s="172">
        <f>LE_IND!C65</f>
        <v>9.1857826364623438</v>
      </c>
      <c r="E113" s="141">
        <f>LE_ZAF!C65</f>
        <v>8.5245445123875356</v>
      </c>
      <c r="G113" s="61" t="s">
        <v>761</v>
      </c>
      <c r="H113" s="138">
        <f>LE_BRA!AD65</f>
        <v>10.546258743985895</v>
      </c>
      <c r="I113" s="172">
        <f>LE_IND!AD65</f>
        <v>8.7298970427706806</v>
      </c>
      <c r="J113" s="141">
        <f>LE_ZAF!AD65</f>
        <v>8.0889033788396834</v>
      </c>
      <c r="L113" s="61" t="s">
        <v>1183</v>
      </c>
      <c r="M113" s="138">
        <f t="shared" ref="M113:O172" si="1">C113-H113</f>
        <v>0.43279263006699864</v>
      </c>
      <c r="N113" s="172">
        <f t="shared" si="1"/>
        <v>0.45588559369166326</v>
      </c>
      <c r="O113" s="141">
        <f t="shared" si="1"/>
        <v>0.43564113354785228</v>
      </c>
    </row>
    <row r="114" spans="2:15" x14ac:dyDescent="0.2">
      <c r="B114" s="61" t="s">
        <v>358</v>
      </c>
      <c r="C114" s="138">
        <f>LE_BRA!C66</f>
        <v>9.5156623807822314</v>
      </c>
      <c r="D114" s="172">
        <f>LE_IND!C66</f>
        <v>7.6722894906863939</v>
      </c>
      <c r="E114" s="141">
        <f>LE_ZAF!C66</f>
        <v>6.9634153007020076</v>
      </c>
      <c r="G114" s="61" t="s">
        <v>762</v>
      </c>
      <c r="H114" s="138">
        <f>LE_BRA!AD66</f>
        <v>9.0708841387068126</v>
      </c>
      <c r="I114" s="172">
        <f>LE_IND!AD66</f>
        <v>7.2193138364174514</v>
      </c>
      <c r="J114" s="141">
        <f>LE_ZAF!AD66</f>
        <v>6.5457248613880266</v>
      </c>
      <c r="L114" s="61" t="s">
        <v>1184</v>
      </c>
      <c r="M114" s="138">
        <f t="shared" si="1"/>
        <v>0.44477824207541872</v>
      </c>
      <c r="N114" s="172">
        <f t="shared" si="1"/>
        <v>0.45297565426894248</v>
      </c>
      <c r="O114" s="141">
        <f t="shared" si="1"/>
        <v>0.41769043931398109</v>
      </c>
    </row>
    <row r="115" spans="2:15" x14ac:dyDescent="0.2">
      <c r="B115" s="61" t="s">
        <v>359</v>
      </c>
      <c r="C115" s="138">
        <f>LE_BRA!C67</f>
        <v>7.3577664036585277</v>
      </c>
      <c r="D115" s="172">
        <f>LE_IND!C67</f>
        <v>5.6212448170906564</v>
      </c>
      <c r="E115" s="141">
        <f>LE_ZAF!C67</f>
        <v>4.7384265421366853</v>
      </c>
      <c r="G115" s="61" t="s">
        <v>763</v>
      </c>
      <c r="H115" s="138">
        <f>LE_BRA!AD67</f>
        <v>6.921764570644692</v>
      </c>
      <c r="I115" s="172">
        <f>LE_IND!AD67</f>
        <v>5.2006978359872233</v>
      </c>
      <c r="J115" s="141">
        <f>LE_ZAF!AD67</f>
        <v>4.3722978631859837</v>
      </c>
      <c r="L115" s="61" t="s">
        <v>1185</v>
      </c>
      <c r="M115" s="138">
        <f t="shared" si="1"/>
        <v>0.43600183301383577</v>
      </c>
      <c r="N115" s="172">
        <f t="shared" si="1"/>
        <v>0.42054698110343303</v>
      </c>
      <c r="O115" s="141">
        <f t="shared" si="1"/>
        <v>0.36612867895070167</v>
      </c>
    </row>
    <row r="116" spans="2:15" x14ac:dyDescent="0.2">
      <c r="B116" s="61" t="s">
        <v>360</v>
      </c>
      <c r="C116" s="138">
        <f>LE_BRA!C68</f>
        <v>19.693015455596228</v>
      </c>
      <c r="D116" s="172">
        <f>LE_IND!C68</f>
        <v>19.494302074660361</v>
      </c>
      <c r="E116" s="141">
        <f>LE_ZAF!C68</f>
        <v>19.128168388067792</v>
      </c>
      <c r="G116" s="61" t="s">
        <v>765</v>
      </c>
      <c r="H116" s="138">
        <f>LE_BRA!AD68</f>
        <v>19.624901085288535</v>
      </c>
      <c r="I116" s="172">
        <f>LE_IND!AD68</f>
        <v>19.411781318136715</v>
      </c>
      <c r="J116" s="141">
        <f>LE_ZAF!AD68</f>
        <v>19.010143510961935</v>
      </c>
      <c r="L116" s="61" t="s">
        <v>1186</v>
      </c>
      <c r="M116" s="138">
        <f t="shared" si="1"/>
        <v>6.8114370307693406E-2</v>
      </c>
      <c r="N116" s="172">
        <f t="shared" si="1"/>
        <v>8.2520756523646099E-2</v>
      </c>
      <c r="O116" s="141">
        <f t="shared" si="1"/>
        <v>0.11802487710585652</v>
      </c>
    </row>
    <row r="117" spans="2:15" x14ac:dyDescent="0.2">
      <c r="B117" s="61" t="s">
        <v>361</v>
      </c>
      <c r="C117" s="138">
        <f>LE_BRA!C69</f>
        <v>19.506083001271413</v>
      </c>
      <c r="D117" s="172">
        <f>LE_IND!C69</f>
        <v>19.328983768094069</v>
      </c>
      <c r="E117" s="141">
        <f>LE_ZAF!C69</f>
        <v>18.885393788476105</v>
      </c>
      <c r="G117" s="61" t="s">
        <v>766</v>
      </c>
      <c r="H117" s="138">
        <f>LE_BRA!AD69</f>
        <v>19.424041450890005</v>
      </c>
      <c r="I117" s="172">
        <f>LE_IND!AD69</f>
        <v>19.2388748562947</v>
      </c>
      <c r="J117" s="141">
        <f>LE_ZAF!AD69</f>
        <v>18.752853842534332</v>
      </c>
      <c r="L117" s="61" t="s">
        <v>1187</v>
      </c>
      <c r="M117" s="138">
        <f t="shared" si="1"/>
        <v>8.2041550381408257E-2</v>
      </c>
      <c r="N117" s="172">
        <f t="shared" si="1"/>
        <v>9.0108911799369196E-2</v>
      </c>
      <c r="O117" s="141">
        <f t="shared" si="1"/>
        <v>0.13253994594177243</v>
      </c>
    </row>
    <row r="118" spans="2:15" x14ac:dyDescent="0.2">
      <c r="B118" s="61" t="s">
        <v>362</v>
      </c>
      <c r="C118" s="138">
        <f>LE_BRA!C70</f>
        <v>19.253248200750672</v>
      </c>
      <c r="D118" s="172">
        <f>LE_IND!C70</f>
        <v>19.058460550951128</v>
      </c>
      <c r="E118" s="141">
        <f>LE_ZAF!C70</f>
        <v>18.506608768577436</v>
      </c>
      <c r="G118" s="61" t="s">
        <v>767</v>
      </c>
      <c r="H118" s="138">
        <f>LE_BRA!AD70</f>
        <v>19.151469811649761</v>
      </c>
      <c r="I118" s="172">
        <f>LE_IND!AD70</f>
        <v>18.950571235828242</v>
      </c>
      <c r="J118" s="141">
        <f>LE_ZAF!AD70</f>
        <v>18.346283327825066</v>
      </c>
      <c r="L118" s="61" t="s">
        <v>1188</v>
      </c>
      <c r="M118" s="138">
        <f t="shared" si="1"/>
        <v>0.10177838910091097</v>
      </c>
      <c r="N118" s="172">
        <f t="shared" si="1"/>
        <v>0.10788931512288613</v>
      </c>
      <c r="O118" s="141">
        <f t="shared" si="1"/>
        <v>0.16032544075236999</v>
      </c>
    </row>
    <row r="119" spans="2:15" x14ac:dyDescent="0.2">
      <c r="B119" s="61" t="s">
        <v>363</v>
      </c>
      <c r="C119" s="138">
        <f>LE_BRA!C71</f>
        <v>18.959706680024464</v>
      </c>
      <c r="D119" s="172">
        <f>LE_IND!C71</f>
        <v>18.718710598902735</v>
      </c>
      <c r="E119" s="141">
        <f>LE_ZAF!C71</f>
        <v>18.029565637760637</v>
      </c>
      <c r="G119" s="61" t="s">
        <v>768</v>
      </c>
      <c r="H119" s="138">
        <f>LE_BRA!AD71</f>
        <v>18.836586480188423</v>
      </c>
      <c r="I119" s="172">
        <f>LE_IND!AD71</f>
        <v>18.588785753249216</v>
      </c>
      <c r="J119" s="141">
        <f>LE_ZAF!AD71</f>
        <v>17.834441853294575</v>
      </c>
      <c r="L119" s="61" t="s">
        <v>1189</v>
      </c>
      <c r="M119" s="138">
        <f t="shared" si="1"/>
        <v>0.12312019983604117</v>
      </c>
      <c r="N119" s="172">
        <f t="shared" si="1"/>
        <v>0.12992484565351958</v>
      </c>
      <c r="O119" s="141">
        <f t="shared" si="1"/>
        <v>0.19512378446606249</v>
      </c>
    </row>
    <row r="120" spans="2:15" x14ac:dyDescent="0.2">
      <c r="B120" s="61" t="s">
        <v>364</v>
      </c>
      <c r="C120" s="138">
        <f>LE_BRA!C72</f>
        <v>18.644993527059576</v>
      </c>
      <c r="D120" s="172">
        <f>LE_IND!C72</f>
        <v>18.31597087091188</v>
      </c>
      <c r="E120" s="141">
        <f>LE_ZAF!C72</f>
        <v>17.471674755317611</v>
      </c>
      <c r="G120" s="61" t="s">
        <v>769</v>
      </c>
      <c r="H120" s="138">
        <f>LE_BRA!AD72</f>
        <v>18.502484866599268</v>
      </c>
      <c r="I120" s="172">
        <f>LE_IND!AD72</f>
        <v>18.161886142501285</v>
      </c>
      <c r="J120" s="141">
        <f>LE_ZAF!AD72</f>
        <v>17.238370350232657</v>
      </c>
      <c r="L120" s="61" t="s">
        <v>1190</v>
      </c>
      <c r="M120" s="138">
        <f t="shared" si="1"/>
        <v>0.14250866046030808</v>
      </c>
      <c r="N120" s="172">
        <f t="shared" si="1"/>
        <v>0.15408472841059506</v>
      </c>
      <c r="O120" s="141">
        <f t="shared" si="1"/>
        <v>0.23330440508495442</v>
      </c>
    </row>
    <row r="121" spans="2:15" x14ac:dyDescent="0.2">
      <c r="B121" s="61" t="s">
        <v>365</v>
      </c>
      <c r="C121" s="138">
        <f>LE_BRA!C73</f>
        <v>18.272293447972547</v>
      </c>
      <c r="D121" s="172">
        <f>LE_IND!C73</f>
        <v>17.828949845985978</v>
      </c>
      <c r="E121" s="141">
        <f>LE_ZAF!C73</f>
        <v>16.842710257536542</v>
      </c>
      <c r="G121" s="61" t="s">
        <v>770</v>
      </c>
      <c r="H121" s="138">
        <f>LE_BRA!AD73</f>
        <v>18.108687166793505</v>
      </c>
      <c r="I121" s="172">
        <f>LE_IND!AD73</f>
        <v>17.647370104432195</v>
      </c>
      <c r="J121" s="141">
        <f>LE_ZAF!AD73</f>
        <v>16.570538008503185</v>
      </c>
      <c r="L121" s="61" t="s">
        <v>1191</v>
      </c>
      <c r="M121" s="138">
        <f t="shared" si="1"/>
        <v>0.16360628117904241</v>
      </c>
      <c r="N121" s="172">
        <f t="shared" si="1"/>
        <v>0.18157974155378298</v>
      </c>
      <c r="O121" s="141">
        <f t="shared" si="1"/>
        <v>0.27217224903335691</v>
      </c>
    </row>
    <row r="122" spans="2:15" x14ac:dyDescent="0.2">
      <c r="B122" s="61" t="s">
        <v>366</v>
      </c>
      <c r="C122" s="138">
        <f>LE_BRA!C74</f>
        <v>17.799925282788639</v>
      </c>
      <c r="D122" s="172">
        <f>LE_IND!C74</f>
        <v>17.228152936872252</v>
      </c>
      <c r="E122" s="141">
        <f>LE_ZAF!C74</f>
        <v>16.148855018286593</v>
      </c>
      <c r="G122" s="61" t="s">
        <v>771</v>
      </c>
      <c r="H122" s="138">
        <f>LE_BRA!AD74</f>
        <v>17.60957037964306</v>
      </c>
      <c r="I122" s="172">
        <f>LE_IND!AD74</f>
        <v>17.013856347105587</v>
      </c>
      <c r="J122" s="141">
        <f>LE_ZAF!AD74</f>
        <v>15.839483996408738</v>
      </c>
      <c r="L122" s="61" t="s">
        <v>1192</v>
      </c>
      <c r="M122" s="138">
        <f t="shared" si="1"/>
        <v>0.1903549031455789</v>
      </c>
      <c r="N122" s="172">
        <f t="shared" si="1"/>
        <v>0.21429658976666488</v>
      </c>
      <c r="O122" s="141">
        <f t="shared" si="1"/>
        <v>0.3093710218778547</v>
      </c>
    </row>
    <row r="123" spans="2:15" x14ac:dyDescent="0.2">
      <c r="B123" s="61" t="s">
        <v>367</v>
      </c>
      <c r="C123" s="138">
        <f>LE_BRA!C75</f>
        <v>17.222306324384771</v>
      </c>
      <c r="D123" s="172">
        <f>LE_IND!C75</f>
        <v>16.502700221584245</v>
      </c>
      <c r="E123" s="141">
        <f>LE_ZAF!C75</f>
        <v>15.400671003104085</v>
      </c>
      <c r="G123" s="61" t="s">
        <v>772</v>
      </c>
      <c r="H123" s="138">
        <f>LE_BRA!AD75</f>
        <v>17.00069344212319</v>
      </c>
      <c r="I123" s="172">
        <f>LE_IND!AD75</f>
        <v>16.251392797498539</v>
      </c>
      <c r="J123" s="141">
        <f>LE_ZAF!AD75</f>
        <v>15.058781732778076</v>
      </c>
      <c r="L123" s="61" t="s">
        <v>1193</v>
      </c>
      <c r="M123" s="138">
        <f t="shared" si="1"/>
        <v>0.22161288226158149</v>
      </c>
      <c r="N123" s="172">
        <f t="shared" si="1"/>
        <v>0.25130742408570583</v>
      </c>
      <c r="O123" s="141">
        <f t="shared" si="1"/>
        <v>0.3418892703260088</v>
      </c>
    </row>
    <row r="124" spans="2:15" x14ac:dyDescent="0.2">
      <c r="B124" s="61" t="s">
        <v>368</v>
      </c>
      <c r="C124" s="138">
        <f>LE_BRA!C76</f>
        <v>16.524610288025933</v>
      </c>
      <c r="D124" s="172">
        <f>LE_IND!C76</f>
        <v>15.63615086334905</v>
      </c>
      <c r="E124" s="141">
        <f>LE_ZAF!C76</f>
        <v>14.592898230618648</v>
      </c>
      <c r="G124" s="61" t="s">
        <v>773</v>
      </c>
      <c r="H124" s="138">
        <f>LE_BRA!AD76</f>
        <v>16.267541289099036</v>
      </c>
      <c r="I124" s="172">
        <f>LE_IND!AD76</f>
        <v>15.344157555339304</v>
      </c>
      <c r="J124" s="141">
        <f>LE_ZAF!AD76</f>
        <v>14.224759748306312</v>
      </c>
      <c r="L124" s="61" t="s">
        <v>1194</v>
      </c>
      <c r="M124" s="138">
        <f t="shared" si="1"/>
        <v>0.25706899892689705</v>
      </c>
      <c r="N124" s="172">
        <f t="shared" si="1"/>
        <v>0.29199330800974543</v>
      </c>
      <c r="O124" s="141">
        <f t="shared" si="1"/>
        <v>0.36813848231233592</v>
      </c>
    </row>
    <row r="125" spans="2:15" x14ac:dyDescent="0.2">
      <c r="B125" s="61" t="s">
        <v>369</v>
      </c>
      <c r="C125" s="138">
        <f>LE_BRA!C77</f>
        <v>15.695789863148422</v>
      </c>
      <c r="D125" s="172">
        <f>LE_IND!C77</f>
        <v>14.609931756497851</v>
      </c>
      <c r="E125" s="141">
        <f>LE_ZAF!C77</f>
        <v>13.672853396437255</v>
      </c>
      <c r="G125" s="61" t="s">
        <v>774</v>
      </c>
      <c r="H125" s="138">
        <f>LE_BRA!AD77</f>
        <v>15.400190440540706</v>
      </c>
      <c r="I125" s="172">
        <f>LE_IND!AD77</f>
        <v>14.274256559033088</v>
      </c>
      <c r="J125" s="141">
        <f>LE_ZAF!AD77</f>
        <v>13.281285533227971</v>
      </c>
      <c r="L125" s="61" t="s">
        <v>1195</v>
      </c>
      <c r="M125" s="138">
        <f t="shared" si="1"/>
        <v>0.29559942260771521</v>
      </c>
      <c r="N125" s="172">
        <f t="shared" si="1"/>
        <v>0.33567519746476293</v>
      </c>
      <c r="O125" s="141">
        <f t="shared" si="1"/>
        <v>0.39156786320928383</v>
      </c>
    </row>
    <row r="126" spans="2:15" x14ac:dyDescent="0.2">
      <c r="B126" s="61" t="s">
        <v>370</v>
      </c>
      <c r="C126" s="138">
        <f>LE_BRA!C78</f>
        <v>14.734654514455304</v>
      </c>
      <c r="D126" s="172">
        <f>LE_IND!C78</f>
        <v>13.437309855320692</v>
      </c>
      <c r="E126" s="141">
        <f>LE_ZAF!C78</f>
        <v>12.621244131729624</v>
      </c>
      <c r="G126" s="61" t="s">
        <v>775</v>
      </c>
      <c r="H126" s="138">
        <f>LE_BRA!AD78</f>
        <v>14.400077186474732</v>
      </c>
      <c r="I126" s="172">
        <f>LE_IND!AD78</f>
        <v>13.059412249952089</v>
      </c>
      <c r="J126" s="141">
        <f>LE_ZAF!AD78</f>
        <v>12.209894436461596</v>
      </c>
      <c r="L126" s="61" t="s">
        <v>1196</v>
      </c>
      <c r="M126" s="138">
        <f t="shared" si="1"/>
        <v>0.33457732798057194</v>
      </c>
      <c r="N126" s="172">
        <f t="shared" si="1"/>
        <v>0.37789760536860229</v>
      </c>
      <c r="O126" s="141">
        <f t="shared" si="1"/>
        <v>0.41134969526802756</v>
      </c>
    </row>
    <row r="127" spans="2:15" x14ac:dyDescent="0.2">
      <c r="B127" s="61" t="s">
        <v>371</v>
      </c>
      <c r="C127" s="138">
        <f>LE_BRA!C79</f>
        <v>13.628163618003224</v>
      </c>
      <c r="D127" s="172">
        <f>LE_IND!C79</f>
        <v>12.141063146906168</v>
      </c>
      <c r="E127" s="141">
        <f>LE_ZAF!C79</f>
        <v>11.41242774556491</v>
      </c>
      <c r="G127" s="61" t="s">
        <v>776</v>
      </c>
      <c r="H127" s="138">
        <f>LE_BRA!AD79</f>
        <v>13.255557819109953</v>
      </c>
      <c r="I127" s="172">
        <f>LE_IND!AD79</f>
        <v>11.727586299988049</v>
      </c>
      <c r="J127" s="141">
        <f>LE_ZAF!AD79</f>
        <v>10.985359111650684</v>
      </c>
      <c r="L127" s="61" t="s">
        <v>1197</v>
      </c>
      <c r="M127" s="138">
        <f t="shared" si="1"/>
        <v>0.37260579889327161</v>
      </c>
      <c r="N127" s="172">
        <f t="shared" si="1"/>
        <v>0.41347684691811892</v>
      </c>
      <c r="O127" s="141">
        <f t="shared" si="1"/>
        <v>0.42706863391422623</v>
      </c>
    </row>
    <row r="128" spans="2:15" x14ac:dyDescent="0.2">
      <c r="B128" s="61" t="s">
        <v>372</v>
      </c>
      <c r="C128" s="138">
        <f>LE_BRA!C80</f>
        <v>12.378860814885945</v>
      </c>
      <c r="D128" s="172">
        <f>LE_IND!C80</f>
        <v>10.721990641356163</v>
      </c>
      <c r="E128" s="141">
        <f>LE_ZAF!C80</f>
        <v>10.037071127354487</v>
      </c>
      <c r="G128" s="61" t="s">
        <v>777</v>
      </c>
      <c r="H128" s="138">
        <f>LE_BRA!AD80</f>
        <v>11.972263251476624</v>
      </c>
      <c r="I128" s="172">
        <f>LE_IND!AD80</f>
        <v>10.281535271770528</v>
      </c>
      <c r="J128" s="141">
        <f>LE_ZAF!AD80</f>
        <v>9.6000318328136558</v>
      </c>
      <c r="L128" s="61" t="s">
        <v>1198</v>
      </c>
      <c r="M128" s="138">
        <f t="shared" si="1"/>
        <v>0.40659756340932063</v>
      </c>
      <c r="N128" s="172">
        <f t="shared" si="1"/>
        <v>0.44045536958563503</v>
      </c>
      <c r="O128" s="141">
        <f t="shared" si="1"/>
        <v>0.43703929454083124</v>
      </c>
    </row>
    <row r="129" spans="2:15" x14ac:dyDescent="0.2">
      <c r="B129" s="61" t="s">
        <v>373</v>
      </c>
      <c r="C129" s="138">
        <f>LE_BRA!C81</f>
        <v>11.01440318695335</v>
      </c>
      <c r="D129" s="172">
        <f>LE_IND!C81</f>
        <v>9.2116881496268626</v>
      </c>
      <c r="E129" s="141">
        <f>LE_ZAF!C81</f>
        <v>8.5387103127671793</v>
      </c>
      <c r="G129" s="61" t="s">
        <v>778</v>
      </c>
      <c r="H129" s="138">
        <f>LE_BRA!AD81</f>
        <v>10.583165278214226</v>
      </c>
      <c r="I129" s="172">
        <f>LE_IND!AD81</f>
        <v>8.7563438531947533</v>
      </c>
      <c r="J129" s="141">
        <f>LE_ZAF!AD81</f>
        <v>8.1031969196993856</v>
      </c>
      <c r="L129" s="61" t="s">
        <v>1199</v>
      </c>
      <c r="M129" s="138">
        <f t="shared" si="1"/>
        <v>0.43123790873912426</v>
      </c>
      <c r="N129" s="172">
        <f t="shared" si="1"/>
        <v>0.45534429643210927</v>
      </c>
      <c r="O129" s="141">
        <f t="shared" si="1"/>
        <v>0.43551339306779369</v>
      </c>
    </row>
    <row r="130" spans="2:15" x14ac:dyDescent="0.2">
      <c r="B130" s="61" t="s">
        <v>374</v>
      </c>
      <c r="C130" s="138">
        <f>LE_BRA!C82</f>
        <v>9.5481423079249907</v>
      </c>
      <c r="D130" s="172">
        <f>LE_IND!C82</f>
        <v>7.6952158491066038</v>
      </c>
      <c r="E130" s="141">
        <f>LE_ZAF!C82</f>
        <v>6.975916555656152</v>
      </c>
      <c r="G130" s="61" t="s">
        <v>779</v>
      </c>
      <c r="H130" s="138">
        <f>LE_BRA!AD82</f>
        <v>9.1045206306807422</v>
      </c>
      <c r="I130" s="172">
        <f>LE_IND!AD82</f>
        <v>7.2424593472969532</v>
      </c>
      <c r="J130" s="141">
        <f>LE_ZAF!AD82</f>
        <v>6.5581119505662233</v>
      </c>
      <c r="L130" s="61" t="s">
        <v>1200</v>
      </c>
      <c r="M130" s="138">
        <f t="shared" si="1"/>
        <v>0.4436216772442485</v>
      </c>
      <c r="N130" s="172">
        <f t="shared" si="1"/>
        <v>0.45275650180965066</v>
      </c>
      <c r="O130" s="141">
        <f t="shared" si="1"/>
        <v>0.41780460508992867</v>
      </c>
    </row>
    <row r="131" spans="2:15" x14ac:dyDescent="0.2">
      <c r="B131" s="61" t="s">
        <v>375</v>
      </c>
      <c r="C131" s="138">
        <f>LE_BRA!C83</f>
        <v>7.3827570647422931</v>
      </c>
      <c r="D131" s="172">
        <f>LE_IND!C83</f>
        <v>5.6378733813350745</v>
      </c>
      <c r="E131" s="141">
        <f>LE_ZAF!C83</f>
        <v>4.7489086188927745</v>
      </c>
      <c r="G131" s="61" t="s">
        <v>780</v>
      </c>
      <c r="H131" s="138">
        <f>LE_BRA!AD83</f>
        <v>6.9473582270445879</v>
      </c>
      <c r="I131" s="172">
        <f>LE_IND!AD83</f>
        <v>5.2171690446502677</v>
      </c>
      <c r="J131" s="141">
        <f>LE_ZAF!AD83</f>
        <v>4.382406010340083</v>
      </c>
      <c r="L131" s="61" t="s">
        <v>1201</v>
      </c>
      <c r="M131" s="138">
        <f t="shared" si="1"/>
        <v>0.43539883769770515</v>
      </c>
      <c r="N131" s="172">
        <f t="shared" si="1"/>
        <v>0.42070433668480689</v>
      </c>
      <c r="O131" s="141">
        <f t="shared" si="1"/>
        <v>0.36650260855269146</v>
      </c>
    </row>
    <row r="132" spans="2:15" x14ac:dyDescent="0.2">
      <c r="B132" s="61" t="s">
        <v>376</v>
      </c>
      <c r="C132" s="138">
        <f>LE_BRA!C84</f>
        <v>19.701661342296514</v>
      </c>
      <c r="D132" s="172">
        <f>LE_IND!C84</f>
        <v>19.50373966303048</v>
      </c>
      <c r="E132" s="141">
        <f>LE_ZAF!C84</f>
        <v>19.143019172687225</v>
      </c>
      <c r="G132" s="61" t="s">
        <v>782</v>
      </c>
      <c r="H132" s="138">
        <f>LE_BRA!AD84</f>
        <v>19.634442373432027</v>
      </c>
      <c r="I132" s="172">
        <f>LE_IND!AD84</f>
        <v>19.422225139017584</v>
      </c>
      <c r="J132" s="141">
        <f>LE_ZAF!AD84</f>
        <v>19.026548308047619</v>
      </c>
      <c r="L132" s="61" t="s">
        <v>1202</v>
      </c>
      <c r="M132" s="138">
        <f t="shared" si="1"/>
        <v>6.7218968864487749E-2</v>
      </c>
      <c r="N132" s="172">
        <f t="shared" si="1"/>
        <v>8.1514524012895606E-2</v>
      </c>
      <c r="O132" s="141">
        <f t="shared" si="1"/>
        <v>0.11647086463960576</v>
      </c>
    </row>
    <row r="133" spans="2:15" x14ac:dyDescent="0.2">
      <c r="B133" s="61" t="s">
        <v>377</v>
      </c>
      <c r="C133" s="138">
        <f>LE_BRA!C85</f>
        <v>19.516218590820728</v>
      </c>
      <c r="D133" s="172">
        <f>LE_IND!C85</f>
        <v>19.33791404438718</v>
      </c>
      <c r="E133" s="141">
        <f>LE_ZAF!C85</f>
        <v>18.901614670583808</v>
      </c>
      <c r="G133" s="61" t="s">
        <v>783</v>
      </c>
      <c r="H133" s="138">
        <f>LE_BRA!AD85</f>
        <v>19.43519968439594</v>
      </c>
      <c r="I133" s="172">
        <f>LE_IND!AD85</f>
        <v>19.248674206726633</v>
      </c>
      <c r="J133" s="141">
        <f>LE_ZAF!AD85</f>
        <v>18.770708055440096</v>
      </c>
      <c r="L133" s="61" t="s">
        <v>1203</v>
      </c>
      <c r="M133" s="138">
        <f t="shared" si="1"/>
        <v>8.1018906424787929E-2</v>
      </c>
      <c r="N133" s="172">
        <f t="shared" si="1"/>
        <v>8.9239837660546328E-2</v>
      </c>
      <c r="O133" s="141">
        <f t="shared" si="1"/>
        <v>0.13090661514371149</v>
      </c>
    </row>
    <row r="134" spans="2:15" x14ac:dyDescent="0.2">
      <c r="B134" s="61" t="s">
        <v>378</v>
      </c>
      <c r="C134" s="138">
        <f>LE_BRA!C86</f>
        <v>19.265698481983602</v>
      </c>
      <c r="D134" s="172">
        <f>LE_IND!C86</f>
        <v>19.068598980413807</v>
      </c>
      <c r="E134" s="141">
        <f>LE_ZAF!C86</f>
        <v>18.525928662979339</v>
      </c>
      <c r="G134" s="61" t="s">
        <v>784</v>
      </c>
      <c r="H134" s="138">
        <f>LE_BRA!AD86</f>
        <v>19.165161396000769</v>
      </c>
      <c r="I134" s="172">
        <f>LE_IND!AD86</f>
        <v>18.961652677490818</v>
      </c>
      <c r="J134" s="141">
        <f>LE_ZAF!AD86</f>
        <v>18.367513860903106</v>
      </c>
      <c r="L134" s="61" t="s">
        <v>1204</v>
      </c>
      <c r="M134" s="138">
        <f t="shared" si="1"/>
        <v>0.10053708598283251</v>
      </c>
      <c r="N134" s="172">
        <f t="shared" si="1"/>
        <v>0.10694630292298868</v>
      </c>
      <c r="O134" s="141">
        <f t="shared" si="1"/>
        <v>0.15841480207623349</v>
      </c>
    </row>
    <row r="135" spans="2:15" x14ac:dyDescent="0.2">
      <c r="B135" s="61" t="s">
        <v>379</v>
      </c>
      <c r="C135" s="138">
        <f>LE_BRA!C87</f>
        <v>18.974442056998434</v>
      </c>
      <c r="D135" s="172">
        <f>LE_IND!C87</f>
        <v>18.730444238656098</v>
      </c>
      <c r="E135" s="141">
        <f>LE_ZAF!C87</f>
        <v>18.052752328953794</v>
      </c>
      <c r="G135" s="61" t="s">
        <v>785</v>
      </c>
      <c r="H135" s="138">
        <f>LE_BRA!AD87</f>
        <v>18.852756696988937</v>
      </c>
      <c r="I135" s="172">
        <f>LE_IND!AD87</f>
        <v>18.601566415354785</v>
      </c>
      <c r="J135" s="141">
        <f>LE_ZAF!AD87</f>
        <v>17.859887832840055</v>
      </c>
      <c r="L135" s="61" t="s">
        <v>1205</v>
      </c>
      <c r="M135" s="138">
        <f t="shared" si="1"/>
        <v>0.12168536000949715</v>
      </c>
      <c r="N135" s="172">
        <f t="shared" si="1"/>
        <v>0.12887782330131259</v>
      </c>
      <c r="O135" s="141">
        <f t="shared" si="1"/>
        <v>0.19286449611373868</v>
      </c>
    </row>
    <row r="136" spans="2:15" x14ac:dyDescent="0.2">
      <c r="B136" s="61" t="s">
        <v>380</v>
      </c>
      <c r="C136" s="138">
        <f>LE_BRA!C88</f>
        <v>18.661385785923816</v>
      </c>
      <c r="D136" s="172">
        <f>LE_IND!C88</f>
        <v>18.32931950876559</v>
      </c>
      <c r="E136" s="141">
        <f>LE_ZAF!C88</f>
        <v>17.498749111066356</v>
      </c>
      <c r="G136" s="61" t="s">
        <v>786</v>
      </c>
      <c r="H136" s="138">
        <f>LE_BRA!AD88</f>
        <v>18.520400086749287</v>
      </c>
      <c r="I136" s="172">
        <f>LE_IND!AD88</f>
        <v>18.176363809818049</v>
      </c>
      <c r="J136" s="141">
        <f>LE_ZAF!AD88</f>
        <v>17.268031873913792</v>
      </c>
      <c r="L136" s="61" t="s">
        <v>1206</v>
      </c>
      <c r="M136" s="138">
        <f t="shared" si="1"/>
        <v>0.14098569917452863</v>
      </c>
      <c r="N136" s="172">
        <f t="shared" si="1"/>
        <v>0.15295569894754024</v>
      </c>
      <c r="O136" s="141">
        <f t="shared" si="1"/>
        <v>0.23071723715256454</v>
      </c>
    </row>
    <row r="137" spans="2:15" x14ac:dyDescent="0.2">
      <c r="B137" s="61" t="s">
        <v>381</v>
      </c>
      <c r="C137" s="138">
        <f>LE_BRA!C89</f>
        <v>18.290409850782911</v>
      </c>
      <c r="D137" s="172">
        <f>LE_IND!C89</f>
        <v>17.844045953758734</v>
      </c>
      <c r="E137" s="141">
        <f>LE_ZAF!C89</f>
        <v>16.872781322929143</v>
      </c>
      <c r="G137" s="61" t="s">
        <v>787</v>
      </c>
      <c r="H137" s="138">
        <f>LE_BRA!AD89</f>
        <v>18.128394603286349</v>
      </c>
      <c r="I137" s="172">
        <f>LE_IND!AD89</f>
        <v>17.66366493686213</v>
      </c>
      <c r="J137" s="141">
        <f>LE_ZAF!AD89</f>
        <v>16.603400592530143</v>
      </c>
      <c r="L137" s="61" t="s">
        <v>1207</v>
      </c>
      <c r="M137" s="138">
        <f t="shared" si="1"/>
        <v>0.16201524749656215</v>
      </c>
      <c r="N137" s="172">
        <f t="shared" si="1"/>
        <v>0.1803810168966038</v>
      </c>
      <c r="O137" s="141">
        <f t="shared" si="1"/>
        <v>0.2693807303989999</v>
      </c>
    </row>
    <row r="138" spans="2:15" x14ac:dyDescent="0.2">
      <c r="B138" s="61" t="s">
        <v>382</v>
      </c>
      <c r="C138" s="138">
        <f>LE_BRA!C90</f>
        <v>17.82042459990431</v>
      </c>
      <c r="D138" s="172">
        <f>LE_IND!C90</f>
        <v>17.245313734857483</v>
      </c>
      <c r="E138" s="141">
        <f>LE_ZAF!C90</f>
        <v>16.180253571038374</v>
      </c>
      <c r="G138" s="61" t="s">
        <v>788</v>
      </c>
      <c r="H138" s="138">
        <f>LE_BRA!AD90</f>
        <v>17.631778133655391</v>
      </c>
      <c r="I138" s="172">
        <f>LE_IND!AD90</f>
        <v>17.032291319651868</v>
      </c>
      <c r="J138" s="141">
        <f>LE_ZAF!AD90</f>
        <v>15.873677491594666</v>
      </c>
      <c r="L138" s="61" t="s">
        <v>1208</v>
      </c>
      <c r="M138" s="138">
        <f t="shared" si="1"/>
        <v>0.1886464662489189</v>
      </c>
      <c r="N138" s="172">
        <f t="shared" si="1"/>
        <v>0.21302241520561438</v>
      </c>
      <c r="O138" s="141">
        <f t="shared" si="1"/>
        <v>0.30657607944370824</v>
      </c>
    </row>
    <row r="139" spans="2:15" x14ac:dyDescent="0.2">
      <c r="B139" s="61" t="s">
        <v>383</v>
      </c>
      <c r="C139" s="138">
        <f>LE_BRA!C91</f>
        <v>17.245594336590948</v>
      </c>
      <c r="D139" s="172">
        <f>LE_IND!C91</f>
        <v>16.522081187012414</v>
      </c>
      <c r="E139" s="141">
        <f>LE_ZAF!C91</f>
        <v>15.431317590796823</v>
      </c>
      <c r="G139" s="61" t="s">
        <v>789</v>
      </c>
      <c r="H139" s="138">
        <f>LE_BRA!AD91</f>
        <v>17.025819064857981</v>
      </c>
      <c r="I139" s="172">
        <f>LE_IND!AD91</f>
        <v>16.272104616421352</v>
      </c>
      <c r="J139" s="141">
        <f>LE_ZAF!AD91</f>
        <v>15.091999393819297</v>
      </c>
      <c r="L139" s="61" t="s">
        <v>1209</v>
      </c>
      <c r="M139" s="138">
        <f t="shared" si="1"/>
        <v>0.21977527173296707</v>
      </c>
      <c r="N139" s="172">
        <f t="shared" si="1"/>
        <v>0.2499765705910626</v>
      </c>
      <c r="O139" s="141">
        <f t="shared" si="1"/>
        <v>0.3393181969775263</v>
      </c>
    </row>
    <row r="140" spans="2:15" x14ac:dyDescent="0.2">
      <c r="B140" s="61" t="s">
        <v>384</v>
      </c>
      <c r="C140" s="138">
        <f>LE_BRA!C92</f>
        <v>16.551011342593547</v>
      </c>
      <c r="D140" s="172">
        <f>LE_IND!C92</f>
        <v>15.657835491693804</v>
      </c>
      <c r="E140" s="141">
        <f>LE_ZAF!C92</f>
        <v>14.620863796864082</v>
      </c>
      <c r="G140" s="61" t="s">
        <v>790</v>
      </c>
      <c r="H140" s="138">
        <f>LE_BRA!AD92</f>
        <v>16.295906424935083</v>
      </c>
      <c r="I140" s="172">
        <f>LE_IND!AD92</f>
        <v>15.367199432671798</v>
      </c>
      <c r="J140" s="141">
        <f>LE_ZAF!AD92</f>
        <v>14.254871458996448</v>
      </c>
      <c r="L140" s="61" t="s">
        <v>1210</v>
      </c>
      <c r="M140" s="138">
        <f t="shared" si="1"/>
        <v>0.2551049176584641</v>
      </c>
      <c r="N140" s="172">
        <f t="shared" si="1"/>
        <v>0.29063605902200607</v>
      </c>
      <c r="O140" s="141">
        <f t="shared" si="1"/>
        <v>0.36599233786763463</v>
      </c>
    </row>
    <row r="141" spans="2:15" x14ac:dyDescent="0.2">
      <c r="B141" s="61" t="s">
        <v>385</v>
      </c>
      <c r="C141" s="138">
        <f>LE_BRA!C93</f>
        <v>15.725445522823636</v>
      </c>
      <c r="D141" s="172">
        <f>LE_IND!C93</f>
        <v>14.634028353813338</v>
      </c>
      <c r="E141" s="141">
        <f>LE_ZAF!C93</f>
        <v>13.697560122646694</v>
      </c>
      <c r="G141" s="61" t="s">
        <v>791</v>
      </c>
      <c r="H141" s="138">
        <f>LE_BRA!AD93</f>
        <v>15.431911892412698</v>
      </c>
      <c r="I141" s="172">
        <f>LE_IND!AD93</f>
        <v>14.29971070776452</v>
      </c>
      <c r="J141" s="141">
        <f>LE_ZAF!AD93</f>
        <v>13.307661896248174</v>
      </c>
      <c r="L141" s="61" t="s">
        <v>1211</v>
      </c>
      <c r="M141" s="138">
        <f t="shared" si="1"/>
        <v>0.29353363041093772</v>
      </c>
      <c r="N141" s="172">
        <f t="shared" si="1"/>
        <v>0.33431764604881842</v>
      </c>
      <c r="O141" s="141">
        <f t="shared" si="1"/>
        <v>0.38989822639852001</v>
      </c>
    </row>
    <row r="142" spans="2:15" x14ac:dyDescent="0.2">
      <c r="B142" s="61" t="s">
        <v>386</v>
      </c>
      <c r="C142" s="138">
        <f>LE_BRA!C94</f>
        <v>14.767277695776821</v>
      </c>
      <c r="D142" s="172">
        <f>LE_IND!C94</f>
        <v>13.463456124677496</v>
      </c>
      <c r="E142" s="141">
        <f>LE_ZAF!C94</f>
        <v>12.642657005383745</v>
      </c>
      <c r="G142" s="61" t="s">
        <v>792</v>
      </c>
      <c r="H142" s="138">
        <f>LE_BRA!AD94</f>
        <v>14.434799931265065</v>
      </c>
      <c r="I142" s="172">
        <f>LE_IND!AD94</f>
        <v>13.086849729654249</v>
      </c>
      <c r="J142" s="141">
        <f>LE_ZAF!AD94</f>
        <v>12.232507370109255</v>
      </c>
      <c r="L142" s="61" t="s">
        <v>1212</v>
      </c>
      <c r="M142" s="138">
        <f t="shared" si="1"/>
        <v>0.33247776451175604</v>
      </c>
      <c r="N142" s="172">
        <f t="shared" si="1"/>
        <v>0.37660639502324678</v>
      </c>
      <c r="O142" s="141">
        <f t="shared" si="1"/>
        <v>0.41014963527448955</v>
      </c>
    </row>
    <row r="143" spans="2:15" x14ac:dyDescent="0.2">
      <c r="B143" s="61" t="s">
        <v>387</v>
      </c>
      <c r="C143" s="138">
        <f>LE_BRA!C95</f>
        <v>13.663205297708263</v>
      </c>
      <c r="D143" s="172">
        <f>LE_IND!C95</f>
        <v>12.168297691244945</v>
      </c>
      <c r="E143" s="141">
        <f>LE_ZAF!C95</f>
        <v>11.430968730048875</v>
      </c>
      <c r="G143" s="61" t="s">
        <v>793</v>
      </c>
      <c r="H143" s="138">
        <f>LE_BRA!AD95</f>
        <v>13.292651030735374</v>
      </c>
      <c r="I143" s="172">
        <f>LE_IND!AD95</f>
        <v>11.755937245285667</v>
      </c>
      <c r="J143" s="141">
        <f>LE_ZAF!AD95</f>
        <v>11.004682117580534</v>
      </c>
      <c r="L143" s="61" t="s">
        <v>1213</v>
      </c>
      <c r="M143" s="138">
        <f t="shared" si="1"/>
        <v>0.37055426697288851</v>
      </c>
      <c r="N143" s="172">
        <f t="shared" si="1"/>
        <v>0.41236044595927801</v>
      </c>
      <c r="O143" s="141">
        <f t="shared" si="1"/>
        <v>0.42628661246834021</v>
      </c>
    </row>
    <row r="144" spans="2:15" x14ac:dyDescent="0.2">
      <c r="B144" s="61" t="s">
        <v>388</v>
      </c>
      <c r="C144" s="138">
        <f>LE_BRA!C96</f>
        <v>12.415195794072684</v>
      </c>
      <c r="D144" s="172">
        <f>LE_IND!C96</f>
        <v>10.74930509377675</v>
      </c>
      <c r="E144" s="141">
        <f>LE_ZAF!C96</f>
        <v>10.053283040473815</v>
      </c>
      <c r="G144" s="61" t="s">
        <v>794</v>
      </c>
      <c r="H144" s="138">
        <f>LE_BRA!AD96</f>
        <v>12.010491985600618</v>
      </c>
      <c r="I144" s="172">
        <f>LE_IND!AD96</f>
        <v>10.309713981595319</v>
      </c>
      <c r="J144" s="141">
        <f>LE_ZAF!AD96</f>
        <v>9.6166739708658024</v>
      </c>
      <c r="L144" s="61" t="s">
        <v>1214</v>
      </c>
      <c r="M144" s="138">
        <f t="shared" si="1"/>
        <v>0.40470380847206577</v>
      </c>
      <c r="N144" s="172">
        <f t="shared" si="1"/>
        <v>0.43959111218143043</v>
      </c>
      <c r="O144" s="141">
        <f t="shared" si="1"/>
        <v>0.43660906960801249</v>
      </c>
    </row>
    <row r="145" spans="2:15" x14ac:dyDescent="0.2">
      <c r="B145" s="61" t="s">
        <v>389</v>
      </c>
      <c r="C145" s="138">
        <f>LE_BRA!C97</f>
        <v>11.049972092683026</v>
      </c>
      <c r="D145" s="172">
        <f>LE_IND!C97</f>
        <v>9.2377343201746438</v>
      </c>
      <c r="E145" s="141">
        <f>LE_ZAF!C97</f>
        <v>8.5529285396385131</v>
      </c>
      <c r="G145" s="61" t="s">
        <v>795</v>
      </c>
      <c r="H145" s="138">
        <f>LE_BRA!AD97</f>
        <v>10.620319208000467</v>
      </c>
      <c r="I145" s="172">
        <f>LE_IND!AD97</f>
        <v>8.7829448957244516</v>
      </c>
      <c r="J145" s="141">
        <f>LE_ZAF!AD97</f>
        <v>8.1175450212381843</v>
      </c>
      <c r="L145" s="61" t="s">
        <v>1215</v>
      </c>
      <c r="M145" s="138">
        <f t="shared" si="1"/>
        <v>0.42965288468255913</v>
      </c>
      <c r="N145" s="172">
        <f t="shared" si="1"/>
        <v>0.45478942445019221</v>
      </c>
      <c r="O145" s="141">
        <f t="shared" si="1"/>
        <v>0.43538351840032874</v>
      </c>
    </row>
    <row r="146" spans="2:15" x14ac:dyDescent="0.2">
      <c r="B146" s="61" t="s">
        <v>390</v>
      </c>
      <c r="C146" s="138">
        <f>LE_BRA!C98</f>
        <v>9.5808169166752943</v>
      </c>
      <c r="D146" s="172">
        <f>LE_IND!C98</f>
        <v>7.7182638701293662</v>
      </c>
      <c r="E146" s="141">
        <f>LE_ZAF!C98</f>
        <v>6.9884682048268454</v>
      </c>
      <c r="G146" s="61" t="s">
        <v>796</v>
      </c>
      <c r="H146" s="138">
        <f>LE_BRA!AD98</f>
        <v>9.1383777152947179</v>
      </c>
      <c r="I146" s="172">
        <f>LE_IND!AD98</f>
        <v>7.2657368564656579</v>
      </c>
      <c r="J146" s="141">
        <f>LE_ZAF!AD98</f>
        <v>6.5705502118680732</v>
      </c>
      <c r="L146" s="61" t="s">
        <v>1216</v>
      </c>
      <c r="M146" s="138">
        <f t="shared" si="1"/>
        <v>0.44243920138057646</v>
      </c>
      <c r="N146" s="172">
        <f t="shared" si="1"/>
        <v>0.45252701366370829</v>
      </c>
      <c r="O146" s="141">
        <f t="shared" si="1"/>
        <v>0.41791799295877219</v>
      </c>
    </row>
    <row r="147" spans="2:15" x14ac:dyDescent="0.2">
      <c r="B147" s="61" t="s">
        <v>391</v>
      </c>
      <c r="C147" s="138">
        <f>LE_BRA!C99</f>
        <v>7.4078791118349061</v>
      </c>
      <c r="D147" s="172">
        <f>LE_IND!C99</f>
        <v>5.6545818585704977</v>
      </c>
      <c r="E147" s="141">
        <f>LE_ZAF!C99</f>
        <v>4.7594396657454716</v>
      </c>
      <c r="G147" s="61" t="s">
        <v>797</v>
      </c>
      <c r="H147" s="138">
        <f>LE_BRA!AD99</f>
        <v>6.9730997075945238</v>
      </c>
      <c r="I147" s="172">
        <f>LE_IND!AD99</f>
        <v>5.2337258631026167</v>
      </c>
      <c r="J147" s="141">
        <f>LE_ZAF!AD99</f>
        <v>4.3925623718461431</v>
      </c>
      <c r="L147" s="61" t="s">
        <v>1217</v>
      </c>
      <c r="M147" s="138">
        <f t="shared" si="1"/>
        <v>0.43477940424038231</v>
      </c>
      <c r="N147" s="172">
        <f t="shared" si="1"/>
        <v>0.42085599546788099</v>
      </c>
      <c r="O147" s="141">
        <f t="shared" si="1"/>
        <v>0.36687729389932855</v>
      </c>
    </row>
    <row r="148" spans="2:15" x14ac:dyDescent="0.2">
      <c r="B148" s="61" t="s">
        <v>392</v>
      </c>
      <c r="C148" s="138">
        <f>LE_BRA!C100</f>
        <v>19.710335014439703</v>
      </c>
      <c r="D148" s="172">
        <f>LE_IND!C100</f>
        <v>19.51319883773585</v>
      </c>
      <c r="E148" s="141">
        <f>LE_ZAF!C100</f>
        <v>19.157915532147701</v>
      </c>
      <c r="G148" s="61" t="s">
        <v>799</v>
      </c>
      <c r="H148" s="138">
        <f>LE_BRA!AD100</f>
        <v>19.644016531111401</v>
      </c>
      <c r="I148" s="172">
        <f>LE_IND!AD100</f>
        <v>19.432694187104861</v>
      </c>
      <c r="J148" s="141">
        <f>LE_ZAF!AD100</f>
        <v>19.043008436711574</v>
      </c>
      <c r="L148" s="61" t="s">
        <v>1218</v>
      </c>
      <c r="M148" s="138">
        <f t="shared" si="1"/>
        <v>6.6318483328302591E-2</v>
      </c>
      <c r="N148" s="172">
        <f t="shared" si="1"/>
        <v>8.050465063098855E-2</v>
      </c>
      <c r="O148" s="141">
        <f t="shared" si="1"/>
        <v>0.11490709543612709</v>
      </c>
    </row>
    <row r="149" spans="2:15" x14ac:dyDescent="0.2">
      <c r="B149" s="61" t="s">
        <v>393</v>
      </c>
      <c r="C149" s="138">
        <f>LE_BRA!C101</f>
        <v>19.52638885433916</v>
      </c>
      <c r="D149" s="172">
        <f>LE_IND!C101</f>
        <v>19.346869177188999</v>
      </c>
      <c r="E149" s="141">
        <f>LE_ZAF!C101</f>
        <v>18.917889611908418</v>
      </c>
      <c r="G149" s="61" t="s">
        <v>800</v>
      </c>
      <c r="H149" s="138">
        <f>LE_BRA!AD101</f>
        <v>19.446398883525976</v>
      </c>
      <c r="I149" s="172">
        <f>LE_IND!AD101</f>
        <v>19.258502380651979</v>
      </c>
      <c r="J149" s="141">
        <f>LE_ZAF!AD101</f>
        <v>18.788627767434271</v>
      </c>
      <c r="L149" s="61" t="s">
        <v>1219</v>
      </c>
      <c r="M149" s="138">
        <f t="shared" si="1"/>
        <v>7.998997081318393E-2</v>
      </c>
      <c r="N149" s="172">
        <f t="shared" si="1"/>
        <v>8.8366796537020065E-2</v>
      </c>
      <c r="O149" s="141">
        <f t="shared" si="1"/>
        <v>0.12926184447414713</v>
      </c>
    </row>
    <row r="150" spans="2:15" x14ac:dyDescent="0.2">
      <c r="B150" s="61" t="s">
        <v>394</v>
      </c>
      <c r="C150" s="138">
        <f>LE_BRA!C102</f>
        <v>19.278192479253459</v>
      </c>
      <c r="D150" s="172">
        <f>LE_IND!C102</f>
        <v>19.078767960950746</v>
      </c>
      <c r="E150" s="141">
        <f>LE_ZAF!C102</f>
        <v>18.545315067840836</v>
      </c>
      <c r="G150" s="61" t="s">
        <v>801</v>
      </c>
      <c r="H150" s="138">
        <f>LE_BRA!AD102</f>
        <v>19.178904593507035</v>
      </c>
      <c r="I150" s="172">
        <f>LE_IND!AD102</f>
        <v>18.972769447479234</v>
      </c>
      <c r="J150" s="141">
        <f>LE_ZAF!AD102</f>
        <v>18.388824900984588</v>
      </c>
      <c r="L150" s="61" t="s">
        <v>1220</v>
      </c>
      <c r="M150" s="138">
        <f t="shared" si="1"/>
        <v>9.9287885746424109E-2</v>
      </c>
      <c r="N150" s="172">
        <f t="shared" si="1"/>
        <v>0.10599851347151201</v>
      </c>
      <c r="O150" s="141">
        <f t="shared" si="1"/>
        <v>0.15649016685624773</v>
      </c>
    </row>
    <row r="151" spans="2:15" x14ac:dyDescent="0.2">
      <c r="B151" s="61" t="s">
        <v>395</v>
      </c>
      <c r="C151" s="138">
        <f>LE_BRA!C103</f>
        <v>18.989231621905624</v>
      </c>
      <c r="D151" s="172">
        <f>LE_IND!C103</f>
        <v>18.742215544849412</v>
      </c>
      <c r="E151" s="141">
        <f>LE_ZAF!C103</f>
        <v>18.076020566941718</v>
      </c>
      <c r="G151" s="61" t="s">
        <v>802</v>
      </c>
      <c r="H151" s="138">
        <f>LE_BRA!AD103</f>
        <v>18.868990787840758</v>
      </c>
      <c r="I151" s="172">
        <f>LE_IND!AD103</f>
        <v>18.614390525787165</v>
      </c>
      <c r="J151" s="141">
        <f>LE_ZAF!AD103</f>
        <v>17.885432418818699</v>
      </c>
      <c r="L151" s="61" t="s">
        <v>1221</v>
      </c>
      <c r="M151" s="138">
        <f t="shared" si="1"/>
        <v>0.12024083406486596</v>
      </c>
      <c r="N151" s="172">
        <f t="shared" si="1"/>
        <v>0.12782501906224653</v>
      </c>
      <c r="O151" s="141">
        <f t="shared" si="1"/>
        <v>0.19058814812301961</v>
      </c>
    </row>
    <row r="152" spans="2:15" x14ac:dyDescent="0.2">
      <c r="B152" s="61" t="s">
        <v>396</v>
      </c>
      <c r="C152" s="138">
        <f>LE_BRA!C104</f>
        <v>18.677843427246348</v>
      </c>
      <c r="D152" s="172">
        <f>LE_IND!C104</f>
        <v>18.342714148502168</v>
      </c>
      <c r="E152" s="141">
        <f>LE_ZAF!C104</f>
        <v>17.525920489817203</v>
      </c>
      <c r="G152" s="61" t="s">
        <v>803</v>
      </c>
      <c r="H152" s="138">
        <f>LE_BRA!AD104</f>
        <v>18.538392146499124</v>
      </c>
      <c r="I152" s="172">
        <f>LE_IND!AD104</f>
        <v>18.190894378671977</v>
      </c>
      <c r="J152" s="141">
        <f>LE_ZAF!AD104</f>
        <v>17.297810508614187</v>
      </c>
      <c r="L152" s="61" t="s">
        <v>1222</v>
      </c>
      <c r="M152" s="138">
        <f t="shared" si="1"/>
        <v>0.1394512807472239</v>
      </c>
      <c r="N152" s="172">
        <f t="shared" si="1"/>
        <v>0.15181976983019041</v>
      </c>
      <c r="O152" s="141">
        <f t="shared" si="1"/>
        <v>0.22810998120301562</v>
      </c>
    </row>
    <row r="153" spans="2:15" x14ac:dyDescent="0.2">
      <c r="B153" s="61" t="s">
        <v>397</v>
      </c>
      <c r="C153" s="138">
        <f>LE_BRA!C105</f>
        <v>18.308604863266737</v>
      </c>
      <c r="D153" s="172">
        <f>LE_IND!C105</f>
        <v>17.859197944147475</v>
      </c>
      <c r="E153" s="141">
        <f>LE_ZAF!C105</f>
        <v>16.902961355745219</v>
      </c>
      <c r="G153" s="61" t="s">
        <v>804</v>
      </c>
      <c r="H153" s="138">
        <f>LE_BRA!AD105</f>
        <v>18.148194147995802</v>
      </c>
      <c r="I153" s="172">
        <f>LE_IND!AD105</f>
        <v>17.680023822709767</v>
      </c>
      <c r="J153" s="141">
        <f>LE_ZAF!AD105</f>
        <v>16.636394260730228</v>
      </c>
      <c r="L153" s="61" t="s">
        <v>1223</v>
      </c>
      <c r="M153" s="138">
        <f t="shared" si="1"/>
        <v>0.16041071527093465</v>
      </c>
      <c r="N153" s="172">
        <f t="shared" si="1"/>
        <v>0.17917412143770761</v>
      </c>
      <c r="O153" s="141">
        <f t="shared" si="1"/>
        <v>0.26656709501499165</v>
      </c>
    </row>
    <row r="154" spans="2:15" x14ac:dyDescent="0.2">
      <c r="B154" s="61" t="s">
        <v>398</v>
      </c>
      <c r="C154" s="138">
        <f>LE_BRA!C106</f>
        <v>17.841019061401717</v>
      </c>
      <c r="D154" s="172">
        <f>LE_IND!C106</f>
        <v>17.262542267139228</v>
      </c>
      <c r="E154" s="141">
        <f>LE_ZAF!C106</f>
        <v>16.211765416372689</v>
      </c>
      <c r="G154" s="61" t="s">
        <v>805</v>
      </c>
      <c r="H154" s="138">
        <f>LE_BRA!AD106</f>
        <v>17.654097094701182</v>
      </c>
      <c r="I154" s="172">
        <f>LE_IND!AD106</f>
        <v>17.050803676302511</v>
      </c>
      <c r="J154" s="141">
        <f>LE_ZAF!AD106</f>
        <v>15.908006483977319</v>
      </c>
      <c r="L154" s="61" t="s">
        <v>1224</v>
      </c>
      <c r="M154" s="138">
        <f t="shared" si="1"/>
        <v>0.18692196670053463</v>
      </c>
      <c r="N154" s="172">
        <f t="shared" si="1"/>
        <v>0.21173859083671687</v>
      </c>
      <c r="O154" s="141">
        <f t="shared" si="1"/>
        <v>0.30375893239537</v>
      </c>
    </row>
    <row r="155" spans="2:15" x14ac:dyDescent="0.2">
      <c r="B155" s="61" t="s">
        <v>399</v>
      </c>
      <c r="C155" s="138">
        <f>LE_BRA!C107</f>
        <v>17.26899714106893</v>
      </c>
      <c r="D155" s="172">
        <f>LE_IND!C107</f>
        <v>16.541543550346997</v>
      </c>
      <c r="E155" s="141">
        <f>LE_ZAF!C107</f>
        <v>15.462072056669626</v>
      </c>
      <c r="G155" s="61" t="s">
        <v>806</v>
      </c>
      <c r="H155" s="138">
        <f>LE_BRA!AD107</f>
        <v>17.051078535637473</v>
      </c>
      <c r="I155" s="172">
        <f>LE_IND!AD107</f>
        <v>16.292909094121192</v>
      </c>
      <c r="J155" s="141">
        <f>LE_ZAF!AD107</f>
        <v>15.125344882427918</v>
      </c>
      <c r="L155" s="61" t="s">
        <v>1225</v>
      </c>
      <c r="M155" s="138">
        <f t="shared" si="1"/>
        <v>0.21791860543145702</v>
      </c>
      <c r="N155" s="172">
        <f t="shared" si="1"/>
        <v>0.24863445622580471</v>
      </c>
      <c r="O155" s="141">
        <f t="shared" si="1"/>
        <v>0.33672717424170884</v>
      </c>
    </row>
    <row r="156" spans="2:15" x14ac:dyDescent="0.2">
      <c r="B156" s="61" t="s">
        <v>400</v>
      </c>
      <c r="C156" s="138">
        <f>LE_BRA!C108</f>
        <v>16.577549870274325</v>
      </c>
      <c r="D156" s="172">
        <f>LE_IND!C108</f>
        <v>15.679616835579138</v>
      </c>
      <c r="E156" s="141">
        <f>LE_ZAF!C108</f>
        <v>14.648924468118519</v>
      </c>
      <c r="G156" s="61" t="s">
        <v>807</v>
      </c>
      <c r="H156" s="138">
        <f>LE_BRA!AD108</f>
        <v>16.3244314547572</v>
      </c>
      <c r="I156" s="172">
        <f>LE_IND!AD108</f>
        <v>15.390350964843329</v>
      </c>
      <c r="J156" s="141">
        <f>LE_ZAF!AD108</f>
        <v>14.285094307919403</v>
      </c>
      <c r="L156" s="61" t="s">
        <v>1226</v>
      </c>
      <c r="M156" s="138">
        <f t="shared" si="1"/>
        <v>0.25311841551712533</v>
      </c>
      <c r="N156" s="172">
        <f t="shared" si="1"/>
        <v>0.28926587073580912</v>
      </c>
      <c r="O156" s="141">
        <f t="shared" si="1"/>
        <v>0.36383016019911629</v>
      </c>
    </row>
    <row r="157" spans="2:15" x14ac:dyDescent="0.2">
      <c r="B157" s="61" t="s">
        <v>401</v>
      </c>
      <c r="C157" s="138">
        <f>LE_BRA!C109</f>
        <v>15.755263541962792</v>
      </c>
      <c r="D157" s="172">
        <f>LE_IND!C109</f>
        <v>14.658238422632234</v>
      </c>
      <c r="E157" s="141">
        <f>LE_ZAF!C109</f>
        <v>13.722348497789801</v>
      </c>
      <c r="G157" s="61" t="s">
        <v>808</v>
      </c>
      <c r="H157" s="138">
        <f>LE_BRA!AD109</f>
        <v>15.463821665155891</v>
      </c>
      <c r="I157" s="172">
        <f>LE_IND!AD109</f>
        <v>14.325292955274291</v>
      </c>
      <c r="J157" s="141">
        <f>LE_ZAF!AD109</f>
        <v>13.334131961628303</v>
      </c>
      <c r="L157" s="61" t="s">
        <v>1227</v>
      </c>
      <c r="M157" s="138">
        <f t="shared" si="1"/>
        <v>0.29144187680690159</v>
      </c>
      <c r="N157" s="172">
        <f t="shared" si="1"/>
        <v>0.33294546735794306</v>
      </c>
      <c r="O157" s="141">
        <f t="shared" si="1"/>
        <v>0.38821653616149732</v>
      </c>
    </row>
    <row r="158" spans="2:15" x14ac:dyDescent="0.2">
      <c r="B158" s="61" t="s">
        <v>402</v>
      </c>
      <c r="C158" s="138">
        <f>LE_BRA!C110</f>
        <v>14.800088022318006</v>
      </c>
      <c r="D158" s="172">
        <f>LE_IND!C110</f>
        <v>13.489731812621994</v>
      </c>
      <c r="E158" s="141">
        <f>LE_ZAF!C110</f>
        <v>12.664139964123221</v>
      </c>
      <c r="G158" s="61" t="s">
        <v>809</v>
      </c>
      <c r="H158" s="138">
        <f>LE_BRA!AD110</f>
        <v>14.469739045753442</v>
      </c>
      <c r="I158" s="172">
        <f>LE_IND!AD110</f>
        <v>13.114432545425231</v>
      </c>
      <c r="J158" s="141">
        <f>LE_ZAF!AD110</f>
        <v>12.255198981056608</v>
      </c>
      <c r="L158" s="61" t="s">
        <v>1228</v>
      </c>
      <c r="M158" s="138">
        <f t="shared" si="1"/>
        <v>0.3303489765645633</v>
      </c>
      <c r="N158" s="172">
        <f t="shared" si="1"/>
        <v>0.37529926719676254</v>
      </c>
      <c r="O158" s="141">
        <f t="shared" si="1"/>
        <v>0.40894098306661242</v>
      </c>
    </row>
    <row r="159" spans="2:15" x14ac:dyDescent="0.2">
      <c r="B159" s="61" t="s">
        <v>403</v>
      </c>
      <c r="C159" s="138">
        <f>LE_BRA!C111</f>
        <v>13.698456016924945</v>
      </c>
      <c r="D159" s="172">
        <f>LE_IND!C111</f>
        <v>12.195673464576259</v>
      </c>
      <c r="E159" s="141">
        <f>LE_ZAF!C111</f>
        <v>11.449571491614375</v>
      </c>
      <c r="G159" s="61" t="s">
        <v>810</v>
      </c>
      <c r="H159" s="138">
        <f>LE_BRA!AD111</f>
        <v>13.329985029306053</v>
      </c>
      <c r="I159" s="172">
        <f>LE_IND!AD111</f>
        <v>11.784445740000555</v>
      </c>
      <c r="J159" s="141">
        <f>LE_ZAF!AD111</f>
        <v>11.024072797631783</v>
      </c>
      <c r="L159" s="61" t="s">
        <v>1229</v>
      </c>
      <c r="M159" s="138">
        <f t="shared" si="1"/>
        <v>0.36847098761889185</v>
      </c>
      <c r="N159" s="172">
        <f t="shared" si="1"/>
        <v>0.41122772457570456</v>
      </c>
      <c r="O159" s="141">
        <f t="shared" si="1"/>
        <v>0.42549869398259155</v>
      </c>
    </row>
    <row r="160" spans="2:15" x14ac:dyDescent="0.2">
      <c r="B160" s="61" t="s">
        <v>404</v>
      </c>
      <c r="C160" s="138">
        <f>LE_BRA!C112</f>
        <v>12.451753128501357</v>
      </c>
      <c r="D160" s="172">
        <f>LE_IND!C112</f>
        <v>10.776766161867704</v>
      </c>
      <c r="E160" s="141">
        <f>LE_ZAF!C112</f>
        <v>10.06955128947752</v>
      </c>
      <c r="G160" s="61" t="s">
        <v>811</v>
      </c>
      <c r="H160" s="138">
        <f>LE_BRA!AD112</f>
        <v>12.04897571163135</v>
      </c>
      <c r="I160" s="172">
        <f>LE_IND!AD112</f>
        <v>10.338054996707221</v>
      </c>
      <c r="J160" s="141">
        <f>LE_ZAF!AD112</f>
        <v>9.6333762708385482</v>
      </c>
      <c r="L160" s="61" t="s">
        <v>1230</v>
      </c>
      <c r="M160" s="138">
        <f t="shared" si="1"/>
        <v>0.40277741687000734</v>
      </c>
      <c r="N160" s="172">
        <f t="shared" si="1"/>
        <v>0.43871116516048225</v>
      </c>
      <c r="O160" s="141">
        <f t="shared" si="1"/>
        <v>0.43617501863897168</v>
      </c>
    </row>
    <row r="161" spans="2:15" x14ac:dyDescent="0.2">
      <c r="B161" s="61" t="s">
        <v>405</v>
      </c>
      <c r="C161" s="138">
        <f>LE_BRA!C113</f>
        <v>11.085759877554656</v>
      </c>
      <c r="D161" s="172">
        <f>LE_IND!C113</f>
        <v>9.2639222100184249</v>
      </c>
      <c r="E161" s="141">
        <f>LE_ZAF!C113</f>
        <v>8.5671995390925364</v>
      </c>
      <c r="G161" s="61" t="s">
        <v>812</v>
      </c>
      <c r="H161" s="138">
        <f>LE_BRA!AD113</f>
        <v>10.657722778463476</v>
      </c>
      <c r="I161" s="172">
        <f>LE_IND!AD113</f>
        <v>8.8097014337771355</v>
      </c>
      <c r="J161" s="141">
        <f>LE_ZAF!AD113</f>
        <v>8.1319480477139319</v>
      </c>
      <c r="L161" s="61" t="s">
        <v>1231</v>
      </c>
      <c r="M161" s="138">
        <f t="shared" si="1"/>
        <v>0.42803709909117948</v>
      </c>
      <c r="N161" s="172">
        <f t="shared" si="1"/>
        <v>0.45422077624128931</v>
      </c>
      <c r="O161" s="141">
        <f t="shared" si="1"/>
        <v>0.43525149137860453</v>
      </c>
    </row>
    <row r="162" spans="2:15" x14ac:dyDescent="0.2">
      <c r="B162" s="61" t="s">
        <v>406</v>
      </c>
      <c r="C162" s="138">
        <f>LE_BRA!C114</f>
        <v>9.6136877081394303</v>
      </c>
      <c r="D162" s="172">
        <f>LE_IND!C114</f>
        <v>7.7414344236717882</v>
      </c>
      <c r="E162" s="141">
        <f>LE_ZAF!C114</f>
        <v>7.0010706050347</v>
      </c>
      <c r="G162" s="61" t="s">
        <v>813</v>
      </c>
      <c r="H162" s="138">
        <f>LE_BRA!AD114</f>
        <v>9.1724572731132827</v>
      </c>
      <c r="I162" s="172">
        <f>LE_IND!AD114</f>
        <v>7.2891473921512384</v>
      </c>
      <c r="J162" s="141">
        <f>LE_ZAF!AD114</f>
        <v>6.5830400119081709</v>
      </c>
      <c r="L162" s="61" t="s">
        <v>1232</v>
      </c>
      <c r="M162" s="138">
        <f t="shared" si="1"/>
        <v>0.44123043502614756</v>
      </c>
      <c r="N162" s="172">
        <f t="shared" si="1"/>
        <v>0.45228703152054983</v>
      </c>
      <c r="O162" s="141">
        <f t="shared" si="1"/>
        <v>0.41803059312652913</v>
      </c>
    </row>
    <row r="163" spans="2:15" x14ac:dyDescent="0.2">
      <c r="B163" s="61" t="s">
        <v>407</v>
      </c>
      <c r="C163" s="138">
        <f>LE_BRA!C115</f>
        <v>7.4331333880740393</v>
      </c>
      <c r="D163" s="172">
        <f>LE_IND!C115</f>
        <v>5.671370731855486</v>
      </c>
      <c r="E163" s="141">
        <f>LE_ZAF!C115</f>
        <v>4.7700200648772579</v>
      </c>
      <c r="G163" s="61" t="s">
        <v>814</v>
      </c>
      <c r="H163" s="138">
        <f>LE_BRA!AD115</f>
        <v>6.9989900658303856</v>
      </c>
      <c r="I163" s="172">
        <f>LE_IND!AD115</f>
        <v>5.2503688625397587</v>
      </c>
      <c r="J163" s="141">
        <f>LE_ZAF!AD115</f>
        <v>4.4027673304143722</v>
      </c>
      <c r="L163" s="61" t="s">
        <v>1233</v>
      </c>
      <c r="M163" s="138">
        <f t="shared" si="1"/>
        <v>0.43414332224365371</v>
      </c>
      <c r="N163" s="172">
        <f t="shared" si="1"/>
        <v>0.42100186931572736</v>
      </c>
      <c r="O163" s="141">
        <f t="shared" si="1"/>
        <v>0.36725273446288575</v>
      </c>
    </row>
    <row r="164" spans="2:15" x14ac:dyDescent="0.2">
      <c r="B164" s="61" t="s">
        <v>408</v>
      </c>
      <c r="C164" s="138">
        <f>LE_BRA!C116</f>
        <v>19.719036691407929</v>
      </c>
      <c r="D164" s="172">
        <f>LE_IND!C116</f>
        <v>19.522679742225368</v>
      </c>
      <c r="E164" s="141">
        <f>LE_ZAF!C116</f>
        <v>19.172857706069131</v>
      </c>
      <c r="G164" s="61" t="s">
        <v>816</v>
      </c>
      <c r="H164" s="138">
        <f>LE_BRA!AD116</f>
        <v>19.653623839892095</v>
      </c>
      <c r="I164" s="172">
        <f>LE_IND!AD116</f>
        <v>19.443188640257329</v>
      </c>
      <c r="J164" s="141">
        <f>LE_ZAF!AD116</f>
        <v>19.059524213118937</v>
      </c>
      <c r="L164" s="61" t="s">
        <v>1234</v>
      </c>
      <c r="M164" s="138">
        <f t="shared" si="1"/>
        <v>6.5412851515834092E-2</v>
      </c>
      <c r="N164" s="172">
        <f t="shared" si="1"/>
        <v>7.9491101968038436E-2</v>
      </c>
      <c r="O164" s="141">
        <f t="shared" si="1"/>
        <v>0.11333349295019346</v>
      </c>
    </row>
    <row r="165" spans="2:15" x14ac:dyDescent="0.2">
      <c r="B165" s="61" t="s">
        <v>409</v>
      </c>
      <c r="C165" s="138">
        <f>LE_BRA!C117</f>
        <v>19.536594068011677</v>
      </c>
      <c r="D165" s="172">
        <f>LE_IND!C117</f>
        <v>19.355849339549081</v>
      </c>
      <c r="E165" s="141">
        <f>LE_ZAF!C117</f>
        <v>18.934218898493544</v>
      </c>
      <c r="G165" s="61" t="s">
        <v>817</v>
      </c>
      <c r="H165" s="138">
        <f>LE_BRA!AD117</f>
        <v>19.457639402551962</v>
      </c>
      <c r="I165" s="172">
        <f>LE_IND!AD117</f>
        <v>19.268359591837303</v>
      </c>
      <c r="J165" s="141">
        <f>LE_ZAF!AD117</f>
        <v>18.806613354895021</v>
      </c>
      <c r="L165" s="61" t="s">
        <v>1235</v>
      </c>
      <c r="M165" s="138">
        <f t="shared" si="1"/>
        <v>7.8954665459715301E-2</v>
      </c>
      <c r="N165" s="172">
        <f t="shared" si="1"/>
        <v>8.7489747711778421E-2</v>
      </c>
      <c r="O165" s="141">
        <f t="shared" si="1"/>
        <v>0.1276055435985235</v>
      </c>
    </row>
    <row r="166" spans="2:15" x14ac:dyDescent="0.2">
      <c r="B166" s="61" t="s">
        <v>410</v>
      </c>
      <c r="C166" s="138">
        <f>LE_BRA!C118</f>
        <v>19.290730542353902</v>
      </c>
      <c r="D166" s="172">
        <f>LE_IND!C118</f>
        <v>19.088967708459013</v>
      </c>
      <c r="E166" s="141">
        <f>LE_ZAF!C118</f>
        <v>18.564768335574286</v>
      </c>
      <c r="G166" s="61" t="s">
        <v>818</v>
      </c>
      <c r="H166" s="138">
        <f>LE_BRA!AD118</f>
        <v>19.192699852727213</v>
      </c>
      <c r="I166" s="172">
        <f>LE_IND!AD118</f>
        <v>18.983921812113103</v>
      </c>
      <c r="J166" s="141">
        <f>LE_ZAF!AD118</f>
        <v>18.41021691108282</v>
      </c>
      <c r="L166" s="61" t="s">
        <v>1236</v>
      </c>
      <c r="M166" s="138">
        <f t="shared" si="1"/>
        <v>9.8030689626689593E-2</v>
      </c>
      <c r="N166" s="172">
        <f t="shared" si="1"/>
        <v>0.10504589634590999</v>
      </c>
      <c r="O166" s="141">
        <f t="shared" si="1"/>
        <v>0.15455142449146564</v>
      </c>
    </row>
    <row r="167" spans="2:15" x14ac:dyDescent="0.2">
      <c r="B167" s="61" t="s">
        <v>411</v>
      </c>
      <c r="C167" s="138">
        <f>LE_BRA!C119</f>
        <v>19.004075812775692</v>
      </c>
      <c r="D167" s="172">
        <f>LE_IND!C119</f>
        <v>18.754024787030328</v>
      </c>
      <c r="E167" s="141">
        <f>LE_ZAF!C119</f>
        <v>18.099370784003831</v>
      </c>
      <c r="G167" s="61" t="s">
        <v>819</v>
      </c>
      <c r="H167" s="138">
        <f>LE_BRA!AD119</f>
        <v>18.885289314046528</v>
      </c>
      <c r="I167" s="172">
        <f>LE_IND!AD119</f>
        <v>18.627258416613294</v>
      </c>
      <c r="J167" s="141">
        <f>LE_ZAF!AD119</f>
        <v>17.911076178209989</v>
      </c>
      <c r="L167" s="61" t="s">
        <v>1237</v>
      </c>
      <c r="M167" s="138">
        <f t="shared" si="1"/>
        <v>0.11878649872916469</v>
      </c>
      <c r="N167" s="172">
        <f t="shared" si="1"/>
        <v>0.12676637041703387</v>
      </c>
      <c r="O167" s="141">
        <f t="shared" si="1"/>
        <v>0.18829460579384261</v>
      </c>
    </row>
    <row r="168" spans="2:15" x14ac:dyDescent="0.2">
      <c r="B168" s="61" t="s">
        <v>412</v>
      </c>
      <c r="C168" s="138">
        <f>LE_BRA!C120</f>
        <v>18.694366988927879</v>
      </c>
      <c r="D168" s="172">
        <f>LE_IND!C120</f>
        <v>18.35615512412409</v>
      </c>
      <c r="E168" s="141">
        <f>LE_ZAF!C120</f>
        <v>17.553189405505815</v>
      </c>
      <c r="G168" s="61" t="s">
        <v>820</v>
      </c>
      <c r="H168" s="138">
        <f>LE_BRA!AD120</f>
        <v>18.55646173417967</v>
      </c>
      <c r="I168" s="172">
        <f>LE_IND!AD120</f>
        <v>18.205478259851574</v>
      </c>
      <c r="J168" s="141">
        <f>LE_ZAF!AD120</f>
        <v>17.327706926304028</v>
      </c>
      <c r="L168" s="61" t="s">
        <v>1238</v>
      </c>
      <c r="M168" s="138">
        <f t="shared" si="1"/>
        <v>0.13790525474820825</v>
      </c>
      <c r="N168" s="172">
        <f t="shared" si="1"/>
        <v>0.15067686427251559</v>
      </c>
      <c r="O168" s="141">
        <f t="shared" si="1"/>
        <v>0.2254824792017871</v>
      </c>
    </row>
    <row r="169" spans="2:15" x14ac:dyDescent="0.2">
      <c r="B169" s="61" t="s">
        <v>413</v>
      </c>
      <c r="C169" s="138">
        <f>LE_BRA!C121</f>
        <v>18.326879142429799</v>
      </c>
      <c r="D169" s="172">
        <f>LE_IND!C121</f>
        <v>17.874406228720993</v>
      </c>
      <c r="E169" s="141">
        <f>LE_ZAF!C121</f>
        <v>16.933250931078494</v>
      </c>
      <c r="G169" s="61" t="s">
        <v>821</v>
      </c>
      <c r="H169" s="138">
        <f>LE_BRA!AD121</f>
        <v>18.168086640468253</v>
      </c>
      <c r="I169" s="172">
        <f>LE_IND!AD121</f>
        <v>17.6964472672155</v>
      </c>
      <c r="J169" s="141">
        <f>LE_ZAF!AD121</f>
        <v>16.669519760407688</v>
      </c>
      <c r="L169" s="61" t="s">
        <v>1239</v>
      </c>
      <c r="M169" s="138">
        <f t="shared" si="1"/>
        <v>0.15879250196154615</v>
      </c>
      <c r="N169" s="172">
        <f t="shared" si="1"/>
        <v>0.1779589615054924</v>
      </c>
      <c r="O169" s="141">
        <f t="shared" si="1"/>
        <v>0.26373117067080543</v>
      </c>
    </row>
    <row r="170" spans="2:15" x14ac:dyDescent="0.2">
      <c r="B170" s="61" t="s">
        <v>414</v>
      </c>
      <c r="C170" s="138">
        <f>LE_BRA!C122</f>
        <v>17.86170947161202</v>
      </c>
      <c r="D170" s="172">
        <f>LE_IND!C122</f>
        <v>17.279839038983152</v>
      </c>
      <c r="E170" s="141">
        <f>LE_ZAF!C122</f>
        <v>16.24339114768329</v>
      </c>
      <c r="G170" s="61" t="s">
        <v>822</v>
      </c>
      <c r="H170" s="138">
        <f>LE_BRA!AD122</f>
        <v>17.676528289333262</v>
      </c>
      <c r="I170" s="172">
        <f>LE_IND!AD122</f>
        <v>17.069394036107415</v>
      </c>
      <c r="J170" s="141">
        <f>LE_ZAF!AD122</f>
        <v>15.942471736259444</v>
      </c>
      <c r="L170" s="61" t="s">
        <v>1240</v>
      </c>
      <c r="M170" s="138">
        <f t="shared" si="1"/>
        <v>0.18518118227875746</v>
      </c>
      <c r="N170" s="172">
        <f t="shared" si="1"/>
        <v>0.21044500287573698</v>
      </c>
      <c r="O170" s="141">
        <f t="shared" si="1"/>
        <v>0.30091941142384648</v>
      </c>
    </row>
    <row r="171" spans="2:15" x14ac:dyDescent="0.2">
      <c r="B171" s="61" t="s">
        <v>415</v>
      </c>
      <c r="C171" s="138">
        <f>LE_BRA!C123</f>
        <v>17.292515717491035</v>
      </c>
      <c r="D171" s="172">
        <f>LE_IND!C123</f>
        <v>16.561087926336985</v>
      </c>
      <c r="E171" s="141">
        <f>LE_ZAF!C123</f>
        <v>15.492934961238493</v>
      </c>
      <c r="G171" s="61" t="s">
        <v>823</v>
      </c>
      <c r="H171" s="138">
        <f>LE_BRA!AD123</f>
        <v>17.076473103251793</v>
      </c>
      <c r="I171" s="172">
        <f>LE_IND!AD123</f>
        <v>16.313806982085286</v>
      </c>
      <c r="J171" s="141">
        <f>LE_ZAF!AD123</f>
        <v>15.15881890651009</v>
      </c>
      <c r="L171" s="61" t="s">
        <v>1241</v>
      </c>
      <c r="M171" s="138">
        <f t="shared" si="1"/>
        <v>0.21604261423924243</v>
      </c>
      <c r="N171" s="172">
        <f t="shared" si="1"/>
        <v>0.247280944251699</v>
      </c>
      <c r="O171" s="141">
        <f t="shared" si="1"/>
        <v>0.334116054728403</v>
      </c>
    </row>
    <row r="172" spans="2:15" x14ac:dyDescent="0.2">
      <c r="B172" s="61" t="s">
        <v>416</v>
      </c>
      <c r="C172" s="138">
        <f>LE_BRA!C124</f>
        <v>16.604227053456164</v>
      </c>
      <c r="D172" s="172">
        <f>LE_IND!C124</f>
        <v>15.70149563393586</v>
      </c>
      <c r="E172" s="141">
        <f>LE_ZAF!C124</f>
        <v>14.677080739000553</v>
      </c>
      <c r="G172" s="61" t="s">
        <v>824</v>
      </c>
      <c r="H172" s="138">
        <f>LE_BRA!AD124</f>
        <v>16.353117883754361</v>
      </c>
      <c r="I172" s="172">
        <f>LE_IND!AD124</f>
        <v>15.413613052776221</v>
      </c>
      <c r="J172" s="141">
        <f>LE_ZAF!AD124</f>
        <v>14.315428904143841</v>
      </c>
      <c r="L172" s="61" t="s">
        <v>1242</v>
      </c>
      <c r="M172" s="138">
        <f t="shared" si="1"/>
        <v>0.25110916970180241</v>
      </c>
      <c r="N172" s="172">
        <f t="shared" si="1"/>
        <v>0.28788258115963927</v>
      </c>
      <c r="O172" s="141">
        <f t="shared" si="1"/>
        <v>0.36165183485671193</v>
      </c>
    </row>
    <row r="173" spans="2:15" x14ac:dyDescent="0.2">
      <c r="B173" s="61" t="s">
        <v>417</v>
      </c>
      <c r="C173" s="138">
        <f>LE_BRA!C125</f>
        <v>15.785245325129265</v>
      </c>
      <c r="D173" s="172">
        <f>LE_IND!C125</f>
        <v>14.682562838508682</v>
      </c>
      <c r="E173" s="141">
        <f>LE_ZAF!C125</f>
        <v>13.747218954540674</v>
      </c>
      <c r="G173" s="61" t="s">
        <v>825</v>
      </c>
      <c r="H173" s="138">
        <f>LE_BRA!AD125</f>
        <v>15.495921544079222</v>
      </c>
      <c r="I173" s="172">
        <f>LE_IND!AD125</f>
        <v>14.351004365936816</v>
      </c>
      <c r="J173" s="141">
        <f>LE_ZAF!AD125</f>
        <v>13.360696246042028</v>
      </c>
      <c r="L173" s="61" t="s">
        <v>1243</v>
      </c>
      <c r="M173" s="138">
        <f t="shared" ref="M173:O232" si="2">C173-H173</f>
        <v>0.28932378105004375</v>
      </c>
      <c r="N173" s="172">
        <f t="shared" si="2"/>
        <v>0.33155847257186544</v>
      </c>
      <c r="O173" s="141">
        <f t="shared" si="2"/>
        <v>0.38652270849864578</v>
      </c>
    </row>
    <row r="174" spans="2:15" x14ac:dyDescent="0.2">
      <c r="B174" s="61" t="s">
        <v>418</v>
      </c>
      <c r="C174" s="138">
        <f>LE_BRA!C126</f>
        <v>14.833087117243819</v>
      </c>
      <c r="D174" s="172">
        <f>LE_IND!C126</f>
        <v>13.516137925779216</v>
      </c>
      <c r="E174" s="141">
        <f>LE_ZAF!C126</f>
        <v>12.685693394154537</v>
      </c>
      <c r="G174" s="61" t="s">
        <v>826</v>
      </c>
      <c r="H174" s="138">
        <f>LE_BRA!AD126</f>
        <v>14.504896589273589</v>
      </c>
      <c r="I174" s="172">
        <f>LE_IND!AD126</f>
        <v>13.142161916467513</v>
      </c>
      <c r="J174" s="141">
        <f>LE_ZAF!AD126</f>
        <v>12.277969715183453</v>
      </c>
      <c r="L174" s="61" t="s">
        <v>1244</v>
      </c>
      <c r="M174" s="138">
        <f t="shared" si="2"/>
        <v>0.32819052797023041</v>
      </c>
      <c r="N174" s="172">
        <f t="shared" si="2"/>
        <v>0.37397600931170238</v>
      </c>
      <c r="O174" s="141">
        <f t="shared" si="2"/>
        <v>0.40772367897108452</v>
      </c>
    </row>
    <row r="175" spans="2:15" x14ac:dyDescent="0.2">
      <c r="B175" s="61" t="s">
        <v>419</v>
      </c>
      <c r="C175" s="138">
        <f>LE_BRA!C127</f>
        <v>13.733917582314637</v>
      </c>
      <c r="D175" s="172">
        <f>LE_IND!C127</f>
        <v>12.223191568989449</v>
      </c>
      <c r="E175" s="141">
        <f>LE_ZAF!C127</f>
        <v>11.468236389607963</v>
      </c>
      <c r="G175" s="61" t="s">
        <v>827</v>
      </c>
      <c r="H175" s="138">
        <f>LE_BRA!AD127</f>
        <v>13.367562101866518</v>
      </c>
      <c r="I175" s="172">
        <f>LE_IND!AD127</f>
        <v>11.813113112546668</v>
      </c>
      <c r="J175" s="141">
        <f>LE_ZAF!AD127</f>
        <v>11.043531553063554</v>
      </c>
      <c r="L175" s="61" t="s">
        <v>1245</v>
      </c>
      <c r="M175" s="138">
        <f t="shared" si="2"/>
        <v>0.36635548044811905</v>
      </c>
      <c r="N175" s="172">
        <f t="shared" si="2"/>
        <v>0.41007845644278085</v>
      </c>
      <c r="O175" s="141">
        <f t="shared" si="2"/>
        <v>0.42470483654440905</v>
      </c>
    </row>
    <row r="176" spans="2:15" x14ac:dyDescent="0.2">
      <c r="B176" s="61" t="s">
        <v>420</v>
      </c>
      <c r="C176" s="138">
        <f>LE_BRA!C128</f>
        <v>12.488534712703052</v>
      </c>
      <c r="D176" s="172">
        <f>LE_IND!C128</f>
        <v>10.804374981890119</v>
      </c>
      <c r="E176" s="141">
        <f>LE_ZAF!C128</f>
        <v>10.085876223152592</v>
      </c>
      <c r="G176" s="61" t="s">
        <v>828</v>
      </c>
      <c r="H176" s="138">
        <f>LE_BRA!AD128</f>
        <v>12.087716821282637</v>
      </c>
      <c r="I176" s="172">
        <f>LE_IND!AD128</f>
        <v>10.366559678967292</v>
      </c>
      <c r="J176" s="141">
        <f>LE_ZAF!AD128</f>
        <v>9.6501391103194702</v>
      </c>
      <c r="L176" s="61" t="s">
        <v>1246</v>
      </c>
      <c r="M176" s="138">
        <f t="shared" si="2"/>
        <v>0.4008178914204148</v>
      </c>
      <c r="N176" s="172">
        <f t="shared" si="2"/>
        <v>0.43781530292282689</v>
      </c>
      <c r="O176" s="141">
        <f t="shared" si="2"/>
        <v>0.435737112833122</v>
      </c>
    </row>
    <row r="177" spans="2:15" x14ac:dyDescent="0.2">
      <c r="B177" s="61" t="s">
        <v>421</v>
      </c>
      <c r="C177" s="138">
        <f>LE_BRA!C129</f>
        <v>11.121768344804225</v>
      </c>
      <c r="D177" s="172">
        <f>LE_IND!C129</f>
        <v>9.2902528906088726</v>
      </c>
      <c r="E177" s="141">
        <f>LE_ZAF!C129</f>
        <v>8.5815236606876777</v>
      </c>
      <c r="G177" s="61" t="s">
        <v>829</v>
      </c>
      <c r="H177" s="138">
        <f>LE_BRA!AD129</f>
        <v>10.695378258388352</v>
      </c>
      <c r="I177" s="172">
        <f>LE_IND!AD129</f>
        <v>8.836614743252138</v>
      </c>
      <c r="J177" s="141">
        <f>LE_ZAF!AD129</f>
        <v>8.1464063670759437</v>
      </c>
      <c r="L177" s="61" t="s">
        <v>1247</v>
      </c>
      <c r="M177" s="138">
        <f t="shared" si="2"/>
        <v>0.42639008641587317</v>
      </c>
      <c r="N177" s="172">
        <f t="shared" si="2"/>
        <v>0.45363814735673458</v>
      </c>
      <c r="O177" s="141">
        <f t="shared" si="2"/>
        <v>0.43511729361173401</v>
      </c>
    </row>
    <row r="178" spans="2:15" x14ac:dyDescent="0.2">
      <c r="B178" s="61" t="s">
        <v>422</v>
      </c>
      <c r="C178" s="138">
        <f>LE_BRA!C130</f>
        <v>9.6467561964843469</v>
      </c>
      <c r="D178" s="172">
        <f>LE_IND!C130</f>
        <v>7.7647283868624468</v>
      </c>
      <c r="E178" s="141">
        <f>LE_ZAF!C130</f>
        <v>7.0137241168271194</v>
      </c>
      <c r="G178" s="61" t="s">
        <v>830</v>
      </c>
      <c r="H178" s="138">
        <f>LE_BRA!AD130</f>
        <v>9.2067612029471633</v>
      </c>
      <c r="I178" s="172">
        <f>LE_IND!AD130</f>
        <v>7.3126919920151963</v>
      </c>
      <c r="J178" s="141">
        <f>LE_ZAF!AD130</f>
        <v>6.5955817212004559</v>
      </c>
      <c r="L178" s="61" t="s">
        <v>1248</v>
      </c>
      <c r="M178" s="138">
        <f t="shared" si="2"/>
        <v>0.43999499353718363</v>
      </c>
      <c r="N178" s="172">
        <f t="shared" si="2"/>
        <v>0.45203639484725056</v>
      </c>
      <c r="O178" s="141">
        <f t="shared" si="2"/>
        <v>0.41814239562666344</v>
      </c>
    </row>
    <row r="179" spans="2:15" x14ac:dyDescent="0.2">
      <c r="B179" s="61" t="s">
        <v>423</v>
      </c>
      <c r="C179" s="138">
        <f>LE_BRA!C131</f>
        <v>7.4585207425269084</v>
      </c>
      <c r="D179" s="172">
        <f>LE_IND!C131</f>
        <v>5.6882404874345891</v>
      </c>
      <c r="E179" s="141">
        <f>LE_ZAF!C131</f>
        <v>4.7806502026583271</v>
      </c>
      <c r="G179" s="61" t="s">
        <v>831</v>
      </c>
      <c r="H179" s="138">
        <f>LE_BRA!AD131</f>
        <v>7.0250303635898348</v>
      </c>
      <c r="I179" s="172">
        <f>LE_IND!AD131</f>
        <v>5.2670986183966759</v>
      </c>
      <c r="J179" s="141">
        <f>LE_ZAF!AD131</f>
        <v>4.4130212730878897</v>
      </c>
      <c r="L179" s="61" t="s">
        <v>1249</v>
      </c>
      <c r="M179" s="138">
        <f t="shared" si="2"/>
        <v>0.43349037893707365</v>
      </c>
      <c r="N179" s="172">
        <f t="shared" si="2"/>
        <v>0.42114186903791317</v>
      </c>
      <c r="O179" s="141">
        <f t="shared" si="2"/>
        <v>0.36762892957043736</v>
      </c>
    </row>
    <row r="180" spans="2:15" x14ac:dyDescent="0.2">
      <c r="B180" s="61" t="s">
        <v>424</v>
      </c>
      <c r="C180" s="138">
        <f>LE_BRA!C132</f>
        <v>19.727766594956325</v>
      </c>
      <c r="D180" s="172">
        <f>LE_IND!C132</f>
        <v>19.532182521359658</v>
      </c>
      <c r="E180" s="141">
        <f>LE_ZAF!C132</f>
        <v>19.187845935799473</v>
      </c>
      <c r="G180" s="61" t="s">
        <v>833</v>
      </c>
      <c r="H180" s="138">
        <f>LE_BRA!AD132</f>
        <v>19.66326458469743</v>
      </c>
      <c r="I180" s="172">
        <f>LE_IND!AD132</f>
        <v>19.45370867822896</v>
      </c>
      <c r="J180" s="141">
        <f>LE_ZAF!AD132</f>
        <v>19.076095955847521</v>
      </c>
      <c r="L180" s="61" t="s">
        <v>1250</v>
      </c>
      <c r="M180" s="138">
        <f t="shared" si="2"/>
        <v>6.4502010258895126E-2</v>
      </c>
      <c r="N180" s="172">
        <f t="shared" si="2"/>
        <v>7.8473843130698384E-2</v>
      </c>
      <c r="O180" s="141">
        <f t="shared" si="2"/>
        <v>0.11174997995195213</v>
      </c>
    </row>
    <row r="181" spans="2:15" x14ac:dyDescent="0.2">
      <c r="B181" s="61" t="s">
        <v>425</v>
      </c>
      <c r="C181" s="138">
        <f>LE_BRA!C133</f>
        <v>19.546834511011614</v>
      </c>
      <c r="D181" s="172">
        <f>LE_IND!C133</f>
        <v>19.364854706227575</v>
      </c>
      <c r="E181" s="141">
        <f>LE_ZAF!C133</f>
        <v>18.950602818449049</v>
      </c>
      <c r="G181" s="61" t="s">
        <v>834</v>
      </c>
      <c r="H181" s="138">
        <f>LE_BRA!AD133</f>
        <v>19.468921599972923</v>
      </c>
      <c r="I181" s="172">
        <f>LE_IND!AD133</f>
        <v>19.278246056340265</v>
      </c>
      <c r="J181" s="141">
        <f>LE_ZAF!AD133</f>
        <v>18.824665197071699</v>
      </c>
      <c r="L181" s="61" t="s">
        <v>1251</v>
      </c>
      <c r="M181" s="138">
        <f t="shared" si="2"/>
        <v>7.7912911038691135E-2</v>
      </c>
      <c r="N181" s="172">
        <f t="shared" si="2"/>
        <v>8.6608649887310207E-2</v>
      </c>
      <c r="O181" s="141">
        <f t="shared" si="2"/>
        <v>0.12593762137734998</v>
      </c>
    </row>
    <row r="182" spans="2:15" x14ac:dyDescent="0.2">
      <c r="B182" s="61" t="s">
        <v>426</v>
      </c>
      <c r="C182" s="138">
        <f>LE_BRA!C134</f>
        <v>19.303313024863755</v>
      </c>
      <c r="D182" s="172">
        <f>LE_IND!C134</f>
        <v>19.099198440972497</v>
      </c>
      <c r="E182" s="141">
        <f>LE_ZAF!C134</f>
        <v>18.584288821139701</v>
      </c>
      <c r="G182" s="61" t="s">
        <v>835</v>
      </c>
      <c r="H182" s="138">
        <f>LE_BRA!AD134</f>
        <v>19.206547627573514</v>
      </c>
      <c r="I182" s="172">
        <f>LE_IND!AD134</f>
        <v>18.995110040571451</v>
      </c>
      <c r="J182" s="141">
        <f>LE_ZAF!AD134</f>
        <v>18.431690357742209</v>
      </c>
      <c r="L182" s="61" t="s">
        <v>1252</v>
      </c>
      <c r="M182" s="138">
        <f t="shared" si="2"/>
        <v>9.676539729024114E-2</v>
      </c>
      <c r="N182" s="172">
        <f t="shared" si="2"/>
        <v>0.1040884004010465</v>
      </c>
      <c r="O182" s="141">
        <f t="shared" si="2"/>
        <v>0.15259846339749217</v>
      </c>
    </row>
    <row r="183" spans="2:15" x14ac:dyDescent="0.2">
      <c r="B183" s="61" t="s">
        <v>427</v>
      </c>
      <c r="C183" s="138">
        <f>LE_BRA!C135</f>
        <v>19.018975072378797</v>
      </c>
      <c r="D183" s="172">
        <f>LE_IND!C135</f>
        <v>18.765872237416851</v>
      </c>
      <c r="E183" s="141">
        <f>LE_ZAF!C135</f>
        <v>18.122803415547402</v>
      </c>
      <c r="G183" s="61" t="s">
        <v>836</v>
      </c>
      <c r="H183" s="138">
        <f>LE_BRA!AD135</f>
        <v>18.901652843610936</v>
      </c>
      <c r="I183" s="172">
        <f>LE_IND!AD135</f>
        <v>18.64017042347049</v>
      </c>
      <c r="J183" s="141">
        <f>LE_ZAF!AD135</f>
        <v>17.936819682315903</v>
      </c>
      <c r="L183" s="61" t="s">
        <v>1253</v>
      </c>
      <c r="M183" s="138">
        <f t="shared" si="2"/>
        <v>0.11732222876786125</v>
      </c>
      <c r="N183" s="172">
        <f t="shared" si="2"/>
        <v>0.12570181394636037</v>
      </c>
      <c r="O183" s="141">
        <f t="shared" si="2"/>
        <v>0.18598373323149886</v>
      </c>
    </row>
    <row r="184" spans="2:15" x14ac:dyDescent="0.2">
      <c r="B184" s="61" t="s">
        <v>428</v>
      </c>
      <c r="C184" s="138">
        <f>LE_BRA!C136</f>
        <v>18.710957014688034</v>
      </c>
      <c r="D184" s="172">
        <f>LE_IND!C136</f>
        <v>18.369642772945742</v>
      </c>
      <c r="E184" s="141">
        <f>LE_ZAF!C136</f>
        <v>17.580556375793005</v>
      </c>
      <c r="G184" s="61" t="s">
        <v>837</v>
      </c>
      <c r="H184" s="138">
        <f>LE_BRA!AD136</f>
        <v>18.574609546342266</v>
      </c>
      <c r="I184" s="172">
        <f>LE_IND!AD136</f>
        <v>18.220115868568662</v>
      </c>
      <c r="J184" s="141">
        <f>LE_ZAF!AD136</f>
        <v>17.357721804073726</v>
      </c>
      <c r="L184" s="61" t="s">
        <v>1254</v>
      </c>
      <c r="M184" s="138">
        <f t="shared" si="2"/>
        <v>0.13634746834576816</v>
      </c>
      <c r="N184" s="172">
        <f t="shared" si="2"/>
        <v>0.14952690437707972</v>
      </c>
      <c r="O184" s="141">
        <f t="shared" si="2"/>
        <v>0.22283457171927878</v>
      </c>
    </row>
    <row r="185" spans="2:15" x14ac:dyDescent="0.2">
      <c r="B185" s="61" t="s">
        <v>429</v>
      </c>
      <c r="C185" s="138">
        <f>LE_BRA!C137</f>
        <v>18.345233352375384</v>
      </c>
      <c r="D185" s="172">
        <f>LE_IND!C137</f>
        <v>17.88967122313122</v>
      </c>
      <c r="E185" s="141">
        <f>LE_ZAF!C137</f>
        <v>16.963650628207557</v>
      </c>
      <c r="G185" s="61" t="s">
        <v>838</v>
      </c>
      <c r="H185" s="138">
        <f>LE_BRA!AD137</f>
        <v>18.188072930268973</v>
      </c>
      <c r="I185" s="172">
        <f>LE_IND!AD137</f>
        <v>17.712935781066399</v>
      </c>
      <c r="J185" s="141">
        <f>LE_ZAF!AD137</f>
        <v>16.702777844558888</v>
      </c>
      <c r="L185" s="61" t="s">
        <v>1255</v>
      </c>
      <c r="M185" s="138">
        <f t="shared" si="2"/>
        <v>0.15716042210641135</v>
      </c>
      <c r="N185" s="172">
        <f t="shared" si="2"/>
        <v>0.17673544206482106</v>
      </c>
      <c r="O185" s="141">
        <f t="shared" si="2"/>
        <v>0.26087278364866862</v>
      </c>
    </row>
    <row r="186" spans="2:15" x14ac:dyDescent="0.2">
      <c r="B186" s="61" t="s">
        <v>430</v>
      </c>
      <c r="C186" s="138">
        <f>LE_BRA!C138</f>
        <v>17.882496643537479</v>
      </c>
      <c r="D186" s="172">
        <f>LE_IND!C138</f>
        <v>17.297204560667574</v>
      </c>
      <c r="E186" s="141">
        <f>LE_ZAF!C138</f>
        <v>16.275131362721336</v>
      </c>
      <c r="G186" s="61" t="s">
        <v>839</v>
      </c>
      <c r="H186" s="138">
        <f>LE_BRA!AD138</f>
        <v>17.699072756336292</v>
      </c>
      <c r="I186" s="172">
        <f>LE_IND!AD138</f>
        <v>17.08806302479455</v>
      </c>
      <c r="J186" s="141">
        <f>LE_ZAF!AD138</f>
        <v>15.977074016965044</v>
      </c>
      <c r="L186" s="61" t="s">
        <v>1256</v>
      </c>
      <c r="M186" s="138">
        <f t="shared" si="2"/>
        <v>0.18342388720118663</v>
      </c>
      <c r="N186" s="172">
        <f t="shared" si="2"/>
        <v>0.20914153587302309</v>
      </c>
      <c r="O186" s="141">
        <f t="shared" si="2"/>
        <v>0.29805734575629117</v>
      </c>
    </row>
    <row r="187" spans="2:15" x14ac:dyDescent="0.2">
      <c r="B187" s="61" t="s">
        <v>431</v>
      </c>
      <c r="C187" s="138">
        <f>LE_BRA!C139</f>
        <v>17.316151056058509</v>
      </c>
      <c r="D187" s="172">
        <f>LE_IND!C139</f>
        <v>16.58071493582564</v>
      </c>
      <c r="E187" s="141">
        <f>LE_ZAF!C139</f>
        <v>15.523906869217699</v>
      </c>
      <c r="G187" s="61" t="s">
        <v>840</v>
      </c>
      <c r="H187" s="138">
        <f>LE_BRA!AD139</f>
        <v>17.102004031333362</v>
      </c>
      <c r="I187" s="172">
        <f>LE_IND!AD139</f>
        <v>16.334799039907708</v>
      </c>
      <c r="J187" s="141">
        <f>LE_ZAF!AD139</f>
        <v>15.192422179429286</v>
      </c>
      <c r="L187" s="61" t="s">
        <v>1257</v>
      </c>
      <c r="M187" s="138">
        <f t="shared" si="2"/>
        <v>0.21414702472514691</v>
      </c>
      <c r="N187" s="172">
        <f t="shared" si="2"/>
        <v>0.24591589591793195</v>
      </c>
      <c r="O187" s="141">
        <f t="shared" si="2"/>
        <v>0.33148468978841272</v>
      </c>
    </row>
    <row r="188" spans="2:15" x14ac:dyDescent="0.2">
      <c r="B188" s="61" t="s">
        <v>432</v>
      </c>
      <c r="C188" s="138">
        <f>LE_BRA!C140</f>
        <v>16.631044087176324</v>
      </c>
      <c r="D188" s="172">
        <f>LE_IND!C140</f>
        <v>15.723472633006004</v>
      </c>
      <c r="E188" s="141">
        <f>LE_ZAF!C140</f>
        <v>14.705333107969174</v>
      </c>
      <c r="G188" s="61" t="s">
        <v>841</v>
      </c>
      <c r="H188" s="138">
        <f>LE_BRA!AD140</f>
        <v>16.381967234934017</v>
      </c>
      <c r="I188" s="172">
        <f>LE_IND!AD140</f>
        <v>15.436986607101391</v>
      </c>
      <c r="J188" s="141">
        <f>LE_ZAF!AD140</f>
        <v>14.345875861553273</v>
      </c>
      <c r="L188" s="61" t="s">
        <v>1258</v>
      </c>
      <c r="M188" s="138">
        <f t="shared" si="2"/>
        <v>0.24907685224230747</v>
      </c>
      <c r="N188" s="172">
        <f t="shared" si="2"/>
        <v>0.28648602590461358</v>
      </c>
      <c r="O188" s="141">
        <f t="shared" si="2"/>
        <v>0.35945724641590182</v>
      </c>
    </row>
    <row r="189" spans="2:15" x14ac:dyDescent="0.2">
      <c r="B189" s="61" t="s">
        <v>433</v>
      </c>
      <c r="C189" s="138">
        <f>LE_BRA!C141</f>
        <v>15.815392291806354</v>
      </c>
      <c r="D189" s="172">
        <f>LE_IND!C141</f>
        <v>14.707002485627509</v>
      </c>
      <c r="E189" s="141">
        <f>LE_ZAF!C141</f>
        <v>13.772171929103214</v>
      </c>
      <c r="G189" s="61" t="s">
        <v>842</v>
      </c>
      <c r="H189" s="138">
        <f>LE_BRA!AD141</f>
        <v>15.528213335491175</v>
      </c>
      <c r="I189" s="172">
        <f>LE_IND!AD141</f>
        <v>14.376846015565185</v>
      </c>
      <c r="J189" s="141">
        <f>LE_ZAF!AD141</f>
        <v>13.387355270418205</v>
      </c>
      <c r="L189" s="61" t="s">
        <v>1259</v>
      </c>
      <c r="M189" s="138">
        <f t="shared" si="2"/>
        <v>0.28717895631517898</v>
      </c>
      <c r="N189" s="172">
        <f t="shared" si="2"/>
        <v>0.33015647006232385</v>
      </c>
      <c r="O189" s="141">
        <f t="shared" si="2"/>
        <v>0.38481665868500947</v>
      </c>
    </row>
    <row r="190" spans="2:15" x14ac:dyDescent="0.2">
      <c r="B190" s="61" t="s">
        <v>434</v>
      </c>
      <c r="C190" s="138">
        <f>LE_BRA!C142</f>
        <v>14.866276620761941</v>
      </c>
      <c r="D190" s="172">
        <f>LE_IND!C142</f>
        <v>13.542675480624137</v>
      </c>
      <c r="E190" s="141">
        <f>LE_ZAF!C142</f>
        <v>12.707317685018054</v>
      </c>
      <c r="G190" s="61" t="s">
        <v>843</v>
      </c>
      <c r="H190" s="138">
        <f>LE_BRA!AD142</f>
        <v>14.540274645122647</v>
      </c>
      <c r="I190" s="172">
        <f>LE_IND!AD142</f>
        <v>13.170039075007239</v>
      </c>
      <c r="J190" s="141">
        <f>LE_ZAF!AD142</f>
        <v>12.300820022237771</v>
      </c>
      <c r="L190" s="61" t="s">
        <v>1260</v>
      </c>
      <c r="M190" s="138">
        <f t="shared" si="2"/>
        <v>0.32600197563929356</v>
      </c>
      <c r="N190" s="172">
        <f t="shared" si="2"/>
        <v>0.37263640561689826</v>
      </c>
      <c r="O190" s="141">
        <f t="shared" si="2"/>
        <v>0.40649766278028387</v>
      </c>
    </row>
    <row r="191" spans="2:15" x14ac:dyDescent="0.2">
      <c r="B191" s="61" t="s">
        <v>435</v>
      </c>
      <c r="C191" s="138">
        <f>LE_BRA!C143</f>
        <v>13.769591819156656</v>
      </c>
      <c r="D191" s="172">
        <f>LE_IND!C143</f>
        <v>12.25085311720426</v>
      </c>
      <c r="E191" s="141">
        <f>LE_ZAF!C143</f>
        <v>11.486963786655107</v>
      </c>
      <c r="G191" s="61" t="s">
        <v>844</v>
      </c>
      <c r="H191" s="138">
        <f>LE_BRA!AD143</f>
        <v>13.405384561608956</v>
      </c>
      <c r="I191" s="172">
        <f>LE_IND!AD143</f>
        <v>11.841940705351192</v>
      </c>
      <c r="J191" s="141">
        <f>LE_ZAF!AD143</f>
        <v>11.063058788812841</v>
      </c>
      <c r="L191" s="61" t="s">
        <v>1261</v>
      </c>
      <c r="M191" s="138">
        <f t="shared" si="2"/>
        <v>0.36420725754769911</v>
      </c>
      <c r="N191" s="172">
        <f t="shared" si="2"/>
        <v>0.40891241185306804</v>
      </c>
      <c r="O191" s="141">
        <f t="shared" si="2"/>
        <v>0.42390499784226598</v>
      </c>
    </row>
    <row r="192" spans="2:15" x14ac:dyDescent="0.2">
      <c r="B192" s="61" t="s">
        <v>436</v>
      </c>
      <c r="C192" s="138">
        <f>LE_BRA!C144</f>
        <v>12.525542460138915</v>
      </c>
      <c r="D192" s="172">
        <f>LE_IND!C144</f>
        <v>10.832132700788019</v>
      </c>
      <c r="E192" s="141">
        <f>LE_ZAF!C144</f>
        <v>10.10225819363407</v>
      </c>
      <c r="G192" s="61" t="s">
        <v>845</v>
      </c>
      <c r="H192" s="138">
        <f>LE_BRA!AD144</f>
        <v>12.12671773281666</v>
      </c>
      <c r="I192" s="172">
        <f>LE_IND!AD144</f>
        <v>10.39522940427331</v>
      </c>
      <c r="J192" s="141">
        <f>LE_ZAF!AD144</f>
        <v>9.6669628705461363</v>
      </c>
      <c r="L192" s="61" t="s">
        <v>1262</v>
      </c>
      <c r="M192" s="138">
        <f t="shared" si="2"/>
        <v>0.39882472732225516</v>
      </c>
      <c r="N192" s="172">
        <f t="shared" si="2"/>
        <v>0.43690329651470883</v>
      </c>
      <c r="O192" s="141">
        <f t="shared" si="2"/>
        <v>0.43529532308793328</v>
      </c>
    </row>
    <row r="193" spans="2:15" x14ac:dyDescent="0.2">
      <c r="B193" s="61" t="s">
        <v>437</v>
      </c>
      <c r="C193" s="138">
        <f>LE_BRA!C145</f>
        <v>11.157999314763286</v>
      </c>
      <c r="D193" s="172">
        <f>LE_IND!C145</f>
        <v>9.3167274430281335</v>
      </c>
      <c r="E193" s="141">
        <f>LE_ZAF!C145</f>
        <v>8.5959012574958606</v>
      </c>
      <c r="G193" s="61" t="s">
        <v>846</v>
      </c>
      <c r="H193" s="138">
        <f>LE_BRA!AD145</f>
        <v>10.733287940496409</v>
      </c>
      <c r="I193" s="172">
        <f>LE_IND!AD145</f>
        <v>8.8636861126673754</v>
      </c>
      <c r="J193" s="141">
        <f>LE_ZAF!AD145</f>
        <v>8.1609203510156973</v>
      </c>
      <c r="L193" s="61" t="s">
        <v>1263</v>
      </c>
      <c r="M193" s="138">
        <f t="shared" si="2"/>
        <v>0.42471137426687733</v>
      </c>
      <c r="N193" s="172">
        <f t="shared" si="2"/>
        <v>0.45304133036075811</v>
      </c>
      <c r="O193" s="141">
        <f t="shared" si="2"/>
        <v>0.4349809064801633</v>
      </c>
    </row>
    <row r="194" spans="2:15" x14ac:dyDescent="0.2">
      <c r="B194" s="61" t="s">
        <v>438</v>
      </c>
      <c r="C194" s="138">
        <f>LE_BRA!C146</f>
        <v>9.680023909058324</v>
      </c>
      <c r="D194" s="172">
        <f>LE_IND!C146</f>
        <v>7.7881466441053187</v>
      </c>
      <c r="E194" s="141">
        <f>LE_ZAF!C146</f>
        <v>7.0264291045285825</v>
      </c>
      <c r="G194" s="61" t="s">
        <v>847</v>
      </c>
      <c r="H194" s="138">
        <f>LE_BRA!AD146</f>
        <v>9.2412914220426003</v>
      </c>
      <c r="I194" s="172">
        <f>LE_IND!AD146</f>
        <v>7.3363717032466713</v>
      </c>
      <c r="J194" s="141">
        <f>LE_ZAF!AD146</f>
        <v>6.6081757142130071</v>
      </c>
      <c r="L194" s="61" t="s">
        <v>1264</v>
      </c>
      <c r="M194" s="138">
        <f t="shared" si="2"/>
        <v>0.43873248701572365</v>
      </c>
      <c r="N194" s="172">
        <f t="shared" si="2"/>
        <v>0.45177494085864733</v>
      </c>
      <c r="O194" s="141">
        <f t="shared" si="2"/>
        <v>0.4182533903155754</v>
      </c>
    </row>
    <row r="195" spans="2:15" x14ac:dyDescent="0.2">
      <c r="B195" s="61" t="s">
        <v>439</v>
      </c>
      <c r="C195" s="138">
        <f>LE_BRA!C147</f>
        <v>7.4840420302335877</v>
      </c>
      <c r="D195" s="172">
        <f>LE_IND!C147</f>
        <v>5.705191614759527</v>
      </c>
      <c r="E195" s="141">
        <f>LE_ZAF!C147</f>
        <v>4.7913304697032046</v>
      </c>
      <c r="G195" s="61" t="s">
        <v>848</v>
      </c>
      <c r="H195" s="138">
        <f>LE_BRA!AD147</f>
        <v>7.0512216710807962</v>
      </c>
      <c r="I195" s="172">
        <f>LE_IND!AD147</f>
        <v>5.2839157103800307</v>
      </c>
      <c r="J195" s="141">
        <f>LE_ZAF!AD147</f>
        <v>4.4233245913049846</v>
      </c>
      <c r="L195" s="61" t="s">
        <v>1265</v>
      </c>
      <c r="M195" s="138">
        <f t="shared" si="2"/>
        <v>0.43282035915279149</v>
      </c>
      <c r="N195" s="172">
        <f t="shared" si="2"/>
        <v>0.42127590437949625</v>
      </c>
      <c r="O195" s="141">
        <f t="shared" si="2"/>
        <v>0.36800587839822008</v>
      </c>
    </row>
    <row r="196" spans="2:15" x14ac:dyDescent="0.2">
      <c r="B196" s="61" t="s">
        <v>440</v>
      </c>
      <c r="C196" s="138">
        <f>LE_BRA!C148</f>
        <v>19.735879450739503</v>
      </c>
      <c r="D196" s="172">
        <f>LE_IND!C148</f>
        <v>19.540353909120203</v>
      </c>
      <c r="E196" s="141">
        <f>LE_ZAF!C148</f>
        <v>19.200760813075796</v>
      </c>
      <c r="G196" s="61" t="s">
        <v>850</v>
      </c>
      <c r="H196" s="138">
        <f>LE_BRA!AD148</f>
        <v>19.672217446951091</v>
      </c>
      <c r="I196" s="172">
        <f>LE_IND!AD148</f>
        <v>19.462728617737106</v>
      </c>
      <c r="J196" s="141">
        <f>LE_ZAF!AD148</f>
        <v>19.090365404551221</v>
      </c>
      <c r="L196" s="61" t="s">
        <v>1266</v>
      </c>
      <c r="M196" s="138">
        <f t="shared" si="2"/>
        <v>6.3662003788412136E-2</v>
      </c>
      <c r="N196" s="172">
        <f t="shared" si="2"/>
        <v>7.7625291383096595E-2</v>
      </c>
      <c r="O196" s="141">
        <f t="shared" si="2"/>
        <v>0.11039540852457463</v>
      </c>
    </row>
    <row r="197" spans="2:15" x14ac:dyDescent="0.2">
      <c r="B197" s="61" t="s">
        <v>441</v>
      </c>
      <c r="C197" s="138">
        <f>LE_BRA!C149</f>
        <v>19.556447970779395</v>
      </c>
      <c r="D197" s="172">
        <f>LE_IND!C149</f>
        <v>19.372776522956634</v>
      </c>
      <c r="E197" s="141">
        <f>LE_ZAF!C149</f>
        <v>18.964635020878095</v>
      </c>
      <c r="G197" s="61" t="s">
        <v>851</v>
      </c>
      <c r="H197" s="138">
        <f>LE_BRA!AD149</f>
        <v>19.479508030672136</v>
      </c>
      <c r="I197" s="172">
        <f>LE_IND!AD149</f>
        <v>19.286915873817346</v>
      </c>
      <c r="J197" s="141">
        <f>LE_ZAF!AD149</f>
        <v>18.840109998384985</v>
      </c>
      <c r="L197" s="61" t="s">
        <v>1267</v>
      </c>
      <c r="M197" s="138">
        <f t="shared" si="2"/>
        <v>7.6939940107259019E-2</v>
      </c>
      <c r="N197" s="172">
        <f t="shared" si="2"/>
        <v>8.586064913928837E-2</v>
      </c>
      <c r="O197" s="141">
        <f t="shared" si="2"/>
        <v>0.12452502249310982</v>
      </c>
    </row>
    <row r="198" spans="2:15" x14ac:dyDescent="0.2">
      <c r="B198" s="61" t="s">
        <v>442</v>
      </c>
      <c r="C198" s="138">
        <f>LE_BRA!C150</f>
        <v>19.315162301887991</v>
      </c>
      <c r="D198" s="172">
        <f>LE_IND!C150</f>
        <v>19.108293025307152</v>
      </c>
      <c r="E198" s="141">
        <f>LE_ZAF!C150</f>
        <v>18.601028785697071</v>
      </c>
      <c r="G198" s="61" t="s">
        <v>852</v>
      </c>
      <c r="H198" s="138">
        <f>LE_BRA!AD150</f>
        <v>19.21958329614781</v>
      </c>
      <c r="I198" s="172">
        <f>LE_IND!AD150</f>
        <v>19.005024924654553</v>
      </c>
      <c r="J198" s="141">
        <f>LE_ZAF!AD150</f>
        <v>18.45008514148007</v>
      </c>
      <c r="L198" s="61" t="s">
        <v>1268</v>
      </c>
      <c r="M198" s="138">
        <f t="shared" si="2"/>
        <v>9.5579005740180634E-2</v>
      </c>
      <c r="N198" s="172">
        <f t="shared" si="2"/>
        <v>0.10326810065259906</v>
      </c>
      <c r="O198" s="141">
        <f t="shared" si="2"/>
        <v>0.15094364421700135</v>
      </c>
    </row>
    <row r="199" spans="2:15" x14ac:dyDescent="0.2">
      <c r="B199" s="61" t="s">
        <v>443</v>
      </c>
      <c r="C199" s="138">
        <f>LE_BRA!C151</f>
        <v>19.033060784916412</v>
      </c>
      <c r="D199" s="172">
        <f>LE_IND!C151</f>
        <v>18.77650477400811</v>
      </c>
      <c r="E199" s="141">
        <f>LE_ZAF!C151</f>
        <v>18.142947060599976</v>
      </c>
      <c r="G199" s="61" t="s">
        <v>853</v>
      </c>
      <c r="H199" s="138">
        <f>LE_BRA!AD151</f>
        <v>18.91711801184351</v>
      </c>
      <c r="I199" s="172">
        <f>LE_IND!AD151</f>
        <v>18.651723100599735</v>
      </c>
      <c r="J199" s="141">
        <f>LE_ZAF!AD151</f>
        <v>17.958925435798719</v>
      </c>
      <c r="L199" s="61" t="s">
        <v>1269</v>
      </c>
      <c r="M199" s="138">
        <f t="shared" si="2"/>
        <v>0.11594277307290213</v>
      </c>
      <c r="N199" s="172">
        <f t="shared" si="2"/>
        <v>0.12478167340837487</v>
      </c>
      <c r="O199" s="141">
        <f t="shared" si="2"/>
        <v>0.18402162480125739</v>
      </c>
    </row>
    <row r="200" spans="2:15" x14ac:dyDescent="0.2">
      <c r="B200" s="61" t="s">
        <v>444</v>
      </c>
      <c r="C200" s="138">
        <f>LE_BRA!C152</f>
        <v>18.726715794423196</v>
      </c>
      <c r="D200" s="172">
        <f>LE_IND!C152</f>
        <v>18.381898816031612</v>
      </c>
      <c r="E200" s="141">
        <f>LE_ZAF!C152</f>
        <v>17.604189060524856</v>
      </c>
      <c r="G200" s="61" t="s">
        <v>854</v>
      </c>
      <c r="H200" s="138">
        <f>LE_BRA!AD152</f>
        <v>18.591844301874211</v>
      </c>
      <c r="I200" s="172">
        <f>LE_IND!AD152</f>
        <v>18.233378553949112</v>
      </c>
      <c r="J200" s="141">
        <f>LE_ZAF!AD152</f>
        <v>17.383612251540253</v>
      </c>
      <c r="L200" s="61" t="s">
        <v>1270</v>
      </c>
      <c r="M200" s="138">
        <f t="shared" si="2"/>
        <v>0.13487149254898512</v>
      </c>
      <c r="N200" s="172">
        <f t="shared" si="2"/>
        <v>0.14852026208249924</v>
      </c>
      <c r="O200" s="141">
        <f t="shared" si="2"/>
        <v>0.22057680898460319</v>
      </c>
    </row>
    <row r="201" spans="2:15" x14ac:dyDescent="0.2">
      <c r="B201" s="61" t="s">
        <v>445</v>
      </c>
      <c r="C201" s="138">
        <f>LE_BRA!C153</f>
        <v>18.362716460664071</v>
      </c>
      <c r="D201" s="172">
        <f>LE_IND!C153</f>
        <v>17.903734647016204</v>
      </c>
      <c r="E201" s="141">
        <f>LE_ZAF!C153</f>
        <v>16.990096121526566</v>
      </c>
      <c r="G201" s="61" t="s">
        <v>855</v>
      </c>
      <c r="H201" s="138">
        <f>LE_BRA!AD153</f>
        <v>18.207107357733879</v>
      </c>
      <c r="I201" s="172">
        <f>LE_IND!AD153</f>
        <v>17.728086627841275</v>
      </c>
      <c r="J201" s="141">
        <f>LE_ZAF!AD153</f>
        <v>16.731677129533214</v>
      </c>
      <c r="L201" s="61" t="s">
        <v>1271</v>
      </c>
      <c r="M201" s="138">
        <f t="shared" si="2"/>
        <v>0.15560910293019248</v>
      </c>
      <c r="N201" s="172">
        <f t="shared" si="2"/>
        <v>0.175648019174929</v>
      </c>
      <c r="O201" s="141">
        <f t="shared" si="2"/>
        <v>0.25841899199335217</v>
      </c>
    </row>
    <row r="202" spans="2:15" x14ac:dyDescent="0.2">
      <c r="B202" s="61" t="s">
        <v>446</v>
      </c>
      <c r="C202" s="138">
        <f>LE_BRA!C154</f>
        <v>17.902315296550277</v>
      </c>
      <c r="D202" s="172">
        <f>LE_IND!C154</f>
        <v>17.313402948031822</v>
      </c>
      <c r="E202" s="141">
        <f>LE_ZAF!C154</f>
        <v>16.303046243652116</v>
      </c>
      <c r="G202" s="61" t="s">
        <v>856</v>
      </c>
      <c r="H202" s="138">
        <f>LE_BRA!AD154</f>
        <v>17.720562815873894</v>
      </c>
      <c r="I202" s="172">
        <f>LE_IND!AD154</f>
        <v>17.10543641879439</v>
      </c>
      <c r="J202" s="141">
        <f>LE_ZAF!AD154</f>
        <v>16.007470482636229</v>
      </c>
      <c r="L202" s="61" t="s">
        <v>1272</v>
      </c>
      <c r="M202" s="138">
        <f t="shared" si="2"/>
        <v>0.1817524806763835</v>
      </c>
      <c r="N202" s="172">
        <f t="shared" si="2"/>
        <v>0.20796652923743153</v>
      </c>
      <c r="O202" s="141">
        <f t="shared" si="2"/>
        <v>0.29557576101588623</v>
      </c>
    </row>
    <row r="203" spans="2:15" x14ac:dyDescent="0.2">
      <c r="B203" s="61" t="s">
        <v>447</v>
      </c>
      <c r="C203" s="138">
        <f>LE_BRA!C155</f>
        <v>17.338681044783495</v>
      </c>
      <c r="D203" s="172">
        <f>LE_IND!C155</f>
        <v>16.599236640085827</v>
      </c>
      <c r="E203" s="141">
        <f>LE_ZAF!C155</f>
        <v>15.551543532190159</v>
      </c>
      <c r="G203" s="61" t="s">
        <v>857</v>
      </c>
      <c r="H203" s="138">
        <f>LE_BRA!AD155</f>
        <v>17.126334835674498</v>
      </c>
      <c r="I203" s="172">
        <f>LE_IND!AD155</f>
        <v>16.354567785326935</v>
      </c>
      <c r="J203" s="141">
        <f>LE_ZAF!AD155</f>
        <v>15.222370291507412</v>
      </c>
      <c r="L203" s="61" t="s">
        <v>1273</v>
      </c>
      <c r="M203" s="138">
        <f t="shared" si="2"/>
        <v>0.21234620910899693</v>
      </c>
      <c r="N203" s="172">
        <f t="shared" si="2"/>
        <v>0.244668854758892</v>
      </c>
      <c r="O203" s="141">
        <f t="shared" si="2"/>
        <v>0.32917324068274745</v>
      </c>
    </row>
    <row r="204" spans="2:15" x14ac:dyDescent="0.2">
      <c r="B204" s="61" t="s">
        <v>448</v>
      </c>
      <c r="C204" s="138">
        <f>LE_BRA!C156</f>
        <v>16.656591835554682</v>
      </c>
      <c r="D204" s="172">
        <f>LE_IND!C156</f>
        <v>15.744452459822469</v>
      </c>
      <c r="E204" s="141">
        <f>LE_ZAF!C156</f>
        <v>14.730990315133958</v>
      </c>
      <c r="G204" s="61" t="s">
        <v>858</v>
      </c>
      <c r="H204" s="138">
        <f>LE_BRA!AD156</f>
        <v>16.409441405254626</v>
      </c>
      <c r="I204" s="172">
        <f>LE_IND!AD156</f>
        <v>15.459259911310296</v>
      </c>
      <c r="J204" s="141">
        <f>LE_ZAF!AD156</f>
        <v>14.3734911256073</v>
      </c>
      <c r="L204" s="61" t="s">
        <v>1274</v>
      </c>
      <c r="M204" s="138">
        <f t="shared" si="2"/>
        <v>0.24715043030005646</v>
      </c>
      <c r="N204" s="172">
        <f t="shared" si="2"/>
        <v>0.28519254851217291</v>
      </c>
      <c r="O204" s="141">
        <f t="shared" si="2"/>
        <v>0.35749918952665816</v>
      </c>
    </row>
    <row r="205" spans="2:15" x14ac:dyDescent="0.2">
      <c r="B205" s="61" t="s">
        <v>449</v>
      </c>
      <c r="C205" s="138">
        <f>LE_BRA!C157</f>
        <v>15.844113513363986</v>
      </c>
      <c r="D205" s="172">
        <f>LE_IND!C157</f>
        <v>14.730585229697649</v>
      </c>
      <c r="E205" s="141">
        <f>LE_ZAF!C157</f>
        <v>13.795234171343475</v>
      </c>
      <c r="G205" s="61" t="s">
        <v>859</v>
      </c>
      <c r="H205" s="138">
        <f>LE_BRA!AD157</f>
        <v>15.55896389144667</v>
      </c>
      <c r="I205" s="172">
        <f>LE_IND!AD157</f>
        <v>14.401744466012097</v>
      </c>
      <c r="J205" s="141">
        <f>LE_ZAF!AD157</f>
        <v>13.411962285226927</v>
      </c>
      <c r="L205" s="61" t="s">
        <v>1275</v>
      </c>
      <c r="M205" s="138">
        <f t="shared" si="2"/>
        <v>0.28514962191731641</v>
      </c>
      <c r="N205" s="172">
        <f t="shared" si="2"/>
        <v>0.32884076368555171</v>
      </c>
      <c r="O205" s="141">
        <f t="shared" si="2"/>
        <v>0.38327188611654783</v>
      </c>
    </row>
    <row r="206" spans="2:15" x14ac:dyDescent="0.2">
      <c r="B206" s="61" t="s">
        <v>450</v>
      </c>
      <c r="C206" s="138">
        <f>LE_BRA!C158</f>
        <v>14.897934643523397</v>
      </c>
      <c r="D206" s="172">
        <f>LE_IND!C158</f>
        <v>13.568536563590737</v>
      </c>
      <c r="E206" s="141">
        <f>LE_ZAF!C158</f>
        <v>12.727593678278204</v>
      </c>
      <c r="G206" s="61" t="s">
        <v>860</v>
      </c>
      <c r="H206" s="138">
        <f>LE_BRA!AD158</f>
        <v>14.574001605287457</v>
      </c>
      <c r="I206" s="172">
        <f>LE_IND!AD158</f>
        <v>13.197171471431336</v>
      </c>
      <c r="J206" s="141">
        <f>LE_ZAF!AD158</f>
        <v>12.322215061017737</v>
      </c>
      <c r="L206" s="61" t="s">
        <v>1276</v>
      </c>
      <c r="M206" s="138">
        <f t="shared" si="2"/>
        <v>0.32393303823594088</v>
      </c>
      <c r="N206" s="172">
        <f t="shared" si="2"/>
        <v>0.37136509215940094</v>
      </c>
      <c r="O206" s="141">
        <f t="shared" si="2"/>
        <v>0.40537861726046742</v>
      </c>
    </row>
    <row r="207" spans="2:15" x14ac:dyDescent="0.2">
      <c r="B207" s="61" t="s">
        <v>451</v>
      </c>
      <c r="C207" s="138">
        <f>LE_BRA!C159</f>
        <v>13.803683813112231</v>
      </c>
      <c r="D207" s="172">
        <f>LE_IND!C159</f>
        <v>12.278115790203623</v>
      </c>
      <c r="E207" s="141">
        <f>LE_ZAF!C159</f>
        <v>11.504779081334529</v>
      </c>
      <c r="G207" s="61" t="s">
        <v>861</v>
      </c>
      <c r="H207" s="138">
        <f>LE_BRA!AD159</f>
        <v>13.441505060596167</v>
      </c>
      <c r="I207" s="172">
        <f>LE_IND!AD159</f>
        <v>11.870325169378173</v>
      </c>
      <c r="J207" s="141">
        <f>LE_ZAF!AD159</f>
        <v>11.081606757768245</v>
      </c>
      <c r="L207" s="61" t="s">
        <v>1277</v>
      </c>
      <c r="M207" s="138">
        <f t="shared" si="2"/>
        <v>0.3621787525160638</v>
      </c>
      <c r="N207" s="172">
        <f t="shared" si="2"/>
        <v>0.40779062082545003</v>
      </c>
      <c r="O207" s="141">
        <f t="shared" si="2"/>
        <v>0.42317232356628409</v>
      </c>
    </row>
    <row r="208" spans="2:15" x14ac:dyDescent="0.2">
      <c r="B208" s="61" t="s">
        <v>452</v>
      </c>
      <c r="C208" s="138">
        <f>LE_BRA!C160</f>
        <v>12.561028364350106</v>
      </c>
      <c r="D208" s="172">
        <f>LE_IND!C160</f>
        <v>10.859822546521436</v>
      </c>
      <c r="E208" s="141">
        <f>LE_ZAF!C160</f>
        <v>10.118174277805585</v>
      </c>
      <c r="G208" s="61" t="s">
        <v>862</v>
      </c>
      <c r="H208" s="138">
        <f>LE_BRA!AD160</f>
        <v>12.164083761811753</v>
      </c>
      <c r="I208" s="172">
        <f>LE_IND!AD160</f>
        <v>10.4238122210349</v>
      </c>
      <c r="J208" s="141">
        <f>LE_ZAF!AD160</f>
        <v>9.6832924727019165</v>
      </c>
      <c r="L208" s="61" t="s">
        <v>1278</v>
      </c>
      <c r="M208" s="138">
        <f t="shared" si="2"/>
        <v>0.39694460253835295</v>
      </c>
      <c r="N208" s="172">
        <f t="shared" si="2"/>
        <v>0.43601032548653507</v>
      </c>
      <c r="O208" s="141">
        <f t="shared" si="2"/>
        <v>0.43488180510366803</v>
      </c>
    </row>
    <row r="209" spans="2:15" x14ac:dyDescent="0.2">
      <c r="B209" s="61" t="s">
        <v>453</v>
      </c>
      <c r="C209" s="138">
        <f>LE_BRA!C161</f>
        <v>11.192986895211202</v>
      </c>
      <c r="D209" s="172">
        <f>LE_IND!C161</f>
        <v>9.3434095273645923</v>
      </c>
      <c r="E209" s="141">
        <f>LE_ZAF!C161</f>
        <v>8.6100246843261523</v>
      </c>
      <c r="G209" s="61" t="s">
        <v>863</v>
      </c>
      <c r="H209" s="138">
        <f>LE_BRA!AD161</f>
        <v>10.769861426570028</v>
      </c>
      <c r="I209" s="172">
        <f>LE_IND!AD161</f>
        <v>8.8909622983458299</v>
      </c>
      <c r="J209" s="141">
        <f>LE_ZAF!AD161</f>
        <v>8.1751686785286779</v>
      </c>
      <c r="L209" s="61" t="s">
        <v>1279</v>
      </c>
      <c r="M209" s="138">
        <f t="shared" si="2"/>
        <v>0.42312546864117451</v>
      </c>
      <c r="N209" s="172">
        <f t="shared" si="2"/>
        <v>0.45244722901876244</v>
      </c>
      <c r="O209" s="141">
        <f t="shared" si="2"/>
        <v>0.43485600579747441</v>
      </c>
    </row>
    <row r="210" spans="2:15" x14ac:dyDescent="0.2">
      <c r="B210" s="61" t="s">
        <v>454</v>
      </c>
      <c r="C210" s="138">
        <f>LE_BRA!C162</f>
        <v>9.7125056417058833</v>
      </c>
      <c r="D210" s="172">
        <f>LE_IND!C162</f>
        <v>7.8120095229837689</v>
      </c>
      <c r="E210" s="141">
        <f>LE_ZAF!C162</f>
        <v>7.0388555399378667</v>
      </c>
      <c r="G210" s="61" t="s">
        <v>864</v>
      </c>
      <c r="H210" s="138">
        <f>LE_BRA!AD162</f>
        <v>9.2749695155564638</v>
      </c>
      <c r="I210" s="172">
        <f>LE_IND!AD162</f>
        <v>7.3605058171947872</v>
      </c>
      <c r="J210" s="141">
        <f>LE_ZAF!AD162</f>
        <v>6.6204704187419328</v>
      </c>
      <c r="L210" s="61" t="s">
        <v>1280</v>
      </c>
      <c r="M210" s="138">
        <f t="shared" si="2"/>
        <v>0.4375361261494195</v>
      </c>
      <c r="N210" s="172">
        <f t="shared" si="2"/>
        <v>0.45150370578898169</v>
      </c>
      <c r="O210" s="141">
        <f t="shared" si="2"/>
        <v>0.41838512119593396</v>
      </c>
    </row>
    <row r="211" spans="2:15" x14ac:dyDescent="0.2">
      <c r="B211" s="61" t="s">
        <v>455</v>
      </c>
      <c r="C211" s="138">
        <f>LE_BRA!C163</f>
        <v>7.5095962531229343</v>
      </c>
      <c r="D211" s="172">
        <f>LE_IND!C163</f>
        <v>5.7225142919911196</v>
      </c>
      <c r="E211" s="141">
        <f>LE_ZAF!C163</f>
        <v>4.8020504942429909</v>
      </c>
      <c r="G211" s="61" t="s">
        <v>865</v>
      </c>
      <c r="H211" s="138">
        <f>LE_BRA!AD163</f>
        <v>7.0774144378580237</v>
      </c>
      <c r="I211" s="172">
        <f>LE_IND!AD163</f>
        <v>5.3011148500500722</v>
      </c>
      <c r="J211" s="141">
        <f>LE_ZAF!AD163</f>
        <v>4.4336451395730689</v>
      </c>
      <c r="L211" s="61" t="s">
        <v>1281</v>
      </c>
      <c r="M211" s="138">
        <f t="shared" si="2"/>
        <v>0.43218181526491062</v>
      </c>
      <c r="N211" s="172">
        <f t="shared" si="2"/>
        <v>0.42139944194104739</v>
      </c>
      <c r="O211" s="141">
        <f t="shared" si="2"/>
        <v>0.36840535466992197</v>
      </c>
    </row>
    <row r="212" spans="2:15" x14ac:dyDescent="0.2">
      <c r="B212" s="61" t="s">
        <v>456</v>
      </c>
      <c r="C212" s="138">
        <f>LE_BRA!C164</f>
        <v>19.744018151794819</v>
      </c>
      <c r="D212" s="172">
        <f>LE_IND!C164</f>
        <v>19.548544591250518</v>
      </c>
      <c r="E212" s="141">
        <f>LE_ZAF!C164</f>
        <v>19.213711286325569</v>
      </c>
      <c r="G212" s="61" t="s">
        <v>867</v>
      </c>
      <c r="H212" s="138">
        <f>LE_BRA!AD164</f>
        <v>19.681200870485231</v>
      </c>
      <c r="I212" s="172">
        <f>LE_IND!AD164</f>
        <v>19.471770939622701</v>
      </c>
      <c r="J212" s="141">
        <f>LE_ZAF!AD164</f>
        <v>19.10467793264846</v>
      </c>
      <c r="L212" s="61" t="s">
        <v>1282</v>
      </c>
      <c r="M212" s="138">
        <f t="shared" si="2"/>
        <v>6.2817281309587969E-2</v>
      </c>
      <c r="N212" s="172">
        <f t="shared" si="2"/>
        <v>7.6773651627817685E-2</v>
      </c>
      <c r="O212" s="141">
        <f t="shared" si="2"/>
        <v>0.10903335367710909</v>
      </c>
    </row>
    <row r="213" spans="2:15" x14ac:dyDescent="0.2">
      <c r="B213" s="61" t="s">
        <v>457</v>
      </c>
      <c r="C213" s="138">
        <f>LE_BRA!C165</f>
        <v>19.566093806516083</v>
      </c>
      <c r="D213" s="172">
        <f>LE_IND!C165</f>
        <v>19.380721078208424</v>
      </c>
      <c r="E213" s="141">
        <f>LE_ZAF!C165</f>
        <v>18.978709471748836</v>
      </c>
      <c r="G213" s="61" t="s">
        <v>868</v>
      </c>
      <c r="H213" s="138">
        <f>LE_BRA!AD165</f>
        <v>19.490132703953364</v>
      </c>
      <c r="I213" s="172">
        <f>LE_IND!AD165</f>
        <v>19.295611901549169</v>
      </c>
      <c r="J213" s="141">
        <f>LE_ZAF!AD165</f>
        <v>18.855605810856432</v>
      </c>
      <c r="L213" s="61" t="s">
        <v>1283</v>
      </c>
      <c r="M213" s="138">
        <f t="shared" si="2"/>
        <v>7.5961102562718708E-2</v>
      </c>
      <c r="N213" s="172">
        <f t="shared" si="2"/>
        <v>8.5109176659255326E-2</v>
      </c>
      <c r="O213" s="141">
        <f t="shared" si="2"/>
        <v>0.12310366089240432</v>
      </c>
    </row>
    <row r="214" spans="2:15" x14ac:dyDescent="0.2">
      <c r="B214" s="61" t="s">
        <v>458</v>
      </c>
      <c r="C214" s="138">
        <f>LE_BRA!C166</f>
        <v>19.327052459389595</v>
      </c>
      <c r="D214" s="172">
        <f>LE_IND!C166</f>
        <v>19.117415795173105</v>
      </c>
      <c r="E214" s="141">
        <f>LE_ZAF!C166</f>
        <v>18.617820862640425</v>
      </c>
      <c r="G214" s="61" t="s">
        <v>869</v>
      </c>
      <c r="H214" s="138">
        <f>LE_BRA!AD166</f>
        <v>19.232667223794731</v>
      </c>
      <c r="I214" s="172">
        <f>LE_IND!AD166</f>
        <v>19.014972224792789</v>
      </c>
      <c r="J214" s="141">
        <f>LE_ZAF!AD166</f>
        <v>18.468542780746006</v>
      </c>
      <c r="L214" s="61" t="s">
        <v>1284</v>
      </c>
      <c r="M214" s="138">
        <f t="shared" si="2"/>
        <v>9.4385235594863559E-2</v>
      </c>
      <c r="N214" s="172">
        <f t="shared" si="2"/>
        <v>0.10244357038031637</v>
      </c>
      <c r="O214" s="141">
        <f t="shared" si="2"/>
        <v>0.14927808189441905</v>
      </c>
    </row>
    <row r="215" spans="2:15" x14ac:dyDescent="0.2">
      <c r="B215" s="61" t="s">
        <v>459</v>
      </c>
      <c r="C215" s="138">
        <f>LE_BRA!C167</f>
        <v>19.047197299400214</v>
      </c>
      <c r="D215" s="172">
        <f>LE_IND!C167</f>
        <v>18.787172330773309</v>
      </c>
      <c r="E215" s="141">
        <f>LE_ZAF!C167</f>
        <v>18.163154829405737</v>
      </c>
      <c r="G215" s="61" t="s">
        <v>870</v>
      </c>
      <c r="H215" s="138">
        <f>LE_BRA!AD167</f>
        <v>18.932643062421118</v>
      </c>
      <c r="I215" s="172">
        <f>LE_IND!AD167</f>
        <v>18.663315974357584</v>
      </c>
      <c r="J215" s="141">
        <f>LE_ZAF!AD167</f>
        <v>17.981108449184706</v>
      </c>
      <c r="L215" s="61" t="s">
        <v>1285</v>
      </c>
      <c r="M215" s="138">
        <f t="shared" si="2"/>
        <v>0.11455423697909595</v>
      </c>
      <c r="N215" s="172">
        <f t="shared" si="2"/>
        <v>0.12385635641572534</v>
      </c>
      <c r="O215" s="141">
        <f t="shared" si="2"/>
        <v>0.18204638022103126</v>
      </c>
    </row>
    <row r="216" spans="2:15" x14ac:dyDescent="0.2">
      <c r="B216" s="61" t="s">
        <v>460</v>
      </c>
      <c r="C216" s="138">
        <f>LE_BRA!C168</f>
        <v>18.74253608956483</v>
      </c>
      <c r="D216" s="172">
        <f>LE_IND!C168</f>
        <v>18.394198053906347</v>
      </c>
      <c r="E216" s="141">
        <f>LE_ZAF!C168</f>
        <v>17.627898564694146</v>
      </c>
      <c r="G216" s="61" t="s">
        <v>871</v>
      </c>
      <c r="H216" s="138">
        <f>LE_BRA!AD168</f>
        <v>18.609151362286987</v>
      </c>
      <c r="I216" s="172">
        <f>LE_IND!AD168</f>
        <v>18.246690699088141</v>
      </c>
      <c r="J216" s="141">
        <f>LE_ZAF!AD168</f>
        <v>17.409595083598777</v>
      </c>
      <c r="L216" s="61" t="s">
        <v>1286</v>
      </c>
      <c r="M216" s="138">
        <f t="shared" si="2"/>
        <v>0.13338472727784279</v>
      </c>
      <c r="N216" s="172">
        <f t="shared" si="2"/>
        <v>0.14750735481820598</v>
      </c>
      <c r="O216" s="141">
        <f t="shared" si="2"/>
        <v>0.21830348109536857</v>
      </c>
    </row>
    <row r="217" spans="2:15" x14ac:dyDescent="0.2">
      <c r="B217" s="61" t="s">
        <v>461</v>
      </c>
      <c r="C217" s="138">
        <f>LE_BRA!C169</f>
        <v>18.380273717516314</v>
      </c>
      <c r="D217" s="172">
        <f>LE_IND!C169</f>
        <v>17.917851108778475</v>
      </c>
      <c r="E217" s="141">
        <f>LE_ZAF!C169</f>
        <v>17.016628963101027</v>
      </c>
      <c r="G217" s="61" t="s">
        <v>872</v>
      </c>
      <c r="H217" s="138">
        <f>LE_BRA!AD169</f>
        <v>18.226228683987209</v>
      </c>
      <c r="I217" s="172">
        <f>LE_IND!AD169</f>
        <v>17.743298046995381</v>
      </c>
      <c r="J217" s="141">
        <f>LE_ZAF!AD169</f>
        <v>16.760681091309497</v>
      </c>
      <c r="L217" s="61" t="s">
        <v>1287</v>
      </c>
      <c r="M217" s="138">
        <f t="shared" si="2"/>
        <v>0.15404503352910481</v>
      </c>
      <c r="N217" s="172">
        <f t="shared" si="2"/>
        <v>0.17455306178309371</v>
      </c>
      <c r="O217" s="141">
        <f t="shared" si="2"/>
        <v>0.25594787179153045</v>
      </c>
    </row>
    <row r="218" spans="2:15" x14ac:dyDescent="0.2">
      <c r="B218" s="61" t="s">
        <v>462</v>
      </c>
      <c r="C218" s="138">
        <f>LE_BRA!C170</f>
        <v>17.922223826647521</v>
      </c>
      <c r="D218" s="172">
        <f>LE_IND!C170</f>
        <v>17.32966627917482</v>
      </c>
      <c r="E218" s="141">
        <f>LE_ZAF!C170</f>
        <v>16.331053727325031</v>
      </c>
      <c r="G218" s="61" t="s">
        <v>873</v>
      </c>
      <c r="H218" s="138">
        <f>LE_BRA!AD170</f>
        <v>17.742157947235231</v>
      </c>
      <c r="I218" s="172">
        <f>LE_IND!AD170</f>
        <v>17.122883786261074</v>
      </c>
      <c r="J218" s="141">
        <f>LE_ZAF!AD170</f>
        <v>16.03797725222103</v>
      </c>
      <c r="L218" s="61" t="s">
        <v>1288</v>
      </c>
      <c r="M218" s="138">
        <f t="shared" si="2"/>
        <v>0.18006587941228958</v>
      </c>
      <c r="N218" s="172">
        <f t="shared" si="2"/>
        <v>0.20678249291374584</v>
      </c>
      <c r="O218" s="141">
        <f t="shared" si="2"/>
        <v>0.29307647510400159</v>
      </c>
    </row>
    <row r="219" spans="2:15" x14ac:dyDescent="0.2">
      <c r="B219" s="61" t="s">
        <v>463</v>
      </c>
      <c r="C219" s="138">
        <f>LE_BRA!C171</f>
        <v>17.361319580825118</v>
      </c>
      <c r="D219" s="172">
        <f>LE_IND!C171</f>
        <v>16.617837206673563</v>
      </c>
      <c r="E219" s="141">
        <f>LE_ZAF!C171</f>
        <v>15.579270791855574</v>
      </c>
      <c r="G219" s="61" t="s">
        <v>874</v>
      </c>
      <c r="H219" s="138">
        <f>LE_BRA!AD171</f>
        <v>17.150792226426613</v>
      </c>
      <c r="I219" s="172">
        <f>LE_IND!AD171</f>
        <v>16.374426089268663</v>
      </c>
      <c r="J219" s="141">
        <f>LE_ZAF!AD171</f>
        <v>15.252425283496079</v>
      </c>
      <c r="L219" s="61" t="s">
        <v>1289</v>
      </c>
      <c r="M219" s="138">
        <f t="shared" si="2"/>
        <v>0.21052735439850423</v>
      </c>
      <c r="N219" s="172">
        <f t="shared" si="2"/>
        <v>0.24341111740490007</v>
      </c>
      <c r="O219" s="141">
        <f t="shared" si="2"/>
        <v>0.32684550835949544</v>
      </c>
    </row>
    <row r="220" spans="2:15" x14ac:dyDescent="0.2">
      <c r="B220" s="61" t="s">
        <v>464</v>
      </c>
      <c r="C220" s="138">
        <f>LE_BRA!C172</f>
        <v>16.682269710994781</v>
      </c>
      <c r="D220" s="172">
        <f>LE_IND!C172</f>
        <v>15.765527030526219</v>
      </c>
      <c r="E220" s="141">
        <f>LE_ZAF!C172</f>
        <v>14.756730074945255</v>
      </c>
      <c r="G220" s="61" t="s">
        <v>875</v>
      </c>
      <c r="H220" s="138">
        <f>LE_BRA!AD172</f>
        <v>16.437066938455363</v>
      </c>
      <c r="I220" s="172">
        <f>LE_IND!AD172</f>
        <v>15.481640446746319</v>
      </c>
      <c r="J220" s="141">
        <f>LE_ZAF!AD172</f>
        <v>14.40120240279491</v>
      </c>
      <c r="L220" s="61" t="s">
        <v>1290</v>
      </c>
      <c r="M220" s="138">
        <f t="shared" si="2"/>
        <v>0.24520277253941813</v>
      </c>
      <c r="N220" s="172">
        <f t="shared" si="2"/>
        <v>0.28388658377989984</v>
      </c>
      <c r="O220" s="141">
        <f t="shared" si="2"/>
        <v>0.35552767215034464</v>
      </c>
    </row>
    <row r="221" spans="2:15" x14ac:dyDescent="0.2">
      <c r="B221" s="61" t="s">
        <v>465</v>
      </c>
      <c r="C221" s="138">
        <f>LE_BRA!C173</f>
        <v>15.872988700056933</v>
      </c>
      <c r="D221" s="172">
        <f>LE_IND!C173</f>
        <v>14.75428038546249</v>
      </c>
      <c r="E221" s="141">
        <f>LE_ZAF!C173</f>
        <v>13.818369673898994</v>
      </c>
      <c r="G221" s="61" t="s">
        <v>876</v>
      </c>
      <c r="H221" s="138">
        <f>LE_BRA!AD173</f>
        <v>15.589893033987336</v>
      </c>
      <c r="I221" s="172">
        <f>LE_IND!AD173</f>
        <v>14.426769674189003</v>
      </c>
      <c r="J221" s="141">
        <f>LE_ZAF!AD173</f>
        <v>13.436652952902893</v>
      </c>
      <c r="L221" s="61" t="s">
        <v>1291</v>
      </c>
      <c r="M221" s="138">
        <f t="shared" si="2"/>
        <v>0.28309566606959713</v>
      </c>
      <c r="N221" s="172">
        <f t="shared" si="2"/>
        <v>0.32751071127348652</v>
      </c>
      <c r="O221" s="141">
        <f t="shared" si="2"/>
        <v>0.38171672099610099</v>
      </c>
    </row>
    <row r="222" spans="2:15" x14ac:dyDescent="0.2">
      <c r="B222" s="61" t="s">
        <v>466</v>
      </c>
      <c r="C222" s="138">
        <f>LE_BRA!C174</f>
        <v>14.929770721031234</v>
      </c>
      <c r="D222" s="172">
        <f>LE_IND!C174</f>
        <v>13.594527395476764</v>
      </c>
      <c r="E222" s="141">
        <f>LE_ZAF!C174</f>
        <v>12.747934429949925</v>
      </c>
      <c r="G222" s="61" t="s">
        <v>877</v>
      </c>
      <c r="H222" s="138">
        <f>LE_BRA!AD174</f>
        <v>14.607934412405148</v>
      </c>
      <c r="I222" s="172">
        <f>LE_IND!AD174</f>
        <v>13.224449498989925</v>
      </c>
      <c r="J222" s="141">
        <f>LE_ZAF!AD174</f>
        <v>12.343682411605352</v>
      </c>
      <c r="L222" s="61" t="s">
        <v>1292</v>
      </c>
      <c r="M222" s="138">
        <f t="shared" si="2"/>
        <v>0.32183630862608581</v>
      </c>
      <c r="N222" s="172">
        <f t="shared" si="2"/>
        <v>0.37007789648683875</v>
      </c>
      <c r="O222" s="141">
        <f t="shared" si="2"/>
        <v>0.40425201834457347</v>
      </c>
    </row>
    <row r="223" spans="2:15" x14ac:dyDescent="0.2">
      <c r="B223" s="61" t="s">
        <v>467</v>
      </c>
      <c r="C223" s="138">
        <f>LE_BRA!C175</f>
        <v>13.837975637566471</v>
      </c>
      <c r="D223" s="172">
        <f>LE_IND!C175</f>
        <v>12.305522099650195</v>
      </c>
      <c r="E223" s="141">
        <f>LE_ZAF!C175</f>
        <v>11.522653130856316</v>
      </c>
      <c r="G223" s="61" t="s">
        <v>878</v>
      </c>
      <c r="H223" s="138">
        <f>LE_BRA!AD175</f>
        <v>13.47785569910581</v>
      </c>
      <c r="I223" s="172">
        <f>LE_IND!AD175</f>
        <v>11.898869904229853</v>
      </c>
      <c r="J223" s="141">
        <f>LE_ZAF!AD175</f>
        <v>11.100218759658555</v>
      </c>
      <c r="L223" s="61" t="s">
        <v>1293</v>
      </c>
      <c r="M223" s="138">
        <f t="shared" si="2"/>
        <v>0.36011993846066126</v>
      </c>
      <c r="N223" s="172">
        <f t="shared" si="2"/>
        <v>0.40665219542034237</v>
      </c>
      <c r="O223" s="141">
        <f t="shared" si="2"/>
        <v>0.42243437119776139</v>
      </c>
    </row>
    <row r="224" spans="2:15" x14ac:dyDescent="0.2">
      <c r="B224" s="61" t="s">
        <v>468</v>
      </c>
      <c r="C224" s="138">
        <f>LE_BRA!C176</f>
        <v>12.596728465399018</v>
      </c>
      <c r="D224" s="172">
        <f>LE_IND!C176</f>
        <v>10.887663797909626</v>
      </c>
      <c r="E224" s="141">
        <f>LE_ZAF!C176</f>
        <v>10.134145593257852</v>
      </c>
      <c r="G224" s="61" t="s">
        <v>879</v>
      </c>
      <c r="H224" s="138">
        <f>LE_BRA!AD176</f>
        <v>12.2016953505593</v>
      </c>
      <c r="I224" s="172">
        <f>LE_IND!AD176</f>
        <v>10.452562817762791</v>
      </c>
      <c r="J224" s="141">
        <f>LE_ZAF!AD176</f>
        <v>9.6996808063134523</v>
      </c>
      <c r="L224" s="61" t="s">
        <v>1294</v>
      </c>
      <c r="M224" s="138">
        <f t="shared" si="2"/>
        <v>0.39503311483971792</v>
      </c>
      <c r="N224" s="172">
        <f t="shared" si="2"/>
        <v>0.43510098014683507</v>
      </c>
      <c r="O224" s="141">
        <f t="shared" si="2"/>
        <v>0.43446478694439961</v>
      </c>
    </row>
    <row r="225" spans="2:15" x14ac:dyDescent="0.2">
      <c r="B225" s="61" t="s">
        <v>469</v>
      </c>
      <c r="C225" s="138">
        <f>LE_BRA!C177</f>
        <v>11.228188192746906</v>
      </c>
      <c r="D225" s="172">
        <f>LE_IND!C177</f>
        <v>9.3702399630759157</v>
      </c>
      <c r="E225" s="141">
        <f>LE_ZAF!C177</f>
        <v>8.6242006960203934</v>
      </c>
      <c r="G225" s="61" t="s">
        <v>880</v>
      </c>
      <c r="H225" s="138">
        <f>LE_BRA!AD177</f>
        <v>10.806678559050283</v>
      </c>
      <c r="I225" s="172">
        <f>LE_IND!AD177</f>
        <v>8.9184015472510296</v>
      </c>
      <c r="J225" s="141">
        <f>LE_ZAF!AD177</f>
        <v>8.189471483718501</v>
      </c>
      <c r="L225" s="61" t="s">
        <v>1295</v>
      </c>
      <c r="M225" s="138">
        <f t="shared" si="2"/>
        <v>0.42150963369662264</v>
      </c>
      <c r="N225" s="172">
        <f t="shared" si="2"/>
        <v>0.45183841582488604</v>
      </c>
      <c r="O225" s="141">
        <f t="shared" si="2"/>
        <v>0.43472921230189243</v>
      </c>
    </row>
    <row r="226" spans="2:15" x14ac:dyDescent="0.2">
      <c r="B226" s="61" t="s">
        <v>470</v>
      </c>
      <c r="C226" s="138">
        <f>LE_BRA!C178</f>
        <v>9.7451828299273036</v>
      </c>
      <c r="D226" s="172">
        <f>LE_IND!C178</f>
        <v>7.8360023736378892</v>
      </c>
      <c r="E226" s="141">
        <f>LE_ZAF!C178</f>
        <v>7.0513329809266416</v>
      </c>
      <c r="G226" s="61" t="s">
        <v>881</v>
      </c>
      <c r="H226" s="138">
        <f>LE_BRA!AD178</f>
        <v>9.308869122163113</v>
      </c>
      <c r="I226" s="172">
        <f>LE_IND!AD178</f>
        <v>7.3847814207816525</v>
      </c>
      <c r="J226" s="141">
        <f>LE_ZAF!AD178</f>
        <v>6.6328166060004605</v>
      </c>
      <c r="L226" s="61" t="s">
        <v>1296</v>
      </c>
      <c r="M226" s="138">
        <f t="shared" si="2"/>
        <v>0.43631370776419054</v>
      </c>
      <c r="N226" s="172">
        <f t="shared" si="2"/>
        <v>0.45122095285623676</v>
      </c>
      <c r="O226" s="141">
        <f t="shared" si="2"/>
        <v>0.4185163749261811</v>
      </c>
    </row>
    <row r="227" spans="2:15" x14ac:dyDescent="0.2">
      <c r="B227" s="61" t="s">
        <v>471</v>
      </c>
      <c r="C227" s="138">
        <f>LE_BRA!C179</f>
        <v>7.5352885114946275</v>
      </c>
      <c r="D227" s="172">
        <f>LE_IND!C179</f>
        <v>5.7399217184311437</v>
      </c>
      <c r="E227" s="141">
        <f>LE_ZAF!C179</f>
        <v>4.8128226510755194</v>
      </c>
      <c r="G227" s="61" t="s">
        <v>882</v>
      </c>
      <c r="H227" s="138">
        <f>LE_BRA!AD179</f>
        <v>7.1037624776002319</v>
      </c>
      <c r="I227" s="172">
        <f>LE_IND!AD179</f>
        <v>5.3184050955139499</v>
      </c>
      <c r="J227" s="141">
        <f>LE_ZAF!AD179</f>
        <v>4.4440168645216866</v>
      </c>
      <c r="L227" s="61" t="s">
        <v>1297</v>
      </c>
      <c r="M227" s="138">
        <f t="shared" si="2"/>
        <v>0.43152603389439559</v>
      </c>
      <c r="N227" s="172">
        <f t="shared" si="2"/>
        <v>0.42151662291719383</v>
      </c>
      <c r="O227" s="141">
        <f t="shared" si="2"/>
        <v>0.36880578655383278</v>
      </c>
    </row>
    <row r="228" spans="2:15" x14ac:dyDescent="0.2">
      <c r="B228" s="61" t="s">
        <v>472</v>
      </c>
      <c r="C228" s="138">
        <f>LE_BRA!C180</f>
        <v>19.752182900876171</v>
      </c>
      <c r="D228" s="172">
        <f>LE_IND!C180</f>
        <v>19.55675470186884</v>
      </c>
      <c r="E228" s="141">
        <f>LE_ZAF!C180</f>
        <v>19.226697531101763</v>
      </c>
      <c r="G228" s="61" t="s">
        <v>884</v>
      </c>
      <c r="H228" s="138">
        <f>LE_BRA!AD180</f>
        <v>19.690215115222127</v>
      </c>
      <c r="I228" s="172">
        <f>LE_IND!AD180</f>
        <v>19.480835809300636</v>
      </c>
      <c r="J228" s="141">
        <f>LE_ZAF!AD180</f>
        <v>19.119033769055029</v>
      </c>
      <c r="L228" s="61" t="s">
        <v>1298</v>
      </c>
      <c r="M228" s="138">
        <f t="shared" si="2"/>
        <v>6.196778565404415E-2</v>
      </c>
      <c r="N228" s="172">
        <f t="shared" si="2"/>
        <v>7.5918892568203944E-2</v>
      </c>
      <c r="O228" s="141">
        <f t="shared" si="2"/>
        <v>0.10766376204673378</v>
      </c>
    </row>
    <row r="229" spans="2:15" x14ac:dyDescent="0.2">
      <c r="B229" s="61" t="s">
        <v>473</v>
      </c>
      <c r="C229" s="138">
        <f>LE_BRA!C181</f>
        <v>19.575772274096181</v>
      </c>
      <c r="D229" s="172">
        <f>LE_IND!C181</f>
        <v>19.38868853594186</v>
      </c>
      <c r="E229" s="141">
        <f>LE_ZAF!C181</f>
        <v>18.992826381346006</v>
      </c>
      <c r="G229" s="61" t="s">
        <v>885</v>
      </c>
      <c r="H229" s="138">
        <f>LE_BRA!AD181</f>
        <v>19.500795947687337</v>
      </c>
      <c r="I229" s="172">
        <f>LE_IND!AD181</f>
        <v>19.304334341209444</v>
      </c>
      <c r="J229" s="141">
        <f>LE_ZAF!AD181</f>
        <v>18.871152907797683</v>
      </c>
      <c r="L229" s="61" t="s">
        <v>1299</v>
      </c>
      <c r="M229" s="138">
        <f t="shared" si="2"/>
        <v>7.4976326408844329E-2</v>
      </c>
      <c r="N229" s="172">
        <f t="shared" si="2"/>
        <v>8.4354194732416232E-2</v>
      </c>
      <c r="O229" s="141">
        <f t="shared" si="2"/>
        <v>0.12167347354832359</v>
      </c>
    </row>
    <row r="230" spans="2:15" x14ac:dyDescent="0.2">
      <c r="B230" s="61" t="s">
        <v>474</v>
      </c>
      <c r="C230" s="138">
        <f>LE_BRA!C182</f>
        <v>19.338983821771389</v>
      </c>
      <c r="D230" s="172">
        <f>LE_IND!C182</f>
        <v>19.126566956214184</v>
      </c>
      <c r="E230" s="141">
        <f>LE_ZAF!C182</f>
        <v>18.634665312051411</v>
      </c>
      <c r="G230" s="61" t="s">
        <v>886</v>
      </c>
      <c r="H230" s="138">
        <f>LE_BRA!AD182</f>
        <v>19.245799826086994</v>
      </c>
      <c r="I230" s="172">
        <f>LE_IND!AD182</f>
        <v>19.024952193674082</v>
      </c>
      <c r="J230" s="141">
        <f>LE_ZAF!AD182</f>
        <v>18.487063613018911</v>
      </c>
      <c r="L230" s="61" t="s">
        <v>1300</v>
      </c>
      <c r="M230" s="138">
        <f t="shared" si="2"/>
        <v>9.3183995684395171E-2</v>
      </c>
      <c r="N230" s="172">
        <f t="shared" si="2"/>
        <v>0.10161476254010182</v>
      </c>
      <c r="O230" s="141">
        <f t="shared" si="2"/>
        <v>0.14760169903249931</v>
      </c>
    </row>
    <row r="231" spans="2:15" x14ac:dyDescent="0.2">
      <c r="B231" s="61" t="s">
        <v>475</v>
      </c>
      <c r="C231" s="138">
        <f>LE_BRA!C183</f>
        <v>19.061385022813479</v>
      </c>
      <c r="D231" s="172">
        <f>LE_IND!C183</f>
        <v>18.797875165780649</v>
      </c>
      <c r="E231" s="141">
        <f>LE_ZAF!C183</f>
        <v>18.183427042631656</v>
      </c>
      <c r="G231" s="61" t="s">
        <v>887</v>
      </c>
      <c r="H231" s="138">
        <f>LE_BRA!AD183</f>
        <v>18.948228516355773</v>
      </c>
      <c r="I231" s="172">
        <f>LE_IND!AD183</f>
        <v>18.674949361550915</v>
      </c>
      <c r="J231" s="141">
        <f>LE_ZAF!AD183</f>
        <v>18.003369137810424</v>
      </c>
      <c r="L231" s="61" t="s">
        <v>1301</v>
      </c>
      <c r="M231" s="138">
        <f t="shared" si="2"/>
        <v>0.11315650645770603</v>
      </c>
      <c r="N231" s="172">
        <f t="shared" si="2"/>
        <v>0.12292580422973387</v>
      </c>
      <c r="O231" s="141">
        <f t="shared" si="2"/>
        <v>0.18005790482123274</v>
      </c>
    </row>
    <row r="232" spans="2:15" x14ac:dyDescent="0.2">
      <c r="B232" s="61" t="s">
        <v>476</v>
      </c>
      <c r="C232" s="138">
        <f>LE_BRA!C184</f>
        <v>18.758418401320743</v>
      </c>
      <c r="D232" s="172">
        <f>LE_IND!C184</f>
        <v>18.406540808571119</v>
      </c>
      <c r="E232" s="141">
        <f>LE_ZAF!C184</f>
        <v>17.651685273287555</v>
      </c>
      <c r="G232" s="61" t="s">
        <v>888</v>
      </c>
      <c r="H232" s="138">
        <f>LE_BRA!AD184</f>
        <v>18.626531368366695</v>
      </c>
      <c r="I232" s="172">
        <f>LE_IND!AD184</f>
        <v>18.260052698808863</v>
      </c>
      <c r="J232" s="141">
        <f>LE_ZAF!AD184</f>
        <v>17.435670797248793</v>
      </c>
      <c r="L232" s="61" t="s">
        <v>1302</v>
      </c>
      <c r="M232" s="138">
        <f t="shared" si="2"/>
        <v>0.13188703295404736</v>
      </c>
      <c r="N232" s="172">
        <f t="shared" si="2"/>
        <v>0.1464881097622559</v>
      </c>
      <c r="O232" s="141">
        <f t="shared" si="2"/>
        <v>0.21601447603876167</v>
      </c>
    </row>
    <row r="233" spans="2:15" x14ac:dyDescent="0.2">
      <c r="B233" s="61" t="s">
        <v>477</v>
      </c>
      <c r="C233" s="138">
        <f>LE_BRA!C185</f>
        <v>18.397905736594399</v>
      </c>
      <c r="D233" s="172">
        <f>LE_IND!C185</f>
        <v>17.932021008381842</v>
      </c>
      <c r="E233" s="141">
        <f>LE_ZAF!C185</f>
        <v>17.043249591549014</v>
      </c>
      <c r="G233" s="61" t="s">
        <v>889</v>
      </c>
      <c r="H233" s="138">
        <f>LE_BRA!AD185</f>
        <v>18.245437692472937</v>
      </c>
      <c r="I233" s="172">
        <f>LE_IND!AD185</f>
        <v>17.758570528288942</v>
      </c>
      <c r="J233" s="141">
        <f>LE_ZAF!AD185</f>
        <v>16.789790292469696</v>
      </c>
      <c r="L233" s="61" t="s">
        <v>1303</v>
      </c>
      <c r="M233" s="138">
        <f t="shared" ref="M233:O292" si="3">C233-H233</f>
        <v>0.15246804412146275</v>
      </c>
      <c r="N233" s="172">
        <f t="shared" si="3"/>
        <v>0.17345048009289954</v>
      </c>
      <c r="O233" s="141">
        <f t="shared" si="3"/>
        <v>0.25345929907931719</v>
      </c>
    </row>
    <row r="234" spans="2:15" x14ac:dyDescent="0.2">
      <c r="B234" s="61" t="s">
        <v>478</v>
      </c>
      <c r="C234" s="138">
        <f>LE_BRA!C186</f>
        <v>17.942222986383808</v>
      </c>
      <c r="D234" s="172">
        <f>LE_IND!C186</f>
        <v>17.345995049093027</v>
      </c>
      <c r="E234" s="141">
        <f>LE_ZAF!C186</f>
        <v>16.359154279555067</v>
      </c>
      <c r="G234" s="61" t="s">
        <v>890</v>
      </c>
      <c r="H234" s="138">
        <f>LE_BRA!AD186</f>
        <v>17.763859109987241</v>
      </c>
      <c r="I234" s="172">
        <f>LE_IND!AD186</f>
        <v>17.14040573245402</v>
      </c>
      <c r="J234" s="141">
        <f>LE_ZAF!AD186</f>
        <v>16.068594916448784</v>
      </c>
      <c r="L234" s="61" t="s">
        <v>1304</v>
      </c>
      <c r="M234" s="138">
        <f t="shared" si="3"/>
        <v>0.17836387639656692</v>
      </c>
      <c r="N234" s="172">
        <f t="shared" si="3"/>
        <v>0.20558931663900637</v>
      </c>
      <c r="O234" s="141">
        <f t="shared" si="3"/>
        <v>0.29055936310628283</v>
      </c>
    </row>
    <row r="235" spans="2:15" x14ac:dyDescent="0.2">
      <c r="B235" s="61" t="s">
        <v>479</v>
      </c>
      <c r="C235" s="138">
        <f>LE_BRA!C187</f>
        <v>17.384067582171159</v>
      </c>
      <c r="D235" s="172">
        <f>LE_IND!C187</f>
        <v>16.636517243143928</v>
      </c>
      <c r="E235" s="141">
        <f>LE_ZAF!C187</f>
        <v>15.607089106234348</v>
      </c>
      <c r="G235" s="61" t="s">
        <v>891</v>
      </c>
      <c r="H235" s="138">
        <f>LE_BRA!AD187</f>
        <v>17.175377372582954</v>
      </c>
      <c r="I235" s="172">
        <f>LE_IND!AD187</f>
        <v>16.394374693353534</v>
      </c>
      <c r="J235" s="141">
        <f>LE_ZAF!AD187</f>
        <v>15.282587725898273</v>
      </c>
      <c r="L235" s="61" t="s">
        <v>1305</v>
      </c>
      <c r="M235" s="138">
        <f t="shared" si="3"/>
        <v>0.20869020958820528</v>
      </c>
      <c r="N235" s="172">
        <f t="shared" si="3"/>
        <v>0.24214254979039396</v>
      </c>
      <c r="O235" s="141">
        <f t="shared" si="3"/>
        <v>0.32450138033607523</v>
      </c>
    </row>
    <row r="236" spans="2:15" x14ac:dyDescent="0.2">
      <c r="B236" s="61" t="s">
        <v>480</v>
      </c>
      <c r="C236" s="138">
        <f>LE_BRA!C188</f>
        <v>16.708078823339815</v>
      </c>
      <c r="D236" s="172">
        <f>LE_IND!C188</f>
        <v>15.786697082612186</v>
      </c>
      <c r="E236" s="141">
        <f>LE_ZAF!C188</f>
        <v>14.782552811481036</v>
      </c>
      <c r="G236" s="61" t="s">
        <v>892</v>
      </c>
      <c r="H236" s="138">
        <f>LE_BRA!AD188</f>
        <v>16.464845245858221</v>
      </c>
      <c r="I236" s="172">
        <f>LE_IND!AD188</f>
        <v>15.504129111820646</v>
      </c>
      <c r="J236" s="141">
        <f>LE_ZAF!AD188</f>
        <v>14.429010208075566</v>
      </c>
      <c r="L236" s="61" t="s">
        <v>1306</v>
      </c>
      <c r="M236" s="138">
        <f t="shared" si="3"/>
        <v>0.24323357748159324</v>
      </c>
      <c r="N236" s="172">
        <f t="shared" si="3"/>
        <v>0.28256797079153984</v>
      </c>
      <c r="O236" s="141">
        <f t="shared" si="3"/>
        <v>0.3535426034054705</v>
      </c>
    </row>
    <row r="237" spans="2:15" x14ac:dyDescent="0.2">
      <c r="B237" s="61" t="s">
        <v>481</v>
      </c>
      <c r="C237" s="138">
        <f>LE_BRA!C189</f>
        <v>15.902019173944236</v>
      </c>
      <c r="D237" s="172">
        <f>LE_IND!C189</f>
        <v>14.778088836023334</v>
      </c>
      <c r="E237" s="141">
        <f>LE_ZAF!C189</f>
        <v>13.841578825582467</v>
      </c>
      <c r="G237" s="61" t="s">
        <v>893</v>
      </c>
      <c r="H237" s="138">
        <f>LE_BRA!AD189</f>
        <v>15.621002441613955</v>
      </c>
      <c r="I237" s="172">
        <f>LE_IND!AD189</f>
        <v>14.451922713408095</v>
      </c>
      <c r="J237" s="141">
        <f>LE_ZAF!AD189</f>
        <v>13.46142773146396</v>
      </c>
      <c r="L237" s="61" t="s">
        <v>1307</v>
      </c>
      <c r="M237" s="138">
        <f t="shared" si="3"/>
        <v>0.28101673233028102</v>
      </c>
      <c r="N237" s="172">
        <f t="shared" si="3"/>
        <v>0.32616612261523947</v>
      </c>
      <c r="O237" s="141">
        <f t="shared" si="3"/>
        <v>0.38015109411850645</v>
      </c>
    </row>
    <row r="238" spans="2:15" x14ac:dyDescent="0.2">
      <c r="B238" s="61" t="s">
        <v>482</v>
      </c>
      <c r="C238" s="138">
        <f>LE_BRA!C190</f>
        <v>14.961786388388051</v>
      </c>
      <c r="D238" s="172">
        <f>LE_IND!C190</f>
        <v>13.620649003588625</v>
      </c>
      <c r="E238" s="141">
        <f>LE_ZAF!C190</f>
        <v>12.768340301552279</v>
      </c>
      <c r="G238" s="61" t="s">
        <v>894</v>
      </c>
      <c r="H238" s="138">
        <f>LE_BRA!AD190</f>
        <v>14.642075011674658</v>
      </c>
      <c r="I238" s="172">
        <f>LE_IND!AD190</f>
        <v>13.251874402510724</v>
      </c>
      <c r="J238" s="141">
        <f>LE_ZAF!AD190</f>
        <v>12.36522248602556</v>
      </c>
      <c r="L238" s="61" t="s">
        <v>1308</v>
      </c>
      <c r="M238" s="138">
        <f t="shared" si="3"/>
        <v>0.31971137671339278</v>
      </c>
      <c r="N238" s="172">
        <f t="shared" si="3"/>
        <v>0.3687746010779005</v>
      </c>
      <c r="O238" s="141">
        <f t="shared" si="3"/>
        <v>0.4031178155267181</v>
      </c>
    </row>
    <row r="239" spans="2:15" x14ac:dyDescent="0.2">
      <c r="B239" s="61" t="s">
        <v>483</v>
      </c>
      <c r="C239" s="138">
        <f>LE_BRA!C191</f>
        <v>13.872469013250791</v>
      </c>
      <c r="D239" s="172">
        <f>LE_IND!C191</f>
        <v>12.33307318682084</v>
      </c>
      <c r="E239" s="141">
        <f>LE_ZAF!C191</f>
        <v>11.540586284128118</v>
      </c>
      <c r="G239" s="61" t="s">
        <v>895</v>
      </c>
      <c r="H239" s="138">
        <f>LE_BRA!AD191</f>
        <v>13.514438652473364</v>
      </c>
      <c r="I239" s="172">
        <f>LE_IND!AD191</f>
        <v>11.92757628734276</v>
      </c>
      <c r="J239" s="141">
        <f>LE_ZAF!AD191</f>
        <v>11.118895179591648</v>
      </c>
      <c r="L239" s="61" t="s">
        <v>1309</v>
      </c>
      <c r="M239" s="138">
        <f t="shared" si="3"/>
        <v>0.35803036077742689</v>
      </c>
      <c r="N239" s="172">
        <f t="shared" si="3"/>
        <v>0.40549689947808076</v>
      </c>
      <c r="O239" s="141">
        <f t="shared" si="3"/>
        <v>0.4216911045364693</v>
      </c>
    </row>
    <row r="240" spans="2:15" x14ac:dyDescent="0.2">
      <c r="B240" s="61" t="s">
        <v>484</v>
      </c>
      <c r="C240" s="138">
        <f>LE_BRA!C192</f>
        <v>12.632644588379423</v>
      </c>
      <c r="D240" s="172">
        <f>LE_IND!C192</f>
        <v>10.915657650470459</v>
      </c>
      <c r="E240" s="141">
        <f>LE_ZAF!C192</f>
        <v>10.150172490581459</v>
      </c>
      <c r="G240" s="61" t="s">
        <v>896</v>
      </c>
      <c r="H240" s="138">
        <f>LE_BRA!AD192</f>
        <v>12.239554799728207</v>
      </c>
      <c r="I240" s="172">
        <f>LE_IND!AD192</f>
        <v>10.481482630507081</v>
      </c>
      <c r="J240" s="141">
        <f>LE_ZAF!AD192</f>
        <v>9.71612824724955</v>
      </c>
      <c r="L240" s="61" t="s">
        <v>1310</v>
      </c>
      <c r="M240" s="138">
        <f t="shared" si="3"/>
        <v>0.39308978865121524</v>
      </c>
      <c r="N240" s="172">
        <f t="shared" si="3"/>
        <v>0.43417501996337826</v>
      </c>
      <c r="O240" s="141">
        <f t="shared" si="3"/>
        <v>0.43404424333190939</v>
      </c>
    </row>
    <row r="241" spans="2:15" x14ac:dyDescent="0.2">
      <c r="B241" s="61" t="s">
        <v>485</v>
      </c>
      <c r="C241" s="138">
        <f>LE_BRA!C193</f>
        <v>11.263604979117686</v>
      </c>
      <c r="D241" s="172">
        <f>LE_IND!C193</f>
        <v>9.3972198935521387</v>
      </c>
      <c r="E241" s="141">
        <f>LE_ZAF!C193</f>
        <v>8.6384296519789103</v>
      </c>
      <c r="G241" s="61" t="s">
        <v>897</v>
      </c>
      <c r="H241" s="138">
        <f>LE_BRA!AD193</f>
        <v>10.843741563585755</v>
      </c>
      <c r="I241" s="172">
        <f>LE_IND!AD193</f>
        <v>8.9460052251233844</v>
      </c>
      <c r="J241" s="141">
        <f>LE_ZAF!AD193</f>
        <v>8.2038291415618829</v>
      </c>
      <c r="L241" s="61" t="s">
        <v>1311</v>
      </c>
      <c r="M241" s="138">
        <f t="shared" si="3"/>
        <v>0.41986341553193007</v>
      </c>
      <c r="N241" s="172">
        <f t="shared" si="3"/>
        <v>0.45121466842875435</v>
      </c>
      <c r="O241" s="141">
        <f t="shared" si="3"/>
        <v>0.43460051041702741</v>
      </c>
    </row>
    <row r="242" spans="2:15" x14ac:dyDescent="0.2">
      <c r="B242" s="61" t="s">
        <v>486</v>
      </c>
      <c r="C242" s="138">
        <f>LE_BRA!C194</f>
        <v>9.7780570068096573</v>
      </c>
      <c r="D242" s="172">
        <f>LE_IND!C194</f>
        <v>7.8601261438506871</v>
      </c>
      <c r="E242" s="141">
        <f>LE_ZAF!C194</f>
        <v>7.0638618045939303</v>
      </c>
      <c r="G242" s="61" t="s">
        <v>898</v>
      </c>
      <c r="H242" s="138">
        <f>LE_BRA!AD194</f>
        <v>9.3429921611290059</v>
      </c>
      <c r="I242" s="172">
        <f>LE_IND!AD194</f>
        <v>7.4091996395680244</v>
      </c>
      <c r="J242" s="141">
        <f>LE_ZAF!AD194</f>
        <v>6.6452146604067233</v>
      </c>
      <c r="L242" s="61" t="s">
        <v>1312</v>
      </c>
      <c r="M242" s="138">
        <f t="shared" si="3"/>
        <v>0.4350648456806514</v>
      </c>
      <c r="N242" s="172">
        <f t="shared" si="3"/>
        <v>0.45092650428266268</v>
      </c>
      <c r="O242" s="141">
        <f t="shared" si="3"/>
        <v>0.41864714418720705</v>
      </c>
    </row>
    <row r="243" spans="2:15" x14ac:dyDescent="0.2">
      <c r="B243" s="61" t="s">
        <v>487</v>
      </c>
      <c r="C243" s="138">
        <f>LE_BRA!C195</f>
        <v>7.5611197282614677</v>
      </c>
      <c r="D243" s="172">
        <f>LE_IND!C195</f>
        <v>5.75741441350758</v>
      </c>
      <c r="E243" s="141">
        <f>LE_ZAF!C195</f>
        <v>4.8236473662454316</v>
      </c>
      <c r="G243" s="61" t="s">
        <v>899</v>
      </c>
      <c r="H243" s="138">
        <f>LE_BRA!AD195</f>
        <v>7.1302669424761183</v>
      </c>
      <c r="I243" s="172">
        <f>LE_IND!AD195</f>
        <v>5.3357870633666469</v>
      </c>
      <c r="J243" s="141">
        <f>LE_ZAF!AD195</f>
        <v>4.4544401922124832</v>
      </c>
      <c r="L243" s="61" t="s">
        <v>1313</v>
      </c>
      <c r="M243" s="138">
        <f t="shared" si="3"/>
        <v>0.43085278578534947</v>
      </c>
      <c r="N243" s="172">
        <f t="shared" si="3"/>
        <v>0.42162735014093311</v>
      </c>
      <c r="O243" s="141">
        <f t="shared" si="3"/>
        <v>0.36920717403294834</v>
      </c>
    </row>
    <row r="244" spans="2:15" x14ac:dyDescent="0.2">
      <c r="B244" s="61" t="s">
        <v>488</v>
      </c>
      <c r="C244" s="138">
        <f>LE_BRA!C196</f>
        <v>19.760373902924144</v>
      </c>
      <c r="D244" s="172">
        <f>LE_IND!C196</f>
        <v>19.564984376437497</v>
      </c>
      <c r="E244" s="141">
        <f>LE_ZAF!C196</f>
        <v>19.239719724207838</v>
      </c>
      <c r="G244" s="61" t="s">
        <v>901</v>
      </c>
      <c r="H244" s="138">
        <f>LE_BRA!AD196</f>
        <v>19.699260444172218</v>
      </c>
      <c r="I244" s="172">
        <f>LE_IND!AD196</f>
        <v>19.489923393985656</v>
      </c>
      <c r="J244" s="141">
        <f>LE_ZAF!AD196</f>
        <v>19.13343314438487</v>
      </c>
      <c r="L244" s="61" t="s">
        <v>1314</v>
      </c>
      <c r="M244" s="138">
        <f t="shared" si="3"/>
        <v>6.1113458751925975E-2</v>
      </c>
      <c r="N244" s="172">
        <f t="shared" si="3"/>
        <v>7.506098245184134E-2</v>
      </c>
      <c r="O244" s="141">
        <f t="shared" si="3"/>
        <v>0.1062865798229673</v>
      </c>
    </row>
    <row r="245" spans="2:15" x14ac:dyDescent="0.2">
      <c r="B245" s="61" t="s">
        <v>489</v>
      </c>
      <c r="C245" s="138">
        <f>LE_BRA!C197</f>
        <v>19.585483632154482</v>
      </c>
      <c r="D245" s="172">
        <f>LE_IND!C197</f>
        <v>19.396679061763088</v>
      </c>
      <c r="E245" s="141">
        <f>LE_ZAF!C197</f>
        <v>19.00698596145963</v>
      </c>
      <c r="G245" s="61" t="s">
        <v>902</v>
      </c>
      <c r="H245" s="138">
        <f>LE_BRA!AD197</f>
        <v>19.511498093642249</v>
      </c>
      <c r="I245" s="172">
        <f>LE_IND!AD197</f>
        <v>19.313083396673903</v>
      </c>
      <c r="J245" s="141">
        <f>LE_ZAF!AD197</f>
        <v>18.886751564553585</v>
      </c>
      <c r="L245" s="61" t="s">
        <v>1315</v>
      </c>
      <c r="M245" s="138">
        <f t="shared" si="3"/>
        <v>7.3985538512232552E-2</v>
      </c>
      <c r="N245" s="172">
        <f t="shared" si="3"/>
        <v>8.3595665089184479E-2</v>
      </c>
      <c r="O245" s="141">
        <f t="shared" si="3"/>
        <v>0.12023439690604576</v>
      </c>
    </row>
    <row r="246" spans="2:15" x14ac:dyDescent="0.2">
      <c r="B246" s="61" t="s">
        <v>490</v>
      </c>
      <c r="C246" s="138">
        <f>LE_BRA!C198</f>
        <v>19.350956716936317</v>
      </c>
      <c r="D246" s="172">
        <f>LE_IND!C198</f>
        <v>19.135746716141711</v>
      </c>
      <c r="E246" s="141">
        <f>LE_ZAF!C198</f>
        <v>18.651562395877939</v>
      </c>
      <c r="G246" s="61" t="s">
        <v>903</v>
      </c>
      <c r="H246" s="138">
        <f>LE_BRA!AD198</f>
        <v>19.258981523538608</v>
      </c>
      <c r="I246" s="172">
        <f>LE_IND!AD198</f>
        <v>19.034965086748375</v>
      </c>
      <c r="J246" s="141">
        <f>LE_ZAF!AD198</f>
        <v>18.505647978291726</v>
      </c>
      <c r="L246" s="61" t="s">
        <v>1316</v>
      </c>
      <c r="M246" s="138">
        <f t="shared" si="3"/>
        <v>9.197519339770821E-2</v>
      </c>
      <c r="N246" s="172">
        <f t="shared" si="3"/>
        <v>0.10078162939333524</v>
      </c>
      <c r="O246" s="141">
        <f t="shared" si="3"/>
        <v>0.14591441758621215</v>
      </c>
    </row>
    <row r="247" spans="2:15" x14ac:dyDescent="0.2">
      <c r="B247" s="61" t="s">
        <v>491</v>
      </c>
      <c r="C247" s="138">
        <f>LE_BRA!C199</f>
        <v>19.075624366531564</v>
      </c>
      <c r="D247" s="172">
        <f>LE_IND!C199</f>
        <v>18.80861353969394</v>
      </c>
      <c r="E247" s="141">
        <f>LE_ZAF!C199</f>
        <v>18.203764023251939</v>
      </c>
      <c r="G247" s="61" t="s">
        <v>904</v>
      </c>
      <c r="H247" s="138">
        <f>LE_BRA!AD199</f>
        <v>18.963874900857643</v>
      </c>
      <c r="I247" s="172">
        <f>LE_IND!AD199</f>
        <v>18.686623582452373</v>
      </c>
      <c r="J247" s="141">
        <f>LE_ZAF!AD199</f>
        <v>18.025707920110989</v>
      </c>
      <c r="L247" s="61" t="s">
        <v>1317</v>
      </c>
      <c r="M247" s="138">
        <f t="shared" si="3"/>
        <v>0.11174946567392041</v>
      </c>
      <c r="N247" s="172">
        <f t="shared" si="3"/>
        <v>0.12198995724156703</v>
      </c>
      <c r="O247" s="141">
        <f t="shared" si="3"/>
        <v>0.17805610314094977</v>
      </c>
    </row>
    <row r="248" spans="2:15" x14ac:dyDescent="0.2">
      <c r="B248" s="61" t="s">
        <v>492</v>
      </c>
      <c r="C248" s="138">
        <f>LE_BRA!C200</f>
        <v>18.774363236307025</v>
      </c>
      <c r="D248" s="172">
        <f>LE_IND!C200</f>
        <v>18.418927405266995</v>
      </c>
      <c r="E248" s="141">
        <f>LE_ZAF!C200</f>
        <v>17.675549574075106</v>
      </c>
      <c r="G248" s="61" t="s">
        <v>905</v>
      </c>
      <c r="H248" s="138">
        <f>LE_BRA!AD200</f>
        <v>18.643984968526034</v>
      </c>
      <c r="I248" s="172">
        <f>LE_IND!AD200</f>
        <v>18.273464952257225</v>
      </c>
      <c r="J248" s="141">
        <f>LE_ZAF!AD200</f>
        <v>17.461839893207745</v>
      </c>
      <c r="L248" s="61" t="s">
        <v>1318</v>
      </c>
      <c r="M248" s="138">
        <f t="shared" si="3"/>
        <v>0.1303782677809906</v>
      </c>
      <c r="N248" s="172">
        <f t="shared" si="3"/>
        <v>0.14546245300977034</v>
      </c>
      <c r="O248" s="141">
        <f t="shared" si="3"/>
        <v>0.21370968086736042</v>
      </c>
    </row>
    <row r="249" spans="2:15" x14ac:dyDescent="0.2">
      <c r="B249" s="61" t="s">
        <v>493</v>
      </c>
      <c r="C249" s="138">
        <f>LE_BRA!C201</f>
        <v>18.41561313817612</v>
      </c>
      <c r="D249" s="172">
        <f>LE_IND!C201</f>
        <v>17.946244749814738</v>
      </c>
      <c r="E249" s="141">
        <f>LE_ZAF!C201</f>
        <v>17.069958448689796</v>
      </c>
      <c r="G249" s="61" t="s">
        <v>906</v>
      </c>
      <c r="H249" s="138">
        <f>LE_BRA!AD201</f>
        <v>18.264735175956559</v>
      </c>
      <c r="I249" s="172">
        <f>LE_IND!AD201</f>
        <v>17.773904566847705</v>
      </c>
      <c r="J249" s="141">
        <f>LE_ZAF!AD201</f>
        <v>16.819005299827499</v>
      </c>
      <c r="L249" s="61" t="s">
        <v>1319</v>
      </c>
      <c r="M249" s="138">
        <f t="shared" si="3"/>
        <v>0.1508779622195604</v>
      </c>
      <c r="N249" s="172">
        <f t="shared" si="3"/>
        <v>0.17234018296703368</v>
      </c>
      <c r="O249" s="141">
        <f t="shared" si="3"/>
        <v>0.25095314886229758</v>
      </c>
    </row>
    <row r="250" spans="2:15" x14ac:dyDescent="0.2">
      <c r="B250" s="61" t="s">
        <v>494</v>
      </c>
      <c r="C250" s="138">
        <f>LE_BRA!C202</f>
        <v>17.962313536413614</v>
      </c>
      <c r="D250" s="172">
        <f>LE_IND!C202</f>
        <v>17.362389757762294</v>
      </c>
      <c r="E250" s="141">
        <f>LE_ZAF!C202</f>
        <v>16.387348369616689</v>
      </c>
      <c r="G250" s="61" t="s">
        <v>907</v>
      </c>
      <c r="H250" s="138">
        <f>LE_BRA!AD202</f>
        <v>17.785667275101837</v>
      </c>
      <c r="I250" s="172">
        <f>LE_IND!AD202</f>
        <v>17.158002869265083</v>
      </c>
      <c r="J250" s="141">
        <f>LE_ZAF!AD202</f>
        <v>16.099324070542174</v>
      </c>
      <c r="L250" s="61" t="s">
        <v>1320</v>
      </c>
      <c r="M250" s="138">
        <f t="shared" si="3"/>
        <v>0.17664626131177741</v>
      </c>
      <c r="N250" s="172">
        <f t="shared" si="3"/>
        <v>0.20438688849721132</v>
      </c>
      <c r="O250" s="141">
        <f t="shared" si="3"/>
        <v>0.28802429907451454</v>
      </c>
    </row>
    <row r="251" spans="2:15" x14ac:dyDescent="0.2">
      <c r="B251" s="61" t="s">
        <v>495</v>
      </c>
      <c r="C251" s="138">
        <f>LE_BRA!C203</f>
        <v>17.406925976664976</v>
      </c>
      <c r="D251" s="172">
        <f>LE_IND!C203</f>
        <v>16.655277363157658</v>
      </c>
      <c r="E251" s="141">
        <f>LE_ZAF!C203</f>
        <v>15.634998936851794</v>
      </c>
      <c r="G251" s="61" t="s">
        <v>908</v>
      </c>
      <c r="H251" s="138">
        <f>LE_BRA!AD203</f>
        <v>17.200091457003598</v>
      </c>
      <c r="I251" s="172">
        <f>LE_IND!AD203</f>
        <v>16.414414347326421</v>
      </c>
      <c r="J251" s="141">
        <f>LE_ZAF!AD203</f>
        <v>15.312858193651305</v>
      </c>
      <c r="L251" s="61" t="s">
        <v>1321</v>
      </c>
      <c r="M251" s="138">
        <f t="shared" si="3"/>
        <v>0.20683451966137767</v>
      </c>
      <c r="N251" s="172">
        <f t="shared" si="3"/>
        <v>0.2408630158312377</v>
      </c>
      <c r="O251" s="141">
        <f t="shared" si="3"/>
        <v>0.3221407432004888</v>
      </c>
    </row>
    <row r="252" spans="2:15" x14ac:dyDescent="0.2">
      <c r="B252" s="61" t="s">
        <v>496</v>
      </c>
      <c r="C252" s="138">
        <f>LE_BRA!C204</f>
        <v>16.734020294302255</v>
      </c>
      <c r="D252" s="172">
        <f>LE_IND!C204</f>
        <v>15.807963360972051</v>
      </c>
      <c r="E252" s="141">
        <f>LE_ZAF!C204</f>
        <v>14.808458952215215</v>
      </c>
      <c r="G252" s="61" t="s">
        <v>909</v>
      </c>
      <c r="H252" s="138">
        <f>LE_BRA!AD204</f>
        <v>16.49277775547198</v>
      </c>
      <c r="I252" s="172">
        <f>LE_IND!AD204</f>
        <v>15.526726814774261</v>
      </c>
      <c r="J252" s="141">
        <f>LE_ZAF!AD204</f>
        <v>14.456915060561922</v>
      </c>
      <c r="L252" s="61" t="s">
        <v>1322</v>
      </c>
      <c r="M252" s="138">
        <f t="shared" si="3"/>
        <v>0.24124253883027436</v>
      </c>
      <c r="N252" s="172">
        <f t="shared" si="3"/>
        <v>0.28123654619779082</v>
      </c>
      <c r="O252" s="141">
        <f t="shared" si="3"/>
        <v>0.35154389165329292</v>
      </c>
    </row>
    <row r="253" spans="2:15" x14ac:dyDescent="0.2">
      <c r="B253" s="61" t="s">
        <v>497</v>
      </c>
      <c r="C253" s="138">
        <f>LE_BRA!C205</f>
        <v>15.93120627113796</v>
      </c>
      <c r="D253" s="172">
        <f>LE_IND!C205</f>
        <v>14.802011473306086</v>
      </c>
      <c r="E253" s="141">
        <f>LE_ZAF!C205</f>
        <v>13.864862018498933</v>
      </c>
      <c r="G253" s="61" t="s">
        <v>910</v>
      </c>
      <c r="H253" s="138">
        <f>LE_BRA!AD205</f>
        <v>15.65229381256666</v>
      </c>
      <c r="I253" s="172">
        <f>LE_IND!AD205</f>
        <v>14.477204668692814</v>
      </c>
      <c r="J253" s="141">
        <f>LE_ZAF!AD205</f>
        <v>13.486287082811488</v>
      </c>
      <c r="L253" s="61" t="s">
        <v>1323</v>
      </c>
      <c r="M253" s="138">
        <f t="shared" si="3"/>
        <v>0.27891245857130009</v>
      </c>
      <c r="N253" s="172">
        <f t="shared" si="3"/>
        <v>0.3248068046132726</v>
      </c>
      <c r="O253" s="141">
        <f t="shared" si="3"/>
        <v>0.37857493568744438</v>
      </c>
    </row>
    <row r="254" spans="2:15" x14ac:dyDescent="0.2">
      <c r="B254" s="61" t="s">
        <v>498</v>
      </c>
      <c r="C254" s="138">
        <f>LE_BRA!C206</f>
        <v>14.993983196851126</v>
      </c>
      <c r="D254" s="172">
        <f>LE_IND!C206</f>
        <v>13.6469024254252</v>
      </c>
      <c r="E254" s="141">
        <f>LE_ZAF!C206</f>
        <v>12.788811657855057</v>
      </c>
      <c r="G254" s="61" t="s">
        <v>911</v>
      </c>
      <c r="H254" s="138">
        <f>LE_BRA!AD206</f>
        <v>14.676425370962093</v>
      </c>
      <c r="I254" s="172">
        <f>LE_IND!AD206</f>
        <v>13.279447440324033</v>
      </c>
      <c r="J254" s="141">
        <f>LE_ZAF!AD206</f>
        <v>12.386835700006015</v>
      </c>
      <c r="L254" s="61" t="s">
        <v>1324</v>
      </c>
      <c r="M254" s="138">
        <f t="shared" si="3"/>
        <v>0.31755782588903259</v>
      </c>
      <c r="N254" s="172">
        <f t="shared" si="3"/>
        <v>0.36745498510116725</v>
      </c>
      <c r="O254" s="141">
        <f t="shared" si="3"/>
        <v>0.40197595784904117</v>
      </c>
    </row>
    <row r="255" spans="2:15" x14ac:dyDescent="0.2">
      <c r="B255" s="61" t="s">
        <v>499</v>
      </c>
      <c r="C255" s="138">
        <f>LE_BRA!C207</f>
        <v>13.907165678712131</v>
      </c>
      <c r="D255" s="172">
        <f>LE_IND!C207</f>
        <v>12.360770204159287</v>
      </c>
      <c r="E255" s="141">
        <f>LE_ZAF!C207</f>
        <v>11.558578893377927</v>
      </c>
      <c r="G255" s="61" t="s">
        <v>912</v>
      </c>
      <c r="H255" s="138">
        <f>LE_BRA!AD207</f>
        <v>13.551256121000453</v>
      </c>
      <c r="I255" s="172">
        <f>LE_IND!AD207</f>
        <v>11.956445710913133</v>
      </c>
      <c r="J255" s="141">
        <f>LE_ZAF!AD207</f>
        <v>11.137636406344308</v>
      </c>
      <c r="L255" s="61" t="s">
        <v>1325</v>
      </c>
      <c r="M255" s="138">
        <f t="shared" si="3"/>
        <v>0.3559095577116782</v>
      </c>
      <c r="N255" s="172">
        <f t="shared" si="3"/>
        <v>0.40432449324615405</v>
      </c>
      <c r="O255" s="141">
        <f t="shared" si="3"/>
        <v>0.42094248703361892</v>
      </c>
    </row>
    <row r="256" spans="2:15" x14ac:dyDescent="0.2">
      <c r="B256" s="61" t="s">
        <v>500</v>
      </c>
      <c r="C256" s="138">
        <f>LE_BRA!C208</f>
        <v>12.668778576777315</v>
      </c>
      <c r="D256" s="172">
        <f>LE_IND!C208</f>
        <v>10.943805311130479</v>
      </c>
      <c r="E256" s="141">
        <f>LE_ZAF!C208</f>
        <v>10.166255323876831</v>
      </c>
      <c r="G256" s="61" t="s">
        <v>913</v>
      </c>
      <c r="H256" s="138">
        <f>LE_BRA!AD208</f>
        <v>12.27766443572318</v>
      </c>
      <c r="I256" s="172">
        <f>LE_IND!AD208</f>
        <v>10.510573110359765</v>
      </c>
      <c r="J256" s="141">
        <f>LE_ZAF!AD208</f>
        <v>9.7326351751626934</v>
      </c>
      <c r="L256" s="61" t="s">
        <v>1326</v>
      </c>
      <c r="M256" s="138">
        <f t="shared" si="3"/>
        <v>0.39111414105413544</v>
      </c>
      <c r="N256" s="172">
        <f t="shared" si="3"/>
        <v>0.43323220077071412</v>
      </c>
      <c r="O256" s="141">
        <f t="shared" si="3"/>
        <v>0.43362014871413734</v>
      </c>
    </row>
    <row r="257" spans="2:15" x14ac:dyDescent="0.2">
      <c r="B257" s="61" t="s">
        <v>501</v>
      </c>
      <c r="C257" s="138">
        <f>LE_BRA!C209</f>
        <v>11.299239043122006</v>
      </c>
      <c r="D257" s="172">
        <f>LE_IND!C209</f>
        <v>9.4243504726183538</v>
      </c>
      <c r="E257" s="141">
        <f>LE_ZAF!C209</f>
        <v>8.6527119153734606</v>
      </c>
      <c r="G257" s="61" t="s">
        <v>914</v>
      </c>
      <c r="H257" s="138">
        <f>LE_BRA!AD209</f>
        <v>10.881052689644235</v>
      </c>
      <c r="I257" s="172">
        <f>LE_IND!AD209</f>
        <v>8.9737747114302984</v>
      </c>
      <c r="J257" s="141">
        <f>LE_ZAF!AD209</f>
        <v>8.2182420310184519</v>
      </c>
      <c r="L257" s="61" t="s">
        <v>1327</v>
      </c>
      <c r="M257" s="138">
        <f t="shared" si="3"/>
        <v>0.41818635347777011</v>
      </c>
      <c r="N257" s="172">
        <f t="shared" si="3"/>
        <v>0.45057576118805542</v>
      </c>
      <c r="O257" s="141">
        <f t="shared" si="3"/>
        <v>0.43446988435500877</v>
      </c>
    </row>
    <row r="258" spans="2:15" x14ac:dyDescent="0.2">
      <c r="B258" s="61" t="s">
        <v>502</v>
      </c>
      <c r="C258" s="138">
        <f>LE_BRA!C210</f>
        <v>9.8111297191279832</v>
      </c>
      <c r="D258" s="172">
        <f>LE_IND!C210</f>
        <v>7.8843817893851522</v>
      </c>
      <c r="E258" s="141">
        <f>LE_ZAF!C210</f>
        <v>7.0764423921639468</v>
      </c>
      <c r="G258" s="61" t="s">
        <v>915</v>
      </c>
      <c r="H258" s="138">
        <f>LE_BRA!AD210</f>
        <v>9.3773405708207651</v>
      </c>
      <c r="I258" s="172">
        <f>LE_IND!AD210</f>
        <v>7.4337616096105013</v>
      </c>
      <c r="J258" s="141">
        <f>LE_ZAF!AD210</f>
        <v>6.6576649706720303</v>
      </c>
      <c r="L258" s="61" t="s">
        <v>1328</v>
      </c>
      <c r="M258" s="138">
        <f t="shared" si="3"/>
        <v>0.43378914830721804</v>
      </c>
      <c r="N258" s="172">
        <f t="shared" si="3"/>
        <v>0.45062017977465096</v>
      </c>
      <c r="O258" s="141">
        <f t="shared" si="3"/>
        <v>0.41877742149191644</v>
      </c>
    </row>
    <row r="259" spans="2:15" x14ac:dyDescent="0.2">
      <c r="B259" s="61" t="s">
        <v>503</v>
      </c>
      <c r="C259" s="138">
        <f>LE_BRA!C211</f>
        <v>7.5870908331607501</v>
      </c>
      <c r="D259" s="172">
        <f>LE_IND!C211</f>
        <v>5.7749929001177494</v>
      </c>
      <c r="E259" s="141">
        <f>LE_ZAF!C211</f>
        <v>4.8345250706602032</v>
      </c>
      <c r="G259" s="61" t="s">
        <v>916</v>
      </c>
      <c r="H259" s="138">
        <f>LE_BRA!AD211</f>
        <v>7.1569289941998075</v>
      </c>
      <c r="I259" s="172">
        <f>LE_IND!AD211</f>
        <v>5.3532613748370119</v>
      </c>
      <c r="J259" s="141">
        <f>LE_ZAF!AD211</f>
        <v>4.4649155537471747</v>
      </c>
      <c r="L259" s="61" t="s">
        <v>1329</v>
      </c>
      <c r="M259" s="138">
        <f t="shared" si="3"/>
        <v>0.43016183896094251</v>
      </c>
      <c r="N259" s="172">
        <f t="shared" si="3"/>
        <v>0.42173152528073743</v>
      </c>
      <c r="O259" s="141">
        <f t="shared" si="3"/>
        <v>0.36960951691302846</v>
      </c>
    </row>
    <row r="260" spans="2:15" x14ac:dyDescent="0.2">
      <c r="B260" s="61" t="s">
        <v>504</v>
      </c>
      <c r="C260" s="138">
        <f>LE_BRA!C212</f>
        <v>19.76859136509302</v>
      </c>
      <c r="D260" s="172">
        <f>LE_IND!C212</f>
        <v>19.573233751778691</v>
      </c>
      <c r="E260" s="141">
        <f>LE_ZAF!C212</f>
        <v>19.252778043710521</v>
      </c>
      <c r="G260" s="61" t="s">
        <v>918</v>
      </c>
      <c r="H260" s="138">
        <f>LE_BRA!AD212</f>
        <v>19.708337123476646</v>
      </c>
      <c r="I260" s="172">
        <f>LE_IND!AD212</f>
        <v>19.499033862715585</v>
      </c>
      <c r="J260" s="141">
        <f>LE_ZAF!AD212</f>
        <v>19.147876290967524</v>
      </c>
      <c r="L260" s="61" t="s">
        <v>1330</v>
      </c>
      <c r="M260" s="138">
        <f t="shared" si="3"/>
        <v>6.0254241616373605E-2</v>
      </c>
      <c r="N260" s="172">
        <f t="shared" si="3"/>
        <v>7.4199889063105928E-2</v>
      </c>
      <c r="O260" s="141">
        <f t="shared" si="3"/>
        <v>0.10490175274299673</v>
      </c>
    </row>
    <row r="261" spans="2:15" x14ac:dyDescent="0.2">
      <c r="B261" s="61" t="s">
        <v>505</v>
      </c>
      <c r="C261" s="138">
        <f>LE_BRA!C213</f>
        <v>19.595228142120298</v>
      </c>
      <c r="D261" s="172">
        <f>LE_IND!C213</f>
        <v>19.4046928229447</v>
      </c>
      <c r="E261" s="141">
        <f>LE_ZAF!C213</f>
        <v>19.021188425400524</v>
      </c>
      <c r="G261" s="61" t="s">
        <v>919</v>
      </c>
      <c r="H261" s="138">
        <f>LE_BRA!AD213</f>
        <v>19.522239477537337</v>
      </c>
      <c r="I261" s="172">
        <f>LE_IND!AD213</f>
        <v>19.321859274048755</v>
      </c>
      <c r="J261" s="141">
        <f>LE_ZAF!AD213</f>
        <v>18.902402058523361</v>
      </c>
      <c r="L261" s="61" t="s">
        <v>1331</v>
      </c>
      <c r="M261" s="138">
        <f t="shared" si="3"/>
        <v>7.2988664582961604E-2</v>
      </c>
      <c r="N261" s="172">
        <f t="shared" si="3"/>
        <v>8.2833548895944631E-2</v>
      </c>
      <c r="O261" s="141">
        <f t="shared" si="3"/>
        <v>0.11878636687716337</v>
      </c>
    </row>
    <row r="262" spans="2:15" x14ac:dyDescent="0.2">
      <c r="B262" s="61" t="s">
        <v>506</v>
      </c>
      <c r="C262" s="138">
        <f>LE_BRA!C214</f>
        <v>19.362971476330664</v>
      </c>
      <c r="D262" s="172">
        <f>LE_IND!C214</f>
        <v>19.144955284758389</v>
      </c>
      <c r="E262" s="141">
        <f>LE_ZAF!C214</f>
        <v>18.668512377953427</v>
      </c>
      <c r="G262" s="61" t="s">
        <v>920</v>
      </c>
      <c r="H262" s="138">
        <f>LE_BRA!AD214</f>
        <v>19.272212741672693</v>
      </c>
      <c r="I262" s="172">
        <f>LE_IND!AD214</f>
        <v>19.045011162263055</v>
      </c>
      <c r="J262" s="141">
        <f>LE_ZAF!AD214</f>
        <v>18.524296219097469</v>
      </c>
      <c r="L262" s="61" t="s">
        <v>1332</v>
      </c>
      <c r="M262" s="138">
        <f t="shared" si="3"/>
        <v>9.0758734657971019E-2</v>
      </c>
      <c r="N262" s="172">
        <f t="shared" si="3"/>
        <v>9.9944122495333687E-2</v>
      </c>
      <c r="O262" s="141">
        <f t="shared" si="3"/>
        <v>0.14421615885595784</v>
      </c>
    </row>
    <row r="263" spans="2:15" x14ac:dyDescent="0.2">
      <c r="B263" s="61" t="s">
        <v>507</v>
      </c>
      <c r="C263" s="138">
        <f>LE_BRA!C215</f>
        <v>19.089915746375876</v>
      </c>
      <c r="D263" s="172">
        <f>LE_IND!C215</f>
        <v>18.8193877158029</v>
      </c>
      <c r="E263" s="141">
        <f>LE_ZAF!C215</f>
        <v>18.224166096571814</v>
      </c>
      <c r="G263" s="61" t="s">
        <v>921</v>
      </c>
      <c r="H263" s="138">
        <f>LE_BRA!AD215</f>
        <v>18.979582749420015</v>
      </c>
      <c r="I263" s="172">
        <f>LE_IND!AD215</f>
        <v>18.698338960844787</v>
      </c>
      <c r="J263" s="141">
        <f>LE_ZAF!AD215</f>
        <v>18.048125217652373</v>
      </c>
      <c r="L263" s="61" t="s">
        <v>1333</v>
      </c>
      <c r="M263" s="138">
        <f t="shared" si="3"/>
        <v>0.11033299695586152</v>
      </c>
      <c r="N263" s="172">
        <f t="shared" si="3"/>
        <v>0.12104875495811385</v>
      </c>
      <c r="O263" s="141">
        <f t="shared" si="3"/>
        <v>0.17604087891944076</v>
      </c>
    </row>
    <row r="264" spans="2:15" x14ac:dyDescent="0.2">
      <c r="B264" s="61" t="s">
        <v>508</v>
      </c>
      <c r="C264" s="138">
        <f>LE_BRA!C216</f>
        <v>18.790371106614266</v>
      </c>
      <c r="D264" s="172">
        <f>LE_IND!C216</f>
        <v>18.431358172512525</v>
      </c>
      <c r="E264" s="141">
        <f>LE_ZAF!C216</f>
        <v>17.699491857639295</v>
      </c>
      <c r="G264" s="61" t="s">
        <v>922</v>
      </c>
      <c r="H264" s="138">
        <f>LE_BRA!AD216</f>
        <v>18.661512818908449</v>
      </c>
      <c r="I264" s="172">
        <f>LE_IND!AD216</f>
        <v>18.286927862957327</v>
      </c>
      <c r="J264" s="141">
        <f>LE_ZAF!AD216</f>
        <v>17.488102875949927</v>
      </c>
      <c r="L264" s="61" t="s">
        <v>1334</v>
      </c>
      <c r="M264" s="138">
        <f t="shared" si="3"/>
        <v>0.12885828770581753</v>
      </c>
      <c r="N264" s="172">
        <f t="shared" si="3"/>
        <v>0.14443030955519731</v>
      </c>
      <c r="O264" s="141">
        <f t="shared" si="3"/>
        <v>0.21138898168936748</v>
      </c>
    </row>
    <row r="265" spans="2:15" x14ac:dyDescent="0.2">
      <c r="B265" s="61" t="s">
        <v>509</v>
      </c>
      <c r="C265" s="138">
        <f>LE_BRA!C217</f>
        <v>18.433396549235489</v>
      </c>
      <c r="D265" s="172">
        <f>LE_IND!C217</f>
        <v>17.960522741136856</v>
      </c>
      <c r="E265" s="141">
        <f>LE_ZAF!C217</f>
        <v>17.096755979577914</v>
      </c>
      <c r="G265" s="61" t="s">
        <v>923</v>
      </c>
      <c r="H265" s="138">
        <f>LE_BRA!AD217</f>
        <v>18.284121936651715</v>
      </c>
      <c r="I265" s="172">
        <f>LE_IND!AD217</f>
        <v>17.789300663231515</v>
      </c>
      <c r="J265" s="141">
        <f>LE_ZAF!AD217</f>
        <v>16.848326684473498</v>
      </c>
      <c r="L265" s="61" t="s">
        <v>1335</v>
      </c>
      <c r="M265" s="138">
        <f t="shared" si="3"/>
        <v>0.14927461258377406</v>
      </c>
      <c r="N265" s="172">
        <f t="shared" si="3"/>
        <v>0.17122207790534105</v>
      </c>
      <c r="O265" s="141">
        <f t="shared" si="3"/>
        <v>0.24842929510441536</v>
      </c>
    </row>
    <row r="266" spans="2:15" x14ac:dyDescent="0.2">
      <c r="B266" s="61" t="s">
        <v>510</v>
      </c>
      <c r="C266" s="138">
        <f>LE_BRA!C218</f>
        <v>17.982496245589591</v>
      </c>
      <c r="D266" s="172">
        <f>LE_IND!C218</f>
        <v>17.378850910195247</v>
      </c>
      <c r="E266" s="141">
        <f>LE_ZAF!C218</f>
        <v>16.415636470281449</v>
      </c>
      <c r="G266" s="61" t="s">
        <v>924</v>
      </c>
      <c r="H266" s="138">
        <f>LE_BRA!AD218</f>
        <v>17.807583425110106</v>
      </c>
      <c r="I266" s="172">
        <f>LE_IND!AD218</f>
        <v>17.175675815303098</v>
      </c>
      <c r="J266" s="141">
        <f>LE_ZAF!AD218</f>
        <v>16.130165314266044</v>
      </c>
      <c r="L266" s="61" t="s">
        <v>1336</v>
      </c>
      <c r="M266" s="138">
        <f t="shared" si="3"/>
        <v>0.17491282047948431</v>
      </c>
      <c r="N266" s="172">
        <f t="shared" si="3"/>
        <v>0.20317509489214913</v>
      </c>
      <c r="O266" s="141">
        <f t="shared" si="3"/>
        <v>0.2854711560154044</v>
      </c>
    </row>
    <row r="267" spans="2:15" x14ac:dyDescent="0.2">
      <c r="B267" s="61" t="s">
        <v>511</v>
      </c>
      <c r="C267" s="138">
        <f>LE_BRA!C219</f>
        <v>17.429895702124448</v>
      </c>
      <c r="D267" s="172">
        <f>LE_IND!C219</f>
        <v>16.674118186551542</v>
      </c>
      <c r="E267" s="141">
        <f>LE_ZAF!C219</f>
        <v>15.663000748777693</v>
      </c>
      <c r="G267" s="61" t="s">
        <v>925</v>
      </c>
      <c r="H267" s="138">
        <f>LE_BRA!AD219</f>
        <v>17.224935676601923</v>
      </c>
      <c r="I267" s="172">
        <f>LE_IND!AD219</f>
        <v>16.434545809159658</v>
      </c>
      <c r="J267" s="141">
        <f>LE_ZAF!AD219</f>
        <v>15.34323726617683</v>
      </c>
      <c r="L267" s="61" t="s">
        <v>1337</v>
      </c>
      <c r="M267" s="138">
        <f t="shared" si="3"/>
        <v>0.20496002552252435</v>
      </c>
      <c r="N267" s="172">
        <f t="shared" si="3"/>
        <v>0.23957237739188386</v>
      </c>
      <c r="O267" s="141">
        <f t="shared" si="3"/>
        <v>0.3197634826008624</v>
      </c>
    </row>
    <row r="268" spans="2:15" x14ac:dyDescent="0.2">
      <c r="B268" s="61" t="s">
        <v>512</v>
      </c>
      <c r="C268" s="138">
        <f>LE_BRA!C220</f>
        <v>16.760095257605887</v>
      </c>
      <c r="D268" s="172">
        <f>LE_IND!C220</f>
        <v>15.829326617978802</v>
      </c>
      <c r="E268" s="141">
        <f>LE_ZAF!C220</f>
        <v>14.834448928057833</v>
      </c>
      <c r="G268" s="61" t="s">
        <v>926</v>
      </c>
      <c r="H268" s="138">
        <f>LE_BRA!AD220</f>
        <v>16.520865912214912</v>
      </c>
      <c r="I268" s="172">
        <f>LE_IND!AD220</f>
        <v>15.549434473802032</v>
      </c>
      <c r="J268" s="141">
        <f>LE_ZAF!AD220</f>
        <v>14.484917483568807</v>
      </c>
      <c r="L268" s="61" t="s">
        <v>1338</v>
      </c>
      <c r="M268" s="138">
        <f t="shared" si="3"/>
        <v>0.2392293453909744</v>
      </c>
      <c r="N268" s="172">
        <f t="shared" si="3"/>
        <v>0.27989214417677033</v>
      </c>
      <c r="O268" s="141">
        <f t="shared" si="3"/>
        <v>0.34953144448902584</v>
      </c>
    </row>
    <row r="269" spans="2:15" x14ac:dyDescent="0.2">
      <c r="B269" s="61" t="s">
        <v>513</v>
      </c>
      <c r="C269" s="138">
        <f>LE_BRA!C221</f>
        <v>15.960551341969607</v>
      </c>
      <c r="D269" s="172">
        <f>LE_IND!C221</f>
        <v>14.826049198161343</v>
      </c>
      <c r="E269" s="141">
        <f>LE_ZAF!C221</f>
        <v>13.888219648086533</v>
      </c>
      <c r="G269" s="61" t="s">
        <v>927</v>
      </c>
      <c r="H269" s="138">
        <f>LE_BRA!AD221</f>
        <v>15.683768865085735</v>
      </c>
      <c r="I269" s="172">
        <f>LE_IND!AD221</f>
        <v>14.502616636924618</v>
      </c>
      <c r="J269" s="141">
        <f>LE_ZAF!AD221</f>
        <v>13.511231472778544</v>
      </c>
      <c r="L269" s="61" t="s">
        <v>1339</v>
      </c>
      <c r="M269" s="138">
        <f t="shared" si="3"/>
        <v>0.27678247688387181</v>
      </c>
      <c r="N269" s="172">
        <f t="shared" si="3"/>
        <v>0.32343256123672504</v>
      </c>
      <c r="O269" s="141">
        <f t="shared" si="3"/>
        <v>0.37698817530798934</v>
      </c>
    </row>
    <row r="270" spans="2:15" x14ac:dyDescent="0.2">
      <c r="B270" s="61" t="s">
        <v>514</v>
      </c>
      <c r="C270" s="138">
        <f>LE_BRA!C222</f>
        <v>15.026362714020712</v>
      </c>
      <c r="D270" s="172">
        <f>LE_IND!C222</f>
        <v>13.673288708791741</v>
      </c>
      <c r="E270" s="141">
        <f>LE_ZAF!C222</f>
        <v>12.809348866920688</v>
      </c>
      <c r="G270" s="61" t="s">
        <v>928</v>
      </c>
      <c r="H270" s="138">
        <f>LE_BRA!AD222</f>
        <v>14.71098748109573</v>
      </c>
      <c r="I270" s="172">
        <f>LE_IND!AD222</f>
        <v>13.307169884429829</v>
      </c>
      <c r="J270" s="141">
        <f>LE_ZAF!AD222</f>
        <v>12.408522473025304</v>
      </c>
      <c r="L270" s="61" t="s">
        <v>1340</v>
      </c>
      <c r="M270" s="138">
        <f t="shared" si="3"/>
        <v>0.31537523292498193</v>
      </c>
      <c r="N270" s="172">
        <f t="shared" si="3"/>
        <v>0.36611882436191223</v>
      </c>
      <c r="O270" s="141">
        <f t="shared" si="3"/>
        <v>0.40082639389538421</v>
      </c>
    </row>
    <row r="271" spans="2:15" x14ac:dyDescent="0.2">
      <c r="B271" s="61" t="s">
        <v>515</v>
      </c>
      <c r="C271" s="138">
        <f>LE_BRA!C223</f>
        <v>13.942067390515948</v>
      </c>
      <c r="D271" s="172">
        <f>LE_IND!C223</f>
        <v>12.388614315398147</v>
      </c>
      <c r="E271" s="141">
        <f>LE_ZAF!C223</f>
        <v>11.576631314198202</v>
      </c>
      <c r="G271" s="61" t="s">
        <v>929</v>
      </c>
      <c r="H271" s="138">
        <f>LE_BRA!AD223</f>
        <v>13.588310330272714</v>
      </c>
      <c r="I271" s="172">
        <f>LE_IND!AD223</f>
        <v>11.985479582075742</v>
      </c>
      <c r="J271" s="141">
        <f>LE_ZAF!AD223</f>
        <v>11.15644283241198</v>
      </c>
      <c r="L271" s="61" t="s">
        <v>1341</v>
      </c>
      <c r="M271" s="138">
        <f t="shared" si="3"/>
        <v>0.35375706024323428</v>
      </c>
      <c r="N271" s="172">
        <f t="shared" si="3"/>
        <v>0.40313473332240513</v>
      </c>
      <c r="O271" s="141">
        <f t="shared" si="3"/>
        <v>0.42018848178622292</v>
      </c>
    </row>
    <row r="272" spans="2:15" x14ac:dyDescent="0.2">
      <c r="B272" s="61" t="s">
        <v>516</v>
      </c>
      <c r="C272" s="138">
        <f>LE_BRA!C224</f>
        <v>12.705132292673284</v>
      </c>
      <c r="D272" s="172">
        <f>LE_IND!C224</f>
        <v>10.972107998345276</v>
      </c>
      <c r="E272" s="141">
        <f>LE_ZAF!C224</f>
        <v>10.182394450802123</v>
      </c>
      <c r="G272" s="61" t="s">
        <v>930</v>
      </c>
      <c r="H272" s="138">
        <f>LE_BRA!AD224</f>
        <v>12.316026611001298</v>
      </c>
      <c r="I272" s="172">
        <f>LE_IND!AD224</f>
        <v>10.539835723631111</v>
      </c>
      <c r="J272" s="141">
        <f>LE_ZAF!AD224</f>
        <v>9.7492019735419344</v>
      </c>
      <c r="L272" s="61" t="s">
        <v>1342</v>
      </c>
      <c r="M272" s="138">
        <f t="shared" si="3"/>
        <v>0.38910568167198534</v>
      </c>
      <c r="N272" s="172">
        <f t="shared" si="3"/>
        <v>0.43227227471416541</v>
      </c>
      <c r="O272" s="141">
        <f t="shared" si="3"/>
        <v>0.43319247726018872</v>
      </c>
    </row>
    <row r="273" spans="2:15" x14ac:dyDescent="0.2">
      <c r="B273" s="61" t="s">
        <v>517</v>
      </c>
      <c r="C273" s="138">
        <f>LE_BRA!C225</f>
        <v>11.335092190786888</v>
      </c>
      <c r="D273" s="172">
        <f>LE_IND!C225</f>
        <v>9.4516328646384373</v>
      </c>
      <c r="E273" s="141">
        <f>LE_ZAF!C225</f>
        <v>8.667047853199497</v>
      </c>
      <c r="G273" s="61" t="s">
        <v>931</v>
      </c>
      <c r="H273" s="138">
        <f>LE_BRA!AD225</f>
        <v>10.918614210790109</v>
      </c>
      <c r="I273" s="172">
        <f>LE_IND!AD225</f>
        <v>9.0017113995183795</v>
      </c>
      <c r="J273" s="141">
        <f>LE_ZAF!AD225</f>
        <v>8.2327105350880174</v>
      </c>
      <c r="L273" s="61" t="s">
        <v>1343</v>
      </c>
      <c r="M273" s="138">
        <f t="shared" si="3"/>
        <v>0.41647797999677927</v>
      </c>
      <c r="N273" s="172">
        <f t="shared" si="3"/>
        <v>0.44992146512005782</v>
      </c>
      <c r="O273" s="141">
        <f t="shared" si="3"/>
        <v>0.43433731811147958</v>
      </c>
    </row>
    <row r="274" spans="2:15" x14ac:dyDescent="0.2">
      <c r="B274" s="61" t="s">
        <v>518</v>
      </c>
      <c r="C274" s="138">
        <f>LE_BRA!C226</f>
        <v>9.8444025274757667</v>
      </c>
      <c r="D274" s="172">
        <f>LE_IND!C226</f>
        <v>7.9087702740559092</v>
      </c>
      <c r="E274" s="141">
        <f>LE_ZAF!C226</f>
        <v>7.0890751290440228</v>
      </c>
      <c r="G274" s="61" t="s">
        <v>932</v>
      </c>
      <c r="H274" s="138">
        <f>LE_BRA!AD226</f>
        <v>9.4119163089097135</v>
      </c>
      <c r="I274" s="172">
        <f>LE_IND!AD226</f>
        <v>7.4584684775672061</v>
      </c>
      <c r="J274" s="141">
        <f>LE_ZAF!AD226</f>
        <v>6.6701679298639229</v>
      </c>
      <c r="L274" s="61" t="s">
        <v>1344</v>
      </c>
      <c r="M274" s="138">
        <f t="shared" si="3"/>
        <v>0.43248621856605318</v>
      </c>
      <c r="N274" s="172">
        <f t="shared" si="3"/>
        <v>0.45030179648870305</v>
      </c>
      <c r="O274" s="141">
        <f t="shared" si="3"/>
        <v>0.41890719918009989</v>
      </c>
    </row>
    <row r="275" spans="2:15" x14ac:dyDescent="0.2">
      <c r="B275" s="61" t="s">
        <v>519</v>
      </c>
      <c r="C275" s="138">
        <f>LE_BRA!C227</f>
        <v>7.6132027628069983</v>
      </c>
      <c r="D275" s="172">
        <f>LE_IND!C227</f>
        <v>5.7926577046516456</v>
      </c>
      <c r="E275" s="141">
        <f>LE_ZAF!C227</f>
        <v>4.8454562001582158</v>
      </c>
      <c r="G275" s="61" t="s">
        <v>933</v>
      </c>
      <c r="H275" s="138">
        <f>LE_BRA!AD227</f>
        <v>7.183749804114111</v>
      </c>
      <c r="I275" s="172">
        <f>LE_IND!AD227</f>
        <v>5.3708286558234102</v>
      </c>
      <c r="J275" s="141">
        <f>LE_ZAF!AD227</f>
        <v>4.4754433853427704</v>
      </c>
      <c r="L275" s="61" t="s">
        <v>1345</v>
      </c>
      <c r="M275" s="138">
        <f t="shared" si="3"/>
        <v>0.42945295869288724</v>
      </c>
      <c r="N275" s="172">
        <f t="shared" si="3"/>
        <v>0.42182904882823546</v>
      </c>
      <c r="O275" s="141">
        <f t="shared" si="3"/>
        <v>0.37001281481544535</v>
      </c>
    </row>
    <row r="276" spans="2:15" x14ac:dyDescent="0.2">
      <c r="B276" s="61" t="s">
        <v>520</v>
      </c>
      <c r="C276" s="138">
        <f>LE_BRA!C228</f>
        <v>19.776324513815805</v>
      </c>
      <c r="D276" s="172">
        <f>LE_IND!C228</f>
        <v>19.580611930338861</v>
      </c>
      <c r="E276" s="141">
        <f>LE_ZAF!C228</f>
        <v>19.264359054544919</v>
      </c>
      <c r="G276" s="61" t="s">
        <v>935</v>
      </c>
      <c r="H276" s="138">
        <f>LE_BRA!AD228</f>
        <v>19.71687357586779</v>
      </c>
      <c r="I276" s="172">
        <f>LE_IND!AD228</f>
        <v>19.507158449355821</v>
      </c>
      <c r="J276" s="141">
        <f>LE_ZAF!AD228</f>
        <v>19.160676225534619</v>
      </c>
      <c r="L276" s="61" t="s">
        <v>1346</v>
      </c>
      <c r="M276" s="138">
        <f t="shared" si="3"/>
        <v>5.9450937948014371E-2</v>
      </c>
      <c r="N276" s="172">
        <f t="shared" si="3"/>
        <v>7.345348098304072E-2</v>
      </c>
      <c r="O276" s="141">
        <f t="shared" si="3"/>
        <v>0.10368282901029957</v>
      </c>
    </row>
    <row r="277" spans="2:15" x14ac:dyDescent="0.2">
      <c r="B277" s="61" t="s">
        <v>521</v>
      </c>
      <c r="C277" s="138">
        <f>LE_BRA!C229</f>
        <v>19.604459338314136</v>
      </c>
      <c r="D277" s="172">
        <f>LE_IND!C229</f>
        <v>19.412033137707226</v>
      </c>
      <c r="E277" s="141">
        <f>LE_ZAF!C229</f>
        <v>19.033726600974621</v>
      </c>
      <c r="G277" s="61" t="s">
        <v>936</v>
      </c>
      <c r="H277" s="138">
        <f>LE_BRA!AD229</f>
        <v>19.532410306931077</v>
      </c>
      <c r="I277" s="172">
        <f>LE_IND!AD229</f>
        <v>19.329874100460824</v>
      </c>
      <c r="J277" s="141">
        <f>LE_ZAF!AD229</f>
        <v>18.916204491862299</v>
      </c>
      <c r="L277" s="61" t="s">
        <v>1347</v>
      </c>
      <c r="M277" s="138">
        <f t="shared" si="3"/>
        <v>7.2049031383059514E-2</v>
      </c>
      <c r="N277" s="172">
        <f t="shared" si="3"/>
        <v>8.2159037246402278E-2</v>
      </c>
      <c r="O277" s="141">
        <f t="shared" si="3"/>
        <v>0.11752210911232197</v>
      </c>
    </row>
    <row r="278" spans="2:15" x14ac:dyDescent="0.2">
      <c r="B278" s="61" t="s">
        <v>522</v>
      </c>
      <c r="C278" s="138">
        <f>LE_BRA!C230</f>
        <v>19.37437884871613</v>
      </c>
      <c r="D278" s="172">
        <f>LE_IND!C230</f>
        <v>19.153473207552064</v>
      </c>
      <c r="E278" s="141">
        <f>LE_ZAF!C230</f>
        <v>18.683489892359898</v>
      </c>
      <c r="G278" s="61" t="s">
        <v>937</v>
      </c>
      <c r="H278" s="138">
        <f>LE_BRA!AD230</f>
        <v>19.284769853604057</v>
      </c>
      <c r="I278" s="172">
        <f>LE_IND!AD230</f>
        <v>19.054277218046824</v>
      </c>
      <c r="J278" s="141">
        <f>LE_ZAF!AD230</f>
        <v>18.540756574734463</v>
      </c>
      <c r="L278" s="61" t="s">
        <v>1348</v>
      </c>
      <c r="M278" s="138">
        <f t="shared" si="3"/>
        <v>8.9608995112072876E-2</v>
      </c>
      <c r="N278" s="172">
        <f t="shared" si="3"/>
        <v>9.9195989505240334E-2</v>
      </c>
      <c r="O278" s="141">
        <f t="shared" si="3"/>
        <v>0.14273331762543506</v>
      </c>
    </row>
    <row r="279" spans="2:15" x14ac:dyDescent="0.2">
      <c r="B279" s="61" t="s">
        <v>523</v>
      </c>
      <c r="C279" s="138">
        <f>LE_BRA!C231</f>
        <v>19.103536087574685</v>
      </c>
      <c r="D279" s="172">
        <f>LE_IND!C231</f>
        <v>18.829438750256756</v>
      </c>
      <c r="E279" s="141">
        <f>LE_ZAF!C231</f>
        <v>18.242225619560266</v>
      </c>
      <c r="G279" s="61" t="s">
        <v>938</v>
      </c>
      <c r="H279" s="138">
        <f>LE_BRA!AD231</f>
        <v>18.994548007609605</v>
      </c>
      <c r="I279" s="172">
        <f>LE_IND!AD231</f>
        <v>18.709237870327264</v>
      </c>
      <c r="J279" s="141">
        <f>LE_ZAF!AD231</f>
        <v>18.067946523420368</v>
      </c>
      <c r="L279" s="61" t="s">
        <v>1349</v>
      </c>
      <c r="M279" s="138">
        <f t="shared" si="3"/>
        <v>0.10898807996507998</v>
      </c>
      <c r="N279" s="172">
        <f t="shared" si="3"/>
        <v>0.12020087992949158</v>
      </c>
      <c r="O279" s="141">
        <f t="shared" si="3"/>
        <v>0.17427909613989812</v>
      </c>
    </row>
    <row r="280" spans="2:15" x14ac:dyDescent="0.2">
      <c r="B280" s="61" t="s">
        <v>524</v>
      </c>
      <c r="C280" s="138">
        <f>LE_BRA!C232</f>
        <v>18.805710954915725</v>
      </c>
      <c r="D280" s="172">
        <f>LE_IND!C232</f>
        <v>18.443078389882146</v>
      </c>
      <c r="E280" s="141">
        <f>LE_ZAF!C232</f>
        <v>17.720761091776396</v>
      </c>
      <c r="G280" s="61" t="s">
        <v>939</v>
      </c>
      <c r="H280" s="138">
        <f>LE_BRA!AD232</f>
        <v>18.678305570447272</v>
      </c>
      <c r="I280" s="172">
        <f>LE_IND!AD232</f>
        <v>18.299588524091988</v>
      </c>
      <c r="J280" s="141">
        <f>LE_ZAF!AD232</f>
        <v>17.511407206562048</v>
      </c>
      <c r="L280" s="61" t="s">
        <v>1350</v>
      </c>
      <c r="M280" s="138">
        <f t="shared" si="3"/>
        <v>0.12740538446845306</v>
      </c>
      <c r="N280" s="172">
        <f t="shared" si="3"/>
        <v>0.14348986579015843</v>
      </c>
      <c r="O280" s="141">
        <f t="shared" si="3"/>
        <v>0.20935388521434817</v>
      </c>
    </row>
    <row r="281" spans="2:15" x14ac:dyDescent="0.2">
      <c r="B281" s="61" t="s">
        <v>525</v>
      </c>
      <c r="C281" s="138">
        <f>LE_BRA!C233</f>
        <v>18.450500769879056</v>
      </c>
      <c r="D281" s="172">
        <f>LE_IND!C233</f>
        <v>17.974143694945521</v>
      </c>
      <c r="E281" s="141">
        <f>LE_ZAF!C233</f>
        <v>17.120712513473453</v>
      </c>
      <c r="G281" s="61" t="s">
        <v>940</v>
      </c>
      <c r="H281" s="138">
        <f>LE_BRA!AD233</f>
        <v>18.302765729219086</v>
      </c>
      <c r="I281" s="172">
        <f>LE_IND!AD233</f>
        <v>17.803954430119191</v>
      </c>
      <c r="J281" s="141">
        <f>LE_ZAF!AD233</f>
        <v>16.874508902486195</v>
      </c>
      <c r="L281" s="61" t="s">
        <v>1351</v>
      </c>
      <c r="M281" s="138">
        <f t="shared" si="3"/>
        <v>0.14773504065997045</v>
      </c>
      <c r="N281" s="172">
        <f t="shared" si="3"/>
        <v>0.17018926482633034</v>
      </c>
      <c r="O281" s="141">
        <f t="shared" si="3"/>
        <v>0.24620361098725851</v>
      </c>
    </row>
    <row r="282" spans="2:15" x14ac:dyDescent="0.2">
      <c r="B282" s="61" t="s">
        <v>526</v>
      </c>
      <c r="C282" s="138">
        <f>LE_BRA!C234</f>
        <v>18.001943296676068</v>
      </c>
      <c r="D282" s="172">
        <f>LE_IND!C234</f>
        <v>17.394729978452009</v>
      </c>
      <c r="E282" s="141">
        <f>LE_ZAF!C234</f>
        <v>16.441171542756731</v>
      </c>
      <c r="G282" s="61" t="s">
        <v>941</v>
      </c>
      <c r="H282" s="138">
        <f>LE_BRA!AD234</f>
        <v>17.828698482079496</v>
      </c>
      <c r="I282" s="172">
        <f>LE_IND!AD234</f>
        <v>17.192689727145126</v>
      </c>
      <c r="J282" s="141">
        <f>LE_ZAF!AD234</f>
        <v>16.157971428732424</v>
      </c>
      <c r="L282" s="61" t="s">
        <v>1352</v>
      </c>
      <c r="M282" s="138">
        <f t="shared" si="3"/>
        <v>0.17324481459657193</v>
      </c>
      <c r="N282" s="172">
        <f t="shared" si="3"/>
        <v>0.20204025130688308</v>
      </c>
      <c r="O282" s="141">
        <f t="shared" si="3"/>
        <v>0.28320011402430723</v>
      </c>
    </row>
    <row r="283" spans="2:15" x14ac:dyDescent="0.2">
      <c r="B283" s="61" t="s">
        <v>527</v>
      </c>
      <c r="C283" s="138">
        <f>LE_BRA!C235</f>
        <v>17.452056042641978</v>
      </c>
      <c r="D283" s="172">
        <f>LE_IND!C235</f>
        <v>16.692471462395538</v>
      </c>
      <c r="E283" s="141">
        <f>LE_ZAF!C235</f>
        <v>15.688625208158983</v>
      </c>
      <c r="G283" s="61" t="s">
        <v>942</v>
      </c>
      <c r="H283" s="138">
        <f>LE_BRA!AD235</f>
        <v>17.248902157059042</v>
      </c>
      <c r="I283" s="172">
        <f>LE_IND!AD235</f>
        <v>16.454122308985703</v>
      </c>
      <c r="J283" s="141">
        <f>LE_ZAF!AD235</f>
        <v>15.371002633528603</v>
      </c>
      <c r="L283" s="61" t="s">
        <v>1353</v>
      </c>
      <c r="M283" s="138">
        <f t="shared" si="3"/>
        <v>0.20315388558293535</v>
      </c>
      <c r="N283" s="172">
        <f t="shared" si="3"/>
        <v>0.23834915340983542</v>
      </c>
      <c r="O283" s="141">
        <f t="shared" si="3"/>
        <v>0.31762257463038068</v>
      </c>
    </row>
    <row r="284" spans="2:15" x14ac:dyDescent="0.2">
      <c r="B284" s="61" t="s">
        <v>528</v>
      </c>
      <c r="C284" s="138">
        <f>LE_BRA!C236</f>
        <v>16.785264970858858</v>
      </c>
      <c r="D284" s="172">
        <f>LE_IND!C236</f>
        <v>15.850309865193658</v>
      </c>
      <c r="E284" s="141">
        <f>LE_ZAF!C236</f>
        <v>14.858658299425461</v>
      </c>
      <c r="G284" s="61" t="s">
        <v>943</v>
      </c>
      <c r="H284" s="138">
        <f>LE_BRA!AD236</f>
        <v>16.547975647245075</v>
      </c>
      <c r="I284" s="172">
        <f>LE_IND!AD236</f>
        <v>15.571704029747645</v>
      </c>
      <c r="J284" s="141">
        <f>LE_ZAF!AD236</f>
        <v>14.51096977769196</v>
      </c>
      <c r="L284" s="61" t="s">
        <v>1354</v>
      </c>
      <c r="M284" s="138">
        <f t="shared" si="3"/>
        <v>0.23728932361378341</v>
      </c>
      <c r="N284" s="172">
        <f t="shared" si="3"/>
        <v>0.27860583544601347</v>
      </c>
      <c r="O284" s="141">
        <f t="shared" si="3"/>
        <v>0.34768852173350062</v>
      </c>
    </row>
    <row r="285" spans="2:15" x14ac:dyDescent="0.2">
      <c r="B285" s="61" t="s">
        <v>529</v>
      </c>
      <c r="C285" s="138">
        <f>LE_BRA!C237</f>
        <v>15.988878579156278</v>
      </c>
      <c r="D285" s="172">
        <f>LE_IND!C237</f>
        <v>14.849830341354128</v>
      </c>
      <c r="E285" s="141">
        <f>LE_ZAF!C237</f>
        <v>13.910387484488206</v>
      </c>
      <c r="G285" s="61" t="s">
        <v>944</v>
      </c>
      <c r="H285" s="138">
        <f>LE_BRA!AD237</f>
        <v>15.714146579210258</v>
      </c>
      <c r="I285" s="172">
        <f>LE_IND!AD237</f>
        <v>14.527722675669343</v>
      </c>
      <c r="J285" s="141">
        <f>LE_ZAF!AD237</f>
        <v>13.534879291948632</v>
      </c>
      <c r="L285" s="61" t="s">
        <v>1355</v>
      </c>
      <c r="M285" s="138">
        <f t="shared" si="3"/>
        <v>0.27473199994602027</v>
      </c>
      <c r="N285" s="172">
        <f t="shared" si="3"/>
        <v>0.32210766568478455</v>
      </c>
      <c r="O285" s="141">
        <f t="shared" si="3"/>
        <v>0.37550819253957357</v>
      </c>
    </row>
    <row r="286" spans="2:15" x14ac:dyDescent="0.2">
      <c r="B286" s="61" t="s">
        <v>530</v>
      </c>
      <c r="C286" s="138">
        <f>LE_BRA!C238</f>
        <v>15.05763444202217</v>
      </c>
      <c r="D286" s="172">
        <f>LE_IND!C238</f>
        <v>13.699580207350385</v>
      </c>
      <c r="E286" s="141">
        <f>LE_ZAF!C238</f>
        <v>12.829179074642804</v>
      </c>
      <c r="G286" s="61" t="s">
        <v>945</v>
      </c>
      <c r="H286" s="138">
        <f>LE_BRA!AD238</f>
        <v>14.744358404356182</v>
      </c>
      <c r="I286" s="172">
        <f>LE_IND!AD238</f>
        <v>13.334757730883821</v>
      </c>
      <c r="J286" s="141">
        <f>LE_ZAF!AD238</f>
        <v>12.429444097121543</v>
      </c>
      <c r="L286" s="61" t="s">
        <v>1356</v>
      </c>
      <c r="M286" s="138">
        <f t="shared" si="3"/>
        <v>0.31327603766598777</v>
      </c>
      <c r="N286" s="172">
        <f t="shared" si="3"/>
        <v>0.36482247646656418</v>
      </c>
      <c r="O286" s="141">
        <f t="shared" si="3"/>
        <v>0.39973497752126086</v>
      </c>
    </row>
    <row r="287" spans="2:15" x14ac:dyDescent="0.2">
      <c r="B287" s="61" t="s">
        <v>531</v>
      </c>
      <c r="C287" s="138">
        <f>LE_BRA!C239</f>
        <v>13.975816062916932</v>
      </c>
      <c r="D287" s="172">
        <f>LE_IND!C239</f>
        <v>12.416567550105098</v>
      </c>
      <c r="E287" s="141">
        <f>LE_ZAF!C239</f>
        <v>11.594247269120494</v>
      </c>
      <c r="G287" s="61" t="s">
        <v>946</v>
      </c>
      <c r="H287" s="138">
        <f>LE_BRA!AD239</f>
        <v>13.62412793733437</v>
      </c>
      <c r="I287" s="172">
        <f>LE_IND!AD239</f>
        <v>12.014592361571829</v>
      </c>
      <c r="J287" s="141">
        <f>LE_ZAF!AD239</f>
        <v>11.174779466672179</v>
      </c>
      <c r="L287" s="61" t="s">
        <v>1357</v>
      </c>
      <c r="M287" s="138">
        <f t="shared" si="3"/>
        <v>0.35168812558256235</v>
      </c>
      <c r="N287" s="172">
        <f t="shared" si="3"/>
        <v>0.40197518853326919</v>
      </c>
      <c r="O287" s="141">
        <f t="shared" si="3"/>
        <v>0.41946780244831494</v>
      </c>
    </row>
    <row r="288" spans="2:15" x14ac:dyDescent="0.2">
      <c r="B288" s="61" t="s">
        <v>532</v>
      </c>
      <c r="C288" s="138">
        <f>LE_BRA!C240</f>
        <v>12.740347177700107</v>
      </c>
      <c r="D288" s="172">
        <f>LE_IND!C240</f>
        <v>11.000750114304919</v>
      </c>
      <c r="E288" s="141">
        <f>LE_ZAF!C240</f>
        <v>10.198274944939548</v>
      </c>
      <c r="G288" s="61" t="s">
        <v>947</v>
      </c>
      <c r="H288" s="138">
        <f>LE_BRA!AD240</f>
        <v>12.353169113529002</v>
      </c>
      <c r="I288" s="172">
        <f>LE_IND!AD240</f>
        <v>10.569414264051121</v>
      </c>
      <c r="J288" s="141">
        <f>LE_ZAF!AD240</f>
        <v>9.7654899483024042</v>
      </c>
      <c r="L288" s="61" t="s">
        <v>1358</v>
      </c>
      <c r="M288" s="138">
        <f t="shared" si="3"/>
        <v>0.38717806417110445</v>
      </c>
      <c r="N288" s="172">
        <f t="shared" si="3"/>
        <v>0.43133585025379872</v>
      </c>
      <c r="O288" s="141">
        <f t="shared" si="3"/>
        <v>0.4327849966371442</v>
      </c>
    </row>
    <row r="289" spans="2:15" x14ac:dyDescent="0.2">
      <c r="B289" s="61" t="s">
        <v>533</v>
      </c>
      <c r="C289" s="138">
        <f>LE_BRA!C241</f>
        <v>11.369964104482635</v>
      </c>
      <c r="D289" s="172">
        <f>LE_IND!C241</f>
        <v>9.4795407992082499</v>
      </c>
      <c r="E289" s="141">
        <f>LE_ZAF!C241</f>
        <v>8.681393433562496</v>
      </c>
      <c r="G289" s="61" t="s">
        <v>948</v>
      </c>
      <c r="H289" s="138">
        <f>LE_BRA!AD241</f>
        <v>10.955124619037013</v>
      </c>
      <c r="I289" s="172">
        <f>LE_IND!AD241</f>
        <v>9.0302569066729337</v>
      </c>
      <c r="J289" s="141">
        <f>LE_ZAF!AD241</f>
        <v>8.2471899324838525</v>
      </c>
      <c r="L289" s="61" t="s">
        <v>1359</v>
      </c>
      <c r="M289" s="138">
        <f t="shared" si="3"/>
        <v>0.4148394854456221</v>
      </c>
      <c r="N289" s="172">
        <f t="shared" si="3"/>
        <v>0.4492838925353162</v>
      </c>
      <c r="O289" s="141">
        <f t="shared" si="3"/>
        <v>0.43420350107864358</v>
      </c>
    </row>
    <row r="290" spans="2:15" x14ac:dyDescent="0.2">
      <c r="B290" s="61" t="s">
        <v>534</v>
      </c>
      <c r="C290" s="138">
        <f>LE_BRA!C242</f>
        <v>9.8770226064994286</v>
      </c>
      <c r="D290" s="172">
        <f>LE_IND!C242</f>
        <v>7.9340442973234628</v>
      </c>
      <c r="E290" s="141">
        <f>LE_ZAF!C242</f>
        <v>7.1017924688716194</v>
      </c>
      <c r="G290" s="61" t="s">
        <v>949</v>
      </c>
      <c r="H290" s="138">
        <f>LE_BRA!AD242</f>
        <v>9.4457886548284709</v>
      </c>
      <c r="I290" s="172">
        <f>LE_IND!AD242</f>
        <v>7.4840451837030528</v>
      </c>
      <c r="J290" s="141">
        <f>LE_ZAF!AD242</f>
        <v>6.6827658231814908</v>
      </c>
      <c r="L290" s="61" t="s">
        <v>1360</v>
      </c>
      <c r="M290" s="138">
        <f t="shared" si="3"/>
        <v>0.43123395167095779</v>
      </c>
      <c r="N290" s="172">
        <f t="shared" si="3"/>
        <v>0.44999911362041001</v>
      </c>
      <c r="O290" s="141">
        <f t="shared" si="3"/>
        <v>0.4190266456901286</v>
      </c>
    </row>
    <row r="291" spans="2:15" x14ac:dyDescent="0.2">
      <c r="B291" s="61" t="s">
        <v>535</v>
      </c>
      <c r="C291" s="138">
        <f>LE_BRA!C243</f>
        <v>7.6392851105643604</v>
      </c>
      <c r="D291" s="172">
        <f>LE_IND!C243</f>
        <v>5.8114493606100774</v>
      </c>
      <c r="E291" s="141">
        <f>LE_ZAF!C243</f>
        <v>4.8562660365729524</v>
      </c>
      <c r="G291" s="61" t="s">
        <v>950</v>
      </c>
      <c r="H291" s="138">
        <f>LE_BRA!AD243</f>
        <v>7.2105165896766454</v>
      </c>
      <c r="I291" s="172">
        <f>LE_IND!AD243</f>
        <v>5.3895047303780723</v>
      </c>
      <c r="J291" s="141">
        <f>LE_ZAF!AD243</f>
        <v>4.4858424699526367</v>
      </c>
      <c r="L291" s="61" t="s">
        <v>1361</v>
      </c>
      <c r="M291" s="138">
        <f t="shared" si="3"/>
        <v>0.428768520887715</v>
      </c>
      <c r="N291" s="172">
        <f t="shared" si="3"/>
        <v>0.42194463023200512</v>
      </c>
      <c r="O291" s="141">
        <f t="shared" si="3"/>
        <v>0.37042356662031573</v>
      </c>
    </row>
    <row r="292" spans="2:15" x14ac:dyDescent="0.2">
      <c r="B292" s="61" t="s">
        <v>536</v>
      </c>
      <c r="C292" s="138">
        <f>LE_BRA!C244</f>
        <v>19.784082394116858</v>
      </c>
      <c r="D292" s="172">
        <f>LE_IND!C244</f>
        <v>19.588008785752031</v>
      </c>
      <c r="E292" s="141">
        <f>LE_ZAF!C244</f>
        <v>19.275969688811717</v>
      </c>
      <c r="G292" s="61" t="s">
        <v>952</v>
      </c>
      <c r="H292" s="138">
        <f>LE_BRA!AD244</f>
        <v>19.725439294245476</v>
      </c>
      <c r="I292" s="172">
        <f>LE_IND!AD244</f>
        <v>19.515304567647249</v>
      </c>
      <c r="J292" s="141">
        <f>LE_ZAF!AD244</f>
        <v>19.173511904406723</v>
      </c>
      <c r="L292" s="61" t="s">
        <v>1362</v>
      </c>
      <c r="M292" s="138">
        <f t="shared" si="3"/>
        <v>5.8643099871382276E-2</v>
      </c>
      <c r="N292" s="172">
        <f t="shared" si="3"/>
        <v>7.2704218104782115E-2</v>
      </c>
      <c r="O292" s="141">
        <f t="shared" si="3"/>
        <v>0.10245778440499365</v>
      </c>
    </row>
    <row r="293" spans="2:15" x14ac:dyDescent="0.2">
      <c r="B293" s="61" t="s">
        <v>537</v>
      </c>
      <c r="C293" s="138">
        <f>LE_BRA!C245</f>
        <v>19.613721597628764</v>
      </c>
      <c r="D293" s="172">
        <f>LE_IND!C245</f>
        <v>19.419395870586683</v>
      </c>
      <c r="E293" s="141">
        <f>LE_ZAF!C245</f>
        <v>19.04629998634535</v>
      </c>
      <c r="G293" s="61" t="s">
        <v>953</v>
      </c>
      <c r="H293" s="138">
        <f>LE_BRA!AD245</f>
        <v>19.542617861247418</v>
      </c>
      <c r="I293" s="172">
        <f>LE_IND!AD245</f>
        <v>19.337914640084676</v>
      </c>
      <c r="J293" s="141">
        <f>LE_ZAF!AD245</f>
        <v>18.930049299897828</v>
      </c>
      <c r="L293" s="61" t="s">
        <v>1363</v>
      </c>
      <c r="M293" s="138">
        <f t="shared" ref="M293:O353" si="4">C293-H293</f>
        <v>7.1103736381346039E-2</v>
      </c>
      <c r="N293" s="172">
        <f t="shared" si="4"/>
        <v>8.1481230502006952E-2</v>
      </c>
      <c r="O293" s="141">
        <f t="shared" si="4"/>
        <v>0.1162506864475219</v>
      </c>
    </row>
    <row r="294" spans="2:15" x14ac:dyDescent="0.2">
      <c r="B294" s="61" t="s">
        <v>538</v>
      </c>
      <c r="C294" s="138">
        <f>LE_BRA!C246</f>
        <v>19.385825490573232</v>
      </c>
      <c r="D294" s="172">
        <f>LE_IND!C246</f>
        <v>19.162019097857538</v>
      </c>
      <c r="E294" s="141">
        <f>LE_ZAF!C246</f>
        <v>18.698510933856685</v>
      </c>
      <c r="G294" s="61" t="s">
        <v>954</v>
      </c>
      <c r="H294" s="138">
        <f>LE_BRA!AD246</f>
        <v>19.297373367916883</v>
      </c>
      <c r="I294" s="172">
        <f>LE_IND!AD246</f>
        <v>19.063575294306617</v>
      </c>
      <c r="J294" s="141">
        <f>LE_ZAF!AD246</f>
        <v>18.557269257046539</v>
      </c>
      <c r="L294" s="61" t="s">
        <v>1364</v>
      </c>
      <c r="M294" s="138">
        <f t="shared" si="4"/>
        <v>8.8452122656349275E-2</v>
      </c>
      <c r="N294" s="172">
        <f t="shared" si="4"/>
        <v>9.8443803550921416E-2</v>
      </c>
      <c r="O294" s="141">
        <f t="shared" si="4"/>
        <v>0.14124167681014654</v>
      </c>
    </row>
    <row r="295" spans="2:15" x14ac:dyDescent="0.2">
      <c r="B295" s="61" t="s">
        <v>539</v>
      </c>
      <c r="C295" s="138">
        <f>LE_BRA!C247</f>
        <v>19.117205351763026</v>
      </c>
      <c r="D295" s="172">
        <f>LE_IND!C247</f>
        <v>18.839524735800417</v>
      </c>
      <c r="E295" s="141">
        <f>LE_ZAF!C247</f>
        <v>18.260338861097207</v>
      </c>
      <c r="G295" s="61" t="s">
        <v>955</v>
      </c>
      <c r="H295" s="138">
        <f>LE_BRA!AD247</f>
        <v>19.009570997886232</v>
      </c>
      <c r="I295" s="172">
        <f>LE_IND!AD247</f>
        <v>18.720176732117519</v>
      </c>
      <c r="J295" s="141">
        <f>LE_ZAF!AD247</f>
        <v>18.087832335097723</v>
      </c>
      <c r="L295" s="61" t="s">
        <v>1365</v>
      </c>
      <c r="M295" s="138">
        <f t="shared" si="4"/>
        <v>0.10763435387679365</v>
      </c>
      <c r="N295" s="172">
        <f t="shared" si="4"/>
        <v>0.119348003682898</v>
      </c>
      <c r="O295" s="141">
        <f t="shared" si="4"/>
        <v>0.17250652599948424</v>
      </c>
    </row>
    <row r="296" spans="2:15" x14ac:dyDescent="0.2">
      <c r="B296" s="61" t="s">
        <v>540</v>
      </c>
      <c r="C296" s="138">
        <f>LE_BRA!C248</f>
        <v>18.821110278015006</v>
      </c>
      <c r="D296" s="172">
        <f>LE_IND!C248</f>
        <v>18.454842032776739</v>
      </c>
      <c r="E296" s="141">
        <f>LE_ZAF!C248</f>
        <v>17.742095054453234</v>
      </c>
      <c r="G296" s="61" t="s">
        <v>956</v>
      </c>
      <c r="H296" s="138">
        <f>LE_BRA!AD248</f>
        <v>18.695168321983569</v>
      </c>
      <c r="I296" s="172">
        <f>LE_IND!AD248</f>
        <v>18.312298728589216</v>
      </c>
      <c r="J296" s="141">
        <f>LE_ZAF!AD248</f>
        <v>17.534789115060381</v>
      </c>
      <c r="L296" s="61" t="s">
        <v>1366</v>
      </c>
      <c r="M296" s="138">
        <f t="shared" si="4"/>
        <v>0.12594195603143632</v>
      </c>
      <c r="N296" s="172">
        <f t="shared" si="4"/>
        <v>0.14254330418752303</v>
      </c>
      <c r="O296" s="141">
        <f t="shared" si="4"/>
        <v>0.20730593939285313</v>
      </c>
    </row>
    <row r="297" spans="2:15" x14ac:dyDescent="0.2">
      <c r="B297" s="61" t="s">
        <v>541</v>
      </c>
      <c r="C297" s="138">
        <f>LE_BRA!C249</f>
        <v>18.467676896064877</v>
      </c>
      <c r="D297" s="172">
        <f>LE_IND!C249</f>
        <v>17.987818400329072</v>
      </c>
      <c r="E297" s="141">
        <f>LE_ZAF!C249</f>
        <v>17.144743452868404</v>
      </c>
      <c r="G297" s="61" t="s">
        <v>957</v>
      </c>
      <c r="H297" s="138">
        <f>LE_BRA!AD249</f>
        <v>18.321493917369047</v>
      </c>
      <c r="I297" s="172">
        <f>LE_IND!AD249</f>
        <v>17.81866939311308</v>
      </c>
      <c r="J297" s="141">
        <f>LE_ZAF!AD249</f>
        <v>16.90077997359532</v>
      </c>
      <c r="L297" s="61" t="s">
        <v>1367</v>
      </c>
      <c r="M297" s="138">
        <f t="shared" si="4"/>
        <v>0.14618297869582975</v>
      </c>
      <c r="N297" s="172">
        <f t="shared" si="4"/>
        <v>0.16914900721599224</v>
      </c>
      <c r="O297" s="141">
        <f t="shared" si="4"/>
        <v>0.24396347927308426</v>
      </c>
    </row>
    <row r="298" spans="2:15" x14ac:dyDescent="0.2">
      <c r="B298" s="61" t="s">
        <v>542</v>
      </c>
      <c r="C298" s="138">
        <f>LE_BRA!C250</f>
        <v>18.021477673752543</v>
      </c>
      <c r="D298" s="172">
        <f>LE_IND!C250</f>
        <v>17.410675390032019</v>
      </c>
      <c r="E298" s="141">
        <f>LE_ZAF!C250</f>
        <v>16.466786892577087</v>
      </c>
      <c r="G298" s="61" t="s">
        <v>958</v>
      </c>
      <c r="H298" s="138">
        <f>LE_BRA!AD250</f>
        <v>17.849915788256247</v>
      </c>
      <c r="I298" s="172">
        <f>LE_IND!AD250</f>
        <v>17.209779007725452</v>
      </c>
      <c r="J298" s="141">
        <f>LE_ZAF!AD250</f>
        <v>16.185872816969706</v>
      </c>
      <c r="L298" s="61" t="s">
        <v>1368</v>
      </c>
      <c r="M298" s="138">
        <f t="shared" si="4"/>
        <v>0.17156188549629547</v>
      </c>
      <c r="N298" s="172">
        <f t="shared" si="4"/>
        <v>0.20089638230656703</v>
      </c>
      <c r="O298" s="141">
        <f t="shared" si="4"/>
        <v>0.28091407560738091</v>
      </c>
    </row>
    <row r="299" spans="2:15" x14ac:dyDescent="0.2">
      <c r="B299" s="61" t="s">
        <v>543</v>
      </c>
      <c r="C299" s="138">
        <f>LE_BRA!C251</f>
        <v>17.474322023800202</v>
      </c>
      <c r="D299" s="172">
        <f>LE_IND!C251</f>
        <v>16.710905942578766</v>
      </c>
      <c r="E299" s="141">
        <f>LE_ZAF!C251</f>
        <v>15.714330219019036</v>
      </c>
      <c r="G299" s="61" t="s">
        <v>959</v>
      </c>
      <c r="H299" s="138">
        <f>LE_BRA!AD251</f>
        <v>17.272992032413228</v>
      </c>
      <c r="I299" s="172">
        <f>LE_IND!AD251</f>
        <v>16.473790825332689</v>
      </c>
      <c r="J299" s="141">
        <f>LE_ZAF!AD251</f>
        <v>15.398862674623343</v>
      </c>
      <c r="L299" s="61" t="s">
        <v>1369</v>
      </c>
      <c r="M299" s="138">
        <f t="shared" si="4"/>
        <v>0.20132999138697372</v>
      </c>
      <c r="N299" s="172">
        <f t="shared" si="4"/>
        <v>0.23711511724607703</v>
      </c>
      <c r="O299" s="141">
        <f t="shared" si="4"/>
        <v>0.31546754439569291</v>
      </c>
    </row>
    <row r="300" spans="2:15" x14ac:dyDescent="0.2">
      <c r="B300" s="61" t="s">
        <v>544</v>
      </c>
      <c r="C300" s="138">
        <f>LE_BRA!C252</f>
        <v>16.810561498740963</v>
      </c>
      <c r="D300" s="172">
        <f>LE_IND!C252</f>
        <v>15.871391437709251</v>
      </c>
      <c r="E300" s="141">
        <f>LE_ZAF!C252</f>
        <v>14.882943439852902</v>
      </c>
      <c r="G300" s="61" t="s">
        <v>960</v>
      </c>
      <c r="H300" s="138">
        <f>LE_BRA!AD252</f>
        <v>16.575233130251064</v>
      </c>
      <c r="I300" s="172">
        <f>LE_IND!AD252</f>
        <v>15.594084670223786</v>
      </c>
      <c r="J300" s="141">
        <f>LE_ZAF!AD252</f>
        <v>14.537109874577979</v>
      </c>
      <c r="L300" s="61" t="s">
        <v>1370</v>
      </c>
      <c r="M300" s="138">
        <f t="shared" si="4"/>
        <v>0.23532836848989902</v>
      </c>
      <c r="N300" s="172">
        <f t="shared" si="4"/>
        <v>0.27730676748546479</v>
      </c>
      <c r="O300" s="141">
        <f t="shared" si="4"/>
        <v>0.34583356527492271</v>
      </c>
    </row>
    <row r="301" spans="2:15" x14ac:dyDescent="0.2">
      <c r="B301" s="61" t="s">
        <v>545</v>
      </c>
      <c r="C301" s="138">
        <f>LE_BRA!C253</f>
        <v>16.017356058316675</v>
      </c>
      <c r="D301" s="172">
        <f>LE_IND!C253</f>
        <v>14.8737290738725</v>
      </c>
      <c r="E301" s="141">
        <f>LE_ZAF!C253</f>
        <v>13.932624754156496</v>
      </c>
      <c r="G301" s="61" t="s">
        <v>961</v>
      </c>
      <c r="H301" s="138">
        <f>LE_BRA!AD253</f>
        <v>15.744698837217749</v>
      </c>
      <c r="I301" s="172">
        <f>LE_IND!AD253</f>
        <v>14.552961116912927</v>
      </c>
      <c r="J301" s="141">
        <f>LE_ZAF!AD253</f>
        <v>13.558606135945164</v>
      </c>
      <c r="L301" s="61" t="s">
        <v>1371</v>
      </c>
      <c r="M301" s="138">
        <f t="shared" si="4"/>
        <v>0.27265722109892643</v>
      </c>
      <c r="N301" s="172">
        <f t="shared" si="4"/>
        <v>0.32076795695957294</v>
      </c>
      <c r="O301" s="141">
        <f t="shared" si="4"/>
        <v>0.37401861821133231</v>
      </c>
    </row>
    <row r="302" spans="2:15" x14ac:dyDescent="0.2">
      <c r="B302" s="61" t="s">
        <v>546</v>
      </c>
      <c r="C302" s="138">
        <f>LE_BRA!C254</f>
        <v>15.089080277976093</v>
      </c>
      <c r="D302" s="172">
        <f>LE_IND!C254</f>
        <v>13.726008683112859</v>
      </c>
      <c r="E302" s="141">
        <f>LE_ZAF!C254</f>
        <v>12.849072400559074</v>
      </c>
      <c r="G302" s="61" t="s">
        <v>962</v>
      </c>
      <c r="H302" s="138">
        <f>LE_BRA!AD254</f>
        <v>14.777930920752622</v>
      </c>
      <c r="I302" s="172">
        <f>LE_IND!AD254</f>
        <v>13.362499147005039</v>
      </c>
      <c r="J302" s="141">
        <f>LE_ZAF!AD254</f>
        <v>12.450436013488837</v>
      </c>
      <c r="L302" s="61" t="s">
        <v>1372</v>
      </c>
      <c r="M302" s="138">
        <f t="shared" si="4"/>
        <v>0.3111493572234707</v>
      </c>
      <c r="N302" s="172">
        <f t="shared" si="4"/>
        <v>0.36350953610782</v>
      </c>
      <c r="O302" s="141">
        <f t="shared" si="4"/>
        <v>0.39863638707023696</v>
      </c>
    </row>
    <row r="303" spans="2:15" x14ac:dyDescent="0.2">
      <c r="B303" s="61" t="s">
        <v>547</v>
      </c>
      <c r="C303" s="138">
        <f>LE_BRA!C255</f>
        <v>14.009760756177265</v>
      </c>
      <c r="D303" s="172">
        <f>LE_IND!C255</f>
        <v>12.444674081358114</v>
      </c>
      <c r="E303" s="141">
        <f>LE_ZAF!C255</f>
        <v>11.611921577374092</v>
      </c>
      <c r="G303" s="61" t="s">
        <v>963</v>
      </c>
      <c r="H303" s="138">
        <f>LE_BRA!AD255</f>
        <v>13.660171626137613</v>
      </c>
      <c r="I303" s="172">
        <f>LE_IND!AD255</f>
        <v>12.043876047175088</v>
      </c>
      <c r="J303" s="141">
        <f>LE_ZAF!AD255</f>
        <v>11.193179552471394</v>
      </c>
      <c r="L303" s="61" t="s">
        <v>1373</v>
      </c>
      <c r="M303" s="138">
        <f t="shared" si="4"/>
        <v>0.34958913003965186</v>
      </c>
      <c r="N303" s="172">
        <f t="shared" si="4"/>
        <v>0.40079803418302618</v>
      </c>
      <c r="O303" s="141">
        <f t="shared" si="4"/>
        <v>0.41874202490269852</v>
      </c>
    </row>
    <row r="304" spans="2:15" x14ac:dyDescent="0.2">
      <c r="B304" s="61" t="s">
        <v>548</v>
      </c>
      <c r="C304" s="138">
        <f>LE_BRA!C256</f>
        <v>12.775773156305846</v>
      </c>
      <c r="D304" s="172">
        <f>LE_IND!C256</f>
        <v>11.029555928257588</v>
      </c>
      <c r="E304" s="141">
        <f>LE_ZAF!C256</f>
        <v>10.214211191737684</v>
      </c>
      <c r="G304" s="61" t="s">
        <v>964</v>
      </c>
      <c r="H304" s="138">
        <f>LE_BRA!AD256</f>
        <v>12.390553939500622</v>
      </c>
      <c r="I304" s="172">
        <f>LE_IND!AD256</f>
        <v>10.599174102878633</v>
      </c>
      <c r="J304" s="141">
        <f>LE_ZAF!AD256</f>
        <v>9.7818371160453772</v>
      </c>
      <c r="L304" s="61" t="s">
        <v>1374</v>
      </c>
      <c r="M304" s="138">
        <f t="shared" si="4"/>
        <v>0.38521921680522375</v>
      </c>
      <c r="N304" s="172">
        <f t="shared" si="4"/>
        <v>0.43038182537895509</v>
      </c>
      <c r="O304" s="141">
        <f t="shared" si="4"/>
        <v>0.4323740756923069</v>
      </c>
    </row>
    <row r="305" spans="2:15" x14ac:dyDescent="0.2">
      <c r="B305" s="61" t="s">
        <v>549</v>
      </c>
      <c r="C305" s="138">
        <f>LE_BRA!C257</f>
        <v>11.405048439918362</v>
      </c>
      <c r="D305" s="172">
        <f>LE_IND!C257</f>
        <v>9.5076118962790392</v>
      </c>
      <c r="E305" s="141">
        <f>LE_ZAF!C257</f>
        <v>8.6957931427698796</v>
      </c>
      <c r="G305" s="61" t="s">
        <v>965</v>
      </c>
      <c r="H305" s="138">
        <f>LE_BRA!AD257</f>
        <v>10.991877481416315</v>
      </c>
      <c r="I305" s="172">
        <f>LE_IND!AD257</f>
        <v>9.0589817115353366</v>
      </c>
      <c r="J305" s="141">
        <f>LE_ZAF!AD257</f>
        <v>8.2617254046954862</v>
      </c>
      <c r="L305" s="61" t="s">
        <v>1375</v>
      </c>
      <c r="M305" s="138">
        <f t="shared" si="4"/>
        <v>0.41317095850204666</v>
      </c>
      <c r="N305" s="172">
        <f t="shared" si="4"/>
        <v>0.44863018474370264</v>
      </c>
      <c r="O305" s="141">
        <f t="shared" si="4"/>
        <v>0.43406773807439336</v>
      </c>
    </row>
    <row r="306" spans="2:15" x14ac:dyDescent="0.2">
      <c r="B306" s="61" t="s">
        <v>550</v>
      </c>
      <c r="C306" s="138">
        <f>LE_BRA!C258</f>
        <v>9.9098397304066079</v>
      </c>
      <c r="D306" s="172">
        <f>LE_IND!C258</f>
        <v>7.9594643837550558</v>
      </c>
      <c r="E306" s="141">
        <f>LE_ZAF!C258</f>
        <v>7.1145624735029296</v>
      </c>
      <c r="G306" s="61" t="s">
        <v>966</v>
      </c>
      <c r="H306" s="138">
        <f>LE_BRA!AD258</f>
        <v>9.4798845402183822</v>
      </c>
      <c r="I306" s="172">
        <f>LE_IND!AD258</f>
        <v>7.5097809119800276</v>
      </c>
      <c r="J306" s="141">
        <f>LE_ZAF!AD258</f>
        <v>6.6954168569211729</v>
      </c>
      <c r="L306" s="61" t="s">
        <v>1376</v>
      </c>
      <c r="M306" s="138">
        <f t="shared" si="4"/>
        <v>0.4299551901882257</v>
      </c>
      <c r="N306" s="172">
        <f t="shared" si="4"/>
        <v>0.44968347177502821</v>
      </c>
      <c r="O306" s="141">
        <f t="shared" si="4"/>
        <v>0.41914561658175664</v>
      </c>
    </row>
    <row r="307" spans="2:15" x14ac:dyDescent="0.2">
      <c r="B307" s="61" t="s">
        <v>551</v>
      </c>
      <c r="C307" s="138">
        <f>LE_BRA!C259</f>
        <v>7.6655113044523162</v>
      </c>
      <c r="D307" s="172">
        <f>LE_IND!C259</f>
        <v>5.8303400747334653</v>
      </c>
      <c r="E307" s="141">
        <f>LE_ZAF!C259</f>
        <v>4.8671293094608554</v>
      </c>
      <c r="G307" s="61" t="s">
        <v>967</v>
      </c>
      <c r="H307" s="138">
        <f>LE_BRA!AD259</f>
        <v>7.2374452960135098</v>
      </c>
      <c r="I307" s="172">
        <f>LE_IND!AD259</f>
        <v>5.4082873807557856</v>
      </c>
      <c r="J307" s="141">
        <f>LE_ZAF!AD259</f>
        <v>4.4962938381851352</v>
      </c>
      <c r="L307" s="61" t="s">
        <v>1377</v>
      </c>
      <c r="M307" s="138">
        <f t="shared" si="4"/>
        <v>0.42806600843880638</v>
      </c>
      <c r="N307" s="172">
        <f t="shared" si="4"/>
        <v>0.42205269397767964</v>
      </c>
      <c r="O307" s="141">
        <f t="shared" si="4"/>
        <v>0.37083547127572025</v>
      </c>
    </row>
    <row r="308" spans="2:15" x14ac:dyDescent="0.2">
      <c r="B308" s="61" t="s">
        <v>552</v>
      </c>
      <c r="C308" s="138">
        <f>LE_BRA!C260</f>
        <v>19.791865200346798</v>
      </c>
      <c r="D308" s="172">
        <f>LE_IND!C260</f>
        <v>19.595424457196621</v>
      </c>
      <c r="E308" s="141">
        <f>LE_ZAF!C260</f>
        <v>19.287610088166492</v>
      </c>
      <c r="G308" s="61" t="s">
        <v>969</v>
      </c>
      <c r="H308" s="138">
        <f>LE_BRA!AD260</f>
        <v>19.734034528014142</v>
      </c>
      <c r="I308" s="172">
        <f>LE_IND!AD260</f>
        <v>19.523472388334728</v>
      </c>
      <c r="J308" s="141">
        <f>LE_ZAF!AD260</f>
        <v>19.186383510291783</v>
      </c>
      <c r="L308" s="61" t="s">
        <v>1378</v>
      </c>
      <c r="M308" s="138">
        <f t="shared" si="4"/>
        <v>5.7830672332656263E-2</v>
      </c>
      <c r="N308" s="172">
        <f t="shared" si="4"/>
        <v>7.1952068861893537E-2</v>
      </c>
      <c r="O308" s="141">
        <f t="shared" si="4"/>
        <v>0.10122657787470857</v>
      </c>
    </row>
    <row r="309" spans="2:15" x14ac:dyDescent="0.2">
      <c r="B309" s="61" t="s">
        <v>553</v>
      </c>
      <c r="C309" s="138">
        <f>LE_BRA!C261</f>
        <v>19.623015165730386</v>
      </c>
      <c r="D309" s="172">
        <f>LE_IND!C261</f>
        <v>19.426781193449571</v>
      </c>
      <c r="E309" s="141">
        <f>LE_ZAF!C261</f>
        <v>19.05890875186579</v>
      </c>
      <c r="G309" s="61" t="s">
        <v>970</v>
      </c>
      <c r="H309" s="138">
        <f>LE_BRA!AD261</f>
        <v>19.552862455621021</v>
      </c>
      <c r="I309" s="172">
        <f>LE_IND!AD261</f>
        <v>19.34598110334181</v>
      </c>
      <c r="J309" s="141">
        <f>LE_ZAF!AD261</f>
        <v>18.943936701558393</v>
      </c>
      <c r="L309" s="61" t="s">
        <v>1379</v>
      </c>
      <c r="M309" s="138">
        <f t="shared" si="4"/>
        <v>7.0152710109365302E-2</v>
      </c>
      <c r="N309" s="172">
        <f t="shared" si="4"/>
        <v>8.0800090107761235E-2</v>
      </c>
      <c r="O309" s="141">
        <f t="shared" si="4"/>
        <v>0.11497205030739721</v>
      </c>
    </row>
    <row r="310" spans="2:15" x14ac:dyDescent="0.2">
      <c r="B310" s="61" t="s">
        <v>554</v>
      </c>
      <c r="C310" s="138">
        <f>LE_BRA!C262</f>
        <v>19.397311713597418</v>
      </c>
      <c r="D310" s="172">
        <f>LE_IND!C262</f>
        <v>19.170593172085542</v>
      </c>
      <c r="E310" s="141">
        <f>LE_ZAF!C262</f>
        <v>18.713575713841315</v>
      </c>
      <c r="G310" s="61" t="s">
        <v>971</v>
      </c>
      <c r="H310" s="138">
        <f>LE_BRA!AD262</f>
        <v>19.310023684354661</v>
      </c>
      <c r="I310" s="172">
        <f>LE_IND!AD262</f>
        <v>19.072905655795992</v>
      </c>
      <c r="J310" s="141">
        <f>LE_ZAF!AD262</f>
        <v>18.573834537241467</v>
      </c>
      <c r="L310" s="61" t="s">
        <v>1380</v>
      </c>
      <c r="M310" s="138">
        <f t="shared" si="4"/>
        <v>8.7288029242756693E-2</v>
      </c>
      <c r="N310" s="172">
        <f t="shared" si="4"/>
        <v>9.7687516289550302E-2</v>
      </c>
      <c r="O310" s="141">
        <f t="shared" si="4"/>
        <v>0.13974117659984842</v>
      </c>
    </row>
    <row r="311" spans="2:15" x14ac:dyDescent="0.2">
      <c r="B311" s="61" t="s">
        <v>555</v>
      </c>
      <c r="C311" s="138">
        <f>LE_BRA!C263</f>
        <v>19.130923930632004</v>
      </c>
      <c r="D311" s="172">
        <f>LE_IND!C263</f>
        <v>18.849645945041079</v>
      </c>
      <c r="E311" s="141">
        <f>LE_ZAF!C263</f>
        <v>18.278506082925102</v>
      </c>
      <c r="G311" s="61" t="s">
        <v>972</v>
      </c>
      <c r="H311" s="138">
        <f>LE_BRA!AD263</f>
        <v>19.024652222281084</v>
      </c>
      <c r="I311" s="172">
        <f>LE_IND!AD263</f>
        <v>18.731155879483559</v>
      </c>
      <c r="J311" s="141">
        <f>LE_ZAF!AD263</f>
        <v>18.10778298785165</v>
      </c>
      <c r="L311" s="61" t="s">
        <v>1381</v>
      </c>
      <c r="M311" s="138">
        <f t="shared" si="4"/>
        <v>0.10627170835092059</v>
      </c>
      <c r="N311" s="172">
        <f t="shared" si="4"/>
        <v>0.11849006555751984</v>
      </c>
      <c r="O311" s="141">
        <f t="shared" si="4"/>
        <v>0.17072309507345196</v>
      </c>
    </row>
    <row r="312" spans="2:15" x14ac:dyDescent="0.2">
      <c r="B312" s="61" t="s">
        <v>556</v>
      </c>
      <c r="C312" s="138">
        <f>LE_BRA!C264</f>
        <v>18.836569559636441</v>
      </c>
      <c r="D312" s="172">
        <f>LE_IND!C264</f>
        <v>18.466649443068157</v>
      </c>
      <c r="E312" s="141">
        <f>LE_ZAF!C264</f>
        <v>17.763494062464147</v>
      </c>
      <c r="G312" s="61" t="s">
        <v>973</v>
      </c>
      <c r="H312" s="138">
        <f>LE_BRA!AD264</f>
        <v>18.712101692740596</v>
      </c>
      <c r="I312" s="172">
        <f>LE_IND!AD264</f>
        <v>18.325058894026071</v>
      </c>
      <c r="J312" s="141">
        <f>LE_ZAF!AD264</f>
        <v>17.558249005751346</v>
      </c>
      <c r="L312" s="61" t="s">
        <v>1382</v>
      </c>
      <c r="M312" s="138">
        <f t="shared" si="4"/>
        <v>0.12446786689584499</v>
      </c>
      <c r="N312" s="172">
        <f t="shared" si="4"/>
        <v>0.14159054904208546</v>
      </c>
      <c r="O312" s="141">
        <f t="shared" si="4"/>
        <v>0.20524505671280124</v>
      </c>
    </row>
    <row r="313" spans="2:15" x14ac:dyDescent="0.2">
      <c r="B313" s="61" t="s">
        <v>557</v>
      </c>
      <c r="C313" s="138">
        <f>LE_BRA!C265</f>
        <v>18.484925521455647</v>
      </c>
      <c r="D313" s="172">
        <f>LE_IND!C265</f>
        <v>18.001547284481145</v>
      </c>
      <c r="E313" s="141">
        <f>LE_ZAF!C265</f>
        <v>17.168849164235088</v>
      </c>
      <c r="G313" s="61" t="s">
        <v>974</v>
      </c>
      <c r="H313" s="138">
        <f>LE_BRA!AD265</f>
        <v>18.34030726001647</v>
      </c>
      <c r="I313" s="172">
        <f>LE_IND!AD265</f>
        <v>17.833446073485757</v>
      </c>
      <c r="J313" s="141">
        <f>LE_ZAF!AD265</f>
        <v>16.927140362483801</v>
      </c>
      <c r="L313" s="61" t="s">
        <v>1383</v>
      </c>
      <c r="M313" s="138">
        <f t="shared" si="4"/>
        <v>0.14461826143917733</v>
      </c>
      <c r="N313" s="172">
        <f t="shared" si="4"/>
        <v>0.16810121099538833</v>
      </c>
      <c r="O313" s="141">
        <f t="shared" si="4"/>
        <v>0.24170880175128673</v>
      </c>
    </row>
    <row r="314" spans="2:15" x14ac:dyDescent="0.2">
      <c r="B314" s="61" t="s">
        <v>558</v>
      </c>
      <c r="C314" s="138">
        <f>LE_BRA!C266</f>
        <v>18.041100106094941</v>
      </c>
      <c r="D314" s="172">
        <f>LE_IND!C266</f>
        <v>17.42668767699584</v>
      </c>
      <c r="E314" s="141">
        <f>LE_ZAF!C266</f>
        <v>16.492482918635844</v>
      </c>
      <c r="G314" s="61" t="s">
        <v>975</v>
      </c>
      <c r="H314" s="138">
        <f>LE_BRA!AD266</f>
        <v>17.871236274766229</v>
      </c>
      <c r="I314" s="172">
        <f>LE_IND!AD266</f>
        <v>17.226944305571141</v>
      </c>
      <c r="J314" s="141">
        <f>LE_ZAF!AD266</f>
        <v>16.213869979120961</v>
      </c>
      <c r="L314" s="61" t="s">
        <v>1384</v>
      </c>
      <c r="M314" s="138">
        <f t="shared" si="4"/>
        <v>0.16986383132871197</v>
      </c>
      <c r="N314" s="172">
        <f t="shared" si="4"/>
        <v>0.19974337142469878</v>
      </c>
      <c r="O314" s="141">
        <f t="shared" si="4"/>
        <v>0.27861293951488264</v>
      </c>
    </row>
    <row r="315" spans="2:15" x14ac:dyDescent="0.2">
      <c r="B315" s="61" t="s">
        <v>559</v>
      </c>
      <c r="C315" s="138">
        <f>LE_BRA!C267</f>
        <v>17.49669453667196</v>
      </c>
      <c r="D315" s="172">
        <f>LE_IND!C267</f>
        <v>16.729422284610646</v>
      </c>
      <c r="E315" s="141">
        <f>LE_ZAF!C267</f>
        <v>15.740116187410853</v>
      </c>
      <c r="G315" s="61" t="s">
        <v>976</v>
      </c>
      <c r="H315" s="138">
        <f>LE_BRA!AD267</f>
        <v>17.297206438888356</v>
      </c>
      <c r="I315" s="172">
        <f>LE_IND!AD267</f>
        <v>16.493552158542066</v>
      </c>
      <c r="J315" s="141">
        <f>LE_ZAF!AD267</f>
        <v>15.426817889748852</v>
      </c>
      <c r="L315" s="61" t="s">
        <v>1385</v>
      </c>
      <c r="M315" s="138">
        <f t="shared" si="4"/>
        <v>0.19948809778360399</v>
      </c>
      <c r="N315" s="172">
        <f t="shared" si="4"/>
        <v>0.23587012606857982</v>
      </c>
      <c r="O315" s="141">
        <f t="shared" si="4"/>
        <v>0.31329829766200135</v>
      </c>
    </row>
    <row r="316" spans="2:15" x14ac:dyDescent="0.2">
      <c r="B316" s="61" t="s">
        <v>560</v>
      </c>
      <c r="C316" s="138">
        <f>LE_BRA!C268</f>
        <v>16.835985920287541</v>
      </c>
      <c r="D316" s="172">
        <f>LE_IND!C268</f>
        <v>15.892572139469076</v>
      </c>
      <c r="E316" s="141">
        <f>LE_ZAF!C268</f>
        <v>14.907304741181523</v>
      </c>
      <c r="G316" s="61" t="s">
        <v>977</v>
      </c>
      <c r="H316" s="138">
        <f>LE_BRA!AD268</f>
        <v>16.602639735149566</v>
      </c>
      <c r="I316" s="172">
        <f>LE_IND!AD268</f>
        <v>15.616577372159009</v>
      </c>
      <c r="J316" s="141">
        <f>LE_ZAF!AD268</f>
        <v>14.563338245403882</v>
      </c>
      <c r="L316" s="61" t="s">
        <v>1386</v>
      </c>
      <c r="M316" s="138">
        <f t="shared" si="4"/>
        <v>0.23334618513797523</v>
      </c>
      <c r="N316" s="172">
        <f t="shared" si="4"/>
        <v>0.27599476731006689</v>
      </c>
      <c r="O316" s="141">
        <f t="shared" si="4"/>
        <v>0.34396649577764116</v>
      </c>
    </row>
    <row r="317" spans="2:15" x14ac:dyDescent="0.2">
      <c r="B317" s="61" t="s">
        <v>561</v>
      </c>
      <c r="C317" s="138">
        <f>LE_BRA!C269</f>
        <v>16.045985067139398</v>
      </c>
      <c r="D317" s="172">
        <f>LE_IND!C269</f>
        <v>14.897746366024307</v>
      </c>
      <c r="E317" s="141">
        <f>LE_ZAF!C269</f>
        <v>13.954931830714372</v>
      </c>
      <c r="G317" s="61" t="s">
        <v>978</v>
      </c>
      <c r="H317" s="138">
        <f>LE_BRA!AD269</f>
        <v>15.775427275977092</v>
      </c>
      <c r="I317" s="172">
        <f>LE_IND!AD269</f>
        <v>14.578333137410249</v>
      </c>
      <c r="J317" s="141">
        <f>LE_ZAF!AD269</f>
        <v>13.582412441331329</v>
      </c>
      <c r="L317" s="61" t="s">
        <v>1387</v>
      </c>
      <c r="M317" s="138">
        <f t="shared" si="4"/>
        <v>0.27055779116230561</v>
      </c>
      <c r="N317" s="172">
        <f t="shared" si="4"/>
        <v>0.3194132286140583</v>
      </c>
      <c r="O317" s="141">
        <f t="shared" si="4"/>
        <v>0.37251938938304363</v>
      </c>
    </row>
    <row r="318" spans="2:15" x14ac:dyDescent="0.2">
      <c r="B318" s="61" t="s">
        <v>562</v>
      </c>
      <c r="C318" s="138">
        <f>LE_BRA!C270</f>
        <v>15.120701721447549</v>
      </c>
      <c r="D318" s="172">
        <f>LE_IND!C270</f>
        <v>13.752575275988033</v>
      </c>
      <c r="E318" s="141">
        <f>LE_ZAF!C270</f>
        <v>12.869029203415824</v>
      </c>
      <c r="G318" s="61" t="s">
        <v>979</v>
      </c>
      <c r="H318" s="138">
        <f>LE_BRA!AD270</f>
        <v>14.811706932628656</v>
      </c>
      <c r="I318" s="172">
        <f>LE_IND!AD270</f>
        <v>13.390395511561287</v>
      </c>
      <c r="J318" s="141">
        <f>LE_ZAF!AD270</f>
        <v>12.471498628428092</v>
      </c>
      <c r="L318" s="61" t="s">
        <v>1388</v>
      </c>
      <c r="M318" s="138">
        <f t="shared" si="4"/>
        <v>0.30899478881889308</v>
      </c>
      <c r="N318" s="172">
        <f t="shared" si="4"/>
        <v>0.36217976442674527</v>
      </c>
      <c r="O318" s="141">
        <f t="shared" si="4"/>
        <v>0.39753057498773181</v>
      </c>
    </row>
    <row r="319" spans="2:15" x14ac:dyDescent="0.2">
      <c r="B319" s="61" t="s">
        <v>563</v>
      </c>
      <c r="C319" s="138">
        <f>LE_BRA!C271</f>
        <v>14.043903158964087</v>
      </c>
      <c r="D319" s="172">
        <f>LE_IND!C271</f>
        <v>12.472935191479548</v>
      </c>
      <c r="E319" s="141">
        <f>LE_ZAF!C271</f>
        <v>11.62965459263105</v>
      </c>
      <c r="G319" s="61" t="s">
        <v>980</v>
      </c>
      <c r="H319" s="138">
        <f>LE_BRA!AD271</f>
        <v>13.696443533707429</v>
      </c>
      <c r="I319" s="172">
        <f>LE_IND!AD271</f>
        <v>12.073332184316811</v>
      </c>
      <c r="J319" s="141">
        <f>LE_ZAF!AD271</f>
        <v>11.211643478246932</v>
      </c>
      <c r="L319" s="61" t="s">
        <v>1389</v>
      </c>
      <c r="M319" s="138">
        <f t="shared" si="4"/>
        <v>0.34745962525665774</v>
      </c>
      <c r="N319" s="172">
        <f t="shared" si="4"/>
        <v>0.399603007162737</v>
      </c>
      <c r="O319" s="141">
        <f t="shared" si="4"/>
        <v>0.41801111438411809</v>
      </c>
    </row>
    <row r="320" spans="2:15" x14ac:dyDescent="0.2">
      <c r="B320" s="61" t="s">
        <v>564</v>
      </c>
      <c r="C320" s="138">
        <f>LE_BRA!C272</f>
        <v>12.811412032325133</v>
      </c>
      <c r="D320" s="172">
        <f>LE_IND!C272</f>
        <v>11.05852680492816</v>
      </c>
      <c r="E320" s="141">
        <f>LE_ZAF!C272</f>
        <v>10.230203552538642</v>
      </c>
      <c r="G320" s="61" t="s">
        <v>981</v>
      </c>
      <c r="H320" s="138">
        <f>LE_BRA!AD272</f>
        <v>12.42818336482557</v>
      </c>
      <c r="I320" s="172">
        <f>LE_IND!AD272</f>
        <v>10.629116877690892</v>
      </c>
      <c r="J320" s="141">
        <f>LE_ZAF!AD272</f>
        <v>9.7982438627231208</v>
      </c>
      <c r="L320" s="61" t="s">
        <v>1390</v>
      </c>
      <c r="M320" s="138">
        <f t="shared" si="4"/>
        <v>0.38322866749956397</v>
      </c>
      <c r="N320" s="172">
        <f t="shared" si="4"/>
        <v>0.42940992723726801</v>
      </c>
      <c r="O320" s="141">
        <f t="shared" si="4"/>
        <v>0.43195968981552113</v>
      </c>
    </row>
    <row r="321" spans="2:15" x14ac:dyDescent="0.2">
      <c r="B321" s="61" t="s">
        <v>565</v>
      </c>
      <c r="C321" s="138">
        <f>LE_BRA!C273</f>
        <v>11.440346970571149</v>
      </c>
      <c r="D321" s="172">
        <f>LE_IND!C273</f>
        <v>9.535847489699746</v>
      </c>
      <c r="E321" s="141">
        <f>LE_ZAF!C273</f>
        <v>8.7102473578208492</v>
      </c>
      <c r="G321" s="61" t="s">
        <v>982</v>
      </c>
      <c r="H321" s="138">
        <f>LE_BRA!AD273</f>
        <v>11.028875027399152</v>
      </c>
      <c r="I321" s="172">
        <f>LE_IND!AD273</f>
        <v>9.0878874064530919</v>
      </c>
      <c r="J321" s="141">
        <f>LE_ZAF!AD273</f>
        <v>8.276317344148918</v>
      </c>
      <c r="L321" s="61" t="s">
        <v>1391</v>
      </c>
      <c r="M321" s="138">
        <f t="shared" si="4"/>
        <v>0.4114719431719962</v>
      </c>
      <c r="N321" s="172">
        <f t="shared" si="4"/>
        <v>0.44796008324665415</v>
      </c>
      <c r="O321" s="141">
        <f t="shared" si="4"/>
        <v>0.43393001367193129</v>
      </c>
    </row>
    <row r="322" spans="2:15" x14ac:dyDescent="0.2">
      <c r="B322" s="61" t="s">
        <v>566</v>
      </c>
      <c r="C322" s="138">
        <f>LE_BRA!C274</f>
        <v>9.9428554664963684</v>
      </c>
      <c r="D322" s="172">
        <f>LE_IND!C274</f>
        <v>7.9850316705760287</v>
      </c>
      <c r="E322" s="141">
        <f>LE_ZAF!C274</f>
        <v>7.1273855404900255</v>
      </c>
      <c r="G322" s="61" t="s">
        <v>983</v>
      </c>
      <c r="H322" s="138">
        <f>LE_BRA!AD274</f>
        <v>9.514205928346577</v>
      </c>
      <c r="I322" s="172">
        <f>LE_IND!AD274</f>
        <v>7.535677012912199</v>
      </c>
      <c r="J322" s="141">
        <f>LE_ZAF!AD274</f>
        <v>6.7081214352398026</v>
      </c>
      <c r="L322" s="61" t="s">
        <v>1392</v>
      </c>
      <c r="M322" s="138">
        <f t="shared" si="4"/>
        <v>0.42864953814979145</v>
      </c>
      <c r="N322" s="172">
        <f t="shared" si="4"/>
        <v>0.44935465766382965</v>
      </c>
      <c r="O322" s="141">
        <f t="shared" si="4"/>
        <v>0.41926410525022284</v>
      </c>
    </row>
    <row r="323" spans="2:15" x14ac:dyDescent="0.2">
      <c r="B323" s="61" t="s">
        <v>567</v>
      </c>
      <c r="C323" s="138">
        <f>LE_BRA!C275</f>
        <v>7.6918823367722187</v>
      </c>
      <c r="D323" s="172">
        <f>LE_IND!C275</f>
        <v>5.8493305029107567</v>
      </c>
      <c r="E323" s="141">
        <f>LE_ZAF!C275</f>
        <v>4.8780464687986216</v>
      </c>
      <c r="G323" s="61" t="s">
        <v>984</v>
      </c>
      <c r="H323" s="138">
        <f>LE_BRA!AD275</f>
        <v>7.2645371625087893</v>
      </c>
      <c r="I323" s="172">
        <f>LE_IND!AD275</f>
        <v>5.4271773857314125</v>
      </c>
      <c r="J323" s="141">
        <f>LE_ZAF!AD275</f>
        <v>4.5067979383657688</v>
      </c>
      <c r="L323" s="61" t="s">
        <v>1393</v>
      </c>
      <c r="M323" s="138">
        <f t="shared" si="4"/>
        <v>0.42734517426342933</v>
      </c>
      <c r="N323" s="172">
        <f t="shared" si="4"/>
        <v>0.42215311717934423</v>
      </c>
      <c r="O323" s="141">
        <f t="shared" si="4"/>
        <v>0.37124853043285277</v>
      </c>
    </row>
    <row r="324" spans="2:15" x14ac:dyDescent="0.2">
      <c r="B324" s="61" t="s">
        <v>568</v>
      </c>
      <c r="C324" s="138">
        <f>LE_BRA!C276</f>
        <v>19.799673128955323</v>
      </c>
      <c r="D324" s="172">
        <f>LE_IND!C276</f>
        <v>19.602859085321228</v>
      </c>
      <c r="E324" s="141">
        <f>LE_ZAF!C276</f>
        <v>19.299280395288285</v>
      </c>
      <c r="G324" s="61" t="s">
        <v>986</v>
      </c>
      <c r="H324" s="138">
        <f>LE_BRA!AD276</f>
        <v>19.742659529545662</v>
      </c>
      <c r="I324" s="172">
        <f>LE_IND!AD276</f>
        <v>19.531662084123123</v>
      </c>
      <c r="J324" s="141">
        <f>LE_ZAF!AD276</f>
        <v>19.199291227255653</v>
      </c>
      <c r="L324" s="61" t="s">
        <v>1394</v>
      </c>
      <c r="M324" s="138">
        <f t="shared" si="4"/>
        <v>5.7013599409660998E-2</v>
      </c>
      <c r="N324" s="172">
        <f t="shared" si="4"/>
        <v>7.1197001198104459E-2</v>
      </c>
      <c r="O324" s="141">
        <f t="shared" si="4"/>
        <v>9.9989168032632136E-2</v>
      </c>
    </row>
    <row r="325" spans="2:15" x14ac:dyDescent="0.2">
      <c r="B325" s="61" t="s">
        <v>569</v>
      </c>
      <c r="C325" s="138">
        <f>LE_BRA!C277</f>
        <v>19.632340290939183</v>
      </c>
      <c r="D325" s="172">
        <f>LE_IND!C277</f>
        <v>19.434189279980554</v>
      </c>
      <c r="E325" s="141">
        <f>LE_ZAF!C277</f>
        <v>19.071553069128814</v>
      </c>
      <c r="G325" s="61" t="s">
        <v>987</v>
      </c>
      <c r="H325" s="138">
        <f>LE_BRA!AD277</f>
        <v>19.563144408937724</v>
      </c>
      <c r="I325" s="172">
        <f>LE_IND!AD277</f>
        <v>19.354073703074722</v>
      </c>
      <c r="J325" s="141">
        <f>LE_ZAF!AD277</f>
        <v>18.957866917408108</v>
      </c>
      <c r="L325" s="61" t="s">
        <v>1395</v>
      </c>
      <c r="M325" s="138">
        <f t="shared" si="4"/>
        <v>6.9195882001459097E-2</v>
      </c>
      <c r="N325" s="172">
        <f t="shared" si="4"/>
        <v>8.0115576905832597E-2</v>
      </c>
      <c r="O325" s="141">
        <f t="shared" si="4"/>
        <v>0.11368615172070662</v>
      </c>
    </row>
    <row r="326" spans="2:15" x14ac:dyDescent="0.2">
      <c r="B326" s="61" t="s">
        <v>570</v>
      </c>
      <c r="C326" s="138">
        <f>LE_BRA!C278</f>
        <v>19.408837832851816</v>
      </c>
      <c r="D326" s="172">
        <f>LE_IND!C278</f>
        <v>19.179195648937128</v>
      </c>
      <c r="E326" s="141">
        <f>LE_ZAF!C278</f>
        <v>18.728684445255173</v>
      </c>
      <c r="G326" s="61" t="s">
        <v>988</v>
      </c>
      <c r="H326" s="138">
        <f>LE_BRA!AD278</f>
        <v>19.322721207420305</v>
      </c>
      <c r="I326" s="172">
        <f>LE_IND!AD278</f>
        <v>19.082268570316739</v>
      </c>
      <c r="J326" s="141">
        <f>LE_ZAF!AD278</f>
        <v>18.590452688558301</v>
      </c>
      <c r="L326" s="61" t="s">
        <v>1396</v>
      </c>
      <c r="M326" s="138">
        <f t="shared" si="4"/>
        <v>8.6116625431511551E-2</v>
      </c>
      <c r="N326" s="172">
        <f t="shared" si="4"/>
        <v>9.6927078620389295E-2</v>
      </c>
      <c r="O326" s="141">
        <f t="shared" si="4"/>
        <v>0.1382317566968716</v>
      </c>
    </row>
    <row r="327" spans="2:15" x14ac:dyDescent="0.2">
      <c r="B327" s="61" t="s">
        <v>571</v>
      </c>
      <c r="C327" s="138">
        <f>LE_BRA!C279</f>
        <v>19.144692220105618</v>
      </c>
      <c r="D327" s="172">
        <f>LE_IND!C279</f>
        <v>18.859802653471881</v>
      </c>
      <c r="E327" s="141">
        <f>LE_ZAF!C279</f>
        <v>18.29672754870483</v>
      </c>
      <c r="G327" s="61" t="s">
        <v>989</v>
      </c>
      <c r="H327" s="138">
        <f>LE_BRA!AD279</f>
        <v>19.039792188805571</v>
      </c>
      <c r="I327" s="172">
        <f>LE_IND!AD279</f>
        <v>18.742175649532729</v>
      </c>
      <c r="J327" s="141">
        <f>LE_ZAF!AD279</f>
        <v>18.127798819366429</v>
      </c>
      <c r="L327" s="61" t="s">
        <v>1397</v>
      </c>
      <c r="M327" s="138">
        <f t="shared" si="4"/>
        <v>0.10490003130004766</v>
      </c>
      <c r="N327" s="172">
        <f t="shared" si="4"/>
        <v>0.11762700393915182</v>
      </c>
      <c r="O327" s="141">
        <f t="shared" si="4"/>
        <v>0.16892872933840053</v>
      </c>
    </row>
    <row r="328" spans="2:15" x14ac:dyDescent="0.2">
      <c r="B328" s="61" t="s">
        <v>572</v>
      </c>
      <c r="C328" s="138">
        <f>LE_BRA!C280</f>
        <v>18.852089288731868</v>
      </c>
      <c r="D328" s="172">
        <f>LE_IND!C280</f>
        <v>18.478500966248212</v>
      </c>
      <c r="E328" s="141">
        <f>LE_ZAF!C280</f>
        <v>17.784958434940599</v>
      </c>
      <c r="G328" s="61" t="s">
        <v>990</v>
      </c>
      <c r="H328" s="138">
        <f>LE_BRA!AD280</f>
        <v>18.729106309321736</v>
      </c>
      <c r="I328" s="172">
        <f>LE_IND!AD280</f>
        <v>18.337869442792975</v>
      </c>
      <c r="J328" s="141">
        <f>LE_ZAF!AD280</f>
        <v>17.581787285992156</v>
      </c>
      <c r="L328" s="61" t="s">
        <v>1398</v>
      </c>
      <c r="M328" s="138">
        <f t="shared" si="4"/>
        <v>0.12298297941013203</v>
      </c>
      <c r="N328" s="172">
        <f t="shared" si="4"/>
        <v>0.14063152345523733</v>
      </c>
      <c r="O328" s="141">
        <f t="shared" si="4"/>
        <v>0.20317114894844224</v>
      </c>
    </row>
    <row r="329" spans="2:15" x14ac:dyDescent="0.2">
      <c r="B329" s="61" t="s">
        <v>573</v>
      </c>
      <c r="C329" s="138">
        <f>LE_BRA!C281</f>
        <v>18.502247246125126</v>
      </c>
      <c r="D329" s="172">
        <f>LE_IND!C281</f>
        <v>18.015330779118699</v>
      </c>
      <c r="E329" s="141">
        <f>LE_ZAF!C281</f>
        <v>17.193030016782973</v>
      </c>
      <c r="G329" s="61" t="s">
        <v>991</v>
      </c>
      <c r="H329" s="138">
        <f>LE_BRA!AD281</f>
        <v>18.359206525120069</v>
      </c>
      <c r="I329" s="172">
        <f>LE_IND!AD281</f>
        <v>17.848284998521144</v>
      </c>
      <c r="J329" s="141">
        <f>LE_ZAF!AD281</f>
        <v>16.953590537372879</v>
      </c>
      <c r="L329" s="61" t="s">
        <v>1399</v>
      </c>
      <c r="M329" s="138">
        <f t="shared" si="4"/>
        <v>0.14304072100505749</v>
      </c>
      <c r="N329" s="172">
        <f t="shared" si="4"/>
        <v>0.16704578059755448</v>
      </c>
      <c r="O329" s="141">
        <f t="shared" si="4"/>
        <v>0.23943947941009469</v>
      </c>
    </row>
    <row r="330" spans="2:15" x14ac:dyDescent="0.2">
      <c r="B330" s="61" t="s">
        <v>574</v>
      </c>
      <c r="C330" s="138">
        <f>LE_BRA!C282</f>
        <v>18.060811330844324</v>
      </c>
      <c r="D330" s="172">
        <f>LE_IND!C282</f>
        <v>17.44276737703623</v>
      </c>
      <c r="E330" s="141">
        <f>LE_ZAF!C282</f>
        <v>16.518260022869722</v>
      </c>
      <c r="G330" s="61" t="s">
        <v>992</v>
      </c>
      <c r="H330" s="138">
        <f>LE_BRA!AD282</f>
        <v>17.892660883822607</v>
      </c>
      <c r="I330" s="172">
        <f>LE_IND!AD282</f>
        <v>17.244186276689632</v>
      </c>
      <c r="J330" s="141">
        <f>LE_ZAF!AD282</f>
        <v>16.241963419199642</v>
      </c>
      <c r="L330" s="61" t="s">
        <v>1400</v>
      </c>
      <c r="M330" s="138">
        <f t="shared" si="4"/>
        <v>0.16815044702171633</v>
      </c>
      <c r="N330" s="172">
        <f t="shared" si="4"/>
        <v>0.19858110034659759</v>
      </c>
      <c r="O330" s="141">
        <f t="shared" si="4"/>
        <v>0.27629660367007958</v>
      </c>
    </row>
    <row r="331" spans="2:15" x14ac:dyDescent="0.2">
      <c r="B331" s="61" t="s">
        <v>575</v>
      </c>
      <c r="C331" s="138">
        <f>LE_BRA!C283</f>
        <v>17.519174481919638</v>
      </c>
      <c r="D331" s="172">
        <f>LE_IND!C283</f>
        <v>16.748021152955261</v>
      </c>
      <c r="E331" s="141">
        <f>LE_ZAF!C283</f>
        <v>15.765983522591608</v>
      </c>
      <c r="G331" s="61" t="s">
        <v>993</v>
      </c>
      <c r="H331" s="138">
        <f>LE_BRA!AD283</f>
        <v>17.321546526215876</v>
      </c>
      <c r="I331" s="172">
        <f>LE_IND!AD283</f>
        <v>16.513407118185015</v>
      </c>
      <c r="J331" s="141">
        <f>LE_ZAF!AD283</f>
        <v>15.45486878317141</v>
      </c>
      <c r="L331" s="61" t="s">
        <v>1401</v>
      </c>
      <c r="M331" s="138">
        <f t="shared" si="4"/>
        <v>0.19762795570376213</v>
      </c>
      <c r="N331" s="172">
        <f t="shared" si="4"/>
        <v>0.23461403477024589</v>
      </c>
      <c r="O331" s="141">
        <f t="shared" si="4"/>
        <v>0.31111473942019785</v>
      </c>
    </row>
    <row r="332" spans="2:15" x14ac:dyDescent="0.2">
      <c r="B332" s="61" t="s">
        <v>576</v>
      </c>
      <c r="C332" s="138">
        <f>LE_BRA!C284</f>
        <v>16.861539326106879</v>
      </c>
      <c r="D332" s="172">
        <f>LE_IND!C284</f>
        <v>15.913852782906146</v>
      </c>
      <c r="E332" s="141">
        <f>LE_ZAF!C284</f>
        <v>14.931742598494512</v>
      </c>
      <c r="G332" s="61" t="s">
        <v>994</v>
      </c>
      <c r="H332" s="138">
        <f>LE_BRA!AD284</f>
        <v>16.630196852145048</v>
      </c>
      <c r="I332" s="172">
        <f>LE_IND!AD284</f>
        <v>15.639183123737626</v>
      </c>
      <c r="J332" s="141">
        <f>LE_ZAF!AD284</f>
        <v>14.58965536525068</v>
      </c>
      <c r="L332" s="61" t="s">
        <v>1402</v>
      </c>
      <c r="M332" s="138">
        <f t="shared" si="4"/>
        <v>0.23134247396183127</v>
      </c>
      <c r="N332" s="172">
        <f t="shared" si="4"/>
        <v>0.27466965916852004</v>
      </c>
      <c r="O332" s="141">
        <f t="shared" si="4"/>
        <v>0.3420872332438325</v>
      </c>
    </row>
    <row r="333" spans="2:15" x14ac:dyDescent="0.2">
      <c r="B333" s="61" t="s">
        <v>577</v>
      </c>
      <c r="C333" s="138">
        <f>LE_BRA!C285</f>
        <v>16.074766907049256</v>
      </c>
      <c r="D333" s="172">
        <f>LE_IND!C285</f>
        <v>14.921883198332269</v>
      </c>
      <c r="E333" s="141">
        <f>LE_ZAF!C285</f>
        <v>13.977309091051687</v>
      </c>
      <c r="G333" s="61" t="s">
        <v>995</v>
      </c>
      <c r="H333" s="138">
        <f>LE_BRA!AD285</f>
        <v>15.806333551671063</v>
      </c>
      <c r="I333" s="172">
        <f>LE_IND!AD285</f>
        <v>14.603839927444952</v>
      </c>
      <c r="J333" s="141">
        <f>LE_ZAF!AD285</f>
        <v>13.606298648478676</v>
      </c>
      <c r="L333" s="61" t="s">
        <v>1403</v>
      </c>
      <c r="M333" s="138">
        <f t="shared" si="4"/>
        <v>0.26843335537819257</v>
      </c>
      <c r="N333" s="172">
        <f t="shared" si="4"/>
        <v>0.31804327088731732</v>
      </c>
      <c r="O333" s="141">
        <f t="shared" si="4"/>
        <v>0.37101044257301119</v>
      </c>
    </row>
    <row r="334" spans="2:15" x14ac:dyDescent="0.2">
      <c r="B334" s="61" t="s">
        <v>578</v>
      </c>
      <c r="C334" s="138">
        <f>LE_BRA!C286</f>
        <v>15.152500287854661</v>
      </c>
      <c r="D334" s="172">
        <f>LE_IND!C286</f>
        <v>13.779281137811786</v>
      </c>
      <c r="E334" s="141">
        <f>LE_ZAF!C286</f>
        <v>12.889049845284687</v>
      </c>
      <c r="G334" s="61" t="s">
        <v>996</v>
      </c>
      <c r="H334" s="138">
        <f>LE_BRA!AD286</f>
        <v>14.845688364592682</v>
      </c>
      <c r="I334" s="172">
        <f>LE_IND!AD286</f>
        <v>13.418448219093991</v>
      </c>
      <c r="J334" s="141">
        <f>LE_ZAF!AD286</f>
        <v>12.492632351995532</v>
      </c>
      <c r="L334" s="61" t="s">
        <v>1404</v>
      </c>
      <c r="M334" s="138">
        <f t="shared" si="4"/>
        <v>0.30681192326197859</v>
      </c>
      <c r="N334" s="172">
        <f t="shared" si="4"/>
        <v>0.36083291871779544</v>
      </c>
      <c r="O334" s="141">
        <f t="shared" si="4"/>
        <v>0.39641749328915488</v>
      </c>
    </row>
    <row r="335" spans="2:15" x14ac:dyDescent="0.2">
      <c r="B335" s="61" t="s">
        <v>579</v>
      </c>
      <c r="C335" s="138">
        <f>LE_BRA!C287</f>
        <v>14.078244977536826</v>
      </c>
      <c r="D335" s="172">
        <f>LE_IND!C287</f>
        <v>12.501352176045986</v>
      </c>
      <c r="E335" s="141">
        <f>LE_ZAF!C287</f>
        <v>11.647446672028209</v>
      </c>
      <c r="G335" s="61" t="s">
        <v>997</v>
      </c>
      <c r="H335" s="138">
        <f>LE_BRA!AD287</f>
        <v>13.732945821742872</v>
      </c>
      <c r="I335" s="172">
        <f>LE_IND!AD287</f>
        <v>12.102962335923898</v>
      </c>
      <c r="J335" s="141">
        <f>LE_ZAF!AD287</f>
        <v>11.23017163624012</v>
      </c>
      <c r="L335" s="61" t="s">
        <v>1405</v>
      </c>
      <c r="M335" s="138">
        <f t="shared" si="4"/>
        <v>0.34529915579395443</v>
      </c>
      <c r="N335" s="172">
        <f t="shared" si="4"/>
        <v>0.39838984012208734</v>
      </c>
      <c r="O335" s="141">
        <f t="shared" si="4"/>
        <v>0.417275035788089</v>
      </c>
    </row>
    <row r="336" spans="2:15" x14ac:dyDescent="0.2">
      <c r="B336" s="61" t="s">
        <v>580</v>
      </c>
      <c r="C336" s="138">
        <f>LE_BRA!C288</f>
        <v>12.847265627930692</v>
      </c>
      <c r="D336" s="172">
        <f>LE_IND!C288</f>
        <v>11.087664122834843</v>
      </c>
      <c r="E336" s="141">
        <f>LE_ZAF!C288</f>
        <v>10.246252392404344</v>
      </c>
      <c r="G336" s="61" t="s">
        <v>998</v>
      </c>
      <c r="H336" s="138">
        <f>LE_BRA!AD288</f>
        <v>12.466059691091774</v>
      </c>
      <c r="I336" s="172">
        <f>LE_IND!AD288</f>
        <v>10.659244244234994</v>
      </c>
      <c r="J336" s="141">
        <f>LE_ZAF!AD288</f>
        <v>9.8147105782788433</v>
      </c>
      <c r="L336" s="61" t="s">
        <v>1406</v>
      </c>
      <c r="M336" s="138">
        <f t="shared" si="4"/>
        <v>0.3812059368389189</v>
      </c>
      <c r="N336" s="172">
        <f t="shared" si="4"/>
        <v>0.42841987859984876</v>
      </c>
      <c r="O336" s="141">
        <f t="shared" si="4"/>
        <v>0.43154181412550052</v>
      </c>
    </row>
    <row r="337" spans="2:15" x14ac:dyDescent="0.2">
      <c r="B337" s="61" t="s">
        <v>581</v>
      </c>
      <c r="C337" s="138">
        <f>LE_BRA!C289</f>
        <v>11.475861487211791</v>
      </c>
      <c r="D337" s="172">
        <f>LE_IND!C289</f>
        <v>9.5642489262634864</v>
      </c>
      <c r="E337" s="141">
        <f>LE_ZAF!C289</f>
        <v>8.7247564597795346</v>
      </c>
      <c r="G337" s="61" t="s">
        <v>999</v>
      </c>
      <c r="H337" s="138">
        <f>LE_BRA!AD289</f>
        <v>11.066119510629415</v>
      </c>
      <c r="I337" s="172">
        <f>LE_IND!AD289</f>
        <v>9.1169756007948273</v>
      </c>
      <c r="J337" s="141">
        <f>LE_ZAF!AD289</f>
        <v>8.2909661475503338</v>
      </c>
      <c r="L337" s="61" t="s">
        <v>1407</v>
      </c>
      <c r="M337" s="138">
        <f t="shared" si="4"/>
        <v>0.40974197658237621</v>
      </c>
      <c r="N337" s="172">
        <f t="shared" si="4"/>
        <v>0.44727332546865917</v>
      </c>
      <c r="O337" s="141">
        <f t="shared" si="4"/>
        <v>0.43379031222920084</v>
      </c>
    </row>
    <row r="338" spans="2:15" x14ac:dyDescent="0.2">
      <c r="B338" s="61" t="s">
        <v>582</v>
      </c>
      <c r="C338" s="138">
        <f>LE_BRA!C290</f>
        <v>9.97607139634842</v>
      </c>
      <c r="D338" s="172">
        <f>LE_IND!C290</f>
        <v>8.0107473052502023</v>
      </c>
      <c r="E338" s="141">
        <f>LE_ZAF!C290</f>
        <v>7.1402620718612386</v>
      </c>
      <c r="G338" s="61" t="s">
        <v>1000</v>
      </c>
      <c r="H338" s="138">
        <f>LE_BRA!AD290</f>
        <v>9.5487548024187934</v>
      </c>
      <c r="I338" s="172">
        <f>LE_IND!AD290</f>
        <v>7.5617348504801134</v>
      </c>
      <c r="J338" s="141">
        <f>LE_ZAF!AD290</f>
        <v>6.7208799669421273</v>
      </c>
      <c r="L338" s="61" t="s">
        <v>1408</v>
      </c>
      <c r="M338" s="138">
        <f t="shared" si="4"/>
        <v>0.42731659392962662</v>
      </c>
      <c r="N338" s="172">
        <f t="shared" si="4"/>
        <v>0.44901245477008889</v>
      </c>
      <c r="O338" s="141">
        <f t="shared" si="4"/>
        <v>0.41938210491911132</v>
      </c>
    </row>
    <row r="339" spans="2:15" x14ac:dyDescent="0.2">
      <c r="B339" s="61" t="s">
        <v>583</v>
      </c>
      <c r="C339" s="138">
        <f>LE_BRA!C291</f>
        <v>7.7183992074429915</v>
      </c>
      <c r="D339" s="172">
        <f>LE_IND!C291</f>
        <v>5.8684213057721584</v>
      </c>
      <c r="E339" s="141">
        <f>LE_ZAF!C291</f>
        <v>4.8890179698589611</v>
      </c>
      <c r="G339" s="61" t="s">
        <v>1001</v>
      </c>
      <c r="H339" s="138">
        <f>LE_BRA!AD291</f>
        <v>7.2917934392090853</v>
      </c>
      <c r="I339" s="172">
        <f>LE_IND!AD291</f>
        <v>5.4461755304074053</v>
      </c>
      <c r="J339" s="141">
        <f>LE_ZAF!AD291</f>
        <v>4.5173552243040751</v>
      </c>
      <c r="L339" s="61" t="s">
        <v>1409</v>
      </c>
      <c r="M339" s="138">
        <f t="shared" si="4"/>
        <v>0.42660576823390617</v>
      </c>
      <c r="N339" s="172">
        <f t="shared" si="4"/>
        <v>0.42224577536475305</v>
      </c>
      <c r="O339" s="141">
        <f t="shared" si="4"/>
        <v>0.37166274555488599</v>
      </c>
    </row>
    <row r="340" spans="2:15" x14ac:dyDescent="0.2">
      <c r="B340" s="61" t="s">
        <v>584</v>
      </c>
      <c r="C340" s="138">
        <f>LE_BRA!C292</f>
        <v>19.807506378517175</v>
      </c>
      <c r="D340" s="172">
        <f>LE_IND!C292</f>
        <v>19.610312812262737</v>
      </c>
      <c r="E340" s="141">
        <f>LE_ZAF!C292</f>
        <v>19.310980753890625</v>
      </c>
      <c r="G340" s="61" t="s">
        <v>1003</v>
      </c>
      <c r="H340" s="138">
        <f>LE_BRA!AD292</f>
        <v>19.751314554220372</v>
      </c>
      <c r="I340" s="172">
        <f>LE_IND!AD292</f>
        <v>19.539873829703893</v>
      </c>
      <c r="J340" s="141">
        <f>LE_ZAF!AD292</f>
        <v>19.212235240736586</v>
      </c>
      <c r="L340" s="61" t="s">
        <v>1410</v>
      </c>
      <c r="M340" s="138">
        <f t="shared" si="4"/>
        <v>5.6191824296803361E-2</v>
      </c>
      <c r="N340" s="172">
        <f t="shared" si="4"/>
        <v>7.0438982558844287E-2</v>
      </c>
      <c r="O340" s="141">
        <f t="shared" si="4"/>
        <v>9.8745513154039344E-2</v>
      </c>
    </row>
    <row r="341" spans="2:15" x14ac:dyDescent="0.2">
      <c r="B341" s="61" t="s">
        <v>585</v>
      </c>
      <c r="C341" s="138">
        <f>LE_BRA!C293</f>
        <v>19.641697224262131</v>
      </c>
      <c r="D341" s="172">
        <f>LE_IND!C293</f>
        <v>19.441620305704816</v>
      </c>
      <c r="E341" s="141">
        <f>LE_ZAF!C293</f>
        <v>19.084233110980421</v>
      </c>
      <c r="G341" s="61" t="s">
        <v>1004</v>
      </c>
      <c r="H341" s="138">
        <f>LE_BRA!AD293</f>
        <v>19.573464043886261</v>
      </c>
      <c r="I341" s="172">
        <f>LE_IND!AD293</f>
        <v>19.362192654579662</v>
      </c>
      <c r="J341" s="141">
        <f>LE_ZAF!AD293</f>
        <v>18.971840169664372</v>
      </c>
      <c r="L341" s="61" t="s">
        <v>1411</v>
      </c>
      <c r="M341" s="138">
        <f t="shared" si="4"/>
        <v>6.8233180375870006E-2</v>
      </c>
      <c r="N341" s="172">
        <f t="shared" si="4"/>
        <v>7.9427651125154597E-2</v>
      </c>
      <c r="O341" s="141">
        <f t="shared" si="4"/>
        <v>0.11239294131604893</v>
      </c>
    </row>
    <row r="342" spans="2:15" x14ac:dyDescent="0.2">
      <c r="B342" s="61" t="s">
        <v>586</v>
      </c>
      <c r="C342" s="138">
        <f>LE_BRA!C294</f>
        <v>19.420404166808957</v>
      </c>
      <c r="D342" s="172">
        <f>LE_IND!C294</f>
        <v>19.187826749431725</v>
      </c>
      <c r="E342" s="141">
        <f>LE_ZAF!C294</f>
        <v>18.743837342599967</v>
      </c>
      <c r="G342" s="61" t="s">
        <v>1005</v>
      </c>
      <c r="H342" s="138">
        <f>LE_BRA!AD294</f>
        <v>19.335466346441777</v>
      </c>
      <c r="I342" s="172">
        <f>LE_IND!AD294</f>
        <v>19.091664308760134</v>
      </c>
      <c r="J342" s="141">
        <f>LE_ZAF!AD294</f>
        <v>18.607123986289317</v>
      </c>
      <c r="L342" s="61" t="s">
        <v>1412</v>
      </c>
      <c r="M342" s="138">
        <f t="shared" si="4"/>
        <v>8.493782036718045E-2</v>
      </c>
      <c r="N342" s="172">
        <f t="shared" si="4"/>
        <v>9.6162440671591298E-2</v>
      </c>
      <c r="O342" s="141">
        <f t="shared" si="4"/>
        <v>0.13671335631065062</v>
      </c>
    </row>
    <row r="343" spans="2:15" x14ac:dyDescent="0.2">
      <c r="B343" s="61" t="s">
        <v>587</v>
      </c>
      <c r="C343" s="138">
        <f>LE_BRA!C295</f>
        <v>19.158510620393127</v>
      </c>
      <c r="D343" s="172">
        <f>LE_IND!C295</f>
        <v>18.869995139507033</v>
      </c>
      <c r="E343" s="141">
        <f>LE_ZAF!C295</f>
        <v>18.315003524036594</v>
      </c>
      <c r="G343" s="61" t="s">
        <v>1006</v>
      </c>
      <c r="H343" s="138">
        <f>LE_BRA!AD295</f>
        <v>19.05499141153361</v>
      </c>
      <c r="I343" s="172">
        <f>LE_IND!AD295</f>
        <v>18.753236383263399</v>
      </c>
      <c r="J343" s="141">
        <f>LE_ZAF!AD295</f>
        <v>18.147880169870685</v>
      </c>
      <c r="L343" s="61" t="s">
        <v>1413</v>
      </c>
      <c r="M343" s="138">
        <f t="shared" si="4"/>
        <v>0.10351920885951671</v>
      </c>
      <c r="N343" s="172">
        <f t="shared" si="4"/>
        <v>0.11675875624363385</v>
      </c>
      <c r="O343" s="141">
        <f t="shared" si="4"/>
        <v>0.16712335416590918</v>
      </c>
    </row>
    <row r="344" spans="2:15" x14ac:dyDescent="0.2">
      <c r="B344" s="61" t="s">
        <v>588</v>
      </c>
      <c r="C344" s="138">
        <f>LE_BRA!C296</f>
        <v>18.867669959544916</v>
      </c>
      <c r="D344" s="172">
        <f>LE_IND!C296</f>
        <v>18.49039695147264</v>
      </c>
      <c r="E344" s="141">
        <f>LE_ZAF!C296</f>
        <v>17.806488493376815</v>
      </c>
      <c r="G344" s="61" t="s">
        <v>1007</v>
      </c>
      <c r="H344" s="138">
        <f>LE_BRA!AD296</f>
        <v>18.746182805811618</v>
      </c>
      <c r="I344" s="172">
        <f>LE_IND!AD296</f>
        <v>18.35073080215847</v>
      </c>
      <c r="J344" s="141">
        <f>LE_ZAF!AD296</f>
        <v>17.605404366223937</v>
      </c>
      <c r="L344" s="61" t="s">
        <v>1414</v>
      </c>
      <c r="M344" s="138">
        <f t="shared" si="4"/>
        <v>0.12148715373329821</v>
      </c>
      <c r="N344" s="172">
        <f t="shared" si="4"/>
        <v>0.13966614931416999</v>
      </c>
      <c r="O344" s="141">
        <f t="shared" si="4"/>
        <v>0.20108412715287827</v>
      </c>
    </row>
    <row r="345" spans="2:15" x14ac:dyDescent="0.2">
      <c r="B345" s="61" t="s">
        <v>589</v>
      </c>
      <c r="C345" s="138">
        <f>LE_BRA!C297</f>
        <v>18.519642676636671</v>
      </c>
      <c r="D345" s="172">
        <f>LE_IND!C297</f>
        <v>18.029169320537054</v>
      </c>
      <c r="E345" s="141">
        <f>LE_ZAF!C297</f>
        <v>17.217286382489238</v>
      </c>
      <c r="G345" s="61" t="s">
        <v>1008</v>
      </c>
      <c r="H345" s="138">
        <f>LE_BRA!AD297</f>
        <v>18.378192489805858</v>
      </c>
      <c r="I345" s="172">
        <f>LE_IND!AD297</f>
        <v>17.863186701595183</v>
      </c>
      <c r="J345" s="141">
        <f>LE_ZAF!AD297</f>
        <v>16.980130970061129</v>
      </c>
      <c r="L345" s="61" t="s">
        <v>1415</v>
      </c>
      <c r="M345" s="138">
        <f t="shared" si="4"/>
        <v>0.1414501868308129</v>
      </c>
      <c r="N345" s="172">
        <f t="shared" si="4"/>
        <v>0.16598261894187161</v>
      </c>
      <c r="O345" s="141">
        <f t="shared" si="4"/>
        <v>0.237155412428109</v>
      </c>
    </row>
    <row r="346" spans="2:15" x14ac:dyDescent="0.2">
      <c r="B346" s="61" t="s">
        <v>590</v>
      </c>
      <c r="C346" s="138">
        <f>LE_BRA!C298</f>
        <v>18.080612093102964</v>
      </c>
      <c r="D346" s="172">
        <f>LE_IND!C298</f>
        <v>17.458915033546319</v>
      </c>
      <c r="E346" s="141">
        <f>LE_ZAF!C298</f>
        <v>16.544118610293555</v>
      </c>
      <c r="G346" s="61" t="s">
        <v>1009</v>
      </c>
      <c r="H346" s="138">
        <f>LE_BRA!AD298</f>
        <v>17.914190568876432</v>
      </c>
      <c r="I346" s="172">
        <f>LE_IND!AD298</f>
        <v>17.261505584668864</v>
      </c>
      <c r="J346" s="141">
        <f>LE_ZAF!AD298</f>
        <v>16.270153645133586</v>
      </c>
      <c r="L346" s="61" t="s">
        <v>1416</v>
      </c>
      <c r="M346" s="138">
        <f t="shared" si="4"/>
        <v>0.16642152422653211</v>
      </c>
      <c r="N346" s="172">
        <f t="shared" si="4"/>
        <v>0.19740944887745471</v>
      </c>
      <c r="O346" s="141">
        <f t="shared" si="4"/>
        <v>0.27396496515996915</v>
      </c>
    </row>
    <row r="347" spans="2:15" x14ac:dyDescent="0.2">
      <c r="B347" s="61" t="s">
        <v>591</v>
      </c>
      <c r="C347" s="138">
        <f>LE_BRA!C299</f>
        <v>17.541762769911408</v>
      </c>
      <c r="D347" s="172">
        <f>LE_IND!C299</f>
        <v>16.766703219115463</v>
      </c>
      <c r="E347" s="141">
        <f>LE_ZAF!C299</f>
        <v>15.791932637060471</v>
      </c>
      <c r="G347" s="61" t="s">
        <v>1010</v>
      </c>
      <c r="H347" s="138">
        <f>LE_BRA!AD299</f>
        <v>17.346013457817495</v>
      </c>
      <c r="I347" s="172">
        <f>LE_IND!AD299</f>
        <v>16.533356523185631</v>
      </c>
      <c r="J347" s="141">
        <f>LE_ZAF!AD299</f>
        <v>15.483015863182523</v>
      </c>
      <c r="L347" s="61" t="s">
        <v>1417</v>
      </c>
      <c r="M347" s="138">
        <f t="shared" si="4"/>
        <v>0.19574931209391266</v>
      </c>
      <c r="N347" s="172">
        <f t="shared" si="4"/>
        <v>0.23334669592983204</v>
      </c>
      <c r="O347" s="141">
        <f t="shared" si="4"/>
        <v>0.30891677387794836</v>
      </c>
    </row>
    <row r="348" spans="2:15" x14ac:dyDescent="0.2">
      <c r="B348" s="61" t="s">
        <v>592</v>
      </c>
      <c r="C348" s="138">
        <f>LE_BRA!C300</f>
        <v>16.887222818519589</v>
      </c>
      <c r="D348" s="172">
        <f>LE_IND!C300</f>
        <v>15.935234189045104</v>
      </c>
      <c r="E348" s="141">
        <f>LE_ZAF!C300</f>
        <v>14.956257410156828</v>
      </c>
      <c r="G348" s="61" t="s">
        <v>1011</v>
      </c>
      <c r="H348" s="138">
        <f>LE_BRA!AD300</f>
        <v>16.657905887948534</v>
      </c>
      <c r="I348" s="172">
        <f>LE_IND!AD300</f>
        <v>15.661902924549452</v>
      </c>
      <c r="J348" s="141">
        <f>LE_ZAF!AD300</f>
        <v>14.616061713151366</v>
      </c>
      <c r="L348" s="61" t="s">
        <v>1418</v>
      </c>
      <c r="M348" s="138">
        <f t="shared" si="4"/>
        <v>0.22931693057105562</v>
      </c>
      <c r="N348" s="172">
        <f t="shared" si="4"/>
        <v>0.2733312644956527</v>
      </c>
      <c r="O348" s="141">
        <f t="shared" si="4"/>
        <v>0.3401956970054627</v>
      </c>
    </row>
    <row r="349" spans="2:15" x14ac:dyDescent="0.2">
      <c r="B349" s="61" t="s">
        <v>593</v>
      </c>
      <c r="C349" s="138">
        <f>LE_BRA!C301</f>
        <v>16.103702893370947</v>
      </c>
      <c r="D349" s="172">
        <f>LE_IND!C301</f>
        <v>14.946140561655898</v>
      </c>
      <c r="E349" s="141">
        <f>LE_ZAF!C301</f>
        <v>13.99975691536714</v>
      </c>
      <c r="G349" s="61" t="s">
        <v>1012</v>
      </c>
      <c r="H349" s="138">
        <f>LE_BRA!AD301</f>
        <v>15.837419340053209</v>
      </c>
      <c r="I349" s="172">
        <f>LE_IND!AD301</f>
        <v>14.629482691007883</v>
      </c>
      <c r="J349" s="141">
        <f>LE_ZAF!AD301</f>
        <v>13.630265201616171</v>
      </c>
      <c r="L349" s="61" t="s">
        <v>1419</v>
      </c>
      <c r="M349" s="138">
        <f t="shared" si="4"/>
        <v>0.2662835533177379</v>
      </c>
      <c r="N349" s="172">
        <f t="shared" si="4"/>
        <v>0.31665787064801521</v>
      </c>
      <c r="O349" s="141">
        <f t="shared" si="4"/>
        <v>0.36949171375096945</v>
      </c>
    </row>
    <row r="350" spans="2:15" x14ac:dyDescent="0.2">
      <c r="B350" s="61" t="s">
        <v>594</v>
      </c>
      <c r="C350" s="138">
        <f>LE_BRA!C302</f>
        <v>15.184477508654885</v>
      </c>
      <c r="D350" s="172">
        <f>LE_IND!C302</f>
        <v>13.806127432487502</v>
      </c>
      <c r="E350" s="141">
        <f>LE_ZAF!C302</f>
        <v>12.909134691606853</v>
      </c>
      <c r="G350" s="61" t="s">
        <v>1013</v>
      </c>
      <c r="H350" s="138">
        <f>LE_BRA!AD302</f>
        <v>14.879877163810027</v>
      </c>
      <c r="I350" s="172">
        <f>LE_IND!AD302</f>
        <v>13.446658680123923</v>
      </c>
      <c r="J350" s="141">
        <f>LE_ZAF!AD302</f>
        <v>12.513837598053181</v>
      </c>
      <c r="L350" s="61" t="s">
        <v>1420</v>
      </c>
      <c r="M350" s="138">
        <f t="shared" si="4"/>
        <v>0.30460034484485732</v>
      </c>
      <c r="N350" s="172">
        <f t="shared" si="4"/>
        <v>0.35946875236357911</v>
      </c>
      <c r="O350" s="141">
        <f t="shared" si="4"/>
        <v>0.3952970935536726</v>
      </c>
    </row>
    <row r="351" spans="2:15" x14ac:dyDescent="0.2">
      <c r="B351" s="61" t="s">
        <v>595</v>
      </c>
      <c r="C351" s="138">
        <f>LE_BRA!C303</f>
        <v>14.11278793594955</v>
      </c>
      <c r="D351" s="172">
        <f>LE_IND!C303</f>
        <v>12.529926344041197</v>
      </c>
      <c r="E351" s="141">
        <f>LE_ZAF!C303</f>
        <v>11.665298176214726</v>
      </c>
      <c r="G351" s="61" t="s">
        <v>1014</v>
      </c>
      <c r="H351" s="138">
        <f>LE_BRA!AD303</f>
        <v>13.769680676934236</v>
      </c>
      <c r="I351" s="172">
        <f>LE_IND!AD303</f>
        <v>12.132768082642812</v>
      </c>
      <c r="J351" s="141">
        <f>LE_ZAF!AD303</f>
        <v>11.248764422549469</v>
      </c>
      <c r="L351" s="61" t="s">
        <v>1421</v>
      </c>
      <c r="M351" s="138">
        <f t="shared" si="4"/>
        <v>0.34310725901531391</v>
      </c>
      <c r="N351" s="172">
        <f t="shared" si="4"/>
        <v>0.39715826139838484</v>
      </c>
      <c r="O351" s="141">
        <f t="shared" si="4"/>
        <v>0.41653375366525758</v>
      </c>
    </row>
    <row r="352" spans="2:15" x14ac:dyDescent="0.2">
      <c r="B352" s="61" t="s">
        <v>596</v>
      </c>
      <c r="C352" s="138">
        <f>LE_BRA!C304</f>
        <v>12.883335783837536</v>
      </c>
      <c r="D352" s="172">
        <f>LE_IND!C304</f>
        <v>11.116969274443235</v>
      </c>
      <c r="E352" s="141">
        <f>LE_ZAF!C304</f>
        <v>10.262358080168775</v>
      </c>
      <c r="G352" s="61" t="s">
        <v>1015</v>
      </c>
      <c r="H352" s="138">
        <f>LE_BRA!AD304</f>
        <v>12.504185245885612</v>
      </c>
      <c r="I352" s="172">
        <f>LE_IND!AD304</f>
        <v>10.689557876653463</v>
      </c>
      <c r="J352" s="141">
        <f>LE_ZAF!AD304</f>
        <v>9.8312376567041682</v>
      </c>
      <c r="L352" s="61" t="s">
        <v>1422</v>
      </c>
      <c r="M352" s="138">
        <f t="shared" si="4"/>
        <v>0.37915053795192399</v>
      </c>
      <c r="N352" s="172">
        <f t="shared" si="4"/>
        <v>0.427411397789772</v>
      </c>
      <c r="O352" s="141">
        <f t="shared" si="4"/>
        <v>0.43112042346460733</v>
      </c>
    </row>
    <row r="353" spans="2:15" x14ac:dyDescent="0.2">
      <c r="B353" s="61" t="s">
        <v>597</v>
      </c>
      <c r="C353" s="138">
        <f>LE_BRA!C305</f>
        <v>11.511593798087709</v>
      </c>
      <c r="D353" s="172">
        <f>LE_IND!C305</f>
        <v>9.5928175658443902</v>
      </c>
      <c r="E353" s="141">
        <f>LE_ZAF!C305</f>
        <v>8.7393208338329469</v>
      </c>
      <c r="G353" s="61" t="s">
        <v>1016</v>
      </c>
      <c r="H353" s="138">
        <f>LE_BRA!AD305</f>
        <v>11.10361320921025</v>
      </c>
      <c r="I353" s="172">
        <f>LE_IND!AD305</f>
        <v>9.1462479211510956</v>
      </c>
      <c r="J353" s="141">
        <f>LE_ZAF!AD305</f>
        <v>8.3056722159495759</v>
      </c>
      <c r="L353" s="61" t="s">
        <v>1423</v>
      </c>
      <c r="M353" s="138">
        <f t="shared" si="4"/>
        <v>0.40798058887745903</v>
      </c>
      <c r="N353" s="172">
        <f t="shared" si="4"/>
        <v>0.44656964469329452</v>
      </c>
      <c r="O353" s="141">
        <f t="shared" si="4"/>
        <v>0.43364861788337095</v>
      </c>
    </row>
    <row r="354" spans="2:15" x14ac:dyDescent="0.2">
      <c r="B354" s="61" t="s">
        <v>598</v>
      </c>
      <c r="C354" s="138">
        <f>LE_BRA!C306</f>
        <v>10.009489115962616</v>
      </c>
      <c r="D354" s="172">
        <f>LE_IND!C306</f>
        <v>8.0366124455781325</v>
      </c>
      <c r="E354" s="141">
        <f>LE_ZAF!C306</f>
        <v>7.153192474185655</v>
      </c>
      <c r="G354" s="61" t="s">
        <v>1017</v>
      </c>
      <c r="H354" s="138">
        <f>LE_BRA!AD306</f>
        <v>9.5835331657981033</v>
      </c>
      <c r="I354" s="172">
        <f>LE_IND!AD306</f>
        <v>7.5879558022758644</v>
      </c>
      <c r="J354" s="141">
        <f>LE_ZAF!AD306</f>
        <v>6.7336928655512756</v>
      </c>
      <c r="L354" s="61" t="s">
        <v>1424</v>
      </c>
      <c r="M354" s="138">
        <f t="shared" ref="M354:O413" si="5">C354-H354</f>
        <v>0.42595595016451249</v>
      </c>
      <c r="N354" s="172">
        <f t="shared" si="5"/>
        <v>0.44865664330226807</v>
      </c>
      <c r="O354" s="141">
        <f t="shared" si="5"/>
        <v>0.41949960863437941</v>
      </c>
    </row>
    <row r="355" spans="2:15" x14ac:dyDescent="0.2">
      <c r="B355" s="61" t="s">
        <v>599</v>
      </c>
      <c r="C355" s="138">
        <f>LE_BRA!C307</f>
        <v>7.7450629240624016</v>
      </c>
      <c r="D355" s="172">
        <f>LE_IND!C307</f>
        <v>5.8876131487236965</v>
      </c>
      <c r="E355" s="141">
        <f>LE_ZAF!C307</f>
        <v>4.9000442732866114</v>
      </c>
      <c r="G355" s="61" t="s">
        <v>1018</v>
      </c>
      <c r="H355" s="138">
        <f>LE_BRA!AD307</f>
        <v>7.3192153869204377</v>
      </c>
      <c r="I355" s="172">
        <f>LE_IND!AD307</f>
        <v>5.4652826062663999</v>
      </c>
      <c r="J355" s="141">
        <f>LE_ZAF!AD307</f>
        <v>4.5279661553779249</v>
      </c>
      <c r="L355" s="61" t="s">
        <v>1425</v>
      </c>
      <c r="M355" s="138">
        <f t="shared" si="5"/>
        <v>0.42584753714196388</v>
      </c>
      <c r="N355" s="172">
        <f t="shared" si="5"/>
        <v>0.42233054245729651</v>
      </c>
      <c r="O355" s="141">
        <f t="shared" si="5"/>
        <v>0.3720781179086865</v>
      </c>
    </row>
    <row r="356" spans="2:15" x14ac:dyDescent="0.2">
      <c r="B356" s="61" t="s">
        <v>600</v>
      </c>
      <c r="C356" s="138">
        <f>LE_BRA!C308</f>
        <v>19.81477062514411</v>
      </c>
      <c r="D356" s="172">
        <f>LE_IND!C308</f>
        <v>19.617171759958474</v>
      </c>
      <c r="E356" s="141">
        <f>LE_ZAF!C308</f>
        <v>19.321271895418111</v>
      </c>
      <c r="G356" s="61" t="s">
        <v>1020</v>
      </c>
      <c r="H356" s="138">
        <f>LE_BRA!AD308</f>
        <v>19.759329943334876</v>
      </c>
      <c r="I356" s="172">
        <f>LE_IND!AD308</f>
        <v>19.547412857471492</v>
      </c>
      <c r="J356" s="141">
        <f>LE_ZAF!AD308</f>
        <v>19.223598288088557</v>
      </c>
      <c r="L356" s="61" t="s">
        <v>1426</v>
      </c>
      <c r="M356" s="138">
        <f t="shared" si="5"/>
        <v>5.5440681809233894E-2</v>
      </c>
      <c r="N356" s="172">
        <f t="shared" si="5"/>
        <v>6.9758902486981356E-2</v>
      </c>
      <c r="O356" s="141">
        <f t="shared" si="5"/>
        <v>9.7673607329554102E-2</v>
      </c>
    </row>
    <row r="357" spans="2:15" x14ac:dyDescent="0.2">
      <c r="B357" s="61" t="s">
        <v>601</v>
      </c>
      <c r="C357" s="138">
        <f>LE_BRA!C309</f>
        <v>19.650425429955781</v>
      </c>
      <c r="D357" s="172">
        <f>LE_IND!C309</f>
        <v>19.448616832620999</v>
      </c>
      <c r="E357" s="141">
        <f>LE_ZAF!C309</f>
        <v>19.095437229816337</v>
      </c>
      <c r="G357" s="61" t="s">
        <v>1021</v>
      </c>
      <c r="H357" s="138">
        <f>LE_BRA!AD309</f>
        <v>19.583077948856598</v>
      </c>
      <c r="I357" s="172">
        <f>LE_IND!AD309</f>
        <v>19.369821287842782</v>
      </c>
      <c r="J357" s="141">
        <f>LE_ZAF!AD309</f>
        <v>18.984160179766558</v>
      </c>
      <c r="L357" s="61" t="s">
        <v>1427</v>
      </c>
      <c r="M357" s="138">
        <f t="shared" si="5"/>
        <v>6.7347481099183426E-2</v>
      </c>
      <c r="N357" s="172">
        <f t="shared" si="5"/>
        <v>7.8795544778216708E-2</v>
      </c>
      <c r="O357" s="141">
        <f t="shared" si="5"/>
        <v>0.11127705004977884</v>
      </c>
    </row>
    <row r="358" spans="2:15" x14ac:dyDescent="0.2">
      <c r="B358" s="61" t="s">
        <v>602</v>
      </c>
      <c r="C358" s="138">
        <f>LE_BRA!C310</f>
        <v>19.431216741684874</v>
      </c>
      <c r="D358" s="172">
        <f>LE_IND!C310</f>
        <v>19.196023368265223</v>
      </c>
      <c r="E358" s="141">
        <f>LE_ZAF!C310</f>
        <v>18.757260563327584</v>
      </c>
      <c r="G358" s="61" t="s">
        <v>1022</v>
      </c>
      <c r="H358" s="138">
        <f>LE_BRA!AD310</f>
        <v>19.347365921803153</v>
      </c>
      <c r="I358" s="172">
        <f>LE_IND!AD310</f>
        <v>19.10057032921528</v>
      </c>
      <c r="J358" s="141">
        <f>LE_ZAF!AD310</f>
        <v>18.621858955713297</v>
      </c>
      <c r="L358" s="61" t="s">
        <v>1428</v>
      </c>
      <c r="M358" s="138">
        <f t="shared" si="5"/>
        <v>8.3850819881721605E-2</v>
      </c>
      <c r="N358" s="172">
        <f t="shared" si="5"/>
        <v>9.5453039049942845E-2</v>
      </c>
      <c r="O358" s="141">
        <f t="shared" si="5"/>
        <v>0.13540160761428766</v>
      </c>
    </row>
    <row r="359" spans="2:15" x14ac:dyDescent="0.2">
      <c r="B359" s="61" t="s">
        <v>603</v>
      </c>
      <c r="C359" s="138">
        <f>LE_BRA!C311</f>
        <v>19.171476069163663</v>
      </c>
      <c r="D359" s="172">
        <f>LE_IND!C311</f>
        <v>18.879738261626724</v>
      </c>
      <c r="E359" s="141">
        <f>LE_ZAF!C311</f>
        <v>18.331246820729472</v>
      </c>
      <c r="G359" s="61" t="s">
        <v>1023</v>
      </c>
      <c r="H359" s="138">
        <f>LE_BRA!AD311</f>
        <v>19.069234795263515</v>
      </c>
      <c r="I359" s="172">
        <f>LE_IND!AD311</f>
        <v>18.763791076048406</v>
      </c>
      <c r="J359" s="141">
        <f>LE_ZAF!AD311</f>
        <v>18.165686889270138</v>
      </c>
      <c r="L359" s="61" t="s">
        <v>1429</v>
      </c>
      <c r="M359" s="138">
        <f t="shared" si="5"/>
        <v>0.10224127390014814</v>
      </c>
      <c r="N359" s="172">
        <f t="shared" si="5"/>
        <v>0.1159471855783174</v>
      </c>
      <c r="O359" s="141">
        <f t="shared" si="5"/>
        <v>0.16555993145933456</v>
      </c>
    </row>
    <row r="360" spans="2:15" x14ac:dyDescent="0.2">
      <c r="B360" s="61" t="s">
        <v>604</v>
      </c>
      <c r="C360" s="138">
        <f>LE_BRA!C312</f>
        <v>18.882383322343838</v>
      </c>
      <c r="D360" s="172">
        <f>LE_IND!C312</f>
        <v>18.501849581525917</v>
      </c>
      <c r="E360" s="141">
        <f>LE_ZAF!C312</f>
        <v>17.825730456500889</v>
      </c>
      <c r="G360" s="61" t="s">
        <v>1024</v>
      </c>
      <c r="H360" s="138">
        <f>LE_BRA!AD312</f>
        <v>18.762289315791538</v>
      </c>
      <c r="I360" s="172">
        <f>LE_IND!AD312</f>
        <v>18.363093303806444</v>
      </c>
      <c r="J360" s="141">
        <f>LE_ZAF!AD312</f>
        <v>17.626461717447434</v>
      </c>
      <c r="L360" s="61" t="s">
        <v>1430</v>
      </c>
      <c r="M360" s="138">
        <f t="shared" si="5"/>
        <v>0.12009400655229996</v>
      </c>
      <c r="N360" s="172">
        <f t="shared" si="5"/>
        <v>0.13875627771947308</v>
      </c>
      <c r="O360" s="141">
        <f t="shared" si="5"/>
        <v>0.19926873905345488</v>
      </c>
    </row>
    <row r="361" spans="2:15" x14ac:dyDescent="0.2">
      <c r="B361" s="61" t="s">
        <v>605</v>
      </c>
      <c r="C361" s="138">
        <f>LE_BRA!C313</f>
        <v>18.536176383553709</v>
      </c>
      <c r="D361" s="172">
        <f>LE_IND!C313</f>
        <v>18.042587006298923</v>
      </c>
      <c r="E361" s="141">
        <f>LE_ZAF!C313</f>
        <v>17.239160089539379</v>
      </c>
      <c r="G361" s="61" t="s">
        <v>1025</v>
      </c>
      <c r="H361" s="138">
        <f>LE_BRA!AD313</f>
        <v>18.396216967017299</v>
      </c>
      <c r="I361" s="172">
        <f>LE_IND!AD313</f>
        <v>17.877615138556266</v>
      </c>
      <c r="J361" s="141">
        <f>LE_ZAF!AD313</f>
        <v>17.004005609311484</v>
      </c>
      <c r="L361" s="61" t="s">
        <v>1431</v>
      </c>
      <c r="M361" s="138">
        <f t="shared" si="5"/>
        <v>0.13995941653640998</v>
      </c>
      <c r="N361" s="172">
        <f t="shared" si="5"/>
        <v>0.16497186774265771</v>
      </c>
      <c r="O361" s="141">
        <f t="shared" si="5"/>
        <v>0.23515448022789442</v>
      </c>
    </row>
    <row r="362" spans="2:15" x14ac:dyDescent="0.2">
      <c r="B362" s="61" t="s">
        <v>606</v>
      </c>
      <c r="C362" s="138">
        <f>LE_BRA!C314</f>
        <v>18.099527148257014</v>
      </c>
      <c r="D362" s="172">
        <f>LE_IND!C314</f>
        <v>17.474678519640754</v>
      </c>
      <c r="E362" s="141">
        <f>LE_ZAF!C314</f>
        <v>16.567756698411802</v>
      </c>
      <c r="G362" s="61" t="s">
        <v>1026</v>
      </c>
      <c r="H362" s="138">
        <f>LE_BRA!AD314</f>
        <v>17.934733941477155</v>
      </c>
      <c r="I362" s="172">
        <f>LE_IND!AD314</f>
        <v>17.278392853706318</v>
      </c>
      <c r="J362" s="141">
        <f>LE_ZAF!AD314</f>
        <v>16.295856309176159</v>
      </c>
      <c r="L362" s="61" t="s">
        <v>1432</v>
      </c>
      <c r="M362" s="138">
        <f t="shared" si="5"/>
        <v>0.16479320677985854</v>
      </c>
      <c r="N362" s="172">
        <f t="shared" si="5"/>
        <v>0.19628566593443608</v>
      </c>
      <c r="O362" s="141">
        <f t="shared" si="5"/>
        <v>0.2719003892356433</v>
      </c>
    </row>
    <row r="363" spans="2:15" x14ac:dyDescent="0.2">
      <c r="B363" s="61" t="s">
        <v>607</v>
      </c>
      <c r="C363" s="138">
        <f>LE_BRA!C315</f>
        <v>17.563452204384173</v>
      </c>
      <c r="D363" s="172">
        <f>LE_IND!C315</f>
        <v>16.785058888397721</v>
      </c>
      <c r="E363" s="141">
        <f>LE_ZAF!C315</f>
        <v>15.816101720976819</v>
      </c>
      <c r="G363" s="61" t="s">
        <v>1027</v>
      </c>
      <c r="H363" s="138">
        <f>LE_BRA!AD315</f>
        <v>17.369481332061277</v>
      </c>
      <c r="I363" s="172">
        <f>LE_IND!AD315</f>
        <v>16.552938228923935</v>
      </c>
      <c r="J363" s="141">
        <f>LE_ZAF!AD315</f>
        <v>15.509159100902062</v>
      </c>
      <c r="L363" s="61" t="s">
        <v>1433</v>
      </c>
      <c r="M363" s="138">
        <f t="shared" si="5"/>
        <v>0.19397087232289678</v>
      </c>
      <c r="N363" s="172">
        <f t="shared" si="5"/>
        <v>0.23212065947378591</v>
      </c>
      <c r="O363" s="141">
        <f t="shared" si="5"/>
        <v>0.30694262007475714</v>
      </c>
    </row>
    <row r="364" spans="2:15" x14ac:dyDescent="0.2">
      <c r="B364" s="61" t="s">
        <v>608</v>
      </c>
      <c r="C364" s="138">
        <f>LE_BRA!C316</f>
        <v>16.91201961824888</v>
      </c>
      <c r="D364" s="172">
        <f>LE_IND!C316</f>
        <v>15.956340306232898</v>
      </c>
      <c r="E364" s="141">
        <f>LE_ZAF!C316</f>
        <v>14.97967399017822</v>
      </c>
      <c r="G364" s="61" t="s">
        <v>1028</v>
      </c>
      <c r="H364" s="138">
        <f>LE_BRA!AD316</f>
        <v>16.684631110298984</v>
      </c>
      <c r="I364" s="172">
        <f>LE_IND!AD316</f>
        <v>15.684310909573238</v>
      </c>
      <c r="J364" s="141">
        <f>LE_ZAF!AD316</f>
        <v>14.641210508634254</v>
      </c>
      <c r="L364" s="61" t="s">
        <v>1434</v>
      </c>
      <c r="M364" s="138">
        <f t="shared" si="5"/>
        <v>0.22738850794989673</v>
      </c>
      <c r="N364" s="172">
        <f t="shared" si="5"/>
        <v>0.27202939665965964</v>
      </c>
      <c r="O364" s="141">
        <f t="shared" si="5"/>
        <v>0.33846348154396644</v>
      </c>
    </row>
    <row r="365" spans="2:15" x14ac:dyDescent="0.2">
      <c r="B365" s="61" t="s">
        <v>609</v>
      </c>
      <c r="C365" s="138">
        <f>LE_BRA!C317</f>
        <v>16.131788282117785</v>
      </c>
      <c r="D365" s="172">
        <f>LE_IND!C317</f>
        <v>14.970143305673146</v>
      </c>
      <c r="E365" s="141">
        <f>LE_ZAF!C317</f>
        <v>14.02185186734078</v>
      </c>
      <c r="G365" s="61" t="s">
        <v>1029</v>
      </c>
      <c r="H365" s="138">
        <f>LE_BRA!AD317</f>
        <v>15.867562257684062</v>
      </c>
      <c r="I365" s="172">
        <f>LE_IND!AD317</f>
        <v>14.654834018355167</v>
      </c>
      <c r="J365" s="141">
        <f>LE_ZAF!AD317</f>
        <v>13.653784824415125</v>
      </c>
      <c r="L365" s="61" t="s">
        <v>1435</v>
      </c>
      <c r="M365" s="138">
        <f t="shared" si="5"/>
        <v>0.26422602443372334</v>
      </c>
      <c r="N365" s="172">
        <f t="shared" si="5"/>
        <v>0.31530928731797836</v>
      </c>
      <c r="O365" s="141">
        <f t="shared" si="5"/>
        <v>0.36806704292565584</v>
      </c>
    </row>
    <row r="366" spans="2:15" x14ac:dyDescent="0.2">
      <c r="B366" s="61" t="s">
        <v>610</v>
      </c>
      <c r="C366" s="138">
        <f>LE_BRA!C318</f>
        <v>15.215679765113457</v>
      </c>
      <c r="D366" s="172">
        <f>LE_IND!C318</f>
        <v>13.832758482398207</v>
      </c>
      <c r="E366" s="141">
        <f>LE_ZAF!C318</f>
        <v>12.929548750205557</v>
      </c>
      <c r="G366" s="61" t="s">
        <v>1030</v>
      </c>
      <c r="H366" s="138">
        <f>LE_BRA!AD318</f>
        <v>14.913206110369314</v>
      </c>
      <c r="I366" s="172">
        <f>LE_IND!AD318</f>
        <v>13.474616511389153</v>
      </c>
      <c r="J366" s="141">
        <f>LE_ZAF!AD318</f>
        <v>12.535330481831828</v>
      </c>
      <c r="L366" s="61" t="s">
        <v>1436</v>
      </c>
      <c r="M366" s="138">
        <f t="shared" si="5"/>
        <v>0.30247365474414245</v>
      </c>
      <c r="N366" s="172">
        <f t="shared" si="5"/>
        <v>0.35814197100905432</v>
      </c>
      <c r="O366" s="141">
        <f t="shared" si="5"/>
        <v>0.39421826837372898</v>
      </c>
    </row>
    <row r="367" spans="2:15" x14ac:dyDescent="0.2">
      <c r="B367" s="61" t="s">
        <v>611</v>
      </c>
      <c r="C367" s="138">
        <f>LE_BRA!C319</f>
        <v>14.146683762333492</v>
      </c>
      <c r="D367" s="172">
        <f>LE_IND!C319</f>
        <v>12.558386496564092</v>
      </c>
      <c r="E367" s="141">
        <f>LE_ZAF!C319</f>
        <v>11.683996748420995</v>
      </c>
      <c r="G367" s="61" t="s">
        <v>1031</v>
      </c>
      <c r="H367" s="138">
        <f>LE_BRA!AD319</f>
        <v>13.805693510451595</v>
      </c>
      <c r="I367" s="172">
        <f>LE_IND!AD319</f>
        <v>12.162425139420277</v>
      </c>
      <c r="J367" s="141">
        <f>LE_ZAF!AD319</f>
        <v>11.268193419660427</v>
      </c>
      <c r="L367" s="61" t="s">
        <v>1437</v>
      </c>
      <c r="M367" s="138">
        <f t="shared" si="5"/>
        <v>0.34099025188189636</v>
      </c>
      <c r="N367" s="172">
        <f t="shared" si="5"/>
        <v>0.39596135714381475</v>
      </c>
      <c r="O367" s="141">
        <f t="shared" si="5"/>
        <v>0.41580332876056758</v>
      </c>
    </row>
    <row r="368" spans="2:15" x14ac:dyDescent="0.2">
      <c r="B368" s="61" t="s">
        <v>612</v>
      </c>
      <c r="C368" s="138">
        <f>LE_BRA!C320</f>
        <v>12.918957192192146</v>
      </c>
      <c r="D368" s="172">
        <f>LE_IND!C320</f>
        <v>11.146277077998604</v>
      </c>
      <c r="E368" s="141">
        <f>LE_ZAF!C320</f>
        <v>10.279568703304959</v>
      </c>
      <c r="G368" s="61" t="s">
        <v>1032</v>
      </c>
      <c r="H368" s="138">
        <f>LE_BRA!AD320</f>
        <v>12.541799728537402</v>
      </c>
      <c r="I368" s="172">
        <f>LE_IND!AD320</f>
        <v>10.719838623228787</v>
      </c>
      <c r="J368" s="141">
        <f>LE_ZAF!AD320</f>
        <v>9.8488599028246266</v>
      </c>
      <c r="L368" s="61" t="s">
        <v>1438</v>
      </c>
      <c r="M368" s="138">
        <f t="shared" si="5"/>
        <v>0.37715746365474345</v>
      </c>
      <c r="N368" s="172">
        <f t="shared" si="5"/>
        <v>0.42643845476981745</v>
      </c>
      <c r="O368" s="141">
        <f t="shared" si="5"/>
        <v>0.43070880048033189</v>
      </c>
    </row>
    <row r="369" spans="2:15" x14ac:dyDescent="0.2">
      <c r="B369" s="61" t="s">
        <v>613</v>
      </c>
      <c r="C369" s="138">
        <f>LE_BRA!C321</f>
        <v>11.547165932933419</v>
      </c>
      <c r="D369" s="172">
        <f>LE_IND!C321</f>
        <v>9.6215854454049072</v>
      </c>
      <c r="E369" s="141">
        <f>LE_ZAF!C321</f>
        <v>8.7551593834112573</v>
      </c>
      <c r="G369" s="61" t="s">
        <v>1033</v>
      </c>
      <c r="H369" s="138">
        <f>LE_BRA!AD321</f>
        <v>11.14089922573601</v>
      </c>
      <c r="I369" s="172">
        <f>LE_IND!AD321</f>
        <v>9.1756835390324785</v>
      </c>
      <c r="J369" s="141">
        <f>LE_ZAF!AD321</f>
        <v>8.3216310868629968</v>
      </c>
      <c r="L369" s="61" t="s">
        <v>1439</v>
      </c>
      <c r="M369" s="138">
        <f t="shared" si="5"/>
        <v>0.40626670719740865</v>
      </c>
      <c r="N369" s="172">
        <f t="shared" si="5"/>
        <v>0.44590190637242877</v>
      </c>
      <c r="O369" s="141">
        <f t="shared" si="5"/>
        <v>0.43352829654826053</v>
      </c>
    </row>
    <row r="370" spans="2:15" x14ac:dyDescent="0.2">
      <c r="B370" s="61" t="s">
        <v>614</v>
      </c>
      <c r="C370" s="138">
        <f>LE_BRA!C322</f>
        <v>10.043115790091946</v>
      </c>
      <c r="D370" s="172">
        <f>LE_IND!C322</f>
        <v>8.0629912964453059</v>
      </c>
      <c r="E370" s="141">
        <f>LE_ZAF!C322</f>
        <v>7.1676748542132405</v>
      </c>
      <c r="G370" s="61" t="s">
        <v>1034</v>
      </c>
      <c r="H370" s="138">
        <f>LE_BRA!AD322</f>
        <v>9.6184875806269154</v>
      </c>
      <c r="I370" s="172">
        <f>LE_IND!AD322</f>
        <v>7.6146569083186959</v>
      </c>
      <c r="J370" s="141">
        <f>LE_ZAF!AD322</f>
        <v>6.7480358917364596</v>
      </c>
      <c r="L370" s="61" t="s">
        <v>1440</v>
      </c>
      <c r="M370" s="138">
        <f t="shared" si="5"/>
        <v>0.42462820946503044</v>
      </c>
      <c r="N370" s="172">
        <f t="shared" si="5"/>
        <v>0.44833438812660997</v>
      </c>
      <c r="O370" s="141">
        <f t="shared" si="5"/>
        <v>0.4196389624767809</v>
      </c>
    </row>
    <row r="371" spans="2:15" x14ac:dyDescent="0.2">
      <c r="B371" s="61" t="s">
        <v>615</v>
      </c>
      <c r="C371" s="138">
        <f>LE_BRA!C323</f>
        <v>7.7725898790696704</v>
      </c>
      <c r="D371" s="172">
        <f>LE_IND!C323</f>
        <v>5.9077265277597153</v>
      </c>
      <c r="E371" s="141">
        <f>LE_ZAF!C323</f>
        <v>4.9125136078373481</v>
      </c>
      <c r="G371" s="61" t="s">
        <v>1035</v>
      </c>
      <c r="H371" s="138">
        <f>LE_BRA!AD323</f>
        <v>7.3474897800357954</v>
      </c>
      <c r="I371" s="172">
        <f>LE_IND!AD323</f>
        <v>5.485273121709703</v>
      </c>
      <c r="J371" s="141">
        <f>LE_ZAF!AD323</f>
        <v>4.5399786471496544</v>
      </c>
      <c r="L371" s="61" t="s">
        <v>1441</v>
      </c>
      <c r="M371" s="138">
        <f t="shared" si="5"/>
        <v>0.42510009903387491</v>
      </c>
      <c r="N371" s="172">
        <f t="shared" si="5"/>
        <v>0.42245340605001225</v>
      </c>
      <c r="O371" s="141">
        <f t="shared" si="5"/>
        <v>0.37253496068769376</v>
      </c>
    </row>
    <row r="372" spans="2:15" x14ac:dyDescent="0.2">
      <c r="B372" s="61" t="s">
        <v>616</v>
      </c>
      <c r="C372" s="138">
        <f>LE_BRA!C324</f>
        <v>19.822058755144273</v>
      </c>
      <c r="D372" s="172">
        <f>LE_IND!C324</f>
        <v>19.624049178296879</v>
      </c>
      <c r="E372" s="141">
        <f>LE_ZAF!C324</f>
        <v>19.331588608104489</v>
      </c>
      <c r="G372" s="61" t="s">
        <v>1037</v>
      </c>
      <c r="H372" s="138">
        <f>LE_BRA!AD324</f>
        <v>19.767373545045107</v>
      </c>
      <c r="I372" s="172">
        <f>LE_IND!AD324</f>
        <v>19.554973095319969</v>
      </c>
      <c r="J372" s="141">
        <f>LE_ZAF!AD324</f>
        <v>19.234991917768259</v>
      </c>
      <c r="L372" s="61" t="s">
        <v>1442</v>
      </c>
      <c r="M372" s="138">
        <f t="shared" si="5"/>
        <v>5.4685210099165715E-2</v>
      </c>
      <c r="N372" s="172">
        <f t="shared" si="5"/>
        <v>6.9076082976909703E-2</v>
      </c>
      <c r="O372" s="141">
        <f t="shared" si="5"/>
        <v>9.6596690336230751E-2</v>
      </c>
    </row>
    <row r="373" spans="2:15" x14ac:dyDescent="0.2">
      <c r="B373" s="61" t="s">
        <v>617</v>
      </c>
      <c r="C373" s="138">
        <f>LE_BRA!C325</f>
        <v>19.659183718366219</v>
      </c>
      <c r="D373" s="172">
        <f>LE_IND!C325</f>
        <v>19.455635809359951</v>
      </c>
      <c r="E373" s="141">
        <f>LE_ZAF!C325</f>
        <v>19.106672003911665</v>
      </c>
      <c r="G373" s="61" t="s">
        <v>1038</v>
      </c>
      <c r="H373" s="138">
        <f>LE_BRA!AD325</f>
        <v>19.59272736234681</v>
      </c>
      <c r="I373" s="172">
        <f>LE_IND!AD325</f>
        <v>19.377475593781615</v>
      </c>
      <c r="J373" s="141">
        <f>LE_ZAF!AD325</f>
        <v>18.996516749016124</v>
      </c>
      <c r="L373" s="61" t="s">
        <v>1443</v>
      </c>
      <c r="M373" s="138">
        <f t="shared" si="5"/>
        <v>6.6456356019408247E-2</v>
      </c>
      <c r="N373" s="172">
        <f t="shared" si="5"/>
        <v>7.8160215578336079E-2</v>
      </c>
      <c r="O373" s="141">
        <f t="shared" si="5"/>
        <v>0.11015525489554179</v>
      </c>
    </row>
    <row r="374" spans="2:15" x14ac:dyDescent="0.2">
      <c r="B374" s="61" t="s">
        <v>618</v>
      </c>
      <c r="C374" s="138">
        <f>LE_BRA!C326</f>
        <v>19.442067401708023</v>
      </c>
      <c r="D374" s="172">
        <f>LE_IND!C326</f>
        <v>19.204248112091829</v>
      </c>
      <c r="E374" s="141">
        <f>LE_ZAF!C326</f>
        <v>18.77072183857215</v>
      </c>
      <c r="G374" s="61" t="s">
        <v>1039</v>
      </c>
      <c r="H374" s="138">
        <f>LE_BRA!AD326</f>
        <v>19.359310430785584</v>
      </c>
      <c r="I374" s="172">
        <f>LE_IND!AD326</f>
        <v>19.109508464155077</v>
      </c>
      <c r="J374" s="141">
        <f>LE_ZAF!AD326</f>
        <v>18.636639254032008</v>
      </c>
      <c r="L374" s="61" t="s">
        <v>1444</v>
      </c>
      <c r="M374" s="138">
        <f t="shared" si="5"/>
        <v>8.2756970922439166E-2</v>
      </c>
      <c r="N374" s="172">
        <f t="shared" si="5"/>
        <v>9.4739647936751936E-2</v>
      </c>
      <c r="O374" s="141">
        <f t="shared" si="5"/>
        <v>0.13408258454014188</v>
      </c>
    </row>
    <row r="375" spans="2:15" x14ac:dyDescent="0.2">
      <c r="B375" s="61" t="s">
        <v>619</v>
      </c>
      <c r="C375" s="138">
        <f>LE_BRA!C327</f>
        <v>19.184489121039139</v>
      </c>
      <c r="D375" s="172">
        <f>LE_IND!C327</f>
        <v>18.889516657416348</v>
      </c>
      <c r="E375" s="141">
        <f>LE_ZAF!C327</f>
        <v>18.347537316132076</v>
      </c>
      <c r="G375" s="61" t="s">
        <v>1040</v>
      </c>
      <c r="H375" s="138">
        <f>LE_BRA!AD327</f>
        <v>19.083534275625645</v>
      </c>
      <c r="I375" s="172">
        <f>LE_IND!AD327</f>
        <v>18.774385991888096</v>
      </c>
      <c r="J375" s="141">
        <f>LE_ZAF!AD327</f>
        <v>18.183549762093385</v>
      </c>
      <c r="L375" s="61" t="s">
        <v>1445</v>
      </c>
      <c r="M375" s="138">
        <f t="shared" si="5"/>
        <v>0.10095484541349364</v>
      </c>
      <c r="N375" s="172">
        <f t="shared" si="5"/>
        <v>0.1151306655282518</v>
      </c>
      <c r="O375" s="141">
        <f t="shared" si="5"/>
        <v>0.16398755403869103</v>
      </c>
    </row>
    <row r="376" spans="2:15" x14ac:dyDescent="0.2">
      <c r="B376" s="61" t="s">
        <v>620</v>
      </c>
      <c r="C376" s="138">
        <f>LE_BRA!C328</f>
        <v>18.897154911272587</v>
      </c>
      <c r="D376" s="172">
        <f>LE_IND!C328</f>
        <v>18.513346223323129</v>
      </c>
      <c r="E376" s="141">
        <f>LE_ZAF!C328</f>
        <v>17.845029801812011</v>
      </c>
      <c r="G376" s="61" t="s">
        <v>1041</v>
      </c>
      <c r="H376" s="138">
        <f>LE_BRA!AD328</f>
        <v>18.778464280016522</v>
      </c>
      <c r="I376" s="172">
        <f>LE_IND!AD328</f>
        <v>18.375505909693334</v>
      </c>
      <c r="J376" s="141">
        <f>LE_ZAF!AD328</f>
        <v>17.647587198529944</v>
      </c>
      <c r="L376" s="61" t="s">
        <v>1446</v>
      </c>
      <c r="M376" s="138">
        <f t="shared" si="5"/>
        <v>0.11869063125606516</v>
      </c>
      <c r="N376" s="172">
        <f t="shared" si="5"/>
        <v>0.13784031362979476</v>
      </c>
      <c r="O376" s="141">
        <f t="shared" si="5"/>
        <v>0.19744260328206664</v>
      </c>
    </row>
    <row r="377" spans="2:15" x14ac:dyDescent="0.2">
      <c r="B377" s="61" t="s">
        <v>621</v>
      </c>
      <c r="C377" s="138">
        <f>LE_BRA!C329</f>
        <v>18.552780927456904</v>
      </c>
      <c r="D377" s="172">
        <f>LE_IND!C329</f>
        <v>18.056059412705913</v>
      </c>
      <c r="E377" s="141">
        <f>LE_ZAF!C329</f>
        <v>17.261100830185413</v>
      </c>
      <c r="G377" s="61" t="s">
        <v>1042</v>
      </c>
      <c r="H377" s="138">
        <f>LE_BRA!AD329</f>
        <v>18.414324515267463</v>
      </c>
      <c r="I377" s="172">
        <f>LE_IND!AD329</f>
        <v>17.892105758398518</v>
      </c>
      <c r="J377" s="141">
        <f>LE_ZAF!AD329</f>
        <v>17.027959531908863</v>
      </c>
      <c r="L377" s="61" t="s">
        <v>1447</v>
      </c>
      <c r="M377" s="138">
        <f t="shared" si="5"/>
        <v>0.13845641218944138</v>
      </c>
      <c r="N377" s="172">
        <f t="shared" si="5"/>
        <v>0.16395365430739517</v>
      </c>
      <c r="O377" s="141">
        <f t="shared" si="5"/>
        <v>0.23314129827654995</v>
      </c>
    </row>
    <row r="378" spans="2:15" x14ac:dyDescent="0.2">
      <c r="B378" s="61" t="s">
        <v>622</v>
      </c>
      <c r="C378" s="138">
        <f>LE_BRA!C330</f>
        <v>18.118528682345072</v>
      </c>
      <c r="D378" s="172">
        <f>LE_IND!C330</f>
        <v>17.490509851977077</v>
      </c>
      <c r="E378" s="141">
        <f>LE_ZAF!C330</f>
        <v>16.591469019604855</v>
      </c>
      <c r="G378" s="61" t="s">
        <v>1043</v>
      </c>
      <c r="H378" s="138">
        <f>LE_BRA!AD330</f>
        <v>17.955378506195625</v>
      </c>
      <c r="I378" s="172">
        <f>LE_IND!AD330</f>
        <v>17.295357075116311</v>
      </c>
      <c r="J378" s="141">
        <f>LE_ZAF!AD330</f>
        <v>16.321646201970164</v>
      </c>
      <c r="L378" s="61" t="s">
        <v>1448</v>
      </c>
      <c r="M378" s="138">
        <f t="shared" si="5"/>
        <v>0.16315017614944693</v>
      </c>
      <c r="N378" s="172">
        <f t="shared" si="5"/>
        <v>0.19515277686076615</v>
      </c>
      <c r="O378" s="141">
        <f t="shared" si="5"/>
        <v>0.26982281763469018</v>
      </c>
    </row>
    <row r="379" spans="2:15" x14ac:dyDescent="0.2">
      <c r="B379" s="61" t="s">
        <v>623</v>
      </c>
      <c r="C379" s="138">
        <f>LE_BRA!C331</f>
        <v>17.585246826106882</v>
      </c>
      <c r="D379" s="172">
        <f>LE_IND!C331</f>
        <v>16.80349799946795</v>
      </c>
      <c r="E379" s="141">
        <f>LE_ZAF!C331</f>
        <v>15.840348145750921</v>
      </c>
      <c r="G379" s="61" t="s">
        <v>1044</v>
      </c>
      <c r="H379" s="138">
        <f>LE_BRA!AD331</f>
        <v>17.393072016260369</v>
      </c>
      <c r="I379" s="172">
        <f>LE_IND!AD331</f>
        <v>16.572614358006426</v>
      </c>
      <c r="J379" s="141">
        <f>LE_ZAF!AD331</f>
        <v>15.53539230838887</v>
      </c>
      <c r="L379" s="61" t="s">
        <v>1449</v>
      </c>
      <c r="M379" s="138">
        <f t="shared" si="5"/>
        <v>0.19217480984651303</v>
      </c>
      <c r="N379" s="172">
        <f t="shared" si="5"/>
        <v>0.23088364146152429</v>
      </c>
      <c r="O379" s="141">
        <f t="shared" si="5"/>
        <v>0.30495583736205134</v>
      </c>
    </row>
    <row r="380" spans="2:15" x14ac:dyDescent="0.2">
      <c r="B380" s="61" t="s">
        <v>624</v>
      </c>
      <c r="C380" s="138">
        <f>LE_BRA!C332</f>
        <v>16.936943442123855</v>
      </c>
      <c r="D380" s="172">
        <f>LE_IND!C332</f>
        <v>15.97754789604573</v>
      </c>
      <c r="E380" s="141">
        <f>LE_ZAF!C332</f>
        <v>15.003167004283043</v>
      </c>
      <c r="G380" s="61" t="s">
        <v>1045</v>
      </c>
      <c r="H380" s="138">
        <f>LE_BRA!AD332</f>
        <v>16.711504286233453</v>
      </c>
      <c r="I380" s="172">
        <f>LE_IND!AD332</f>
        <v>15.706833397702193</v>
      </c>
      <c r="J380" s="141">
        <f>LE_ZAF!AD332</f>
        <v>14.66644696683997</v>
      </c>
      <c r="L380" s="61" t="s">
        <v>1450</v>
      </c>
      <c r="M380" s="138">
        <f t="shared" si="5"/>
        <v>0.22543915589040253</v>
      </c>
      <c r="N380" s="172">
        <f t="shared" si="5"/>
        <v>0.270714498343537</v>
      </c>
      <c r="O380" s="141">
        <f t="shared" si="5"/>
        <v>0.33672003744307233</v>
      </c>
    </row>
    <row r="381" spans="2:15" x14ac:dyDescent="0.2">
      <c r="B381" s="61" t="s">
        <v>625</v>
      </c>
      <c r="C381" s="138">
        <f>LE_BRA!C333</f>
        <v>16.160025133612891</v>
      </c>
      <c r="D381" s="172">
        <f>LE_IND!C333</f>
        <v>14.994267838171567</v>
      </c>
      <c r="E381" s="141">
        <f>LE_ZAF!C333</f>
        <v>14.044020818872703</v>
      </c>
      <c r="G381" s="61" t="s">
        <v>1046</v>
      </c>
      <c r="H381" s="138">
        <f>LE_BRA!AD333</f>
        <v>15.89788112118749</v>
      </c>
      <c r="I381" s="172">
        <f>LE_IND!AD333</f>
        <v>14.680322319116653</v>
      </c>
      <c r="J381" s="141">
        <f>LE_ZAF!AD333</f>
        <v>13.677387853589231</v>
      </c>
      <c r="L381" s="61" t="s">
        <v>1451</v>
      </c>
      <c r="M381" s="138">
        <f t="shared" si="5"/>
        <v>0.26214401242540042</v>
      </c>
      <c r="N381" s="172">
        <f t="shared" si="5"/>
        <v>0.31394551905491319</v>
      </c>
      <c r="O381" s="141">
        <f t="shared" si="5"/>
        <v>0.36663296528347189</v>
      </c>
    </row>
    <row r="382" spans="2:15" x14ac:dyDescent="0.2">
      <c r="B382" s="61" t="s">
        <v>626</v>
      </c>
      <c r="C382" s="138">
        <f>LE_BRA!C334</f>
        <v>15.247058837896571</v>
      </c>
      <c r="D382" s="172">
        <f>LE_IND!C334</f>
        <v>13.859532069753991</v>
      </c>
      <c r="E382" s="141">
        <f>LE_ZAF!C334</f>
        <v>12.950033858094764</v>
      </c>
      <c r="G382" s="61" t="s">
        <v>1047</v>
      </c>
      <c r="H382" s="138">
        <f>LE_BRA!AD334</f>
        <v>14.946739795282298</v>
      </c>
      <c r="I382" s="172">
        <f>LE_IND!AD334</f>
        <v>13.502733966091283</v>
      </c>
      <c r="J382" s="141">
        <f>LE_ZAF!AD334</f>
        <v>12.556901829574432</v>
      </c>
      <c r="L382" s="61" t="s">
        <v>1452</v>
      </c>
      <c r="M382" s="138">
        <f t="shared" si="5"/>
        <v>0.300319042614273</v>
      </c>
      <c r="N382" s="172">
        <f t="shared" si="5"/>
        <v>0.35679810366270814</v>
      </c>
      <c r="O382" s="141">
        <f t="shared" si="5"/>
        <v>0.39313202852033236</v>
      </c>
    </row>
    <row r="383" spans="2:15" x14ac:dyDescent="0.2">
      <c r="B383" s="61" t="s">
        <v>627</v>
      </c>
      <c r="C383" s="138">
        <f>LE_BRA!C335</f>
        <v>14.180780382751523</v>
      </c>
      <c r="D383" s="172">
        <f>LE_IND!C335</f>
        <v>12.587007292131783</v>
      </c>
      <c r="E383" s="141">
        <f>LE_ZAF!C335</f>
        <v>11.70276417230839</v>
      </c>
      <c r="G383" s="61" t="s">
        <v>1048</v>
      </c>
      <c r="H383" s="138">
        <f>LE_BRA!AD335</f>
        <v>13.841937964077619</v>
      </c>
      <c r="I383" s="172">
        <f>LE_IND!AD335</f>
        <v>12.192261091930042</v>
      </c>
      <c r="J383" s="141">
        <f>LE_ZAF!AD335</f>
        <v>11.287696791191731</v>
      </c>
      <c r="L383" s="61" t="s">
        <v>1453</v>
      </c>
      <c r="M383" s="138">
        <f t="shared" si="5"/>
        <v>0.33884241867390408</v>
      </c>
      <c r="N383" s="172">
        <f t="shared" si="5"/>
        <v>0.394746200201741</v>
      </c>
      <c r="O383" s="141">
        <f t="shared" si="5"/>
        <v>0.41506738111665875</v>
      </c>
    </row>
    <row r="384" spans="2:15" x14ac:dyDescent="0.2">
      <c r="B384" s="61" t="s">
        <v>628</v>
      </c>
      <c r="C384" s="138">
        <f>LE_BRA!C336</f>
        <v>12.954797176254765</v>
      </c>
      <c r="D384" s="172">
        <f>LE_IND!C336</f>
        <v>11.175757926581571</v>
      </c>
      <c r="E384" s="141">
        <f>LE_ZAF!C336</f>
        <v>10.296847340824559</v>
      </c>
      <c r="G384" s="61" t="s">
        <v>1049</v>
      </c>
      <c r="H384" s="138">
        <f>LE_BRA!AD336</f>
        <v>12.579665171192005</v>
      </c>
      <c r="I384" s="172">
        <f>LE_IND!AD336</f>
        <v>10.750310784253886</v>
      </c>
      <c r="J384" s="141">
        <f>LE_ZAF!AD336</f>
        <v>9.8665539938422011</v>
      </c>
      <c r="L384" s="61" t="s">
        <v>1454</v>
      </c>
      <c r="M384" s="138">
        <f t="shared" si="5"/>
        <v>0.37513200506275979</v>
      </c>
      <c r="N384" s="172">
        <f t="shared" si="5"/>
        <v>0.42544714232768577</v>
      </c>
      <c r="O384" s="141">
        <f t="shared" si="5"/>
        <v>0.43029334698235822</v>
      </c>
    </row>
    <row r="385" spans="2:15" x14ac:dyDescent="0.2">
      <c r="B385" s="61" t="s">
        <v>629</v>
      </c>
      <c r="C385" s="138">
        <f>LE_BRA!C337</f>
        <v>11.58296120740385</v>
      </c>
      <c r="D385" s="172">
        <f>LE_IND!C337</f>
        <v>9.6505282165269186</v>
      </c>
      <c r="E385" s="141">
        <f>LE_ZAF!C337</f>
        <v>8.7710660413740982</v>
      </c>
      <c r="G385" s="61" t="s">
        <v>1050</v>
      </c>
      <c r="H385" s="138">
        <f>LE_BRA!AD337</f>
        <v>11.178439972875591</v>
      </c>
      <c r="I385" s="172">
        <f>LE_IND!AD337</f>
        <v>9.2053110862401741</v>
      </c>
      <c r="J385" s="141">
        <f>LE_ZAF!AD337</f>
        <v>8.337660312966543</v>
      </c>
      <c r="L385" s="61" t="s">
        <v>1455</v>
      </c>
      <c r="M385" s="138">
        <f t="shared" si="5"/>
        <v>0.40452123452825894</v>
      </c>
      <c r="N385" s="172">
        <f t="shared" si="5"/>
        <v>0.44521713028674448</v>
      </c>
      <c r="O385" s="141">
        <f t="shared" si="5"/>
        <v>0.4334057284075552</v>
      </c>
    </row>
    <row r="386" spans="2:15" x14ac:dyDescent="0.2">
      <c r="B386" s="61" t="s">
        <v>630</v>
      </c>
      <c r="C386" s="138">
        <f>LE_BRA!C338</f>
        <v>10.07695356636297</v>
      </c>
      <c r="D386" s="172">
        <f>LE_IND!C338</f>
        <v>8.0895303699682231</v>
      </c>
      <c r="E386" s="141">
        <f>LE_ZAF!C338</f>
        <v>7.1822258432236898</v>
      </c>
      <c r="G386" s="61" t="s">
        <v>1051</v>
      </c>
      <c r="H386" s="138">
        <f>LE_BRA!AD338</f>
        <v>9.6536815045413213</v>
      </c>
      <c r="I386" s="172">
        <f>LE_IND!AD338</f>
        <v>7.6415322189198065</v>
      </c>
      <c r="J386" s="141">
        <f>LE_ZAF!AD338</f>
        <v>6.7624482193486912</v>
      </c>
      <c r="L386" s="61" t="s">
        <v>1456</v>
      </c>
      <c r="M386" s="138">
        <f t="shared" si="5"/>
        <v>0.423272061821649</v>
      </c>
      <c r="N386" s="172">
        <f t="shared" si="5"/>
        <v>0.44799815104841656</v>
      </c>
      <c r="O386" s="141">
        <f t="shared" si="5"/>
        <v>0.41977762387499862</v>
      </c>
    </row>
    <row r="387" spans="2:15" x14ac:dyDescent="0.2">
      <c r="B387" s="61" t="s">
        <v>631</v>
      </c>
      <c r="C387" s="138">
        <f>LE_BRA!C339</f>
        <v>7.8002781507483938</v>
      </c>
      <c r="D387" s="172">
        <f>LE_IND!C339</f>
        <v>5.9279539421627296</v>
      </c>
      <c r="E387" s="141">
        <f>LE_ZAF!C339</f>
        <v>4.925052733519296</v>
      </c>
      <c r="G387" s="61" t="s">
        <v>1052</v>
      </c>
      <c r="H387" s="138">
        <f>LE_BRA!AD339</f>
        <v>7.3759457761541416</v>
      </c>
      <c r="I387" s="172">
        <f>LE_IND!AD339</f>
        <v>5.5053861596272693</v>
      </c>
      <c r="J387" s="141">
        <f>LE_ZAF!AD339</f>
        <v>4.5520595775866939</v>
      </c>
      <c r="L387" s="61" t="s">
        <v>1457</v>
      </c>
      <c r="M387" s="138">
        <f t="shared" si="5"/>
        <v>0.42433237459425222</v>
      </c>
      <c r="N387" s="172">
        <f t="shared" si="5"/>
        <v>0.42256778253546035</v>
      </c>
      <c r="O387" s="141">
        <f t="shared" si="5"/>
        <v>0.37299315593260207</v>
      </c>
    </row>
    <row r="388" spans="2:15" x14ac:dyDescent="0.2">
      <c r="B388" s="61" t="s">
        <v>632</v>
      </c>
      <c r="C388" s="138">
        <f>LE_BRA!C340</f>
        <v>19.829370963414345</v>
      </c>
      <c r="D388" s="172">
        <f>LE_IND!C340</f>
        <v>19.630945212408246</v>
      </c>
      <c r="E388" s="141">
        <f>LE_ZAF!C340</f>
        <v>19.341931021694467</v>
      </c>
      <c r="G388" s="61" t="s">
        <v>1054</v>
      </c>
      <c r="H388" s="138">
        <f>LE_BRA!AD340</f>
        <v>19.775445608969747</v>
      </c>
      <c r="I388" s="172">
        <f>LE_IND!AD340</f>
        <v>19.562554720535054</v>
      </c>
      <c r="J388" s="141">
        <f>LE_ZAF!AD340</f>
        <v>19.246416292826911</v>
      </c>
      <c r="L388" s="61" t="s">
        <v>1458</v>
      </c>
      <c r="M388" s="138">
        <f t="shared" si="5"/>
        <v>5.3925354444597673E-2</v>
      </c>
      <c r="N388" s="172">
        <f t="shared" si="5"/>
        <v>6.8390491873191905E-2</v>
      </c>
      <c r="O388" s="141">
        <f t="shared" si="5"/>
        <v>9.5514728867556187E-2</v>
      </c>
    </row>
    <row r="389" spans="2:15" x14ac:dyDescent="0.2">
      <c r="B389" s="61" t="s">
        <v>633</v>
      </c>
      <c r="C389" s="138">
        <f>LE_BRA!C341</f>
        <v>19.667972336302928</v>
      </c>
      <c r="D389" s="172">
        <f>LE_IND!C341</f>
        <v>19.46267741634491</v>
      </c>
      <c r="E389" s="141">
        <f>LE_ZAF!C341</f>
        <v>19.117937591172069</v>
      </c>
      <c r="G389" s="61" t="s">
        <v>1055</v>
      </c>
      <c r="H389" s="138">
        <f>LE_BRA!AD341</f>
        <v>19.602412600367408</v>
      </c>
      <c r="I389" s="172">
        <f>LE_IND!AD341</f>
        <v>19.385155792440038</v>
      </c>
      <c r="J389" s="141">
        <f>LE_ZAF!AD341</f>
        <v>19.008910075100133</v>
      </c>
      <c r="L389" s="61" t="s">
        <v>1459</v>
      </c>
      <c r="M389" s="138">
        <f t="shared" si="5"/>
        <v>6.5559735935519114E-2</v>
      </c>
      <c r="N389" s="172">
        <f t="shared" si="5"/>
        <v>7.7521623904871717E-2</v>
      </c>
      <c r="O389" s="141">
        <f t="shared" si="5"/>
        <v>0.1090275160719365</v>
      </c>
    </row>
    <row r="390" spans="2:15" x14ac:dyDescent="0.2">
      <c r="B390" s="61" t="s">
        <v>634</v>
      </c>
      <c r="C390" s="138">
        <f>LE_BRA!C342</f>
        <v>19.452956460332111</v>
      </c>
      <c r="D390" s="172">
        <f>LE_IND!C342</f>
        <v>19.212501208676692</v>
      </c>
      <c r="E390" s="141">
        <f>LE_ZAF!C342</f>
        <v>18.784221365451444</v>
      </c>
      <c r="G390" s="61" t="s">
        <v>1056</v>
      </c>
      <c r="H390" s="138">
        <f>LE_BRA!AD342</f>
        <v>19.371300274653816</v>
      </c>
      <c r="I390" s="172">
        <f>LE_IND!AD342</f>
        <v>19.118478991186958</v>
      </c>
      <c r="J390" s="141">
        <f>LE_ZAF!AD342</f>
        <v>18.651465127582455</v>
      </c>
      <c r="L390" s="61" t="s">
        <v>1460</v>
      </c>
      <c r="M390" s="138">
        <f t="shared" si="5"/>
        <v>8.165618567829469E-2</v>
      </c>
      <c r="N390" s="172">
        <f t="shared" si="5"/>
        <v>9.4022217489733606E-2</v>
      </c>
      <c r="O390" s="141">
        <f t="shared" si="5"/>
        <v>0.13275623786898905</v>
      </c>
    </row>
    <row r="391" spans="2:15" x14ac:dyDescent="0.2">
      <c r="B391" s="61" t="s">
        <v>635</v>
      </c>
      <c r="C391" s="138">
        <f>LE_BRA!C343</f>
        <v>19.197550170831949</v>
      </c>
      <c r="D391" s="172">
        <f>LE_IND!C343</f>
        <v>18.899330614454147</v>
      </c>
      <c r="E391" s="141">
        <f>LE_ZAF!C343</f>
        <v>18.363875256005684</v>
      </c>
      <c r="G391" s="61" t="s">
        <v>1057</v>
      </c>
      <c r="H391" s="138">
        <f>LE_BRA!AD343</f>
        <v>19.097890357773981</v>
      </c>
      <c r="I391" s="172">
        <f>LE_IND!AD343</f>
        <v>18.785021481088435</v>
      </c>
      <c r="J391" s="141">
        <f>LE_ZAF!AD343</f>
        <v>18.201469094885692</v>
      </c>
      <c r="L391" s="61" t="s">
        <v>1461</v>
      </c>
      <c r="M391" s="138">
        <f t="shared" si="5"/>
        <v>9.9659813057968449E-2</v>
      </c>
      <c r="N391" s="172">
        <f t="shared" si="5"/>
        <v>0.1143091333657118</v>
      </c>
      <c r="O391" s="141">
        <f t="shared" si="5"/>
        <v>0.16240616111999273</v>
      </c>
    </row>
    <row r="392" spans="2:15" x14ac:dyDescent="0.2">
      <c r="B392" s="61" t="s">
        <v>636</v>
      </c>
      <c r="C392" s="138">
        <f>LE_BRA!C344</f>
        <v>18.911985216150637</v>
      </c>
      <c r="D392" s="172">
        <f>LE_IND!C344</f>
        <v>18.524887238575754</v>
      </c>
      <c r="E392" s="141">
        <f>LE_ZAF!C344</f>
        <v>17.864386830500447</v>
      </c>
      <c r="G392" s="61" t="s">
        <v>1058</v>
      </c>
      <c r="H392" s="138">
        <f>LE_BRA!AD344</f>
        <v>18.794708324528596</v>
      </c>
      <c r="I392" s="172">
        <f>LE_IND!AD344</f>
        <v>18.387969060105632</v>
      </c>
      <c r="J392" s="141">
        <f>LE_ZAF!AD344</f>
        <v>17.668781183906006</v>
      </c>
      <c r="L392" s="61" t="s">
        <v>1462</v>
      </c>
      <c r="M392" s="138">
        <f t="shared" si="5"/>
        <v>0.11727689162204058</v>
      </c>
      <c r="N392" s="172">
        <f t="shared" si="5"/>
        <v>0.13691817847012189</v>
      </c>
      <c r="O392" s="141">
        <f t="shared" si="5"/>
        <v>0.19560564659444069</v>
      </c>
    </row>
    <row r="393" spans="2:15" x14ac:dyDescent="0.2">
      <c r="B393" s="61" t="s">
        <v>637</v>
      </c>
      <c r="C393" s="138">
        <f>LE_BRA!C345</f>
        <v>18.56945691252934</v>
      </c>
      <c r="D393" s="172">
        <f>LE_IND!C345</f>
        <v>18.069586993262007</v>
      </c>
      <c r="E393" s="141">
        <f>LE_ZAF!C345</f>
        <v>17.283108960933557</v>
      </c>
      <c r="G393" s="61" t="s">
        <v>1059</v>
      </c>
      <c r="H393" s="138">
        <f>LE_BRA!AD345</f>
        <v>18.432515905834165</v>
      </c>
      <c r="I393" s="172">
        <f>LE_IND!AD345</f>
        <v>17.906659112677847</v>
      </c>
      <c r="J393" s="141">
        <f>LE_ZAF!AD345</f>
        <v>17.051993178233896</v>
      </c>
      <c r="L393" s="61" t="s">
        <v>1463</v>
      </c>
      <c r="M393" s="138">
        <f t="shared" si="5"/>
        <v>0.13694100669517439</v>
      </c>
      <c r="N393" s="172">
        <f t="shared" si="5"/>
        <v>0.16292788058416008</v>
      </c>
      <c r="O393" s="141">
        <f t="shared" si="5"/>
        <v>0.2311157826996606</v>
      </c>
    </row>
    <row r="394" spans="2:15" x14ac:dyDescent="0.2">
      <c r="B394" s="61" t="s">
        <v>638</v>
      </c>
      <c r="C394" s="138">
        <f>LE_BRA!C346</f>
        <v>18.13761744095498</v>
      </c>
      <c r="D394" s="172">
        <f>LE_IND!C346</f>
        <v>17.50640959746443</v>
      </c>
      <c r="E394" s="141">
        <f>LE_ZAF!C346</f>
        <v>16.615255976576691</v>
      </c>
      <c r="G394" s="61" t="s">
        <v>1060</v>
      </c>
      <c r="H394" s="138">
        <f>LE_BRA!AD346</f>
        <v>17.976125213769834</v>
      </c>
      <c r="I394" s="172">
        <f>LE_IND!AD346</f>
        <v>17.312398937738905</v>
      </c>
      <c r="J394" s="141">
        <f>LE_ZAF!AD346</f>
        <v>16.347523815596258</v>
      </c>
      <c r="L394" s="61" t="s">
        <v>1464</v>
      </c>
      <c r="M394" s="138">
        <f t="shared" si="5"/>
        <v>0.16149222718514622</v>
      </c>
      <c r="N394" s="172">
        <f t="shared" si="5"/>
        <v>0.19401065972552445</v>
      </c>
      <c r="O394" s="141">
        <f t="shared" si="5"/>
        <v>0.26773216098043306</v>
      </c>
    </row>
    <row r="395" spans="2:15" x14ac:dyDescent="0.2">
      <c r="B395" s="61" t="s">
        <v>639</v>
      </c>
      <c r="C395" s="138">
        <f>LE_BRA!C347</f>
        <v>17.607147550711844</v>
      </c>
      <c r="D395" s="172">
        <f>LE_IND!C347</f>
        <v>16.822021255855574</v>
      </c>
      <c r="E395" s="141">
        <f>LE_ZAF!C347</f>
        <v>15.864672343381017</v>
      </c>
      <c r="G395" s="61" t="s">
        <v>1061</v>
      </c>
      <c r="H395" s="138">
        <f>LE_BRA!AD347</f>
        <v>17.416786676617654</v>
      </c>
      <c r="I395" s="172">
        <f>LE_IND!AD347</f>
        <v>16.592385764245858</v>
      </c>
      <c r="J395" s="141">
        <f>LE_ZAF!AD347</f>
        <v>15.561716004910661</v>
      </c>
      <c r="L395" s="61" t="s">
        <v>1465</v>
      </c>
      <c r="M395" s="138">
        <f t="shared" si="5"/>
        <v>0.19036087409418911</v>
      </c>
      <c r="N395" s="172">
        <f t="shared" si="5"/>
        <v>0.22963549160971652</v>
      </c>
      <c r="O395" s="141">
        <f t="shared" si="5"/>
        <v>0.30295633847035575</v>
      </c>
    </row>
    <row r="396" spans="2:15" x14ac:dyDescent="0.2">
      <c r="B396" s="61" t="s">
        <v>640</v>
      </c>
      <c r="C396" s="138">
        <f>LE_BRA!C348</f>
        <v>16.961995405492594</v>
      </c>
      <c r="D396" s="172">
        <f>LE_IND!C348</f>
        <v>15.99885782236497</v>
      </c>
      <c r="E396" s="141">
        <f>LE_ZAF!C348</f>
        <v>15.026736897341236</v>
      </c>
      <c r="G396" s="61" t="s">
        <v>1062</v>
      </c>
      <c r="H396" s="138">
        <f>LE_BRA!AD348</f>
        <v>16.738526834470647</v>
      </c>
      <c r="I396" s="172">
        <f>LE_IND!AD348</f>
        <v>15.729471435698233</v>
      </c>
      <c r="J396" s="141">
        <f>LE_ZAF!AD348</f>
        <v>14.69177161088898</v>
      </c>
      <c r="L396" s="61" t="s">
        <v>1466</v>
      </c>
      <c r="M396" s="138">
        <f t="shared" si="5"/>
        <v>0.22346857102194662</v>
      </c>
      <c r="N396" s="172">
        <f t="shared" si="5"/>
        <v>0.26938638666673675</v>
      </c>
      <c r="O396" s="141">
        <f t="shared" si="5"/>
        <v>0.33496528645225609</v>
      </c>
    </row>
    <row r="397" spans="2:15" x14ac:dyDescent="0.2">
      <c r="B397" s="61" t="s">
        <v>641</v>
      </c>
      <c r="C397" s="138">
        <f>LE_BRA!C349</f>
        <v>16.188414788075544</v>
      </c>
      <c r="D397" s="172">
        <f>LE_IND!C349</f>
        <v>15.018515206048388</v>
      </c>
      <c r="E397" s="141">
        <f>LE_ZAF!C349</f>
        <v>14.066264223414729</v>
      </c>
      <c r="G397" s="61" t="s">
        <v>1063</v>
      </c>
      <c r="H397" s="138">
        <f>LE_BRA!AD349</f>
        <v>15.928377632703956</v>
      </c>
      <c r="I397" s="172">
        <f>LE_IND!AD349</f>
        <v>14.705948859355818</v>
      </c>
      <c r="J397" s="141">
        <f>LE_ZAF!AD349</f>
        <v>13.7010748092207</v>
      </c>
      <c r="L397" s="61" t="s">
        <v>1467</v>
      </c>
      <c r="M397" s="138">
        <f t="shared" si="5"/>
        <v>0.26003715537158811</v>
      </c>
      <c r="N397" s="172">
        <f t="shared" si="5"/>
        <v>0.31256634669257011</v>
      </c>
      <c r="O397" s="141">
        <f t="shared" si="5"/>
        <v>0.36518941419402928</v>
      </c>
    </row>
    <row r="398" spans="2:15" x14ac:dyDescent="0.2">
      <c r="B398" s="61" t="s">
        <v>642</v>
      </c>
      <c r="C398" s="138">
        <f>LE_BRA!C350</f>
        <v>15.278616301024254</v>
      </c>
      <c r="D398" s="172">
        <f>LE_IND!C350</f>
        <v>13.88644943154784</v>
      </c>
      <c r="E398" s="141">
        <f>LE_ZAF!C350</f>
        <v>12.970590478082693</v>
      </c>
      <c r="G398" s="61" t="s">
        <v>1064</v>
      </c>
      <c r="H398" s="138">
        <f>LE_BRA!AD350</f>
        <v>14.980480213811482</v>
      </c>
      <c r="I398" s="172">
        <f>LE_IND!AD350</f>
        <v>13.531012536256698</v>
      </c>
      <c r="J398" s="141">
        <f>LE_ZAF!AD350</f>
        <v>12.578552158208035</v>
      </c>
      <c r="L398" s="61" t="s">
        <v>1468</v>
      </c>
      <c r="M398" s="138">
        <f t="shared" si="5"/>
        <v>0.29813608721277163</v>
      </c>
      <c r="N398" s="172">
        <f t="shared" si="5"/>
        <v>0.35543689529114175</v>
      </c>
      <c r="O398" s="141">
        <f t="shared" si="5"/>
        <v>0.39203831987465776</v>
      </c>
    </row>
    <row r="399" spans="2:15" x14ac:dyDescent="0.2">
      <c r="B399" s="61" t="s">
        <v>643</v>
      </c>
      <c r="C399" s="138">
        <f>LE_BRA!C351</f>
        <v>14.215079588778888</v>
      </c>
      <c r="D399" s="172">
        <f>LE_IND!C351</f>
        <v>12.615790134922506</v>
      </c>
      <c r="E399" s="141">
        <f>LE_ZAF!C351</f>
        <v>11.721600927080432</v>
      </c>
      <c r="G399" s="61" t="s">
        <v>1065</v>
      </c>
      <c r="H399" s="138">
        <f>LE_BRA!AD351</f>
        <v>13.878416303543959</v>
      </c>
      <c r="I399" s="172">
        <f>LE_IND!AD351</f>
        <v>12.222277627814762</v>
      </c>
      <c r="J399" s="141">
        <f>LE_ZAF!AD351</f>
        <v>11.307275058653101</v>
      </c>
      <c r="L399" s="61" t="s">
        <v>1469</v>
      </c>
      <c r="M399" s="138">
        <f t="shared" si="5"/>
        <v>0.33666328523492872</v>
      </c>
      <c r="N399" s="172">
        <f t="shared" si="5"/>
        <v>0.39351250710774366</v>
      </c>
      <c r="O399" s="141">
        <f t="shared" si="5"/>
        <v>0.41432586842733166</v>
      </c>
    </row>
    <row r="400" spans="2:15" x14ac:dyDescent="0.2">
      <c r="B400" s="61" t="s">
        <v>644</v>
      </c>
      <c r="C400" s="138">
        <f>LE_BRA!C352</f>
        <v>12.990857677292984</v>
      </c>
      <c r="D400" s="172">
        <f>LE_IND!C352</f>
        <v>11.205413332985666</v>
      </c>
      <c r="E400" s="141">
        <f>LE_ZAF!C352</f>
        <v>10.31419449907931</v>
      </c>
      <c r="G400" s="61" t="s">
        <v>1066</v>
      </c>
      <c r="H400" s="138">
        <f>LE_BRA!AD352</f>
        <v>12.617784021690078</v>
      </c>
      <c r="I400" s="172">
        <f>LE_IND!AD352</f>
        <v>10.780976169970852</v>
      </c>
      <c r="J400" s="141">
        <f>LE_ZAF!AD352</f>
        <v>9.8843204677452245</v>
      </c>
      <c r="L400" s="61" t="s">
        <v>1470</v>
      </c>
      <c r="M400" s="138">
        <f t="shared" si="5"/>
        <v>0.37307365560290684</v>
      </c>
      <c r="N400" s="172">
        <f t="shared" si="5"/>
        <v>0.42443716301481338</v>
      </c>
      <c r="O400" s="141">
        <f t="shared" si="5"/>
        <v>0.42987403133408542</v>
      </c>
    </row>
    <row r="401" spans="2:15" x14ac:dyDescent="0.2">
      <c r="B401" s="61" t="s">
        <v>645</v>
      </c>
      <c r="C401" s="138">
        <f>LE_BRA!C353</f>
        <v>11.61898156889451</v>
      </c>
      <c r="D401" s="172">
        <f>LE_IND!C353</f>
        <v>9.6796473871367787</v>
      </c>
      <c r="E401" s="141">
        <f>LE_ZAF!C353</f>
        <v>8.7870413509938867</v>
      </c>
      <c r="G401" s="61" t="s">
        <v>1067</v>
      </c>
      <c r="H401" s="138">
        <f>LE_BRA!AD353</f>
        <v>11.216237897387531</v>
      </c>
      <c r="I401" s="172">
        <f>LE_IND!AD353</f>
        <v>9.235132358073372</v>
      </c>
      <c r="J401" s="141">
        <f>LE_ZAF!AD353</f>
        <v>8.353760458965235</v>
      </c>
      <c r="L401" s="61" t="s">
        <v>1471</v>
      </c>
      <c r="M401" s="138">
        <f t="shared" si="5"/>
        <v>0.40274367150697898</v>
      </c>
      <c r="N401" s="172">
        <f t="shared" si="5"/>
        <v>0.44451502906340679</v>
      </c>
      <c r="O401" s="141">
        <f t="shared" si="5"/>
        <v>0.43328089202865172</v>
      </c>
    </row>
    <row r="402" spans="2:15" x14ac:dyDescent="0.2">
      <c r="B402" s="61" t="s">
        <v>646</v>
      </c>
      <c r="C402" s="138">
        <f>LE_BRA!C354</f>
        <v>10.111004215697449</v>
      </c>
      <c r="D402" s="172">
        <f>LE_IND!C354</f>
        <v>8.1162309941938258</v>
      </c>
      <c r="E402" s="141">
        <f>LE_ZAF!C354</f>
        <v>7.1968460297729937</v>
      </c>
      <c r="G402" s="61" t="s">
        <v>1068</v>
      </c>
      <c r="H402" s="138">
        <f>LE_BRA!AD354</f>
        <v>9.6891171547848547</v>
      </c>
      <c r="I402" s="172">
        <f>LE_IND!AD354</f>
        <v>7.6685833072871699</v>
      </c>
      <c r="J402" s="141">
        <f>LE_ZAF!AD354</f>
        <v>6.7769304483174819</v>
      </c>
      <c r="L402" s="61" t="s">
        <v>1472</v>
      </c>
      <c r="M402" s="138">
        <f t="shared" si="5"/>
        <v>0.42188706091259398</v>
      </c>
      <c r="N402" s="172">
        <f t="shared" si="5"/>
        <v>0.44764768690665591</v>
      </c>
      <c r="O402" s="141">
        <f t="shared" si="5"/>
        <v>0.41991558145551178</v>
      </c>
    </row>
    <row r="403" spans="2:15" x14ac:dyDescent="0.2">
      <c r="B403" s="61" t="s">
        <v>647</v>
      </c>
      <c r="C403" s="138">
        <f>LE_BRA!C355</f>
        <v>7.828128937959951</v>
      </c>
      <c r="D403" s="172">
        <f>LE_IND!C355</f>
        <v>5.9482962130585992</v>
      </c>
      <c r="E403" s="141">
        <f>LE_ZAF!C355</f>
        <v>4.9376623147551042</v>
      </c>
      <c r="G403" s="61" t="s">
        <v>1069</v>
      </c>
      <c r="H403" s="138">
        <f>LE_BRA!AD355</f>
        <v>7.4045848724851266</v>
      </c>
      <c r="I403" s="172">
        <f>LE_IND!AD355</f>
        <v>5.5256226927315071</v>
      </c>
      <c r="J403" s="141">
        <f>LE_ZAF!AD355</f>
        <v>4.5642096106216563</v>
      </c>
      <c r="L403" s="61" t="s">
        <v>1473</v>
      </c>
      <c r="M403" s="138">
        <f t="shared" si="5"/>
        <v>0.42354406547482437</v>
      </c>
      <c r="N403" s="172">
        <f t="shared" si="5"/>
        <v>0.42267352032709216</v>
      </c>
      <c r="O403" s="141">
        <f t="shared" si="5"/>
        <v>0.37345270413344789</v>
      </c>
    </row>
    <row r="404" spans="2:15" x14ac:dyDescent="0.2">
      <c r="B404" s="61" t="s">
        <v>648</v>
      </c>
      <c r="C404" s="138">
        <f>LE_BRA!C356</f>
        <v>19.836707447034133</v>
      </c>
      <c r="D404" s="172">
        <f>LE_IND!C356</f>
        <v>19.637860009029929</v>
      </c>
      <c r="E404" s="141">
        <f>LE_ZAF!C356</f>
        <v>19.352299267017791</v>
      </c>
      <c r="G404" s="61" t="s">
        <v>1071</v>
      </c>
      <c r="H404" s="138">
        <f>LE_BRA!AD356</f>
        <v>19.783546387807913</v>
      </c>
      <c r="I404" s="172">
        <f>LE_IND!AD356</f>
        <v>19.570157912534846</v>
      </c>
      <c r="J404" s="141">
        <f>LE_ZAF!AD356</f>
        <v>19.257871577690032</v>
      </c>
      <c r="L404" s="61" t="s">
        <v>1474</v>
      </c>
      <c r="M404" s="138">
        <f t="shared" si="5"/>
        <v>5.316105922621972E-2</v>
      </c>
      <c r="N404" s="172">
        <f t="shared" si="5"/>
        <v>6.7702096495082742E-2</v>
      </c>
      <c r="O404" s="141">
        <f t="shared" si="5"/>
        <v>9.4427689327758912E-2</v>
      </c>
    </row>
    <row r="405" spans="2:15" x14ac:dyDescent="0.2">
      <c r="B405" s="61" t="s">
        <v>649</v>
      </c>
      <c r="C405" s="138">
        <f>LE_BRA!C357</f>
        <v>19.676791533340499</v>
      </c>
      <c r="D405" s="172">
        <f>LE_IND!C357</f>
        <v>19.469741835999223</v>
      </c>
      <c r="E405" s="141">
        <f>LE_ZAF!C357</f>
        <v>19.129234150836524</v>
      </c>
      <c r="G405" s="61" t="s">
        <v>1072</v>
      </c>
      <c r="H405" s="138">
        <f>LE_BRA!AD357</f>
        <v>19.612133982830052</v>
      </c>
      <c r="I405" s="172">
        <f>LE_IND!AD357</f>
        <v>19.392862106513221</v>
      </c>
      <c r="J405" s="141">
        <f>LE_ZAF!AD357</f>
        <v>19.02134035738602</v>
      </c>
      <c r="L405" s="61" t="s">
        <v>1475</v>
      </c>
      <c r="M405" s="138">
        <f t="shared" si="5"/>
        <v>6.4657550510446526E-2</v>
      </c>
      <c r="N405" s="172">
        <f t="shared" si="5"/>
        <v>7.6879729486002191E-2</v>
      </c>
      <c r="O405" s="141">
        <f t="shared" si="5"/>
        <v>0.10789379345050421</v>
      </c>
    </row>
    <row r="406" spans="2:15" x14ac:dyDescent="0.2">
      <c r="B406" s="61" t="s">
        <v>650</v>
      </c>
      <c r="C406" s="138">
        <f>LE_BRA!C358</f>
        <v>19.463884234523018</v>
      </c>
      <c r="D406" s="172">
        <f>LE_IND!C358</f>
        <v>19.220782888310662</v>
      </c>
      <c r="E406" s="141">
        <f>LE_ZAF!C358</f>
        <v>18.797759342755128</v>
      </c>
      <c r="G406" s="61" t="s">
        <v>1073</v>
      </c>
      <c r="H406" s="138">
        <f>LE_BRA!AD358</f>
        <v>19.383335859627195</v>
      </c>
      <c r="I406" s="172">
        <f>LE_IND!AD358</f>
        <v>19.127482191265166</v>
      </c>
      <c r="J406" s="141">
        <f>LE_ZAF!AD358</f>
        <v>18.666336824803842</v>
      </c>
      <c r="L406" s="61" t="s">
        <v>1476</v>
      </c>
      <c r="M406" s="138">
        <f t="shared" si="5"/>
        <v>8.0548374895823116E-2</v>
      </c>
      <c r="N406" s="172">
        <f t="shared" si="5"/>
        <v>9.330069704549615E-2</v>
      </c>
      <c r="O406" s="141">
        <f t="shared" si="5"/>
        <v>0.13142251795128601</v>
      </c>
    </row>
    <row r="407" spans="2:15" x14ac:dyDescent="0.2">
      <c r="B407" s="61" t="s">
        <v>651</v>
      </c>
      <c r="C407" s="138">
        <f>LE_BRA!C359</f>
        <v>19.21065961777915</v>
      </c>
      <c r="D407" s="172">
        <f>LE_IND!C359</f>
        <v>18.909180423508232</v>
      </c>
      <c r="E407" s="141">
        <f>LE_ZAF!C359</f>
        <v>18.38026088820591</v>
      </c>
      <c r="G407" s="61" t="s">
        <v>1074</v>
      </c>
      <c r="H407" s="138">
        <f>LE_BRA!AD359</f>
        <v>19.112303553102624</v>
      </c>
      <c r="I407" s="172">
        <f>LE_IND!AD359</f>
        <v>18.795697898180798</v>
      </c>
      <c r="J407" s="141">
        <f>LE_ZAF!AD359</f>
        <v>18.219445196819347</v>
      </c>
      <c r="L407" s="61" t="s">
        <v>1477</v>
      </c>
      <c r="M407" s="138">
        <f t="shared" si="5"/>
        <v>9.8356064676526245E-2</v>
      </c>
      <c r="N407" s="172">
        <f t="shared" si="5"/>
        <v>0.1134825253274343</v>
      </c>
      <c r="O407" s="141">
        <f t="shared" si="5"/>
        <v>0.16081569138656349</v>
      </c>
    </row>
    <row r="408" spans="2:15" x14ac:dyDescent="0.2">
      <c r="B408" s="61" t="s">
        <v>652</v>
      </c>
      <c r="C408" s="138">
        <f>LE_BRA!C360</f>
        <v>18.926874732287175</v>
      </c>
      <c r="D408" s="172">
        <f>LE_IND!C360</f>
        <v>18.536472993008257</v>
      </c>
      <c r="E408" s="141">
        <f>LE_ZAF!C360</f>
        <v>17.883801846344401</v>
      </c>
      <c r="G408" s="61" t="s">
        <v>1075</v>
      </c>
      <c r="H408" s="138">
        <f>LE_BRA!AD360</f>
        <v>18.811022083107236</v>
      </c>
      <c r="I408" s="172">
        <f>LE_IND!AD360</f>
        <v>18.400483200643546</v>
      </c>
      <c r="J408" s="141">
        <f>LE_ZAF!AD360</f>
        <v>17.690044051242346</v>
      </c>
      <c r="L408" s="61" t="s">
        <v>1478</v>
      </c>
      <c r="M408" s="138">
        <f t="shared" si="5"/>
        <v>0.11585264917993854</v>
      </c>
      <c r="N408" s="172">
        <f t="shared" si="5"/>
        <v>0.13598979236471109</v>
      </c>
      <c r="O408" s="141">
        <f t="shared" si="5"/>
        <v>0.19375779510205504</v>
      </c>
    </row>
    <row r="409" spans="2:15" x14ac:dyDescent="0.2">
      <c r="B409" s="61" t="s">
        <v>653</v>
      </c>
      <c r="C409" s="138">
        <f>LE_BRA!C361</f>
        <v>18.586204949722287</v>
      </c>
      <c r="D409" s="172">
        <f>LE_IND!C361</f>
        <v>18.083170206503031</v>
      </c>
      <c r="E409" s="141">
        <f>LE_ZAF!C361</f>
        <v>17.30518484140017</v>
      </c>
      <c r="G409" s="61" t="s">
        <v>1076</v>
      </c>
      <c r="H409" s="138">
        <f>LE_BRA!AD361</f>
        <v>18.450791919528182</v>
      </c>
      <c r="I409" s="172">
        <f>LE_IND!AD361</f>
        <v>17.921275759610012</v>
      </c>
      <c r="J409" s="141">
        <f>LE_ZAF!AD361</f>
        <v>17.076106992520398</v>
      </c>
      <c r="L409" s="61" t="s">
        <v>1479</v>
      </c>
      <c r="M409" s="138">
        <f t="shared" si="5"/>
        <v>0.13541303019410478</v>
      </c>
      <c r="N409" s="172">
        <f t="shared" si="5"/>
        <v>0.1618944468930188</v>
      </c>
      <c r="O409" s="141">
        <f t="shared" si="5"/>
        <v>0.22907784887977201</v>
      </c>
    </row>
    <row r="410" spans="2:15" x14ac:dyDescent="0.2">
      <c r="B410" s="61" t="s">
        <v>654</v>
      </c>
      <c r="C410" s="138">
        <f>LE_BRA!C362</f>
        <v>18.156794178018714</v>
      </c>
      <c r="D410" s="172">
        <f>LE_IND!C362</f>
        <v>17.522378329301528</v>
      </c>
      <c r="E410" s="141">
        <f>LE_ZAF!C362</f>
        <v>16.639117975632754</v>
      </c>
      <c r="G410" s="61" t="s">
        <v>1077</v>
      </c>
      <c r="H410" s="138">
        <f>LE_BRA!AD362</f>
        <v>17.996975026683071</v>
      </c>
      <c r="I410" s="172">
        <f>LE_IND!AD362</f>
        <v>17.329519138734543</v>
      </c>
      <c r="J410" s="141">
        <f>LE_ZAF!AD362</f>
        <v>16.373489646537973</v>
      </c>
      <c r="L410" s="61" t="s">
        <v>1480</v>
      </c>
      <c r="M410" s="138">
        <f t="shared" si="5"/>
        <v>0.15981915133564328</v>
      </c>
      <c r="N410" s="172">
        <f t="shared" si="5"/>
        <v>0.19285919056698475</v>
      </c>
      <c r="O410" s="141">
        <f t="shared" si="5"/>
        <v>0.26562832909478118</v>
      </c>
    </row>
    <row r="411" spans="2:15" x14ac:dyDescent="0.2">
      <c r="B411" s="61" t="s">
        <v>655</v>
      </c>
      <c r="C411" s="138">
        <f>LE_BRA!C363</f>
        <v>17.629155304061548</v>
      </c>
      <c r="D411" s="172">
        <f>LE_IND!C363</f>
        <v>16.840629368891779</v>
      </c>
      <c r="E411" s="141">
        <f>LE_ZAF!C363</f>
        <v>15.889074749872018</v>
      </c>
      <c r="G411" s="61" t="s">
        <v>1078</v>
      </c>
      <c r="H411" s="138">
        <f>LE_BRA!AD363</f>
        <v>17.440626493726626</v>
      </c>
      <c r="I411" s="172">
        <f>LE_IND!AD363</f>
        <v>16.612253311769066</v>
      </c>
      <c r="J411" s="141">
        <f>LE_ZAF!AD363</f>
        <v>15.588130714540588</v>
      </c>
      <c r="L411" s="61" t="s">
        <v>1481</v>
      </c>
      <c r="M411" s="138">
        <f t="shared" si="5"/>
        <v>0.18852881033492253</v>
      </c>
      <c r="N411" s="172">
        <f t="shared" si="5"/>
        <v>0.22837605712271269</v>
      </c>
      <c r="O411" s="141">
        <f t="shared" si="5"/>
        <v>0.30094403533142966</v>
      </c>
    </row>
    <row r="412" spans="2:15" x14ac:dyDescent="0.2">
      <c r="B412" s="61" t="s">
        <v>656</v>
      </c>
      <c r="C412" s="138">
        <f>LE_BRA!C364</f>
        <v>16.987176636131657</v>
      </c>
      <c r="D412" s="172">
        <f>LE_IND!C364</f>
        <v>16.020270958641067</v>
      </c>
      <c r="E412" s="141">
        <f>LE_ZAF!C364</f>
        <v>15.050384118545825</v>
      </c>
      <c r="G412" s="61" t="s">
        <v>1079</v>
      </c>
      <c r="H412" s="138">
        <f>LE_BRA!AD364</f>
        <v>16.76570019119951</v>
      </c>
      <c r="I412" s="172">
        <f>LE_IND!AD364</f>
        <v>15.752226082962876</v>
      </c>
      <c r="J412" s="141">
        <f>LE_ZAF!AD364</f>
        <v>14.717184968964725</v>
      </c>
      <c r="L412" s="61" t="s">
        <v>1482</v>
      </c>
      <c r="M412" s="138">
        <f t="shared" si="5"/>
        <v>0.22147644493214713</v>
      </c>
      <c r="N412" s="172">
        <f t="shared" si="5"/>
        <v>0.26804487567819102</v>
      </c>
      <c r="O412" s="141">
        <f t="shared" si="5"/>
        <v>0.33319914958109997</v>
      </c>
    </row>
    <row r="413" spans="2:15" x14ac:dyDescent="0.2">
      <c r="B413" s="61" t="s">
        <v>657</v>
      </c>
      <c r="C413" s="138">
        <f>LE_BRA!C365</f>
        <v>16.216958600594612</v>
      </c>
      <c r="D413" s="172">
        <f>LE_IND!C365</f>
        <v>15.042886467769929</v>
      </c>
      <c r="E413" s="141">
        <f>LE_ZAF!C365</f>
        <v>14.08858253905357</v>
      </c>
      <c r="G413" s="61" t="s">
        <v>1080</v>
      </c>
      <c r="H413" s="138">
        <f>LE_BRA!AD365</f>
        <v>15.959053515257708</v>
      </c>
      <c r="I413" s="172">
        <f>LE_IND!AD365</f>
        <v>14.731714920401865</v>
      </c>
      <c r="J413" s="141">
        <f>LE_ZAF!AD365</f>
        <v>13.724846216686529</v>
      </c>
      <c r="L413" s="61" t="s">
        <v>1483</v>
      </c>
      <c r="M413" s="138">
        <f t="shared" si="5"/>
        <v>0.2579050853369047</v>
      </c>
      <c r="N413" s="172">
        <f t="shared" si="5"/>
        <v>0.31117154736806363</v>
      </c>
      <c r="O413" s="141">
        <f t="shared" si="5"/>
        <v>0.3637363223670409</v>
      </c>
    </row>
    <row r="414" spans="2:15" x14ac:dyDescent="0.2">
      <c r="B414" s="61" t="s">
        <v>658</v>
      </c>
      <c r="C414" s="138">
        <f>LE_BRA!C366</f>
        <v>15.310353745851687</v>
      </c>
      <c r="D414" s="172">
        <f>LE_IND!C366</f>
        <v>13.91351181837533</v>
      </c>
      <c r="E414" s="141">
        <f>LE_ZAF!C366</f>
        <v>12.991219077955902</v>
      </c>
      <c r="G414" s="61" t="s">
        <v>1081</v>
      </c>
      <c r="H414" s="138">
        <f>LE_BRA!AD366</f>
        <v>15.014429385540877</v>
      </c>
      <c r="I414" s="172">
        <f>LE_IND!AD366</f>
        <v>13.559453731836262</v>
      </c>
      <c r="J414" s="141">
        <f>LE_ZAF!AD366</f>
        <v>12.600281990209753</v>
      </c>
      <c r="L414" s="61" t="s">
        <v>1484</v>
      </c>
      <c r="M414" s="138">
        <f t="shared" ref="M414:O451" si="6">C414-H414</f>
        <v>0.29592436031080993</v>
      </c>
      <c r="N414" s="172">
        <f t="shared" si="6"/>
        <v>0.35405808653906767</v>
      </c>
      <c r="O414" s="141">
        <f t="shared" si="6"/>
        <v>0.3909370877461491</v>
      </c>
    </row>
    <row r="415" spans="2:15" x14ac:dyDescent="0.2">
      <c r="B415" s="61" t="s">
        <v>659</v>
      </c>
      <c r="C415" s="138">
        <f>LE_BRA!C367</f>
        <v>14.249583191481671</v>
      </c>
      <c r="D415" s="172">
        <f>LE_IND!C367</f>
        <v>12.644736444399729</v>
      </c>
      <c r="E415" s="141">
        <f>LE_ZAF!C367</f>
        <v>11.740507497348188</v>
      </c>
      <c r="G415" s="61" t="s">
        <v>1082</v>
      </c>
      <c r="H415" s="138">
        <f>LE_BRA!AD367</f>
        <v>13.915130821894522</v>
      </c>
      <c r="I415" s="172">
        <f>LE_IND!AD367</f>
        <v>12.252476454822645</v>
      </c>
      <c r="J415" s="141">
        <f>LE_ZAF!AD367</f>
        <v>11.326928749451179</v>
      </c>
      <c r="L415" s="61" t="s">
        <v>1485</v>
      </c>
      <c r="M415" s="138">
        <f t="shared" si="6"/>
        <v>0.33445236958714908</v>
      </c>
      <c r="N415" s="172">
        <f t="shared" si="6"/>
        <v>0.39225998957708441</v>
      </c>
      <c r="O415" s="141">
        <f t="shared" si="6"/>
        <v>0.41357874789700944</v>
      </c>
    </row>
    <row r="416" spans="2:15" x14ac:dyDescent="0.2">
      <c r="B416" s="61" t="s">
        <v>660</v>
      </c>
      <c r="C416" s="138">
        <f>LE_BRA!C368</f>
        <v>13.027140657259849</v>
      </c>
      <c r="D416" s="172">
        <f>LE_IND!C368</f>
        <v>11.235244826158977</v>
      </c>
      <c r="E416" s="141">
        <f>LE_ZAF!C368</f>
        <v>10.331610690388446</v>
      </c>
      <c r="G416" s="61" t="s">
        <v>1083</v>
      </c>
      <c r="H416" s="138">
        <f>LE_BRA!AD368</f>
        <v>12.656158756815236</v>
      </c>
      <c r="I416" s="172">
        <f>LE_IND!AD368</f>
        <v>10.811836611829376</v>
      </c>
      <c r="J416" s="141">
        <f>LE_ZAF!AD368</f>
        <v>9.9021598689088339</v>
      </c>
      <c r="L416" s="61" t="s">
        <v>1486</v>
      </c>
      <c r="M416" s="138">
        <f t="shared" si="6"/>
        <v>0.37098190044461354</v>
      </c>
      <c r="N416" s="172">
        <f t="shared" si="6"/>
        <v>0.42340821432960141</v>
      </c>
      <c r="O416" s="141">
        <f t="shared" si="6"/>
        <v>0.42945082147961244</v>
      </c>
    </row>
    <row r="417" spans="2:15" x14ac:dyDescent="0.2">
      <c r="B417" s="61" t="s">
        <v>661</v>
      </c>
      <c r="C417" s="138">
        <f>LE_BRA!C369</f>
        <v>11.655228984820329</v>
      </c>
      <c r="D417" s="172">
        <f>LE_IND!C369</f>
        <v>9.7089444807027618</v>
      </c>
      <c r="E417" s="141">
        <f>LE_ZAF!C369</f>
        <v>8.8030858622097679</v>
      </c>
      <c r="G417" s="61" t="s">
        <v>1084</v>
      </c>
      <c r="H417" s="138">
        <f>LE_BRA!AD369</f>
        <v>11.254295473995578</v>
      </c>
      <c r="I417" s="172">
        <f>LE_IND!AD369</f>
        <v>9.265149170202557</v>
      </c>
      <c r="J417" s="141">
        <f>LE_ZAF!AD369</f>
        <v>8.3699320965915707</v>
      </c>
      <c r="L417" s="61" t="s">
        <v>1487</v>
      </c>
      <c r="M417" s="138">
        <f t="shared" si="6"/>
        <v>0.40093351082475159</v>
      </c>
      <c r="N417" s="172">
        <f t="shared" si="6"/>
        <v>0.44379531050020482</v>
      </c>
      <c r="O417" s="141">
        <f t="shared" si="6"/>
        <v>0.43315376561819718</v>
      </c>
    </row>
    <row r="418" spans="2:15" x14ac:dyDescent="0.2">
      <c r="B418" s="61" t="s">
        <v>662</v>
      </c>
      <c r="C418" s="138">
        <f>LE_BRA!C370</f>
        <v>10.145269526177557</v>
      </c>
      <c r="D418" s="172">
        <f>LE_IND!C370</f>
        <v>8.1430945099770149</v>
      </c>
      <c r="E418" s="141">
        <f>LE_ZAF!C370</f>
        <v>7.2115360099201338</v>
      </c>
      <c r="G418" s="61" t="s">
        <v>1085</v>
      </c>
      <c r="H418" s="138">
        <f>LE_BRA!AD370</f>
        <v>9.7247967725512119</v>
      </c>
      <c r="I418" s="172">
        <f>LE_IND!AD370</f>
        <v>7.6958117634259349</v>
      </c>
      <c r="J418" s="141">
        <f>LE_ZAF!AD370</f>
        <v>6.7914831863962668</v>
      </c>
      <c r="L418" s="61" t="s">
        <v>1488</v>
      </c>
      <c r="M418" s="138">
        <f t="shared" si="6"/>
        <v>0.42047275362634551</v>
      </c>
      <c r="N418" s="172">
        <f t="shared" si="6"/>
        <v>0.44728274655108002</v>
      </c>
      <c r="O418" s="141">
        <f t="shared" si="6"/>
        <v>0.42005282352386697</v>
      </c>
    </row>
    <row r="419" spans="2:15" x14ac:dyDescent="0.2">
      <c r="B419" s="61" t="s">
        <v>663</v>
      </c>
      <c r="C419" s="138">
        <f>LE_BRA!C371</f>
        <v>7.8561434495534623</v>
      </c>
      <c r="D419" s="172">
        <f>LE_IND!C371</f>
        <v>5.968754168060701</v>
      </c>
      <c r="E419" s="141">
        <f>LE_ZAF!C371</f>
        <v>4.950343024807883</v>
      </c>
      <c r="G419" s="61" t="s">
        <v>1086</v>
      </c>
      <c r="H419" s="138">
        <f>LE_BRA!AD371</f>
        <v>7.4334085802240963</v>
      </c>
      <c r="I419" s="172">
        <f>LE_IND!AD371</f>
        <v>5.5459837023659784</v>
      </c>
      <c r="J419" s="141">
        <f>LE_ZAF!AD371</f>
        <v>4.5764294193820927</v>
      </c>
      <c r="L419" s="61" t="s">
        <v>1489</v>
      </c>
      <c r="M419" s="138">
        <f t="shared" si="6"/>
        <v>0.42273486932936599</v>
      </c>
      <c r="N419" s="172">
        <f t="shared" si="6"/>
        <v>0.42277046569472265</v>
      </c>
      <c r="O419" s="141">
        <f t="shared" si="6"/>
        <v>0.37391360542579033</v>
      </c>
    </row>
    <row r="420" spans="2:15" x14ac:dyDescent="0.2">
      <c r="B420" s="61" t="s">
        <v>664</v>
      </c>
      <c r="C420" s="138">
        <f>LE_BRA!C372</f>
        <v>19.844068405294657</v>
      </c>
      <c r="D420" s="172">
        <f>LE_IND!C372</f>
        <v>19.644793716527019</v>
      </c>
      <c r="E420" s="141">
        <f>LE_ZAF!C372</f>
        <v>19.362693476003273</v>
      </c>
      <c r="G420" s="61" t="s">
        <v>1088</v>
      </c>
      <c r="H420" s="138">
        <f>LE_BRA!AD372</f>
        <v>19.791676137383369</v>
      </c>
      <c r="I420" s="172">
        <f>LE_IND!AD372</f>
        <v>19.577782852899968</v>
      </c>
      <c r="J420" s="141">
        <f>LE_ZAF!AD372</f>
        <v>19.269357938174963</v>
      </c>
      <c r="L420" s="61" t="s">
        <v>1490</v>
      </c>
      <c r="M420" s="138">
        <f t="shared" si="6"/>
        <v>5.2392267911287149E-2</v>
      </c>
      <c r="N420" s="172">
        <f t="shared" si="6"/>
        <v>6.7010863627050554E-2</v>
      </c>
      <c r="O420" s="141">
        <f t="shared" si="6"/>
        <v>9.3335537828309612E-2</v>
      </c>
    </row>
    <row r="421" spans="2:15" x14ac:dyDescent="0.2">
      <c r="B421" s="61" t="s">
        <v>665</v>
      </c>
      <c r="C421" s="138">
        <f>LE_BRA!C373</f>
        <v>19.685641561854279</v>
      </c>
      <c r="D421" s="172">
        <f>LE_IND!C373</f>
        <v>19.476829252772053</v>
      </c>
      <c r="E421" s="141">
        <f>LE_ZAF!C373</f>
        <v>19.140561843494616</v>
      </c>
      <c r="G421" s="61" t="s">
        <v>1089</v>
      </c>
      <c r="H421" s="138">
        <f>LE_BRA!AD373</f>
        <v>19.621891833603478</v>
      </c>
      <c r="I421" s="172">
        <f>LE_IND!AD373</f>
        <v>19.400594761385126</v>
      </c>
      <c r="J421" s="141">
        <f>LE_ZAF!AD373</f>
        <v>19.033807796943318</v>
      </c>
      <c r="L421" s="61" t="s">
        <v>1491</v>
      </c>
      <c r="M421" s="138">
        <f t="shared" si="6"/>
        <v>6.3749728250801496E-2</v>
      </c>
      <c r="N421" s="172">
        <f t="shared" si="6"/>
        <v>7.6234491386927061E-2</v>
      </c>
      <c r="O421" s="141">
        <f t="shared" si="6"/>
        <v>0.10675404655129839</v>
      </c>
    </row>
    <row r="422" spans="2:15" x14ac:dyDescent="0.2">
      <c r="B422" s="61" t="s">
        <v>666</v>
      </c>
      <c r="C422" s="138">
        <f>LE_BRA!C374</f>
        <v>19.474851044803962</v>
      </c>
      <c r="D422" s="172">
        <f>LE_IND!C374</f>
        <v>19.229093383842798</v>
      </c>
      <c r="E422" s="141">
        <f>LE_ZAF!C374</f>
        <v>18.811335970966567</v>
      </c>
      <c r="G422" s="61" t="s">
        <v>1090</v>
      </c>
      <c r="H422" s="138">
        <f>LE_BRA!AD374</f>
        <v>19.395417596950615</v>
      </c>
      <c r="I422" s="172">
        <f>LE_IND!AD374</f>
        <v>19.136518348738164</v>
      </c>
      <c r="J422" s="141">
        <f>LE_ZAF!AD374</f>
        <v>18.681254596264797</v>
      </c>
      <c r="L422" s="61" t="s">
        <v>1492</v>
      </c>
      <c r="M422" s="138">
        <f t="shared" si="6"/>
        <v>7.9433447853347161E-2</v>
      </c>
      <c r="N422" s="172">
        <f t="shared" si="6"/>
        <v>9.257503510463394E-2</v>
      </c>
      <c r="O422" s="141">
        <f t="shared" si="6"/>
        <v>0.13008137470177061</v>
      </c>
    </row>
    <row r="423" spans="2:15" x14ac:dyDescent="0.2">
      <c r="B423" s="61" t="s">
        <v>667</v>
      </c>
      <c r="C423" s="138">
        <f>LE_BRA!C375</f>
        <v>19.223817865599273</v>
      </c>
      <c r="D423" s="172">
        <f>LE_IND!C375</f>
        <v>18.919066378577398</v>
      </c>
      <c r="E423" s="141">
        <f>LE_ZAF!C375</f>
        <v>18.396694462710236</v>
      </c>
      <c r="G423" s="61" t="s">
        <v>1091</v>
      </c>
      <c r="H423" s="138">
        <f>LE_BRA!AD375</f>
        <v>19.126774379334968</v>
      </c>
      <c r="I423" s="172">
        <f>LE_IND!AD375</f>
        <v>18.806415601981669</v>
      </c>
      <c r="J423" s="141">
        <f>LE_ZAF!AD375</f>
        <v>18.237478379727861</v>
      </c>
      <c r="L423" s="61" t="s">
        <v>1493</v>
      </c>
      <c r="M423" s="138">
        <f t="shared" si="6"/>
        <v>9.704348626430459E-2</v>
      </c>
      <c r="N423" s="172">
        <f t="shared" si="6"/>
        <v>0.11265077659572853</v>
      </c>
      <c r="O423" s="141">
        <f t="shared" si="6"/>
        <v>0.15921608298237544</v>
      </c>
    </row>
    <row r="424" spans="2:15" x14ac:dyDescent="0.2">
      <c r="B424" s="61" t="s">
        <v>668</v>
      </c>
      <c r="C424" s="138">
        <f>LE_BRA!C376</f>
        <v>18.941823960551361</v>
      </c>
      <c r="D424" s="172">
        <f>LE_IND!C376</f>
        <v>18.548103856409551</v>
      </c>
      <c r="E424" s="141">
        <f>LE_ZAF!C376</f>
        <v>17.903275155744272</v>
      </c>
      <c r="G424" s="61" t="s">
        <v>1092</v>
      </c>
      <c r="H424" s="138">
        <f>LE_BRA!AD376</f>
        <v>18.827406197379801</v>
      </c>
      <c r="I424" s="172">
        <f>LE_IND!AD376</f>
        <v>18.413048782296045</v>
      </c>
      <c r="J424" s="141">
        <f>LE_ZAF!AD376</f>
        <v>17.711376181480357</v>
      </c>
      <c r="L424" s="61" t="s">
        <v>1494</v>
      </c>
      <c r="M424" s="138">
        <f t="shared" si="6"/>
        <v>0.11441776317155927</v>
      </c>
      <c r="N424" s="172">
        <f t="shared" si="6"/>
        <v>0.13505507411350592</v>
      </c>
      <c r="O424" s="141">
        <f t="shared" si="6"/>
        <v>0.19189897426391411</v>
      </c>
    </row>
    <row r="425" spans="2:15" x14ac:dyDescent="0.2">
      <c r="B425" s="61" t="s">
        <v>669</v>
      </c>
      <c r="C425" s="138">
        <f>LE_BRA!C377</f>
        <v>18.603025656841542</v>
      </c>
      <c r="D425" s="172">
        <f>LE_IND!C377</f>
        <v>18.096809516061022</v>
      </c>
      <c r="E425" s="141">
        <f>LE_ZAF!C377</f>
        <v>17.327328834353402</v>
      </c>
      <c r="G425" s="61" t="s">
        <v>1093</v>
      </c>
      <c r="H425" s="138">
        <f>LE_BRA!AD377</f>
        <v>18.469153346828701</v>
      </c>
      <c r="I425" s="172">
        <f>LE_IND!AD377</f>
        <v>17.935956264164634</v>
      </c>
      <c r="J425" s="141">
        <f>LE_ZAF!AD377</f>
        <v>17.100301422906497</v>
      </c>
      <c r="L425" s="61" t="s">
        <v>1495</v>
      </c>
      <c r="M425" s="138">
        <f t="shared" si="6"/>
        <v>0.1338723100128405</v>
      </c>
      <c r="N425" s="172">
        <f t="shared" si="6"/>
        <v>0.16085325189638766</v>
      </c>
      <c r="O425" s="141">
        <f t="shared" si="6"/>
        <v>0.22702741144690464</v>
      </c>
    </row>
    <row r="426" spans="2:15" x14ac:dyDescent="0.2">
      <c r="B426" s="61" t="s">
        <v>670</v>
      </c>
      <c r="C426" s="138">
        <f>LE_BRA!C378</f>
        <v>18.176059655918252</v>
      </c>
      <c r="D426" s="172">
        <f>LE_IND!C378</f>
        <v>17.538416627056847</v>
      </c>
      <c r="E426" s="141">
        <f>LE_ZAF!C378</f>
        <v>16.663055426729198</v>
      </c>
      <c r="G426" s="61" t="s">
        <v>1094</v>
      </c>
      <c r="H426" s="138">
        <f>LE_BRA!AD378</f>
        <v>18.017928919330078</v>
      </c>
      <c r="I426" s="172">
        <f>LE_IND!AD378</f>
        <v>17.346718383701155</v>
      </c>
      <c r="J426" s="141">
        <f>LE_ZAF!AD378</f>
        <v>16.399544195741697</v>
      </c>
      <c r="L426" s="61" t="s">
        <v>1496</v>
      </c>
      <c r="M426" s="138">
        <f t="shared" si="6"/>
        <v>0.15813073658817345</v>
      </c>
      <c r="N426" s="172">
        <f t="shared" si="6"/>
        <v>0.19169824335569174</v>
      </c>
      <c r="O426" s="141">
        <f t="shared" si="6"/>
        <v>0.26351123098750051</v>
      </c>
    </row>
    <row r="427" spans="2:15" x14ac:dyDescent="0.2">
      <c r="B427" s="61" t="s">
        <v>671</v>
      </c>
      <c r="C427" s="138">
        <f>LE_BRA!C379</f>
        <v>17.651271022377969</v>
      </c>
      <c r="D427" s="172">
        <f>LE_IND!C379</f>
        <v>16.859323057808641</v>
      </c>
      <c r="E427" s="141">
        <f>LE_ZAF!C379</f>
        <v>15.913555805291598</v>
      </c>
      <c r="G427" s="61" t="s">
        <v>1095</v>
      </c>
      <c r="H427" s="138">
        <f>LE_BRA!AD379</f>
        <v>17.464592662774212</v>
      </c>
      <c r="I427" s="172">
        <f>LE_IND!AD379</f>
        <v>16.632217875161817</v>
      </c>
      <c r="J427" s="141">
        <f>LE_ZAF!AD379</f>
        <v>15.614636966224463</v>
      </c>
      <c r="L427" s="61" t="s">
        <v>1497</v>
      </c>
      <c r="M427" s="138">
        <f t="shared" si="6"/>
        <v>0.18667835960375712</v>
      </c>
      <c r="N427" s="172">
        <f t="shared" si="6"/>
        <v>0.22710518264682378</v>
      </c>
      <c r="O427" s="141">
        <f t="shared" si="6"/>
        <v>0.29891883906713446</v>
      </c>
    </row>
    <row r="428" spans="2:15" x14ac:dyDescent="0.2">
      <c r="B428" s="61" t="s">
        <v>672</v>
      </c>
      <c r="C428" s="138">
        <f>LE_BRA!C380</f>
        <v>17.012488274402198</v>
      </c>
      <c r="D428" s="172">
        <f>LE_IND!C380</f>
        <v>16.0417881880145</v>
      </c>
      <c r="E428" s="141">
        <f>LE_ZAF!C380</f>
        <v>15.074109121475356</v>
      </c>
      <c r="G428" s="61" t="s">
        <v>1096</v>
      </c>
      <c r="H428" s="138">
        <f>LE_BRA!AD380</f>
        <v>16.793025810323858</v>
      </c>
      <c r="I428" s="172">
        <f>LE_IND!AD380</f>
        <v>15.775098411713955</v>
      </c>
      <c r="J428" s="141">
        <f>LE_ZAF!AD380</f>
        <v>14.742687574387025</v>
      </c>
      <c r="L428" s="61" t="s">
        <v>1498</v>
      </c>
      <c r="M428" s="138">
        <f t="shared" si="6"/>
        <v>0.21946246407834025</v>
      </c>
      <c r="N428" s="172">
        <f t="shared" si="6"/>
        <v>0.26668977630054513</v>
      </c>
      <c r="O428" s="141">
        <f t="shared" si="6"/>
        <v>0.33142154708833083</v>
      </c>
    </row>
    <row r="429" spans="2:15" x14ac:dyDescent="0.2">
      <c r="B429" s="61" t="s">
        <v>673</v>
      </c>
      <c r="C429" s="138">
        <f>LE_BRA!C381</f>
        <v>16.24565794131351</v>
      </c>
      <c r="D429" s="172">
        <f>LE_IND!C381</f>
        <v>15.067382693516903</v>
      </c>
      <c r="E429" s="141">
        <f>LE_ZAF!C381</f>
        <v>14.110976228579808</v>
      </c>
      <c r="G429" s="61" t="s">
        <v>1097</v>
      </c>
      <c r="H429" s="138">
        <f>LE_BRA!AD381</f>
        <v>15.989910513046937</v>
      </c>
      <c r="I429" s="172">
        <f>LE_IND!AD381</f>
        <v>14.757621799061821</v>
      </c>
      <c r="J429" s="141">
        <f>LE_ZAF!AD381</f>
        <v>13.748702606737933</v>
      </c>
      <c r="L429" s="61" t="s">
        <v>1499</v>
      </c>
      <c r="M429" s="138">
        <f t="shared" si="6"/>
        <v>0.25574742826657371</v>
      </c>
      <c r="N429" s="172">
        <f t="shared" si="6"/>
        <v>0.30976089445508137</v>
      </c>
      <c r="O429" s="141">
        <f t="shared" si="6"/>
        <v>0.36227362184187584</v>
      </c>
    </row>
    <row r="430" spans="2:15" x14ac:dyDescent="0.2">
      <c r="B430" s="61" t="s">
        <v>674</v>
      </c>
      <c r="C430" s="138">
        <f>LE_BRA!C382</f>
        <v>15.342272781282253</v>
      </c>
      <c r="D430" s="172">
        <f>LE_IND!C382</f>
        <v>13.940720494603511</v>
      </c>
      <c r="E430" s="141">
        <f>LE_ZAF!C382</f>
        <v>13.011920130555346</v>
      </c>
      <c r="G430" s="61" t="s">
        <v>1098</v>
      </c>
      <c r="H430" s="138">
        <f>LE_BRA!AD382</f>
        <v>15.048589354709943</v>
      </c>
      <c r="I430" s="172">
        <f>LE_IND!AD382</f>
        <v>13.588059080951828</v>
      </c>
      <c r="J430" s="141">
        <f>LE_ZAF!AD382</f>
        <v>12.622091853693147</v>
      </c>
      <c r="L430" s="61" t="s">
        <v>1500</v>
      </c>
      <c r="M430" s="138">
        <f t="shared" si="6"/>
        <v>0.29368342657230961</v>
      </c>
      <c r="N430" s="172">
        <f t="shared" si="6"/>
        <v>0.35266141365168302</v>
      </c>
      <c r="O430" s="141">
        <f t="shared" si="6"/>
        <v>0.38982827686219856</v>
      </c>
    </row>
    <row r="431" spans="2:15" x14ac:dyDescent="0.2">
      <c r="B431" s="61" t="s">
        <v>675</v>
      </c>
      <c r="C431" s="138">
        <f>LE_BRA!C383</f>
        <v>14.284293021652015</v>
      </c>
      <c r="D431" s="172">
        <f>LE_IND!C383</f>
        <v>12.673847655498454</v>
      </c>
      <c r="E431" s="141">
        <f>LE_ZAF!C383</f>
        <v>11.759484373214724</v>
      </c>
      <c r="G431" s="61" t="s">
        <v>1099</v>
      </c>
      <c r="H431" s="138">
        <f>LE_BRA!AD383</f>
        <v>13.952083839853882</v>
      </c>
      <c r="I431" s="172">
        <f>LE_IND!AD383</f>
        <v>12.282859301079432</v>
      </c>
      <c r="J431" s="141">
        <f>LE_ZAF!AD383</f>
        <v>11.346658396984113</v>
      </c>
      <c r="L431" s="61" t="s">
        <v>1501</v>
      </c>
      <c r="M431" s="138">
        <f t="shared" si="6"/>
        <v>0.33220918179813275</v>
      </c>
      <c r="N431" s="172">
        <f t="shared" si="6"/>
        <v>0.39098835441902224</v>
      </c>
      <c r="O431" s="141">
        <f t="shared" si="6"/>
        <v>0.41282597623061079</v>
      </c>
    </row>
    <row r="432" spans="2:15" x14ac:dyDescent="0.2">
      <c r="B432" s="61" t="s">
        <v>676</v>
      </c>
      <c r="C432" s="138">
        <f>LE_BRA!C384</f>
        <v>13.063648099036346</v>
      </c>
      <c r="D432" s="172">
        <f>LE_IND!C384</f>
        <v>11.265253951395268</v>
      </c>
      <c r="E432" s="141">
        <f>LE_ZAF!C384</f>
        <v>10.349096433133635</v>
      </c>
      <c r="G432" s="61" t="s">
        <v>1100</v>
      </c>
      <c r="H432" s="138">
        <f>LE_BRA!AD384</f>
        <v>12.694791882673869</v>
      </c>
      <c r="I432" s="172">
        <f>LE_IND!AD384</f>
        <v>10.842893962765807</v>
      </c>
      <c r="J432" s="141">
        <f>LE_ZAF!AD384</f>
        <v>9.9200727482000559</v>
      </c>
      <c r="L432" s="61" t="s">
        <v>1502</v>
      </c>
      <c r="M432" s="138">
        <f t="shared" si="6"/>
        <v>0.36885621636247734</v>
      </c>
      <c r="N432" s="172">
        <f t="shared" si="6"/>
        <v>0.42235998862946111</v>
      </c>
      <c r="O432" s="141">
        <f t="shared" si="6"/>
        <v>0.42902368493357912</v>
      </c>
    </row>
    <row r="433" spans="2:15" x14ac:dyDescent="0.2">
      <c r="B433" s="61" t="s">
        <v>677</v>
      </c>
      <c r="C433" s="138">
        <f>LE_BRA!C385</f>
        <v>11.691705442839849</v>
      </c>
      <c r="D433" s="172">
        <f>LE_IND!C385</f>
        <v>9.7384210364098767</v>
      </c>
      <c r="E433" s="141">
        <f>LE_ZAF!C385</f>
        <v>8.8192001317352187</v>
      </c>
      <c r="G433" s="61" t="s">
        <v>1101</v>
      </c>
      <c r="H433" s="138">
        <f>LE_BRA!AD385</f>
        <v>11.29261520573993</v>
      </c>
      <c r="I433" s="172">
        <f>LE_IND!AD385</f>
        <v>9.2953633589253108</v>
      </c>
      <c r="J433" s="141">
        <f>LE_ZAF!AD385</f>
        <v>8.3861758047238641</v>
      </c>
      <c r="L433" s="61" t="s">
        <v>1503</v>
      </c>
      <c r="M433" s="138">
        <f t="shared" si="6"/>
        <v>0.39909023709991942</v>
      </c>
      <c r="N433" s="172">
        <f t="shared" si="6"/>
        <v>0.44305767748456582</v>
      </c>
      <c r="O433" s="141">
        <f t="shared" si="6"/>
        <v>0.43302432701135452</v>
      </c>
    </row>
    <row r="434" spans="2:15" x14ac:dyDescent="0.2">
      <c r="B434" s="61" t="s">
        <v>678</v>
      </c>
      <c r="C434" s="138">
        <f>LE_BRA!C386</f>
        <v>10.179751303224908</v>
      </c>
      <c r="D434" s="172">
        <f>LE_IND!C386</f>
        <v>8.1701222711126036</v>
      </c>
      <c r="E434" s="141">
        <f>LE_ZAF!C386</f>
        <v>7.22629638734933</v>
      </c>
      <c r="G434" s="61" t="s">
        <v>1102</v>
      </c>
      <c r="H434" s="138">
        <f>LE_BRA!AD386</f>
        <v>9.7607226232651332</v>
      </c>
      <c r="I434" s="172">
        <f>LE_IND!AD386</f>
        <v>7.7232191943327244</v>
      </c>
      <c r="J434" s="141">
        <f>LE_ZAF!AD386</f>
        <v>6.8061070492965969</v>
      </c>
      <c r="L434" s="61" t="s">
        <v>1504</v>
      </c>
      <c r="M434" s="138">
        <f t="shared" si="6"/>
        <v>0.41902867995977466</v>
      </c>
      <c r="N434" s="172">
        <f t="shared" si="6"/>
        <v>0.44690307677987917</v>
      </c>
      <c r="O434" s="141">
        <f t="shared" si="6"/>
        <v>0.42018933805273306</v>
      </c>
    </row>
    <row r="435" spans="2:15" x14ac:dyDescent="0.2">
      <c r="B435" s="61" t="s">
        <v>679</v>
      </c>
      <c r="C435" s="138">
        <f>LE_BRA!C387</f>
        <v>7.8843229044533025</v>
      </c>
      <c r="D435" s="172">
        <f>LE_IND!C387</f>
        <v>5.9893286413217615</v>
      </c>
      <c r="E435" s="141">
        <f>LE_ZAF!C387</f>
        <v>4.9630955459243671</v>
      </c>
      <c r="G435" s="61" t="s">
        <v>1103</v>
      </c>
      <c r="H435" s="138">
        <f>LE_BRA!AD387</f>
        <v>7.4624184246906351</v>
      </c>
      <c r="I435" s="172">
        <f>LE_IND!AD387</f>
        <v>5.5664701785839723</v>
      </c>
      <c r="J435" s="141">
        <f>LE_ZAF!AD387</f>
        <v>4.5887196863502666</v>
      </c>
      <c r="L435" s="61" t="s">
        <v>1505</v>
      </c>
      <c r="M435" s="138">
        <f t="shared" si="6"/>
        <v>0.42190447976266743</v>
      </c>
      <c r="N435" s="172">
        <f t="shared" si="6"/>
        <v>0.42285846273778915</v>
      </c>
      <c r="O435" s="141">
        <f t="shared" si="6"/>
        <v>0.37437585957410047</v>
      </c>
    </row>
    <row r="436" spans="2:15" x14ac:dyDescent="0.2">
      <c r="B436" s="61" t="s">
        <v>680</v>
      </c>
      <c r="C436" s="138">
        <f>LE_BRA!C388</f>
        <v>19.850620163361711</v>
      </c>
      <c r="D436" s="172">
        <f>LE_IND!C388</f>
        <v>19.651228453402357</v>
      </c>
      <c r="E436" s="141">
        <f>LE_ZAF!C388</f>
        <v>19.371769833974408</v>
      </c>
      <c r="G436" s="61" t="s">
        <v>1105</v>
      </c>
      <c r="H436" s="138">
        <f>LE_BRA!AD388</f>
        <v>19.798902722963312</v>
      </c>
      <c r="I436" s="172">
        <f>LE_IND!AD388</f>
        <v>19.58484740764969</v>
      </c>
      <c r="J436" s="141">
        <f>LE_ZAF!AD388</f>
        <v>19.279369619944962</v>
      </c>
      <c r="L436" s="61" t="s">
        <v>1506</v>
      </c>
      <c r="M436" s="138">
        <f t="shared" si="6"/>
        <v>5.1717440398398651E-2</v>
      </c>
      <c r="N436" s="172">
        <f t="shared" si="6"/>
        <v>6.6381045752667234E-2</v>
      </c>
      <c r="O436" s="141">
        <f t="shared" si="6"/>
        <v>9.2400214029446204E-2</v>
      </c>
    </row>
    <row r="437" spans="2:15" x14ac:dyDescent="0.2">
      <c r="B437" s="61" t="s">
        <v>681</v>
      </c>
      <c r="C437" s="138">
        <f>LE_BRA!C389</f>
        <v>19.693626848042577</v>
      </c>
      <c r="D437" s="172">
        <f>LE_IND!C389</f>
        <v>19.483538916497928</v>
      </c>
      <c r="E437" s="141">
        <f>LE_ZAF!C389</f>
        <v>19.150476787511867</v>
      </c>
      <c r="G437" s="61" t="s">
        <v>1106</v>
      </c>
      <c r="H437" s="138">
        <f>LE_BRA!AD389</f>
        <v>19.630687840637819</v>
      </c>
      <c r="I437" s="172">
        <f>LE_IND!AD389</f>
        <v>19.407906199426687</v>
      </c>
      <c r="J437" s="141">
        <f>LE_ZAF!AD389</f>
        <v>19.044697387668847</v>
      </c>
      <c r="L437" s="61" t="s">
        <v>1507</v>
      </c>
      <c r="M437" s="138">
        <f t="shared" si="6"/>
        <v>6.2939007404757774E-2</v>
      </c>
      <c r="N437" s="172">
        <f t="shared" si="6"/>
        <v>7.5632717071240307E-2</v>
      </c>
      <c r="O437" s="141">
        <f t="shared" si="6"/>
        <v>0.10577939984301921</v>
      </c>
    </row>
    <row r="438" spans="2:15" x14ac:dyDescent="0.2">
      <c r="B438" s="61" t="s">
        <v>682</v>
      </c>
      <c r="C438" s="138">
        <f>LE_BRA!C390</f>
        <v>19.484761537596853</v>
      </c>
      <c r="D438" s="172">
        <f>LE_IND!C390</f>
        <v>19.237017198504972</v>
      </c>
      <c r="E438" s="141">
        <f>LE_ZAF!C390</f>
        <v>18.823247674888012</v>
      </c>
      <c r="G438" s="61" t="s">
        <v>1107</v>
      </c>
      <c r="H438" s="138">
        <f>LE_BRA!AD390</f>
        <v>19.406325390484156</v>
      </c>
      <c r="I438" s="172">
        <f>LE_IND!AD390</f>
        <v>19.14512510550081</v>
      </c>
      <c r="J438" s="141">
        <f>LE_ZAF!AD390</f>
        <v>18.694314468838357</v>
      </c>
      <c r="L438" s="61" t="s">
        <v>1508</v>
      </c>
      <c r="M438" s="138">
        <f t="shared" si="6"/>
        <v>7.8436147112697086E-2</v>
      </c>
      <c r="N438" s="172">
        <f t="shared" si="6"/>
        <v>9.1892093004162234E-2</v>
      </c>
      <c r="O438" s="141">
        <f t="shared" si="6"/>
        <v>0.12893320604965552</v>
      </c>
    </row>
    <row r="439" spans="2:15" x14ac:dyDescent="0.2">
      <c r="B439" s="61" t="s">
        <v>683</v>
      </c>
      <c r="C439" s="138">
        <f>LE_BRA!C391</f>
        <v>19.23574519993484</v>
      </c>
      <c r="D439" s="172">
        <f>LE_IND!C391</f>
        <v>18.928539406260295</v>
      </c>
      <c r="E439" s="141">
        <f>LE_ZAF!C391</f>
        <v>18.411156066879531</v>
      </c>
      <c r="G439" s="61" t="s">
        <v>1108</v>
      </c>
      <c r="H439" s="138">
        <f>LE_BRA!AD391</f>
        <v>19.139879584989327</v>
      </c>
      <c r="I439" s="172">
        <f>LE_IND!AD391</f>
        <v>18.816676469030096</v>
      </c>
      <c r="J439" s="141">
        <f>LE_ZAF!AD391</f>
        <v>18.253312480846663</v>
      </c>
      <c r="L439" s="61" t="s">
        <v>1509</v>
      </c>
      <c r="M439" s="138">
        <f t="shared" si="6"/>
        <v>9.5865614945513045E-2</v>
      </c>
      <c r="N439" s="172">
        <f t="shared" si="6"/>
        <v>0.11186293723019958</v>
      </c>
      <c r="O439" s="141">
        <f t="shared" si="6"/>
        <v>0.15784358603286819</v>
      </c>
    </row>
    <row r="440" spans="2:15" x14ac:dyDescent="0.2">
      <c r="B440" s="61" t="s">
        <v>684</v>
      </c>
      <c r="C440" s="138">
        <f>LE_BRA!C392</f>
        <v>18.955452707364508</v>
      </c>
      <c r="D440" s="172">
        <f>LE_IND!C392</f>
        <v>18.559301570338299</v>
      </c>
      <c r="E440" s="141">
        <f>LE_ZAF!C392</f>
        <v>17.920501887797847</v>
      </c>
      <c r="G440" s="61" t="s">
        <v>1109</v>
      </c>
      <c r="H440" s="138">
        <f>LE_BRA!AD392</f>
        <v>18.842330508094069</v>
      </c>
      <c r="I440" s="172">
        <f>LE_IND!AD392</f>
        <v>18.425137319514427</v>
      </c>
      <c r="J440" s="141">
        <f>LE_ZAF!AD392</f>
        <v>17.730204935587775</v>
      </c>
      <c r="L440" s="61" t="s">
        <v>1510</v>
      </c>
      <c r="M440" s="138">
        <f t="shared" si="6"/>
        <v>0.11312219927043898</v>
      </c>
      <c r="N440" s="172">
        <f t="shared" si="6"/>
        <v>0.13416425082387207</v>
      </c>
      <c r="O440" s="141">
        <f t="shared" si="6"/>
        <v>0.19029695221007259</v>
      </c>
    </row>
    <row r="441" spans="2:15" x14ac:dyDescent="0.2">
      <c r="B441" s="61" t="s">
        <v>685</v>
      </c>
      <c r="C441" s="138">
        <f>LE_BRA!C393</f>
        <v>18.618450516352187</v>
      </c>
      <c r="D441" s="172">
        <f>LE_IND!C393</f>
        <v>18.109992750448448</v>
      </c>
      <c r="E441" s="141">
        <f>LE_ZAF!C393</f>
        <v>17.347085796049445</v>
      </c>
      <c r="G441" s="61" t="s">
        <v>1110</v>
      </c>
      <c r="H441" s="138">
        <f>LE_BRA!AD393</f>
        <v>18.485978294770845</v>
      </c>
      <c r="I441" s="172">
        <f>LE_IND!AD393</f>
        <v>17.950136927458264</v>
      </c>
      <c r="J441" s="141">
        <f>LE_ZAF!AD393</f>
        <v>17.121838425562082</v>
      </c>
      <c r="L441" s="61" t="s">
        <v>1511</v>
      </c>
      <c r="M441" s="138">
        <f t="shared" si="6"/>
        <v>0.13247222158134164</v>
      </c>
      <c r="N441" s="172">
        <f t="shared" si="6"/>
        <v>0.15985582299018475</v>
      </c>
      <c r="O441" s="141">
        <f t="shared" si="6"/>
        <v>0.22524737048736299</v>
      </c>
    </row>
    <row r="442" spans="2:15" x14ac:dyDescent="0.2">
      <c r="B442" s="61" t="s">
        <v>686</v>
      </c>
      <c r="C442" s="138">
        <f>LE_BRA!C394</f>
        <v>18.193803361022777</v>
      </c>
      <c r="D442" s="172">
        <f>LE_IND!C394</f>
        <v>17.553968999466814</v>
      </c>
      <c r="E442" s="141">
        <f>LE_ZAF!C394</f>
        <v>16.684680510711253</v>
      </c>
      <c r="G442" s="61" t="s">
        <v>1111</v>
      </c>
      <c r="H442" s="138">
        <f>LE_BRA!AD394</f>
        <v>18.037214236119389</v>
      </c>
      <c r="I442" s="172">
        <f>LE_IND!AD394</f>
        <v>17.363387692731227</v>
      </c>
      <c r="J442" s="141">
        <f>LE_ZAF!AD394</f>
        <v>16.423026592395278</v>
      </c>
      <c r="L442" s="61" t="s">
        <v>1512</v>
      </c>
      <c r="M442" s="138">
        <f t="shared" si="6"/>
        <v>0.1565891249033875</v>
      </c>
      <c r="N442" s="172">
        <f t="shared" si="6"/>
        <v>0.19058130673558793</v>
      </c>
      <c r="O442" s="141">
        <f t="shared" si="6"/>
        <v>0.26165391831597518</v>
      </c>
    </row>
    <row r="443" spans="2:15" x14ac:dyDescent="0.2">
      <c r="B443" s="61" t="s">
        <v>687</v>
      </c>
      <c r="C443" s="138">
        <f>LE_BRA!C395</f>
        <v>17.671714629024031</v>
      </c>
      <c r="D443" s="172">
        <f>LE_IND!C395</f>
        <v>16.877514544321905</v>
      </c>
      <c r="E443" s="141">
        <f>LE_ZAF!C395</f>
        <v>15.936033749081608</v>
      </c>
      <c r="G443" s="61" t="s">
        <v>1112</v>
      </c>
      <c r="H443" s="138">
        <f>LE_BRA!AD395</f>
        <v>17.486732436943218</v>
      </c>
      <c r="I443" s="172">
        <f>LE_IND!AD395</f>
        <v>16.651638166844503</v>
      </c>
      <c r="J443" s="141">
        <f>LE_ZAF!AD395</f>
        <v>15.638914938319269</v>
      </c>
      <c r="L443" s="61" t="s">
        <v>1513</v>
      </c>
      <c r="M443" s="138">
        <f t="shared" si="6"/>
        <v>0.18498219208081323</v>
      </c>
      <c r="N443" s="172">
        <f t="shared" si="6"/>
        <v>0.22587637747740175</v>
      </c>
      <c r="O443" s="141">
        <f t="shared" si="6"/>
        <v>0.29711881076233837</v>
      </c>
    </row>
    <row r="444" spans="2:15" x14ac:dyDescent="0.2">
      <c r="B444" s="61" t="s">
        <v>688</v>
      </c>
      <c r="C444" s="138">
        <f>LE_BRA!C396</f>
        <v>17.035971718384058</v>
      </c>
      <c r="D444" s="172">
        <f>LE_IND!C396</f>
        <v>16.06279403908659</v>
      </c>
      <c r="E444" s="141">
        <f>LE_ZAF!C396</f>
        <v>15.096338510157862</v>
      </c>
      <c r="G444" s="61" t="s">
        <v>1113</v>
      </c>
      <c r="H444" s="138">
        <f>LE_BRA!AD396</f>
        <v>16.818362585405346</v>
      </c>
      <c r="I444" s="172">
        <f>LE_IND!AD396</f>
        <v>15.797420485456421</v>
      </c>
      <c r="J444" s="141">
        <f>LE_ZAF!AD396</f>
        <v>14.766522103896467</v>
      </c>
      <c r="L444" s="61" t="s">
        <v>1514</v>
      </c>
      <c r="M444" s="138">
        <f t="shared" si="6"/>
        <v>0.21760913297871198</v>
      </c>
      <c r="N444" s="172">
        <f t="shared" si="6"/>
        <v>0.26537355363016957</v>
      </c>
      <c r="O444" s="141">
        <f t="shared" si="6"/>
        <v>0.3298164062613953</v>
      </c>
    </row>
    <row r="445" spans="2:15" x14ac:dyDescent="0.2">
      <c r="B445" s="61" t="s">
        <v>689</v>
      </c>
      <c r="C445" s="138">
        <f>LE_BRA!C397</f>
        <v>16.272384436367762</v>
      </c>
      <c r="D445" s="172">
        <f>LE_IND!C397</f>
        <v>15.091315108232045</v>
      </c>
      <c r="E445" s="141">
        <f>LE_ZAF!C397</f>
        <v>14.132466796137273</v>
      </c>
      <c r="G445" s="61" t="s">
        <v>1114</v>
      </c>
      <c r="H445" s="138">
        <f>LE_BRA!AD397</f>
        <v>16.01863054909597</v>
      </c>
      <c r="I445" s="172">
        <f>LE_IND!AD397</f>
        <v>14.782924111284467</v>
      </c>
      <c r="J445" s="141">
        <f>LE_ZAF!AD397</f>
        <v>13.771540617341184</v>
      </c>
      <c r="L445" s="61" t="s">
        <v>1515</v>
      </c>
      <c r="M445" s="138">
        <f t="shared" si="6"/>
        <v>0.25375388727179171</v>
      </c>
      <c r="N445" s="172">
        <f t="shared" si="6"/>
        <v>0.30839099694757799</v>
      </c>
      <c r="O445" s="141">
        <f t="shared" si="6"/>
        <v>0.36092617879608824</v>
      </c>
    </row>
    <row r="446" spans="2:15" x14ac:dyDescent="0.2">
      <c r="B446" s="61" t="s">
        <v>690</v>
      </c>
      <c r="C446" s="138">
        <f>LE_BRA!C398</f>
        <v>15.372107454950751</v>
      </c>
      <c r="D446" s="172">
        <f>LE_IND!C398</f>
        <v>13.967293966032537</v>
      </c>
      <c r="E446" s="141">
        <f>LE_ZAF!C398</f>
        <v>13.032322590876198</v>
      </c>
      <c r="G446" s="61" t="s">
        <v>1115</v>
      </c>
      <c r="H446" s="138">
        <f>LE_BRA!AD398</f>
        <v>15.080501992628044</v>
      </c>
      <c r="I446" s="172">
        <f>LE_IND!AD398</f>
        <v>13.615983682708626</v>
      </c>
      <c r="J446" s="141">
        <f>LE_ZAF!AD398</f>
        <v>12.643541663786172</v>
      </c>
      <c r="L446" s="61" t="s">
        <v>1516</v>
      </c>
      <c r="M446" s="138">
        <f t="shared" si="6"/>
        <v>0.2916054623227069</v>
      </c>
      <c r="N446" s="172">
        <f t="shared" si="6"/>
        <v>0.35131028332391168</v>
      </c>
      <c r="O446" s="141">
        <f t="shared" si="6"/>
        <v>0.38878092709002665</v>
      </c>
    </row>
    <row r="447" spans="2:15" x14ac:dyDescent="0.2">
      <c r="B447" s="61" t="s">
        <v>691</v>
      </c>
      <c r="C447" s="138">
        <f>LE_BRA!C399</f>
        <v>14.316853885363123</v>
      </c>
      <c r="D447" s="172">
        <f>LE_IND!C399</f>
        <v>12.702308525200346</v>
      </c>
      <c r="E447" s="141">
        <f>LE_ZAF!C399</f>
        <v>11.778661583104133</v>
      </c>
      <c r="G447" s="61" t="s">
        <v>1116</v>
      </c>
      <c r="H447" s="138">
        <f>LE_BRA!AD399</f>
        <v>13.986730829584708</v>
      </c>
      <c r="I447" s="172">
        <f>LE_IND!AD399</f>
        <v>12.312545808362154</v>
      </c>
      <c r="J447" s="141">
        <f>LE_ZAF!AD399</f>
        <v>11.366565791874841</v>
      </c>
      <c r="L447" s="61" t="s">
        <v>1517</v>
      </c>
      <c r="M447" s="138">
        <f t="shared" si="6"/>
        <v>0.33012305577841516</v>
      </c>
      <c r="N447" s="172">
        <f t="shared" si="6"/>
        <v>0.38976271683819164</v>
      </c>
      <c r="O447" s="141">
        <f t="shared" si="6"/>
        <v>0.41209579122929263</v>
      </c>
    </row>
    <row r="448" spans="2:15" x14ac:dyDescent="0.2">
      <c r="B448" s="61" t="s">
        <v>692</v>
      </c>
      <c r="C448" s="138">
        <f>LE_BRA!C400</f>
        <v>13.098042898440546</v>
      </c>
      <c r="D448" s="172">
        <f>LE_IND!C400</f>
        <v>11.294652446299699</v>
      </c>
      <c r="E448" s="141">
        <f>LE_ZAF!C400</f>
        <v>10.367098123126658</v>
      </c>
      <c r="G448" s="61" t="s">
        <v>1117</v>
      </c>
      <c r="H448" s="138">
        <f>LE_BRA!AD400</f>
        <v>12.731169341357491</v>
      </c>
      <c r="I448" s="172">
        <f>LE_IND!AD400</f>
        <v>10.873296131301661</v>
      </c>
      <c r="J448" s="141">
        <f>LE_ZAF!AD400</f>
        <v>9.9384972305680019</v>
      </c>
      <c r="L448" s="61" t="s">
        <v>1518</v>
      </c>
      <c r="M448" s="138">
        <f t="shared" si="6"/>
        <v>0.36687355708305525</v>
      </c>
      <c r="N448" s="172">
        <f t="shared" si="6"/>
        <v>0.42135631499803772</v>
      </c>
      <c r="O448" s="141">
        <f t="shared" si="6"/>
        <v>0.42860089255865574</v>
      </c>
    </row>
    <row r="449" spans="2:15" x14ac:dyDescent="0.2">
      <c r="B449" s="61" t="s">
        <v>693</v>
      </c>
      <c r="C449" s="138">
        <f>LE_BRA!C401</f>
        <v>11.726280381543909</v>
      </c>
      <c r="D449" s="172">
        <f>LE_IND!C401</f>
        <v>9.7673950603501378</v>
      </c>
      <c r="E449" s="141">
        <f>LE_ZAF!C401</f>
        <v>8.8358990683124823</v>
      </c>
      <c r="G449" s="61" t="s">
        <v>1118</v>
      </c>
      <c r="H449" s="138">
        <f>LE_BRA!AD401</f>
        <v>11.328916533582314</v>
      </c>
      <c r="I449" s="172">
        <f>LE_IND!AD401</f>
        <v>9.3250320650655176</v>
      </c>
      <c r="J449" s="141">
        <f>LE_ZAF!AD401</f>
        <v>8.4029933019934457</v>
      </c>
      <c r="L449" s="61" t="s">
        <v>1519</v>
      </c>
      <c r="M449" s="138">
        <f t="shared" si="6"/>
        <v>0.39736384796159463</v>
      </c>
      <c r="N449" s="172">
        <f t="shared" si="6"/>
        <v>0.4423629952846202</v>
      </c>
      <c r="O449" s="141">
        <f t="shared" si="6"/>
        <v>0.43290576631903654</v>
      </c>
    </row>
    <row r="450" spans="2:15" x14ac:dyDescent="0.2">
      <c r="B450" s="61" t="s">
        <v>694</v>
      </c>
      <c r="C450" s="138">
        <f>LE_BRA!C402</f>
        <v>10.212686362236521</v>
      </c>
      <c r="D450" s="172">
        <f>LE_IND!C402</f>
        <v>8.1968876056462712</v>
      </c>
      <c r="E450" s="141">
        <f>LE_ZAF!C402</f>
        <v>7.2416678003747332</v>
      </c>
      <c r="G450" s="61" t="s">
        <v>1119</v>
      </c>
      <c r="H450" s="138">
        <f>LE_BRA!AD402</f>
        <v>9.7950158718967373</v>
      </c>
      <c r="I450" s="172">
        <f>LE_IND!AD402</f>
        <v>7.7503239416498966</v>
      </c>
      <c r="J450" s="141">
        <f>LE_ZAF!AD402</f>
        <v>6.8213165536902105</v>
      </c>
      <c r="L450" s="61" t="s">
        <v>1520</v>
      </c>
      <c r="M450" s="138">
        <f t="shared" si="6"/>
        <v>0.4176704903397841</v>
      </c>
      <c r="N450" s="172">
        <f t="shared" si="6"/>
        <v>0.44656366399637459</v>
      </c>
      <c r="O450" s="141">
        <f t="shared" si="6"/>
        <v>0.42035124668452273</v>
      </c>
    </row>
    <row r="451" spans="2:15" x14ac:dyDescent="0.2">
      <c r="B451" s="63" t="s">
        <v>695</v>
      </c>
      <c r="C451" s="139">
        <f>LE_BRA!C403</f>
        <v>7.9116870856926234</v>
      </c>
      <c r="D451" s="174">
        <f>LE_IND!C403</f>
        <v>6.0101952601940232</v>
      </c>
      <c r="E451" s="142">
        <f>LE_ZAF!C403</f>
        <v>4.9767283622253222</v>
      </c>
      <c r="G451" s="63" t="s">
        <v>1120</v>
      </c>
      <c r="H451" s="139">
        <f>LE_BRA!AD403</f>
        <v>7.4905703944359576</v>
      </c>
      <c r="I451" s="174">
        <f>LE_IND!AD403</f>
        <v>5.5872158950261355</v>
      </c>
      <c r="J451" s="142">
        <f>LE_ZAF!AD403</f>
        <v>4.6018670777339645</v>
      </c>
      <c r="L451" s="63" t="s">
        <v>1521</v>
      </c>
      <c r="M451" s="139">
        <f t="shared" si="6"/>
        <v>0.42111669125666573</v>
      </c>
      <c r="N451" s="174">
        <f t="shared" si="6"/>
        <v>0.4229793651678877</v>
      </c>
      <c r="O451" s="142">
        <f t="shared" si="6"/>
        <v>0.37486128449135769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9B3E-BEAF-484F-A0B6-15771E38B7C5}">
  <dimension ref="A1:T294"/>
  <sheetViews>
    <sheetView workbookViewId="0">
      <pane ySplit="2" topLeftCell="A13" activePane="bottomLeft" state="frozen"/>
      <selection activeCell="B32" sqref="B32"/>
      <selection pane="bottomLeft" activeCell="C161" sqref="C161"/>
    </sheetView>
  </sheetViews>
  <sheetFormatPr baseColWidth="10" defaultColWidth="8.83203125" defaultRowHeight="15" x14ac:dyDescent="0.2"/>
  <cols>
    <col min="1" max="1" width="13.1640625" customWidth="1"/>
    <col min="2" max="2" width="13.6640625" customWidth="1"/>
    <col min="3" max="3" width="188.1640625" customWidth="1"/>
    <col min="4" max="4" width="3.5" customWidth="1"/>
    <col min="5" max="20" width="10.83203125" customWidth="1"/>
    <col min="21" max="28" width="12.83203125" customWidth="1"/>
  </cols>
  <sheetData>
    <row r="1" spans="1:20" ht="16" x14ac:dyDescent="0.2">
      <c r="A1" s="37" t="s">
        <v>8971</v>
      </c>
      <c r="E1" s="32" t="s">
        <v>5</v>
      </c>
      <c r="F1" s="1" t="s">
        <v>8927</v>
      </c>
      <c r="G1" s="32" t="s">
        <v>70</v>
      </c>
      <c r="H1" s="32" t="s">
        <v>71</v>
      </c>
      <c r="I1" s="32" t="s">
        <v>9258</v>
      </c>
      <c r="J1" s="147" t="s">
        <v>9257</v>
      </c>
      <c r="K1" s="32" t="s">
        <v>8945</v>
      </c>
      <c r="L1" s="32" t="s">
        <v>8946</v>
      </c>
      <c r="M1" s="32" t="s">
        <v>92</v>
      </c>
      <c r="N1" s="32" t="s">
        <v>93</v>
      </c>
      <c r="O1" s="32" t="s">
        <v>282</v>
      </c>
      <c r="P1" s="32" t="s">
        <v>94</v>
      </c>
      <c r="Q1" s="32" t="s">
        <v>95</v>
      </c>
      <c r="R1" s="32" t="s">
        <v>96</v>
      </c>
      <c r="S1" s="32" t="s">
        <v>97</v>
      </c>
      <c r="T1" s="32" t="s">
        <v>7</v>
      </c>
    </row>
    <row r="2" spans="1:20" s="10" customFormat="1" x14ac:dyDescent="0.2">
      <c r="E2" s="10" t="s">
        <v>283</v>
      </c>
      <c r="F2" s="10" t="s">
        <v>292</v>
      </c>
      <c r="G2" s="10" t="s">
        <v>293</v>
      </c>
      <c r="H2" s="10" t="s">
        <v>294</v>
      </c>
      <c r="I2" t="s">
        <v>9017</v>
      </c>
      <c r="J2" s="91" t="s">
        <v>9018</v>
      </c>
      <c r="K2" s="10" t="s">
        <v>8943</v>
      </c>
      <c r="L2" s="10" t="s">
        <v>8944</v>
      </c>
      <c r="M2" s="10" t="s">
        <v>284</v>
      </c>
      <c r="N2" s="10" t="s">
        <v>285</v>
      </c>
      <c r="O2" s="10" t="s">
        <v>286</v>
      </c>
      <c r="P2" s="10" t="s">
        <v>287</v>
      </c>
      <c r="Q2" s="10" t="s">
        <v>288</v>
      </c>
      <c r="R2" s="10" t="s">
        <v>289</v>
      </c>
      <c r="S2" s="10" t="s">
        <v>290</v>
      </c>
      <c r="T2" s="10" t="s">
        <v>291</v>
      </c>
    </row>
    <row r="3" spans="1:20" s="3" customFormat="1" hidden="1" x14ac:dyDescent="0.2">
      <c r="A3" s="3" t="s">
        <v>1575</v>
      </c>
      <c r="B3" s="3" t="s">
        <v>111</v>
      </c>
      <c r="C3" s="67" t="s">
        <v>1549</v>
      </c>
      <c r="D3" s="3" t="str">
        <f t="shared" ref="D3:D12" si="0">_xlfn.CONCAT(E3," * ",E$2," + ",F3," * ",F$2," + ",G3," * ",G$2," + ",H3," * ",H$2," + ",I3," * ",I$2," + ",K3," * ",K$2," + ",M3," * ",M$2," + ",N3," * ",N$2," + ",O3," * ",O$2," + ",P3," * ",P$2," + ",Q3," * ",Q$2," + ",R3," * ",R$2," + ",S3," * ",S$2," + ",T3," * ",T$2)</f>
        <v>0 * c_a_ vax + 0 * c_a_HHCM + 0 * c_a_TPT_DS + 0 * c_a_TPT_DR + 0 * c_a_nutrition_index + 0 * c_a_screen_CXR + n_assess_y[n] * c_a_diag_standard + 0 * c_a_diag_improved + 0 * c_a_DST + n_treat_DS_y[n] * c_a_treat_DS_standard + 0 * c_a_treat_DS_improved + n_treat_DR_y[n] * c_a_treat_DR_standard + 0 * c_a_treat_DR_improved + 0 * c_a_prison</v>
      </c>
      <c r="E3">
        <v>0</v>
      </c>
      <c r="F3">
        <v>0</v>
      </c>
      <c r="G3">
        <v>0</v>
      </c>
      <c r="H3">
        <v>0</v>
      </c>
      <c r="I3">
        <v>0</v>
      </c>
      <c r="J3" s="10">
        <v>0</v>
      </c>
      <c r="K3">
        <v>0</v>
      </c>
      <c r="L3">
        <v>0</v>
      </c>
      <c r="M3" s="5" t="s">
        <v>1531</v>
      </c>
      <c r="N3">
        <v>0</v>
      </c>
      <c r="O3">
        <v>0</v>
      </c>
      <c r="P3" s="5" t="s">
        <v>1538</v>
      </c>
      <c r="Q3">
        <v>0</v>
      </c>
      <c r="R3" s="5" t="s">
        <v>1539</v>
      </c>
      <c r="S3">
        <v>0</v>
      </c>
      <c r="T3">
        <v>0</v>
      </c>
    </row>
    <row r="4" spans="1:20" s="3" customFormat="1" hidden="1" x14ac:dyDescent="0.2">
      <c r="A4" s="3" t="s">
        <v>1576</v>
      </c>
      <c r="B4" s="3" t="s">
        <v>60</v>
      </c>
      <c r="C4" s="3" t="s">
        <v>1637</v>
      </c>
      <c r="D4" s="3" t="str">
        <f t="shared" si="0"/>
        <v>n_vaccinated_y[n] * c_a_ vax + 0 * c_a_HHCM + 0 * c_a_TPT_DS + 0 * c_a_TPT_DR + 0 * c_a_nutrition_index + 0 * c_a_screen_CXR + n_assess_y[n] * c_a_diag_standard + 0 * c_a_diag_improved + 0 * c_a_DST + n_treat_DS_y[n] * c_a_treat_DS_standard + 0 * c_a_treat_DS_improved + n_treat_DR_y[n] * c_a_treat_DR_standard + 0 * c_a_treat_DR_improved + 0 * c_a_prison</v>
      </c>
      <c r="E4" t="s">
        <v>9034</v>
      </c>
      <c r="F4" s="3">
        <v>0</v>
      </c>
      <c r="G4" s="3">
        <v>0</v>
      </c>
      <c r="H4" s="3">
        <v>0</v>
      </c>
      <c r="I4" s="3">
        <v>0</v>
      </c>
      <c r="K4" s="3">
        <v>0</v>
      </c>
      <c r="L4" s="3">
        <v>0</v>
      </c>
      <c r="M4" s="6" t="s">
        <v>1531</v>
      </c>
      <c r="N4" s="3">
        <v>0</v>
      </c>
      <c r="O4" s="3">
        <v>0</v>
      </c>
      <c r="P4" s="6" t="s">
        <v>1538</v>
      </c>
      <c r="Q4" s="3">
        <v>0</v>
      </c>
      <c r="R4" s="6" t="s">
        <v>1539</v>
      </c>
      <c r="S4" s="3">
        <v>0</v>
      </c>
      <c r="T4" s="3">
        <v>0</v>
      </c>
    </row>
    <row r="5" spans="1:20" s="3" customFormat="1" hidden="1" x14ac:dyDescent="0.2">
      <c r="A5" s="3" t="s">
        <v>1577</v>
      </c>
      <c r="B5" s="3" t="s">
        <v>61</v>
      </c>
      <c r="C5" s="3" t="s">
        <v>1548</v>
      </c>
      <c r="D5" s="3" t="str">
        <f t="shared" si="0"/>
        <v>0 * c_a_ vax + n_HHC_DS_y[n] + n_HHC_DR_y[n] * c_a_HHCM + n_HHC_DSTPT_y[n] * c_a_TPT_DS + n_HHC_DRTPT_y[n] * c_a_TPT_DR + 0 * c_a_nutrition_index + 0 * c_a_screen_CXR + n_assess_y[n] * c_a_diag_standard + 0 * c_a_diag_improved + 0 * c_a_DST + n_treat_DS_y[n] * c_a_treat_DS_standard + 0 * c_a_treat_DS_improved + n_treat_DR_y[n] * c_a_treat_DR_standard + 0 * c_a_treat_DR_improved + 0 * c_a_prison</v>
      </c>
      <c r="E5" s="3">
        <v>0</v>
      </c>
      <c r="F5" s="3" t="s">
        <v>8974</v>
      </c>
      <c r="G5" s="7" t="s">
        <v>1528</v>
      </c>
      <c r="H5" s="7" t="s">
        <v>1530</v>
      </c>
      <c r="I5" s="3">
        <v>0</v>
      </c>
      <c r="K5" s="3">
        <v>0</v>
      </c>
      <c r="L5" s="3">
        <v>0</v>
      </c>
      <c r="M5" s="7" t="s">
        <v>1531</v>
      </c>
      <c r="N5" s="3">
        <v>0</v>
      </c>
      <c r="O5" s="3">
        <v>0</v>
      </c>
      <c r="P5" s="7" t="s">
        <v>1538</v>
      </c>
      <c r="Q5" s="3">
        <v>0</v>
      </c>
      <c r="R5" s="7" t="s">
        <v>1539</v>
      </c>
      <c r="S5" s="3">
        <v>0</v>
      </c>
      <c r="T5" s="3">
        <v>0</v>
      </c>
    </row>
    <row r="6" spans="1:20" s="3" customFormat="1" hidden="1" x14ac:dyDescent="0.2">
      <c r="A6" s="3" t="s">
        <v>1578</v>
      </c>
      <c r="B6" s="3" t="s">
        <v>62</v>
      </c>
      <c r="C6" s="3" t="s">
        <v>1547</v>
      </c>
      <c r="D6" s="3" t="str">
        <f t="shared" si="0"/>
        <v>0 * c_a_ vax + n_HHC_BMI_y[n] * c_a_HHCM + 0 * c_a_TPT_DS + 0 * c_a_TPT_DR + n_HHC_BMI_y[n] * c_a_nutrition_index + 0 * c_a_screen_CXR + n_assess_y[n] * c_a_diag_standard + 0 * c_a_diag_improved + 0 * c_a_DST + n_treat_DS_y[n] * c_a_treat_DS_standard + 0 * c_a_treat_DS_improved + n_treat_DR_y[n] * c_a_treat_DR_standard + 0 * c_a_treat_DR_improved + 0 * c_a_prison</v>
      </c>
      <c r="E6" s="3">
        <v>0</v>
      </c>
      <c r="F6" s="3" t="s">
        <v>1527</v>
      </c>
      <c r="G6" s="3">
        <v>0</v>
      </c>
      <c r="H6" s="3">
        <v>0</v>
      </c>
      <c r="I6" s="7" t="s">
        <v>1527</v>
      </c>
      <c r="J6" s="7"/>
      <c r="K6" s="3">
        <v>0</v>
      </c>
      <c r="L6" s="3">
        <v>0</v>
      </c>
      <c r="M6" s="7" t="s">
        <v>1531</v>
      </c>
      <c r="N6" s="3">
        <v>0</v>
      </c>
      <c r="O6" s="3">
        <v>0</v>
      </c>
      <c r="P6" s="7" t="s">
        <v>1538</v>
      </c>
      <c r="Q6" s="3">
        <v>0</v>
      </c>
      <c r="R6" s="7" t="s">
        <v>1539</v>
      </c>
      <c r="S6" s="3">
        <v>0</v>
      </c>
      <c r="T6" s="3">
        <v>0</v>
      </c>
    </row>
    <row r="7" spans="1:20" s="3" customFormat="1" hidden="1" x14ac:dyDescent="0.2">
      <c r="A7" s="3" t="s">
        <v>1579</v>
      </c>
      <c r="B7" s="3" t="s">
        <v>4</v>
      </c>
      <c r="C7" s="3" t="s">
        <v>1546</v>
      </c>
      <c r="D7" s="3" t="str">
        <f t="shared" si="0"/>
        <v>0 * c_a_ vax + 0 * c_a_HHCM + 0 * c_a_TPT_DS + 0 * c_a_TPT_DR + 0 * c_a_nutrition_index + n_all_y[n] * c_a_screen_CXR + n_assess_y[n] * c_a_diag_standard + 0 * c_a_diag_improved + 0 * c_a_DST + n_treat_DS_y[n] * c_a_treat_DS_standard + 0 * c_a_treat_DS_improved + n_treat_DR_y[n] * c_a_treat_DR_standard + 0 * c_a_treat_DR_improved + 0 * c_a_prison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s="7" t="s">
        <v>27</v>
      </c>
      <c r="L7" s="7" t="s">
        <v>8939</v>
      </c>
      <c r="M7" s="7" t="s">
        <v>1531</v>
      </c>
      <c r="N7" s="3">
        <v>0</v>
      </c>
      <c r="O7" s="3">
        <v>0</v>
      </c>
      <c r="P7" s="7" t="s">
        <v>1538</v>
      </c>
      <c r="Q7" s="3">
        <v>0</v>
      </c>
      <c r="R7" s="7" t="s">
        <v>1539</v>
      </c>
      <c r="S7" s="3">
        <v>0</v>
      </c>
      <c r="T7" s="3">
        <v>0</v>
      </c>
    </row>
    <row r="8" spans="1:20" s="3" customFormat="1" hidden="1" x14ac:dyDescent="0.2">
      <c r="A8" s="3" t="s">
        <v>1580</v>
      </c>
      <c r="B8" s="3" t="s">
        <v>63</v>
      </c>
      <c r="C8" s="3" t="s">
        <v>1541</v>
      </c>
      <c r="D8" s="3" t="str">
        <f t="shared" si="0"/>
        <v>0 * c_a_ vax + 0 * c_a_HHCM + 0 * c_a_TPT_DS + 0 * c_a_TPT_DR + 0 * c_a_nutrition_index + 0 * c_a_screen_CXR + % n_assess_y[n] * c_a_diag_standard + % n_assess_y[n] * c_a_diag_improved + 0 * c_a_DST + n_treat_DS_y[n] * c_a_treat_DS_standard + 0 * c_a_treat_DS_improved + n_treat_DR_y[n] * c_a_treat_DR_standard + 0 * c_a_treat_DR_improved + 0 * c_a_prison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K8" s="3">
        <v>0</v>
      </c>
      <c r="L8" s="3">
        <v>0</v>
      </c>
      <c r="M8" s="7" t="s">
        <v>8980</v>
      </c>
      <c r="N8" s="7" t="s">
        <v>8980</v>
      </c>
      <c r="O8" s="3">
        <v>0</v>
      </c>
      <c r="P8" s="7" t="s">
        <v>1538</v>
      </c>
      <c r="Q8" s="3">
        <v>0</v>
      </c>
      <c r="R8" s="7" t="s">
        <v>1539</v>
      </c>
      <c r="S8" s="3">
        <v>0</v>
      </c>
      <c r="T8" s="3">
        <v>0</v>
      </c>
    </row>
    <row r="9" spans="1:20" s="3" customFormat="1" hidden="1" x14ac:dyDescent="0.2">
      <c r="A9" s="3" t="s">
        <v>1581</v>
      </c>
      <c r="B9" s="3" t="s">
        <v>64</v>
      </c>
      <c r="C9" s="3" t="s">
        <v>1545</v>
      </c>
      <c r="D9" s="3" t="str">
        <f t="shared" si="0"/>
        <v>0 * c_a_ vax + 0 * c_a_HHCM + 0 * c_a_TPT_DS + 0 * c_a_TPT_DR + 0 * c_a_nutrition_index + 0 * c_a_screen_CXR + n_assess_y[n] * c_a_diag_standard + 0 * c_a_diag_improved + n_diag_noXpert_y[n] * c_a_DST + n_treat_DS_y[n] * c_a_treat_DS_standard + 0 * c_a_treat_DS_improved + n_treat_DR_y[n] * c_a_treat_DR_standard + 0 * c_a_treat_DR_improved + 0 * c_a_prison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K9" s="3">
        <v>0</v>
      </c>
      <c r="L9" s="3">
        <v>0</v>
      </c>
      <c r="M9" s="7" t="s">
        <v>1531</v>
      </c>
      <c r="N9" s="3">
        <v>0</v>
      </c>
      <c r="O9" s="7" t="s">
        <v>1532</v>
      </c>
      <c r="P9" s="7" t="s">
        <v>1538</v>
      </c>
      <c r="Q9" s="3">
        <v>0</v>
      </c>
      <c r="R9" s="7" t="s">
        <v>1539</v>
      </c>
      <c r="S9" s="3">
        <v>0</v>
      </c>
      <c r="T9" s="3">
        <v>0</v>
      </c>
    </row>
    <row r="10" spans="1:20" s="3" customFormat="1" hidden="1" x14ac:dyDescent="0.2">
      <c r="A10" s="3" t="s">
        <v>1582</v>
      </c>
      <c r="B10" s="3" t="s">
        <v>65</v>
      </c>
      <c r="C10" s="3" t="s">
        <v>1542</v>
      </c>
      <c r="D10" s="3" t="str">
        <f t="shared" si="0"/>
        <v>0 * c_a_ vax + 0 * c_a_HHCM + 0 * c_a_TPT_DS + 0 * c_a_TPT_DR + 0 * c_a_nutrition_index + 0 * c_a_screen_CXR + n_assess_y[n] * c_a_diag_standard + 0 * c_a_diag_improved + 0 * c_a_DST + n_treat_DS_y[n] * c_a_treat_DS_standard + 0 * c_a_treat_DS_improved + n_treat_DR_y[n] * c_a_treat_DR_standard + 0 * c_a_treat_DR_improved + n_prison_y[n] * c_a_prison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K10" s="3">
        <v>0</v>
      </c>
      <c r="L10" s="3">
        <v>0</v>
      </c>
      <c r="M10" s="7" t="s">
        <v>1531</v>
      </c>
      <c r="N10" s="3">
        <v>0</v>
      </c>
      <c r="O10" s="3">
        <v>0</v>
      </c>
      <c r="P10" s="7" t="s">
        <v>1538</v>
      </c>
      <c r="Q10" s="3">
        <v>0</v>
      </c>
      <c r="R10" s="7" t="s">
        <v>1539</v>
      </c>
      <c r="S10" s="3">
        <v>0</v>
      </c>
      <c r="T10" s="7" t="s">
        <v>1540</v>
      </c>
    </row>
    <row r="11" spans="1:20" s="3" customFormat="1" hidden="1" x14ac:dyDescent="0.2">
      <c r="A11" s="3" t="s">
        <v>1583</v>
      </c>
      <c r="B11" s="3" t="s">
        <v>66</v>
      </c>
      <c r="C11" s="3" t="s">
        <v>1543</v>
      </c>
      <c r="D11" s="3" t="str">
        <f t="shared" si="0"/>
        <v>0 * c_a_ vax + 0 * c_a_HHCM + 0 * c_a_TPT_DS + 0 * c_a_TPT_DR + 0 * c_a_nutrition_index + 0 * c_a_screen_CXR + n_assess_y[n] * c_a_diag_standard + 0 * c_a_diag_improved + 0 * c_a_DST + % n_treat_DS_y[n] * c_a_treat_DS_standard + % n_treat_DS_y[n] * c_a_treat_DS_improved + n_treat_DR_y[n] * c_a_treat_DR_standard + 0 * c_a_treat_DR_improved + 0 * c_a_prison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K11" s="3">
        <v>0</v>
      </c>
      <c r="L11" s="3">
        <v>0</v>
      </c>
      <c r="M11" s="7" t="s">
        <v>1531</v>
      </c>
      <c r="N11" s="3">
        <v>0</v>
      </c>
      <c r="O11" s="3">
        <v>0</v>
      </c>
      <c r="P11" s="6" t="s">
        <v>8976</v>
      </c>
      <c r="Q11" s="6" t="s">
        <v>8976</v>
      </c>
      <c r="R11" s="7" t="s">
        <v>1539</v>
      </c>
      <c r="S11" s="3">
        <v>0</v>
      </c>
      <c r="T11" s="3">
        <v>0</v>
      </c>
    </row>
    <row r="12" spans="1:20" s="3" customFormat="1" hidden="1" x14ac:dyDescent="0.2">
      <c r="A12" s="3" t="s">
        <v>1584</v>
      </c>
      <c r="B12" s="3" t="s">
        <v>67</v>
      </c>
      <c r="C12" s="3" t="s">
        <v>1544</v>
      </c>
      <c r="D12" s="3" t="str">
        <f t="shared" si="0"/>
        <v>0 * c_a_ vax + 0 * c_a_HHCM + 0 * c_a_TPT_DS + 0 * c_a_TPT_DR + 0 * c_a_nutrition_index + 0 * c_a_screen_CXR + n_assess_y[n] * c_a_diag_standard + 0 * c_a_diag_improved + 0 * c_a_DST + n_treat_DS_y[n] * c_a_treat_DS_standard + 0 * c_a_treat_DS_improved + % n_treat_DR_y[n] * c_a_treat_DR_standard + % n_treat_DR_y[n] * c_a_treat_DR_improved + 0 * c_a_prison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3">
        <v>0</v>
      </c>
      <c r="L12" s="3">
        <v>0</v>
      </c>
      <c r="M12" s="7" t="s">
        <v>1531</v>
      </c>
      <c r="N12" s="3">
        <v>0</v>
      </c>
      <c r="O12" s="3">
        <v>0</v>
      </c>
      <c r="P12" s="7" t="s">
        <v>1538</v>
      </c>
      <c r="Q12" s="3">
        <v>0</v>
      </c>
      <c r="R12" s="6" t="s">
        <v>8977</v>
      </c>
      <c r="S12" s="6" t="s">
        <v>8977</v>
      </c>
      <c r="T12" s="3">
        <v>0</v>
      </c>
    </row>
    <row r="13" spans="1:20" s="3" customFormat="1" x14ac:dyDescent="0.2">
      <c r="B13" s="38" t="s">
        <v>1856</v>
      </c>
      <c r="M13" s="7"/>
      <c r="P13" s="7"/>
      <c r="S13" s="7"/>
    </row>
    <row r="14" spans="1:20" x14ac:dyDescent="0.2">
      <c r="B14" s="38" t="s">
        <v>1854</v>
      </c>
      <c r="E14" s="1" t="s">
        <v>5</v>
      </c>
      <c r="F14" s="1" t="s">
        <v>8927</v>
      </c>
      <c r="G14" s="1" t="s">
        <v>70</v>
      </c>
      <c r="H14" s="1" t="s">
        <v>71</v>
      </c>
      <c r="I14" s="32" t="s">
        <v>9258</v>
      </c>
      <c r="J14" s="147" t="s">
        <v>9257</v>
      </c>
      <c r="K14" s="32" t="s">
        <v>8945</v>
      </c>
      <c r="L14" s="32" t="s">
        <v>8946</v>
      </c>
      <c r="M14" s="4" t="s">
        <v>92</v>
      </c>
      <c r="N14" s="1" t="s">
        <v>93</v>
      </c>
      <c r="O14" s="1" t="s">
        <v>282</v>
      </c>
      <c r="P14" s="4" t="s">
        <v>94</v>
      </c>
      <c r="Q14" s="1" t="s">
        <v>95</v>
      </c>
      <c r="R14" s="1" t="s">
        <v>96</v>
      </c>
      <c r="S14" s="4" t="s">
        <v>97</v>
      </c>
      <c r="T14" s="1" t="s">
        <v>7</v>
      </c>
    </row>
    <row r="15" spans="1:20" x14ac:dyDescent="0.2">
      <c r="B15" s="33" t="s">
        <v>1855</v>
      </c>
      <c r="E15" t="s">
        <v>283</v>
      </c>
      <c r="F15" t="s">
        <v>292</v>
      </c>
      <c r="G15" t="s">
        <v>293</v>
      </c>
      <c r="H15" t="s">
        <v>294</v>
      </c>
      <c r="I15" t="s">
        <v>9017</v>
      </c>
      <c r="J15" s="91" t="s">
        <v>9018</v>
      </c>
      <c r="K15" t="s">
        <v>8943</v>
      </c>
      <c r="L15" t="s">
        <v>8944</v>
      </c>
      <c r="M15" t="s">
        <v>284</v>
      </c>
      <c r="N15" t="s">
        <v>285</v>
      </c>
      <c r="O15" t="s">
        <v>286</v>
      </c>
      <c r="P15" t="s">
        <v>287</v>
      </c>
      <c r="Q15" t="s">
        <v>288</v>
      </c>
      <c r="R15" t="s">
        <v>289</v>
      </c>
      <c r="S15" t="s">
        <v>290</v>
      </c>
      <c r="T15" t="s">
        <v>291</v>
      </c>
    </row>
    <row r="16" spans="1:20" x14ac:dyDescent="0.2">
      <c r="A16" s="1" t="s">
        <v>1526</v>
      </c>
      <c r="B16" s="2"/>
      <c r="C16" s="91" t="s">
        <v>9066</v>
      </c>
      <c r="E16">
        <v>0</v>
      </c>
      <c r="F16">
        <v>0</v>
      </c>
      <c r="G16">
        <v>0</v>
      </c>
      <c r="H16">
        <v>0</v>
      </c>
      <c r="I16">
        <v>0</v>
      </c>
      <c r="J16" s="10">
        <v>0</v>
      </c>
      <c r="K16">
        <v>0</v>
      </c>
      <c r="L16">
        <v>0</v>
      </c>
      <c r="M16" s="5" t="s">
        <v>1531</v>
      </c>
      <c r="N16">
        <v>0</v>
      </c>
      <c r="O16">
        <v>0</v>
      </c>
      <c r="P16" s="5" t="s">
        <v>1538</v>
      </c>
      <c r="Q16">
        <v>0</v>
      </c>
      <c r="R16" s="5" t="s">
        <v>1539</v>
      </c>
      <c r="S16">
        <v>0</v>
      </c>
      <c r="T16">
        <v>0</v>
      </c>
    </row>
    <row r="17" spans="2:3" x14ac:dyDescent="0.2">
      <c r="B17" s="66" t="s">
        <v>1550</v>
      </c>
      <c r="C17" s="67" t="s">
        <v>1549</v>
      </c>
    </row>
    <row r="18" spans="2:3" x14ac:dyDescent="0.2">
      <c r="B18" s="68" t="s">
        <v>1551</v>
      </c>
      <c r="C18" s="69" t="s">
        <v>1587</v>
      </c>
    </row>
    <row r="19" spans="2:3" x14ac:dyDescent="0.2">
      <c r="B19" s="68" t="s">
        <v>1552</v>
      </c>
      <c r="C19" s="69" t="s">
        <v>1586</v>
      </c>
    </row>
    <row r="20" spans="2:3" x14ac:dyDescent="0.2">
      <c r="B20" s="68" t="s">
        <v>1553</v>
      </c>
      <c r="C20" s="69" t="s">
        <v>1588</v>
      </c>
    </row>
    <row r="21" spans="2:3" x14ac:dyDescent="0.2">
      <c r="B21" s="68" t="s">
        <v>1554</v>
      </c>
      <c r="C21" s="69" t="s">
        <v>1589</v>
      </c>
    </row>
    <row r="22" spans="2:3" x14ac:dyDescent="0.2">
      <c r="B22" s="68" t="s">
        <v>1555</v>
      </c>
      <c r="C22" s="69" t="s">
        <v>1590</v>
      </c>
    </row>
    <row r="23" spans="2:3" x14ac:dyDescent="0.2">
      <c r="B23" s="68" t="s">
        <v>1556</v>
      </c>
      <c r="C23" s="69" t="s">
        <v>1591</v>
      </c>
    </row>
    <row r="24" spans="2:3" x14ac:dyDescent="0.2">
      <c r="B24" s="68" t="s">
        <v>1557</v>
      </c>
      <c r="C24" s="69" t="s">
        <v>1592</v>
      </c>
    </row>
    <row r="25" spans="2:3" x14ac:dyDescent="0.2">
      <c r="B25" s="68" t="s">
        <v>1558</v>
      </c>
      <c r="C25" s="69" t="s">
        <v>1606</v>
      </c>
    </row>
    <row r="26" spans="2:3" x14ac:dyDescent="0.2">
      <c r="B26" s="68" t="s">
        <v>1559</v>
      </c>
      <c r="C26" s="69" t="s">
        <v>1607</v>
      </c>
    </row>
    <row r="27" spans="2:3" x14ac:dyDescent="0.2">
      <c r="B27" s="68" t="s">
        <v>1560</v>
      </c>
      <c r="C27" s="69" t="s">
        <v>1608</v>
      </c>
    </row>
    <row r="28" spans="2:3" x14ac:dyDescent="0.2">
      <c r="B28" s="68" t="s">
        <v>1561</v>
      </c>
      <c r="C28" s="69" t="s">
        <v>1609</v>
      </c>
    </row>
    <row r="29" spans="2:3" x14ac:dyDescent="0.2">
      <c r="B29" s="68" t="s">
        <v>1562</v>
      </c>
      <c r="C29" s="69" t="s">
        <v>1593</v>
      </c>
    </row>
    <row r="30" spans="2:3" x14ac:dyDescent="0.2">
      <c r="B30" s="68" t="s">
        <v>1563</v>
      </c>
      <c r="C30" s="69" t="s">
        <v>1594</v>
      </c>
    </row>
    <row r="31" spans="2:3" x14ac:dyDescent="0.2">
      <c r="B31" s="68" t="s">
        <v>1564</v>
      </c>
      <c r="C31" s="69" t="s">
        <v>1595</v>
      </c>
    </row>
    <row r="32" spans="2:3" x14ac:dyDescent="0.2">
      <c r="B32" s="68" t="s">
        <v>1565</v>
      </c>
      <c r="C32" s="69" t="s">
        <v>1596</v>
      </c>
    </row>
    <row r="33" spans="1:20" x14ac:dyDescent="0.2">
      <c r="B33" s="68" t="s">
        <v>1566</v>
      </c>
      <c r="C33" s="69" t="s">
        <v>1597</v>
      </c>
    </row>
    <row r="34" spans="1:20" x14ac:dyDescent="0.2">
      <c r="B34" s="68" t="s">
        <v>1567</v>
      </c>
      <c r="C34" s="69" t="s">
        <v>1598</v>
      </c>
    </row>
    <row r="35" spans="1:20" x14ac:dyDescent="0.2">
      <c r="B35" s="68" t="s">
        <v>1568</v>
      </c>
      <c r="C35" s="69" t="s">
        <v>1599</v>
      </c>
    </row>
    <row r="36" spans="1:20" x14ac:dyDescent="0.2">
      <c r="B36" s="68" t="s">
        <v>1569</v>
      </c>
      <c r="C36" s="69" t="s">
        <v>1600</v>
      </c>
    </row>
    <row r="37" spans="1:20" x14ac:dyDescent="0.2">
      <c r="B37" s="68" t="s">
        <v>1570</v>
      </c>
      <c r="C37" s="69" t="s">
        <v>1601</v>
      </c>
    </row>
    <row r="38" spans="1:20" x14ac:dyDescent="0.2">
      <c r="B38" s="68" t="s">
        <v>1571</v>
      </c>
      <c r="C38" s="69" t="s">
        <v>1602</v>
      </c>
    </row>
    <row r="39" spans="1:20" x14ac:dyDescent="0.2">
      <c r="B39" s="68" t="s">
        <v>1572</v>
      </c>
      <c r="C39" s="69" t="s">
        <v>1603</v>
      </c>
    </row>
    <row r="40" spans="1:20" x14ac:dyDescent="0.2">
      <c r="B40" s="68" t="s">
        <v>1573</v>
      </c>
      <c r="C40" s="69" t="s">
        <v>1604</v>
      </c>
    </row>
    <row r="41" spans="1:20" x14ac:dyDescent="0.2">
      <c r="B41" s="68" t="s">
        <v>1574</v>
      </c>
      <c r="C41" s="69" t="s">
        <v>1605</v>
      </c>
    </row>
    <row r="42" spans="1:20" x14ac:dyDescent="0.2">
      <c r="B42" s="70" t="s">
        <v>1575</v>
      </c>
      <c r="C42" s="71" t="s">
        <v>1585</v>
      </c>
    </row>
    <row r="44" spans="1:20" s="10" customFormat="1" x14ac:dyDescent="0.2">
      <c r="A44" s="32" t="s">
        <v>1610</v>
      </c>
      <c r="C44" s="158" t="s">
        <v>9192</v>
      </c>
      <c r="E44" s="91" t="s">
        <v>9034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M44" s="6" t="s">
        <v>1531</v>
      </c>
      <c r="N44" s="10">
        <v>0</v>
      </c>
      <c r="O44" s="10">
        <v>0</v>
      </c>
      <c r="P44" s="6" t="s">
        <v>1538</v>
      </c>
      <c r="Q44" s="10">
        <v>0</v>
      </c>
      <c r="R44" s="6" t="s">
        <v>1539</v>
      </c>
      <c r="S44" s="10">
        <v>0</v>
      </c>
      <c r="T44" s="10">
        <v>0</v>
      </c>
    </row>
    <row r="45" spans="1:20" x14ac:dyDescent="0.2">
      <c r="B45" s="66" t="s">
        <v>1611</v>
      </c>
      <c r="C45" s="67" t="s">
        <v>9167</v>
      </c>
    </row>
    <row r="46" spans="1:20" x14ac:dyDescent="0.2">
      <c r="B46" s="68" t="s">
        <v>1612</v>
      </c>
      <c r="C46" s="69" t="s">
        <v>9168</v>
      </c>
    </row>
    <row r="47" spans="1:20" x14ac:dyDescent="0.2">
      <c r="B47" s="68" t="s">
        <v>1613</v>
      </c>
      <c r="C47" s="69" t="s">
        <v>9169</v>
      </c>
    </row>
    <row r="48" spans="1:20" x14ac:dyDescent="0.2">
      <c r="B48" s="68" t="s">
        <v>1614</v>
      </c>
      <c r="C48" s="69" t="s">
        <v>9170</v>
      </c>
    </row>
    <row r="49" spans="2:3" x14ac:dyDescent="0.2">
      <c r="B49" s="68" t="s">
        <v>1615</v>
      </c>
      <c r="C49" s="69" t="s">
        <v>9171</v>
      </c>
    </row>
    <row r="50" spans="2:3" x14ac:dyDescent="0.2">
      <c r="B50" s="68" t="s">
        <v>1616</v>
      </c>
      <c r="C50" s="69" t="s">
        <v>9172</v>
      </c>
    </row>
    <row r="51" spans="2:3" x14ac:dyDescent="0.2">
      <c r="B51" s="68" t="s">
        <v>1617</v>
      </c>
      <c r="C51" s="69" t="s">
        <v>9173</v>
      </c>
    </row>
    <row r="52" spans="2:3" x14ac:dyDescent="0.2">
      <c r="B52" s="68" t="s">
        <v>1618</v>
      </c>
      <c r="C52" s="69" t="s">
        <v>9174</v>
      </c>
    </row>
    <row r="53" spans="2:3" x14ac:dyDescent="0.2">
      <c r="B53" s="68" t="s">
        <v>1619</v>
      </c>
      <c r="C53" s="69" t="s">
        <v>9175</v>
      </c>
    </row>
    <row r="54" spans="2:3" x14ac:dyDescent="0.2">
      <c r="B54" s="68" t="s">
        <v>1620</v>
      </c>
      <c r="C54" s="69" t="s">
        <v>9176</v>
      </c>
    </row>
    <row r="55" spans="2:3" x14ac:dyDescent="0.2">
      <c r="B55" s="68" t="s">
        <v>1621</v>
      </c>
      <c r="C55" s="69" t="s">
        <v>9177</v>
      </c>
    </row>
    <row r="56" spans="2:3" x14ac:dyDescent="0.2">
      <c r="B56" s="68" t="s">
        <v>1622</v>
      </c>
      <c r="C56" s="69" t="s">
        <v>9178</v>
      </c>
    </row>
    <row r="57" spans="2:3" x14ac:dyDescent="0.2">
      <c r="B57" s="68" t="s">
        <v>1623</v>
      </c>
      <c r="C57" s="69" t="s">
        <v>9179</v>
      </c>
    </row>
    <row r="58" spans="2:3" x14ac:dyDescent="0.2">
      <c r="B58" s="68" t="s">
        <v>1624</v>
      </c>
      <c r="C58" s="69" t="s">
        <v>9180</v>
      </c>
    </row>
    <row r="59" spans="2:3" x14ac:dyDescent="0.2">
      <c r="B59" s="68" t="s">
        <v>1625</v>
      </c>
      <c r="C59" s="69" t="s">
        <v>9181</v>
      </c>
    </row>
    <row r="60" spans="2:3" x14ac:dyDescent="0.2">
      <c r="B60" s="68" t="s">
        <v>1626</v>
      </c>
      <c r="C60" s="69" t="s">
        <v>9182</v>
      </c>
    </row>
    <row r="61" spans="2:3" x14ac:dyDescent="0.2">
      <c r="B61" s="68" t="s">
        <v>1627</v>
      </c>
      <c r="C61" s="69" t="s">
        <v>9183</v>
      </c>
    </row>
    <row r="62" spans="2:3" x14ac:dyDescent="0.2">
      <c r="B62" s="68" t="s">
        <v>1628</v>
      </c>
      <c r="C62" s="69" t="s">
        <v>9184</v>
      </c>
    </row>
    <row r="63" spans="2:3" x14ac:dyDescent="0.2">
      <c r="B63" s="68" t="s">
        <v>1629</v>
      </c>
      <c r="C63" s="69" t="s">
        <v>9185</v>
      </c>
    </row>
    <row r="64" spans="2:3" x14ac:dyDescent="0.2">
      <c r="B64" s="68" t="s">
        <v>1630</v>
      </c>
      <c r="C64" s="69" t="s">
        <v>9186</v>
      </c>
    </row>
    <row r="65" spans="1:20" x14ac:dyDescent="0.2">
      <c r="B65" s="68" t="s">
        <v>1631</v>
      </c>
      <c r="C65" s="69" t="s">
        <v>9187</v>
      </c>
    </row>
    <row r="66" spans="1:20" x14ac:dyDescent="0.2">
      <c r="B66" s="68" t="s">
        <v>1632</v>
      </c>
      <c r="C66" s="69" t="s">
        <v>9188</v>
      </c>
    </row>
    <row r="67" spans="1:20" x14ac:dyDescent="0.2">
      <c r="B67" s="68" t="s">
        <v>1633</v>
      </c>
      <c r="C67" s="69" t="s">
        <v>9189</v>
      </c>
    </row>
    <row r="68" spans="1:20" x14ac:dyDescent="0.2">
      <c r="B68" s="68" t="s">
        <v>1634</v>
      </c>
      <c r="C68" s="69" t="s">
        <v>9190</v>
      </c>
    </row>
    <row r="69" spans="1:20" x14ac:dyDescent="0.2">
      <c r="B69" s="68" t="s">
        <v>1635</v>
      </c>
      <c r="C69" s="69" t="s">
        <v>9191</v>
      </c>
    </row>
    <row r="70" spans="1:20" x14ac:dyDescent="0.2">
      <c r="B70" s="70" t="s">
        <v>1576</v>
      </c>
      <c r="C70" s="71" t="s">
        <v>1636</v>
      </c>
    </row>
    <row r="72" spans="1:20" s="10" customFormat="1" x14ac:dyDescent="0.2">
      <c r="A72" s="1" t="s">
        <v>1638</v>
      </c>
      <c r="C72" s="91" t="s">
        <v>9198</v>
      </c>
      <c r="E72" s="10">
        <v>0</v>
      </c>
      <c r="F72" s="10" t="s">
        <v>8974</v>
      </c>
      <c r="G72" s="6" t="s">
        <v>1528</v>
      </c>
      <c r="H72" s="6" t="s">
        <v>1530</v>
      </c>
      <c r="I72" s="10">
        <v>0</v>
      </c>
      <c r="J72" s="10">
        <v>0</v>
      </c>
      <c r="K72" s="10">
        <v>0</v>
      </c>
      <c r="L72" s="10">
        <v>0</v>
      </c>
      <c r="M72" s="6" t="s">
        <v>1531</v>
      </c>
      <c r="N72" s="10">
        <v>0</v>
      </c>
      <c r="O72" s="10">
        <v>0</v>
      </c>
      <c r="P72" s="6" t="s">
        <v>1538</v>
      </c>
      <c r="Q72" s="10">
        <v>0</v>
      </c>
      <c r="R72" s="6" t="s">
        <v>1539</v>
      </c>
      <c r="S72" s="10">
        <v>0</v>
      </c>
      <c r="T72" s="10">
        <v>0</v>
      </c>
    </row>
    <row r="73" spans="1:20" x14ac:dyDescent="0.2">
      <c r="A73" s="10"/>
      <c r="B73" s="66" t="s">
        <v>1639</v>
      </c>
      <c r="C73" s="159" t="s">
        <v>9193</v>
      </c>
      <c r="M73" s="5"/>
      <c r="P73" s="5"/>
      <c r="R73" s="5"/>
    </row>
    <row r="74" spans="1:20" x14ac:dyDescent="0.2">
      <c r="A74" s="10"/>
      <c r="B74" s="68" t="s">
        <v>1640</v>
      </c>
      <c r="C74" s="160" t="s">
        <v>9194</v>
      </c>
    </row>
    <row r="75" spans="1:20" x14ac:dyDescent="0.2">
      <c r="A75" s="10"/>
      <c r="B75" s="68" t="s">
        <v>1641</v>
      </c>
      <c r="C75" s="160" t="s">
        <v>9195</v>
      </c>
    </row>
    <row r="76" spans="1:20" x14ac:dyDescent="0.2">
      <c r="A76" s="10"/>
      <c r="B76" s="68" t="s">
        <v>1642</v>
      </c>
      <c r="C76" s="160" t="s">
        <v>9196</v>
      </c>
    </row>
    <row r="77" spans="1:20" x14ac:dyDescent="0.2">
      <c r="A77" s="10"/>
      <c r="B77" s="68" t="s">
        <v>1643</v>
      </c>
      <c r="C77" s="160" t="s">
        <v>9197</v>
      </c>
    </row>
    <row r="78" spans="1:20" x14ac:dyDescent="0.2">
      <c r="A78" s="10"/>
      <c r="B78" s="68" t="s">
        <v>1644</v>
      </c>
      <c r="C78" s="160" t="s">
        <v>9067</v>
      </c>
    </row>
    <row r="79" spans="1:20" x14ac:dyDescent="0.2">
      <c r="A79" s="10"/>
      <c r="B79" s="68" t="s">
        <v>1645</v>
      </c>
      <c r="C79" s="160" t="s">
        <v>9068</v>
      </c>
    </row>
    <row r="80" spans="1:20" x14ac:dyDescent="0.2">
      <c r="A80" s="10"/>
      <c r="B80" s="68" t="s">
        <v>1646</v>
      </c>
      <c r="C80" s="160" t="s">
        <v>9069</v>
      </c>
    </row>
    <row r="81" spans="1:3" x14ac:dyDescent="0.2">
      <c r="A81" s="10"/>
      <c r="B81" s="68" t="s">
        <v>1647</v>
      </c>
      <c r="C81" s="160" t="s">
        <v>9070</v>
      </c>
    </row>
    <row r="82" spans="1:3" x14ac:dyDescent="0.2">
      <c r="A82" s="10"/>
      <c r="B82" s="68" t="s">
        <v>1847</v>
      </c>
      <c r="C82" s="160" t="s">
        <v>9071</v>
      </c>
    </row>
    <row r="83" spans="1:3" x14ac:dyDescent="0.2">
      <c r="A83" s="10"/>
      <c r="B83" s="68" t="s">
        <v>1648</v>
      </c>
      <c r="C83" s="160" t="s">
        <v>9072</v>
      </c>
    </row>
    <row r="84" spans="1:3" x14ac:dyDescent="0.2">
      <c r="A84" s="10"/>
      <c r="B84" s="68" t="s">
        <v>1649</v>
      </c>
      <c r="C84" s="160" t="s">
        <v>9073</v>
      </c>
    </row>
    <row r="85" spans="1:3" x14ac:dyDescent="0.2">
      <c r="A85" s="10"/>
      <c r="B85" s="68" t="s">
        <v>1650</v>
      </c>
      <c r="C85" s="160" t="s">
        <v>9074</v>
      </c>
    </row>
    <row r="86" spans="1:3" x14ac:dyDescent="0.2">
      <c r="A86" s="10"/>
      <c r="B86" s="68" t="s">
        <v>1651</v>
      </c>
      <c r="C86" s="160" t="s">
        <v>9075</v>
      </c>
    </row>
    <row r="87" spans="1:3" x14ac:dyDescent="0.2">
      <c r="A87" s="10"/>
      <c r="B87" s="68" t="s">
        <v>1652</v>
      </c>
      <c r="C87" s="160" t="s">
        <v>9076</v>
      </c>
    </row>
    <row r="88" spans="1:3" x14ac:dyDescent="0.2">
      <c r="A88" s="10"/>
      <c r="B88" s="68" t="s">
        <v>1653</v>
      </c>
      <c r="C88" s="160" t="s">
        <v>9077</v>
      </c>
    </row>
    <row r="89" spans="1:3" x14ac:dyDescent="0.2">
      <c r="A89" s="10"/>
      <c r="B89" s="68" t="s">
        <v>1654</v>
      </c>
      <c r="C89" s="160" t="s">
        <v>9078</v>
      </c>
    </row>
    <row r="90" spans="1:3" x14ac:dyDescent="0.2">
      <c r="A90" s="10"/>
      <c r="B90" s="68" t="s">
        <v>1655</v>
      </c>
      <c r="C90" s="160" t="s">
        <v>9079</v>
      </c>
    </row>
    <row r="91" spans="1:3" x14ac:dyDescent="0.2">
      <c r="A91" s="10"/>
      <c r="B91" s="68" t="s">
        <v>1656</v>
      </c>
      <c r="C91" s="160" t="s">
        <v>9080</v>
      </c>
    </row>
    <row r="92" spans="1:3" x14ac:dyDescent="0.2">
      <c r="A92" s="10"/>
      <c r="B92" s="68" t="s">
        <v>1657</v>
      </c>
      <c r="C92" s="160" t="s">
        <v>9081</v>
      </c>
    </row>
    <row r="93" spans="1:3" x14ac:dyDescent="0.2">
      <c r="A93" s="10"/>
      <c r="B93" s="68" t="s">
        <v>1658</v>
      </c>
      <c r="C93" s="160" t="s">
        <v>9082</v>
      </c>
    </row>
    <row r="94" spans="1:3" x14ac:dyDescent="0.2">
      <c r="A94" s="10"/>
      <c r="B94" s="68" t="s">
        <v>1659</v>
      </c>
      <c r="C94" s="160" t="s">
        <v>9083</v>
      </c>
    </row>
    <row r="95" spans="1:3" x14ac:dyDescent="0.2">
      <c r="A95" s="10"/>
      <c r="B95" s="68" t="s">
        <v>1660</v>
      </c>
      <c r="C95" s="160" t="s">
        <v>9084</v>
      </c>
    </row>
    <row r="96" spans="1:3" x14ac:dyDescent="0.2">
      <c r="A96" s="10"/>
      <c r="B96" s="68" t="s">
        <v>1661</v>
      </c>
      <c r="C96" s="160" t="s">
        <v>9085</v>
      </c>
    </row>
    <row r="97" spans="1:20" x14ac:dyDescent="0.2">
      <c r="A97" s="10"/>
      <c r="B97" s="68" t="s">
        <v>1662</v>
      </c>
      <c r="C97" s="160" t="s">
        <v>9086</v>
      </c>
    </row>
    <row r="98" spans="1:20" x14ac:dyDescent="0.2">
      <c r="A98" s="10"/>
      <c r="B98" s="70" t="s">
        <v>1577</v>
      </c>
      <c r="C98" s="161" t="s">
        <v>1663</v>
      </c>
    </row>
    <row r="100" spans="1:20" s="10" customFormat="1" x14ac:dyDescent="0.2">
      <c r="A100" s="1" t="s">
        <v>1846</v>
      </c>
      <c r="C100" s="91" t="s">
        <v>9363</v>
      </c>
      <c r="D100" s="3"/>
      <c r="E100" s="10">
        <v>0</v>
      </c>
      <c r="F100" s="10">
        <v>0</v>
      </c>
      <c r="G100" s="10">
        <v>0</v>
      </c>
      <c r="H100" s="10">
        <v>0</v>
      </c>
      <c r="I100" s="91" t="s">
        <v>1527</v>
      </c>
      <c r="J100" s="162" t="s">
        <v>1527</v>
      </c>
      <c r="K100" s="10">
        <v>0</v>
      </c>
      <c r="L100" s="10">
        <v>0</v>
      </c>
      <c r="M100" s="6" t="s">
        <v>1531</v>
      </c>
      <c r="N100" s="10">
        <v>0</v>
      </c>
      <c r="O100" s="10">
        <v>0</v>
      </c>
      <c r="P100" s="6" t="s">
        <v>1538</v>
      </c>
      <c r="Q100" s="10">
        <v>0</v>
      </c>
      <c r="R100" s="6" t="s">
        <v>1539</v>
      </c>
      <c r="S100" s="10">
        <v>0</v>
      </c>
      <c r="T100" s="10">
        <v>0</v>
      </c>
    </row>
    <row r="101" spans="1:20" x14ac:dyDescent="0.2">
      <c r="B101" s="66" t="s">
        <v>1664</v>
      </c>
      <c r="C101" s="67" t="s">
        <v>9353</v>
      </c>
      <c r="M101" s="5"/>
      <c r="P101" s="5"/>
      <c r="R101" s="5"/>
    </row>
    <row r="102" spans="1:20" x14ac:dyDescent="0.2">
      <c r="B102" s="68" t="s">
        <v>1665</v>
      </c>
      <c r="C102" s="69" t="s">
        <v>9354</v>
      </c>
    </row>
    <row r="103" spans="1:20" x14ac:dyDescent="0.2">
      <c r="B103" s="68" t="s">
        <v>1666</v>
      </c>
      <c r="C103" s="69" t="s">
        <v>9355</v>
      </c>
    </row>
    <row r="104" spans="1:20" x14ac:dyDescent="0.2">
      <c r="B104" s="68" t="s">
        <v>1667</v>
      </c>
      <c r="C104" s="69" t="s">
        <v>9356</v>
      </c>
    </row>
    <row r="105" spans="1:20" x14ac:dyDescent="0.2">
      <c r="B105" s="68" t="s">
        <v>1668</v>
      </c>
      <c r="C105" s="69" t="s">
        <v>9357</v>
      </c>
    </row>
    <row r="106" spans="1:20" x14ac:dyDescent="0.2">
      <c r="B106" s="68" t="s">
        <v>1669</v>
      </c>
      <c r="C106" s="69" t="s">
        <v>9358</v>
      </c>
    </row>
    <row r="107" spans="1:20" x14ac:dyDescent="0.2">
      <c r="B107" s="68" t="s">
        <v>1670</v>
      </c>
      <c r="C107" s="69" t="s">
        <v>9359</v>
      </c>
    </row>
    <row r="108" spans="1:20" x14ac:dyDescent="0.2">
      <c r="B108" s="68" t="s">
        <v>1671</v>
      </c>
      <c r="C108" s="69" t="s">
        <v>9360</v>
      </c>
    </row>
    <row r="109" spans="1:20" x14ac:dyDescent="0.2">
      <c r="B109" s="68" t="s">
        <v>1672</v>
      </c>
      <c r="C109" s="69" t="s">
        <v>9361</v>
      </c>
    </row>
    <row r="110" spans="1:20" x14ac:dyDescent="0.2">
      <c r="B110" s="68" t="s">
        <v>1673</v>
      </c>
      <c r="C110" s="69" t="s">
        <v>9362</v>
      </c>
    </row>
    <row r="111" spans="1:20" x14ac:dyDescent="0.2">
      <c r="B111" s="68" t="s">
        <v>1674</v>
      </c>
      <c r="C111" s="69" t="s">
        <v>9338</v>
      </c>
    </row>
    <row r="112" spans="1:20" x14ac:dyDescent="0.2">
      <c r="B112" s="68" t="s">
        <v>1675</v>
      </c>
      <c r="C112" s="69" t="s">
        <v>9339</v>
      </c>
    </row>
    <row r="113" spans="1:20" x14ac:dyDescent="0.2">
      <c r="B113" s="68" t="s">
        <v>1676</v>
      </c>
      <c r="C113" s="69" t="s">
        <v>9340</v>
      </c>
    </row>
    <row r="114" spans="1:20" x14ac:dyDescent="0.2">
      <c r="B114" s="68" t="s">
        <v>1677</v>
      </c>
      <c r="C114" s="69" t="s">
        <v>9341</v>
      </c>
    </row>
    <row r="115" spans="1:20" x14ac:dyDescent="0.2">
      <c r="B115" s="68" t="s">
        <v>1678</v>
      </c>
      <c r="C115" s="69" t="s">
        <v>9342</v>
      </c>
    </row>
    <row r="116" spans="1:20" x14ac:dyDescent="0.2">
      <c r="B116" s="68" t="s">
        <v>1679</v>
      </c>
      <c r="C116" s="69" t="s">
        <v>9343</v>
      </c>
    </row>
    <row r="117" spans="1:20" x14ac:dyDescent="0.2">
      <c r="B117" s="68" t="s">
        <v>1680</v>
      </c>
      <c r="C117" s="69" t="s">
        <v>9344</v>
      </c>
    </row>
    <row r="118" spans="1:20" x14ac:dyDescent="0.2">
      <c r="B118" s="68" t="s">
        <v>1681</v>
      </c>
      <c r="C118" s="69" t="s">
        <v>9345</v>
      </c>
    </row>
    <row r="119" spans="1:20" x14ac:dyDescent="0.2">
      <c r="B119" s="68" t="s">
        <v>1682</v>
      </c>
      <c r="C119" s="69" t="s">
        <v>9346</v>
      </c>
    </row>
    <row r="120" spans="1:20" x14ac:dyDescent="0.2">
      <c r="B120" s="68" t="s">
        <v>1683</v>
      </c>
      <c r="C120" s="69" t="s">
        <v>9347</v>
      </c>
    </row>
    <row r="121" spans="1:20" x14ac:dyDescent="0.2">
      <c r="B121" s="68" t="s">
        <v>1684</v>
      </c>
      <c r="C121" s="69" t="s">
        <v>9348</v>
      </c>
    </row>
    <row r="122" spans="1:20" x14ac:dyDescent="0.2">
      <c r="B122" s="68" t="s">
        <v>1685</v>
      </c>
      <c r="C122" s="69" t="s">
        <v>9349</v>
      </c>
    </row>
    <row r="123" spans="1:20" x14ac:dyDescent="0.2">
      <c r="B123" s="68" t="s">
        <v>1686</v>
      </c>
      <c r="C123" s="69" t="s">
        <v>9350</v>
      </c>
    </row>
    <row r="124" spans="1:20" x14ac:dyDescent="0.2">
      <c r="B124" s="68" t="s">
        <v>1687</v>
      </c>
      <c r="C124" s="69" t="s">
        <v>9351</v>
      </c>
    </row>
    <row r="125" spans="1:20" x14ac:dyDescent="0.2">
      <c r="B125" s="68" t="s">
        <v>1688</v>
      </c>
      <c r="C125" s="69" t="s">
        <v>9352</v>
      </c>
    </row>
    <row r="126" spans="1:20" x14ac:dyDescent="0.2">
      <c r="B126" s="70" t="s">
        <v>1578</v>
      </c>
      <c r="C126" s="71" t="s">
        <v>1689</v>
      </c>
    </row>
    <row r="127" spans="1:20" x14ac:dyDescent="0.2">
      <c r="C127" t="s">
        <v>8975</v>
      </c>
    </row>
    <row r="128" spans="1:20" s="10" customFormat="1" x14ac:dyDescent="0.2">
      <c r="A128" s="1" t="s">
        <v>1848</v>
      </c>
      <c r="C128" s="158" t="s">
        <v>9256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62" t="s">
        <v>9038</v>
      </c>
      <c r="L128" s="6" t="s">
        <v>8939</v>
      </c>
      <c r="M128" s="6" t="s">
        <v>1531</v>
      </c>
      <c r="N128" s="10">
        <v>0</v>
      </c>
      <c r="O128" s="10">
        <v>0</v>
      </c>
      <c r="P128" s="6" t="s">
        <v>1538</v>
      </c>
      <c r="Q128" s="10">
        <v>0</v>
      </c>
      <c r="R128" s="6" t="s">
        <v>1539</v>
      </c>
      <c r="S128" s="10">
        <v>0</v>
      </c>
      <c r="T128" s="10">
        <v>0</v>
      </c>
    </row>
    <row r="129" spans="2:18" x14ac:dyDescent="0.2">
      <c r="B129" s="66" t="s">
        <v>1690</v>
      </c>
      <c r="C129" s="159" t="s">
        <v>9245</v>
      </c>
      <c r="M129" s="5"/>
      <c r="P129" s="5"/>
      <c r="R129" s="5"/>
    </row>
    <row r="130" spans="2:18" x14ac:dyDescent="0.2">
      <c r="B130" s="68" t="s">
        <v>1691</v>
      </c>
      <c r="C130" s="160" t="s">
        <v>9246</v>
      </c>
    </row>
    <row r="131" spans="2:18" x14ac:dyDescent="0.2">
      <c r="B131" s="68" t="s">
        <v>1692</v>
      </c>
      <c r="C131" s="160" t="s">
        <v>9247</v>
      </c>
    </row>
    <row r="132" spans="2:18" x14ac:dyDescent="0.2">
      <c r="B132" s="68" t="s">
        <v>1693</v>
      </c>
      <c r="C132" s="160" t="s">
        <v>9248</v>
      </c>
    </row>
    <row r="133" spans="2:18" x14ac:dyDescent="0.2">
      <c r="B133" s="68" t="s">
        <v>1694</v>
      </c>
      <c r="C133" s="160" t="s">
        <v>9249</v>
      </c>
    </row>
    <row r="134" spans="2:18" x14ac:dyDescent="0.2">
      <c r="B134" s="68" t="s">
        <v>1695</v>
      </c>
      <c r="C134" s="160" t="s">
        <v>9250</v>
      </c>
    </row>
    <row r="135" spans="2:18" x14ac:dyDescent="0.2">
      <c r="B135" s="68" t="s">
        <v>1696</v>
      </c>
      <c r="C135" s="160" t="s">
        <v>9251</v>
      </c>
    </row>
    <row r="136" spans="2:18" x14ac:dyDescent="0.2">
      <c r="B136" s="68" t="s">
        <v>1697</v>
      </c>
      <c r="C136" s="160" t="s">
        <v>9252</v>
      </c>
    </row>
    <row r="137" spans="2:18" x14ac:dyDescent="0.2">
      <c r="B137" s="68" t="s">
        <v>1698</v>
      </c>
      <c r="C137" s="160" t="s">
        <v>9253</v>
      </c>
    </row>
    <row r="138" spans="2:18" x14ac:dyDescent="0.2">
      <c r="B138" s="68" t="s">
        <v>1699</v>
      </c>
      <c r="C138" s="69" t="s">
        <v>9254</v>
      </c>
    </row>
    <row r="139" spans="2:18" x14ac:dyDescent="0.2">
      <c r="B139" s="68" t="s">
        <v>1700</v>
      </c>
      <c r="C139" s="69" t="s">
        <v>1608</v>
      </c>
    </row>
    <row r="140" spans="2:18" x14ac:dyDescent="0.2">
      <c r="B140" s="68" t="s">
        <v>1701</v>
      </c>
      <c r="C140" s="69" t="s">
        <v>1609</v>
      </c>
    </row>
    <row r="141" spans="2:18" x14ac:dyDescent="0.2">
      <c r="B141" s="68" t="s">
        <v>1702</v>
      </c>
      <c r="C141" s="69" t="s">
        <v>1593</v>
      </c>
    </row>
    <row r="142" spans="2:18" x14ac:dyDescent="0.2">
      <c r="B142" s="68" t="s">
        <v>1703</v>
      </c>
      <c r="C142" s="69" t="s">
        <v>1594</v>
      </c>
    </row>
    <row r="143" spans="2:18" x14ac:dyDescent="0.2">
      <c r="B143" s="68" t="s">
        <v>1704</v>
      </c>
      <c r="C143" s="69" t="s">
        <v>1595</v>
      </c>
    </row>
    <row r="144" spans="2:18" x14ac:dyDescent="0.2">
      <c r="B144" s="68" t="s">
        <v>1705</v>
      </c>
      <c r="C144" s="69" t="s">
        <v>1596</v>
      </c>
    </row>
    <row r="145" spans="1:18" x14ac:dyDescent="0.2">
      <c r="B145" s="68" t="s">
        <v>1706</v>
      </c>
      <c r="C145" s="69" t="s">
        <v>1597</v>
      </c>
    </row>
    <row r="146" spans="1:18" x14ac:dyDescent="0.2">
      <c r="B146" s="68" t="s">
        <v>1707</v>
      </c>
      <c r="C146" s="69" t="s">
        <v>1598</v>
      </c>
    </row>
    <row r="147" spans="1:18" x14ac:dyDescent="0.2">
      <c r="B147" s="68" t="s">
        <v>1708</v>
      </c>
      <c r="C147" s="69" t="s">
        <v>1599</v>
      </c>
    </row>
    <row r="148" spans="1:18" x14ac:dyDescent="0.2">
      <c r="B148" s="68" t="s">
        <v>1709</v>
      </c>
      <c r="C148" s="69" t="s">
        <v>1600</v>
      </c>
    </row>
    <row r="149" spans="1:18" x14ac:dyDescent="0.2">
      <c r="B149" s="68" t="s">
        <v>1710</v>
      </c>
      <c r="C149" s="69" t="s">
        <v>1601</v>
      </c>
    </row>
    <row r="150" spans="1:18" x14ac:dyDescent="0.2">
      <c r="B150" s="68" t="s">
        <v>1711</v>
      </c>
      <c r="C150" s="69" t="s">
        <v>1602</v>
      </c>
    </row>
    <row r="151" spans="1:18" x14ac:dyDescent="0.2">
      <c r="B151" s="68" t="s">
        <v>1712</v>
      </c>
      <c r="C151" s="69" t="s">
        <v>1603</v>
      </c>
    </row>
    <row r="152" spans="1:18" x14ac:dyDescent="0.2">
      <c r="B152" s="68" t="s">
        <v>1713</v>
      </c>
      <c r="C152" s="69" t="s">
        <v>1604</v>
      </c>
    </row>
    <row r="153" spans="1:18" x14ac:dyDescent="0.2">
      <c r="B153" s="68" t="s">
        <v>1714</v>
      </c>
      <c r="C153" s="69" t="s">
        <v>1605</v>
      </c>
    </row>
    <row r="154" spans="1:18" x14ac:dyDescent="0.2">
      <c r="B154" s="70" t="s">
        <v>1579</v>
      </c>
      <c r="C154" s="71" t="s">
        <v>1715</v>
      </c>
    </row>
    <row r="156" spans="1:18" s="10" customFormat="1" x14ac:dyDescent="0.2">
      <c r="A156" s="1" t="s">
        <v>1849</v>
      </c>
      <c r="C156" s="91" t="s">
        <v>9198</v>
      </c>
      <c r="N156" s="6"/>
      <c r="P156" s="6"/>
      <c r="R156" s="6"/>
    </row>
    <row r="157" spans="1:18" x14ac:dyDescent="0.2">
      <c r="B157" s="66" t="s">
        <v>1716</v>
      </c>
      <c r="C157" s="159" t="s">
        <v>9199</v>
      </c>
      <c r="M157" s="5"/>
      <c r="P157" s="5"/>
      <c r="R157" s="5"/>
    </row>
    <row r="158" spans="1:18" x14ac:dyDescent="0.2">
      <c r="B158" s="68" t="s">
        <v>1717</v>
      </c>
      <c r="C158" s="160" t="s">
        <v>9200</v>
      </c>
    </row>
    <row r="159" spans="1:18" x14ac:dyDescent="0.2">
      <c r="B159" s="68" t="s">
        <v>1718</v>
      </c>
      <c r="C159" s="160" t="s">
        <v>9201</v>
      </c>
    </row>
    <row r="160" spans="1:18" x14ac:dyDescent="0.2">
      <c r="B160" s="68" t="s">
        <v>1719</v>
      </c>
      <c r="C160" s="160" t="s">
        <v>9202</v>
      </c>
    </row>
    <row r="161" spans="2:3" x14ac:dyDescent="0.2">
      <c r="B161" s="68" t="s">
        <v>1720</v>
      </c>
      <c r="C161" s="160" t="s">
        <v>9203</v>
      </c>
    </row>
    <row r="162" spans="2:3" x14ac:dyDescent="0.2">
      <c r="B162" s="68" t="s">
        <v>1721</v>
      </c>
      <c r="C162" s="160" t="s">
        <v>9087</v>
      </c>
    </row>
    <row r="163" spans="2:3" x14ac:dyDescent="0.2">
      <c r="B163" s="68" t="s">
        <v>1722</v>
      </c>
      <c r="C163" s="160" t="s">
        <v>9088</v>
      </c>
    </row>
    <row r="164" spans="2:3" x14ac:dyDescent="0.2">
      <c r="B164" s="68" t="s">
        <v>1723</v>
      </c>
      <c r="C164" s="160" t="s">
        <v>9089</v>
      </c>
    </row>
    <row r="165" spans="2:3" x14ac:dyDescent="0.2">
      <c r="B165" s="68" t="s">
        <v>1724</v>
      </c>
      <c r="C165" s="160" t="s">
        <v>9090</v>
      </c>
    </row>
    <row r="166" spans="2:3" x14ac:dyDescent="0.2">
      <c r="B166" s="68" t="s">
        <v>1725</v>
      </c>
      <c r="C166" s="160" t="s">
        <v>9091</v>
      </c>
    </row>
    <row r="167" spans="2:3" x14ac:dyDescent="0.2">
      <c r="B167" s="68" t="s">
        <v>1726</v>
      </c>
      <c r="C167" s="160" t="s">
        <v>9092</v>
      </c>
    </row>
    <row r="168" spans="2:3" x14ac:dyDescent="0.2">
      <c r="B168" s="68" t="s">
        <v>1727</v>
      </c>
      <c r="C168" s="160" t="s">
        <v>9093</v>
      </c>
    </row>
    <row r="169" spans="2:3" x14ac:dyDescent="0.2">
      <c r="B169" s="68" t="s">
        <v>1728</v>
      </c>
      <c r="C169" s="160" t="s">
        <v>9094</v>
      </c>
    </row>
    <row r="170" spans="2:3" x14ac:dyDescent="0.2">
      <c r="B170" s="68" t="s">
        <v>1729</v>
      </c>
      <c r="C170" s="160" t="s">
        <v>9095</v>
      </c>
    </row>
    <row r="171" spans="2:3" x14ac:dyDescent="0.2">
      <c r="B171" s="68" t="s">
        <v>1730</v>
      </c>
      <c r="C171" s="160" t="s">
        <v>9096</v>
      </c>
    </row>
    <row r="172" spans="2:3" x14ac:dyDescent="0.2">
      <c r="B172" s="68" t="s">
        <v>1731</v>
      </c>
      <c r="C172" s="160" t="s">
        <v>9097</v>
      </c>
    </row>
    <row r="173" spans="2:3" x14ac:dyDescent="0.2">
      <c r="B173" s="68" t="s">
        <v>1732</v>
      </c>
      <c r="C173" s="160" t="s">
        <v>9098</v>
      </c>
    </row>
    <row r="174" spans="2:3" x14ac:dyDescent="0.2">
      <c r="B174" s="68" t="s">
        <v>1733</v>
      </c>
      <c r="C174" s="160" t="s">
        <v>9099</v>
      </c>
    </row>
    <row r="175" spans="2:3" x14ac:dyDescent="0.2">
      <c r="B175" s="68" t="s">
        <v>1734</v>
      </c>
      <c r="C175" s="160" t="s">
        <v>9100</v>
      </c>
    </row>
    <row r="176" spans="2:3" x14ac:dyDescent="0.2">
      <c r="B176" s="68" t="s">
        <v>1735</v>
      </c>
      <c r="C176" s="160" t="s">
        <v>9101</v>
      </c>
    </row>
    <row r="177" spans="1:18" x14ac:dyDescent="0.2">
      <c r="B177" s="68" t="s">
        <v>1736</v>
      </c>
      <c r="C177" s="160" t="s">
        <v>9102</v>
      </c>
    </row>
    <row r="178" spans="1:18" x14ac:dyDescent="0.2">
      <c r="B178" s="68" t="s">
        <v>1737</v>
      </c>
      <c r="C178" s="160" t="s">
        <v>9103</v>
      </c>
    </row>
    <row r="179" spans="1:18" x14ac:dyDescent="0.2">
      <c r="B179" s="68" t="s">
        <v>1738</v>
      </c>
      <c r="C179" s="160" t="s">
        <v>9104</v>
      </c>
    </row>
    <row r="180" spans="1:18" x14ac:dyDescent="0.2">
      <c r="B180" s="68" t="s">
        <v>1739</v>
      </c>
      <c r="C180" s="160" t="s">
        <v>9105</v>
      </c>
    </row>
    <row r="181" spans="1:18" x14ac:dyDescent="0.2">
      <c r="B181" s="68" t="s">
        <v>1740</v>
      </c>
      <c r="C181" s="160" t="s">
        <v>9106</v>
      </c>
    </row>
    <row r="182" spans="1:18" x14ac:dyDescent="0.2">
      <c r="B182" s="70" t="s">
        <v>1580</v>
      </c>
      <c r="C182" s="161" t="s">
        <v>1741</v>
      </c>
    </row>
    <row r="184" spans="1:18" s="10" customFormat="1" x14ac:dyDescent="0.2">
      <c r="A184" s="1" t="s">
        <v>1850</v>
      </c>
      <c r="C184" s="91" t="s">
        <v>9198</v>
      </c>
      <c r="M184" s="6"/>
      <c r="O184" s="6"/>
      <c r="P184" s="6"/>
      <c r="R184" s="6"/>
    </row>
    <row r="185" spans="1:18" x14ac:dyDescent="0.2">
      <c r="B185" s="66" t="s">
        <v>1742</v>
      </c>
      <c r="C185" s="159" t="s">
        <v>9204</v>
      </c>
      <c r="M185" s="5"/>
      <c r="P185" s="5"/>
      <c r="R185" s="5"/>
    </row>
    <row r="186" spans="1:18" x14ac:dyDescent="0.2">
      <c r="B186" s="68" t="s">
        <v>1743</v>
      </c>
      <c r="C186" s="160" t="s">
        <v>9205</v>
      </c>
    </row>
    <row r="187" spans="1:18" x14ac:dyDescent="0.2">
      <c r="B187" s="68" t="s">
        <v>1744</v>
      </c>
      <c r="C187" s="160" t="s">
        <v>9206</v>
      </c>
    </row>
    <row r="188" spans="1:18" x14ac:dyDescent="0.2">
      <c r="B188" s="68" t="s">
        <v>1745</v>
      </c>
      <c r="C188" s="160" t="s">
        <v>9207</v>
      </c>
    </row>
    <row r="189" spans="1:18" x14ac:dyDescent="0.2">
      <c r="B189" s="68" t="s">
        <v>1746</v>
      </c>
      <c r="C189" s="160" t="s">
        <v>9208</v>
      </c>
    </row>
    <row r="190" spans="1:18" x14ac:dyDescent="0.2">
      <c r="B190" s="68" t="s">
        <v>1747</v>
      </c>
      <c r="C190" s="160" t="s">
        <v>9107</v>
      </c>
    </row>
    <row r="191" spans="1:18" x14ac:dyDescent="0.2">
      <c r="B191" s="68" t="s">
        <v>1748</v>
      </c>
      <c r="C191" s="160" t="s">
        <v>9108</v>
      </c>
    </row>
    <row r="192" spans="1:18" x14ac:dyDescent="0.2">
      <c r="B192" s="68" t="s">
        <v>1749</v>
      </c>
      <c r="C192" s="160" t="s">
        <v>9109</v>
      </c>
    </row>
    <row r="193" spans="2:3" x14ac:dyDescent="0.2">
      <c r="B193" s="68" t="s">
        <v>1750</v>
      </c>
      <c r="C193" s="160" t="s">
        <v>9110</v>
      </c>
    </row>
    <row r="194" spans="2:3" x14ac:dyDescent="0.2">
      <c r="B194" s="68" t="s">
        <v>1751</v>
      </c>
      <c r="C194" s="160" t="s">
        <v>9111</v>
      </c>
    </row>
    <row r="195" spans="2:3" x14ac:dyDescent="0.2">
      <c r="B195" s="68" t="s">
        <v>1752</v>
      </c>
      <c r="C195" s="160" t="s">
        <v>9112</v>
      </c>
    </row>
    <row r="196" spans="2:3" x14ac:dyDescent="0.2">
      <c r="B196" s="68" t="s">
        <v>1753</v>
      </c>
      <c r="C196" s="160" t="s">
        <v>9113</v>
      </c>
    </row>
    <row r="197" spans="2:3" x14ac:dyDescent="0.2">
      <c r="B197" s="68" t="s">
        <v>1754</v>
      </c>
      <c r="C197" s="160" t="s">
        <v>9114</v>
      </c>
    </row>
    <row r="198" spans="2:3" x14ac:dyDescent="0.2">
      <c r="B198" s="68" t="s">
        <v>1755</v>
      </c>
      <c r="C198" s="160" t="s">
        <v>9115</v>
      </c>
    </row>
    <row r="199" spans="2:3" x14ac:dyDescent="0.2">
      <c r="B199" s="68" t="s">
        <v>1756</v>
      </c>
      <c r="C199" s="160" t="s">
        <v>9116</v>
      </c>
    </row>
    <row r="200" spans="2:3" x14ac:dyDescent="0.2">
      <c r="B200" s="68" t="s">
        <v>1757</v>
      </c>
      <c r="C200" s="160" t="s">
        <v>9117</v>
      </c>
    </row>
    <row r="201" spans="2:3" x14ac:dyDescent="0.2">
      <c r="B201" s="68" t="s">
        <v>1758</v>
      </c>
      <c r="C201" s="160" t="s">
        <v>9118</v>
      </c>
    </row>
    <row r="202" spans="2:3" x14ac:dyDescent="0.2">
      <c r="B202" s="68" t="s">
        <v>1759</v>
      </c>
      <c r="C202" s="160" t="s">
        <v>9119</v>
      </c>
    </row>
    <row r="203" spans="2:3" x14ac:dyDescent="0.2">
      <c r="B203" s="68" t="s">
        <v>1760</v>
      </c>
      <c r="C203" s="160" t="s">
        <v>9120</v>
      </c>
    </row>
    <row r="204" spans="2:3" x14ac:dyDescent="0.2">
      <c r="B204" s="68" t="s">
        <v>1761</v>
      </c>
      <c r="C204" s="160" t="s">
        <v>9121</v>
      </c>
    </row>
    <row r="205" spans="2:3" x14ac:dyDescent="0.2">
      <c r="B205" s="68" t="s">
        <v>1762</v>
      </c>
      <c r="C205" s="160" t="s">
        <v>9122</v>
      </c>
    </row>
    <row r="206" spans="2:3" x14ac:dyDescent="0.2">
      <c r="B206" s="68" t="s">
        <v>1763</v>
      </c>
      <c r="C206" s="160" t="s">
        <v>9123</v>
      </c>
    </row>
    <row r="207" spans="2:3" x14ac:dyDescent="0.2">
      <c r="B207" s="68" t="s">
        <v>1764</v>
      </c>
      <c r="C207" s="160" t="s">
        <v>9124</v>
      </c>
    </row>
    <row r="208" spans="2:3" x14ac:dyDescent="0.2">
      <c r="B208" s="68" t="s">
        <v>1765</v>
      </c>
      <c r="C208" s="160" t="s">
        <v>9125</v>
      </c>
    </row>
    <row r="209" spans="1:20" x14ac:dyDescent="0.2">
      <c r="B209" s="68" t="s">
        <v>1766</v>
      </c>
      <c r="C209" s="160" t="s">
        <v>9126</v>
      </c>
    </row>
    <row r="210" spans="1:20" x14ac:dyDescent="0.2">
      <c r="B210" s="70" t="s">
        <v>1581</v>
      </c>
      <c r="C210" s="161" t="s">
        <v>1767</v>
      </c>
    </row>
    <row r="212" spans="1:20" s="10" customFormat="1" x14ac:dyDescent="0.2">
      <c r="A212" s="1" t="s">
        <v>1851</v>
      </c>
      <c r="C212" s="91" t="s">
        <v>9198</v>
      </c>
      <c r="M212" s="6"/>
      <c r="P212" s="6"/>
      <c r="R212" s="6"/>
      <c r="T212" s="6"/>
    </row>
    <row r="213" spans="1:20" x14ac:dyDescent="0.2">
      <c r="B213" s="66" t="s">
        <v>1768</v>
      </c>
      <c r="C213" s="159" t="s">
        <v>9209</v>
      </c>
      <c r="M213" s="5"/>
      <c r="P213" s="5"/>
      <c r="R213" s="5"/>
    </row>
    <row r="214" spans="1:20" x14ac:dyDescent="0.2">
      <c r="B214" s="68" t="s">
        <v>1769</v>
      </c>
      <c r="C214" s="160" t="s">
        <v>9210</v>
      </c>
    </row>
    <row r="215" spans="1:20" x14ac:dyDescent="0.2">
      <c r="B215" s="68" t="s">
        <v>1770</v>
      </c>
      <c r="C215" s="160" t="s">
        <v>9211</v>
      </c>
    </row>
    <row r="216" spans="1:20" x14ac:dyDescent="0.2">
      <c r="B216" s="68" t="s">
        <v>1771</v>
      </c>
      <c r="C216" s="160" t="s">
        <v>9212</v>
      </c>
    </row>
    <row r="217" spans="1:20" x14ac:dyDescent="0.2">
      <c r="B217" s="68" t="s">
        <v>1772</v>
      </c>
      <c r="C217" s="160" t="s">
        <v>9213</v>
      </c>
    </row>
    <row r="218" spans="1:20" x14ac:dyDescent="0.2">
      <c r="B218" s="68" t="s">
        <v>1773</v>
      </c>
      <c r="C218" s="160" t="s">
        <v>9127</v>
      </c>
    </row>
    <row r="219" spans="1:20" x14ac:dyDescent="0.2">
      <c r="B219" s="68" t="s">
        <v>1774</v>
      </c>
      <c r="C219" s="160" t="s">
        <v>9128</v>
      </c>
    </row>
    <row r="220" spans="1:20" x14ac:dyDescent="0.2">
      <c r="B220" s="68" t="s">
        <v>1775</v>
      </c>
      <c r="C220" s="160" t="s">
        <v>9129</v>
      </c>
    </row>
    <row r="221" spans="1:20" x14ac:dyDescent="0.2">
      <c r="B221" s="68" t="s">
        <v>1776</v>
      </c>
      <c r="C221" s="160" t="s">
        <v>9130</v>
      </c>
    </row>
    <row r="222" spans="1:20" x14ac:dyDescent="0.2">
      <c r="B222" s="68" t="s">
        <v>1777</v>
      </c>
      <c r="C222" s="160" t="s">
        <v>9131</v>
      </c>
    </row>
    <row r="223" spans="1:20" x14ac:dyDescent="0.2">
      <c r="B223" s="68" t="s">
        <v>1778</v>
      </c>
      <c r="C223" s="160" t="s">
        <v>9132</v>
      </c>
    </row>
    <row r="224" spans="1:20" x14ac:dyDescent="0.2">
      <c r="B224" s="68" t="s">
        <v>1779</v>
      </c>
      <c r="C224" s="160" t="s">
        <v>9133</v>
      </c>
    </row>
    <row r="225" spans="1:20" x14ac:dyDescent="0.2">
      <c r="B225" s="68" t="s">
        <v>1780</v>
      </c>
      <c r="C225" s="160" t="s">
        <v>9134</v>
      </c>
    </row>
    <row r="226" spans="1:20" x14ac:dyDescent="0.2">
      <c r="B226" s="68" t="s">
        <v>1781</v>
      </c>
      <c r="C226" s="160" t="s">
        <v>9135</v>
      </c>
    </row>
    <row r="227" spans="1:20" x14ac:dyDescent="0.2">
      <c r="B227" s="68" t="s">
        <v>1782</v>
      </c>
      <c r="C227" s="160" t="s">
        <v>9136</v>
      </c>
    </row>
    <row r="228" spans="1:20" x14ac:dyDescent="0.2">
      <c r="B228" s="68" t="s">
        <v>1783</v>
      </c>
      <c r="C228" s="160" t="s">
        <v>9137</v>
      </c>
    </row>
    <row r="229" spans="1:20" x14ac:dyDescent="0.2">
      <c r="B229" s="68" t="s">
        <v>1784</v>
      </c>
      <c r="C229" s="160" t="s">
        <v>9138</v>
      </c>
    </row>
    <row r="230" spans="1:20" x14ac:dyDescent="0.2">
      <c r="B230" s="68" t="s">
        <v>1785</v>
      </c>
      <c r="C230" s="160" t="s">
        <v>9139</v>
      </c>
    </row>
    <row r="231" spans="1:20" x14ac:dyDescent="0.2">
      <c r="B231" s="68" t="s">
        <v>1786</v>
      </c>
      <c r="C231" s="160" t="s">
        <v>9140</v>
      </c>
    </row>
    <row r="232" spans="1:20" x14ac:dyDescent="0.2">
      <c r="B232" s="68" t="s">
        <v>1787</v>
      </c>
      <c r="C232" s="160" t="s">
        <v>9141</v>
      </c>
    </row>
    <row r="233" spans="1:20" x14ac:dyDescent="0.2">
      <c r="B233" s="68" t="s">
        <v>1788</v>
      </c>
      <c r="C233" s="160" t="s">
        <v>9142</v>
      </c>
    </row>
    <row r="234" spans="1:20" x14ac:dyDescent="0.2">
      <c r="B234" s="68" t="s">
        <v>1789</v>
      </c>
      <c r="C234" s="160" t="s">
        <v>9143</v>
      </c>
    </row>
    <row r="235" spans="1:20" x14ac:dyDescent="0.2">
      <c r="B235" s="68" t="s">
        <v>1790</v>
      </c>
      <c r="C235" s="160" t="s">
        <v>9144</v>
      </c>
    </row>
    <row r="236" spans="1:20" x14ac:dyDescent="0.2">
      <c r="B236" s="68" t="s">
        <v>1791</v>
      </c>
      <c r="C236" s="160" t="s">
        <v>9145</v>
      </c>
    </row>
    <row r="237" spans="1:20" x14ac:dyDescent="0.2">
      <c r="B237" s="68" t="s">
        <v>1792</v>
      </c>
      <c r="C237" s="160" t="s">
        <v>9146</v>
      </c>
    </row>
    <row r="238" spans="1:20" x14ac:dyDescent="0.2">
      <c r="B238" s="70" t="s">
        <v>1582</v>
      </c>
      <c r="C238" s="161" t="s">
        <v>1793</v>
      </c>
    </row>
    <row r="240" spans="1:20" s="10" customFormat="1" x14ac:dyDescent="0.2">
      <c r="A240" s="1" t="s">
        <v>1852</v>
      </c>
      <c r="C240" s="91" t="s">
        <v>9198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6" t="s">
        <v>1531</v>
      </c>
      <c r="N240" s="10">
        <v>0</v>
      </c>
      <c r="O240" s="10">
        <v>0</v>
      </c>
      <c r="P240" s="6" t="s">
        <v>8976</v>
      </c>
      <c r="Q240" s="6" t="s">
        <v>8976</v>
      </c>
      <c r="R240" s="6" t="s">
        <v>1539</v>
      </c>
      <c r="S240" s="10">
        <v>0</v>
      </c>
      <c r="T240" s="10">
        <v>0</v>
      </c>
    </row>
    <row r="241" spans="2:18" x14ac:dyDescent="0.2">
      <c r="B241" s="66" t="s">
        <v>1794</v>
      </c>
      <c r="C241" s="159" t="s">
        <v>9214</v>
      </c>
      <c r="M241" s="5"/>
      <c r="P241" s="5"/>
      <c r="R241" s="5"/>
    </row>
    <row r="242" spans="2:18" x14ac:dyDescent="0.2">
      <c r="B242" s="68" t="s">
        <v>1795</v>
      </c>
      <c r="C242" s="160" t="s">
        <v>9215</v>
      </c>
    </row>
    <row r="243" spans="2:18" x14ac:dyDescent="0.2">
      <c r="B243" s="68" t="s">
        <v>1796</v>
      </c>
      <c r="C243" s="160" t="s">
        <v>9216</v>
      </c>
    </row>
    <row r="244" spans="2:18" x14ac:dyDescent="0.2">
      <c r="B244" s="68" t="s">
        <v>1797</v>
      </c>
      <c r="C244" s="160" t="s">
        <v>9217</v>
      </c>
    </row>
    <row r="245" spans="2:18" x14ac:dyDescent="0.2">
      <c r="B245" s="68" t="s">
        <v>1798</v>
      </c>
      <c r="C245" s="160" t="s">
        <v>9218</v>
      </c>
    </row>
    <row r="246" spans="2:18" x14ac:dyDescent="0.2">
      <c r="B246" s="68" t="s">
        <v>1799</v>
      </c>
      <c r="C246" s="160" t="s">
        <v>9147</v>
      </c>
    </row>
    <row r="247" spans="2:18" x14ac:dyDescent="0.2">
      <c r="B247" s="68" t="s">
        <v>1800</v>
      </c>
      <c r="C247" s="160" t="s">
        <v>9148</v>
      </c>
    </row>
    <row r="248" spans="2:18" x14ac:dyDescent="0.2">
      <c r="B248" s="68" t="s">
        <v>1801</v>
      </c>
      <c r="C248" s="160" t="s">
        <v>9149</v>
      </c>
    </row>
    <row r="249" spans="2:18" x14ac:dyDescent="0.2">
      <c r="B249" s="68" t="s">
        <v>1802</v>
      </c>
      <c r="C249" s="160" t="s">
        <v>9150</v>
      </c>
    </row>
    <row r="250" spans="2:18" x14ac:dyDescent="0.2">
      <c r="B250" s="68" t="s">
        <v>1803</v>
      </c>
      <c r="C250" s="160" t="s">
        <v>9151</v>
      </c>
    </row>
    <row r="251" spans="2:18" x14ac:dyDescent="0.2">
      <c r="B251" s="68" t="s">
        <v>1804</v>
      </c>
      <c r="C251" s="160" t="s">
        <v>9152</v>
      </c>
    </row>
    <row r="252" spans="2:18" x14ac:dyDescent="0.2">
      <c r="B252" s="68" t="s">
        <v>1805</v>
      </c>
      <c r="C252" s="160" t="s">
        <v>9153</v>
      </c>
    </row>
    <row r="253" spans="2:18" x14ac:dyDescent="0.2">
      <c r="B253" s="68" t="s">
        <v>1806</v>
      </c>
      <c r="C253" s="160" t="s">
        <v>9154</v>
      </c>
    </row>
    <row r="254" spans="2:18" x14ac:dyDescent="0.2">
      <c r="B254" s="68" t="s">
        <v>1807</v>
      </c>
      <c r="C254" s="160" t="s">
        <v>9155</v>
      </c>
    </row>
    <row r="255" spans="2:18" x14ac:dyDescent="0.2">
      <c r="B255" s="68" t="s">
        <v>1808</v>
      </c>
      <c r="C255" s="160" t="s">
        <v>9156</v>
      </c>
    </row>
    <row r="256" spans="2:18" x14ac:dyDescent="0.2">
      <c r="B256" s="68" t="s">
        <v>1809</v>
      </c>
      <c r="C256" s="160" t="s">
        <v>9157</v>
      </c>
    </row>
    <row r="257" spans="1:20" x14ac:dyDescent="0.2">
      <c r="B257" s="68" t="s">
        <v>1810</v>
      </c>
      <c r="C257" s="160" t="s">
        <v>9158</v>
      </c>
    </row>
    <row r="258" spans="1:20" x14ac:dyDescent="0.2">
      <c r="B258" s="68" t="s">
        <v>1811</v>
      </c>
      <c r="C258" s="160" t="s">
        <v>9159</v>
      </c>
    </row>
    <row r="259" spans="1:20" x14ac:dyDescent="0.2">
      <c r="B259" s="68" t="s">
        <v>1812</v>
      </c>
      <c r="C259" s="160" t="s">
        <v>9160</v>
      </c>
    </row>
    <row r="260" spans="1:20" x14ac:dyDescent="0.2">
      <c r="B260" s="68" t="s">
        <v>1813</v>
      </c>
      <c r="C260" s="160" t="s">
        <v>9161</v>
      </c>
    </row>
    <row r="261" spans="1:20" x14ac:dyDescent="0.2">
      <c r="B261" s="68" t="s">
        <v>1814</v>
      </c>
      <c r="C261" s="160" t="s">
        <v>9162</v>
      </c>
    </row>
    <row r="262" spans="1:20" x14ac:dyDescent="0.2">
      <c r="B262" s="68" t="s">
        <v>1815</v>
      </c>
      <c r="C262" s="160" t="s">
        <v>9163</v>
      </c>
    </row>
    <row r="263" spans="1:20" x14ac:dyDescent="0.2">
      <c r="B263" s="68" t="s">
        <v>1816</v>
      </c>
      <c r="C263" s="160" t="s">
        <v>9164</v>
      </c>
    </row>
    <row r="264" spans="1:20" x14ac:dyDescent="0.2">
      <c r="B264" s="68" t="s">
        <v>1817</v>
      </c>
      <c r="C264" s="160" t="s">
        <v>9165</v>
      </c>
    </row>
    <row r="265" spans="1:20" x14ac:dyDescent="0.2">
      <c r="B265" s="68" t="s">
        <v>1818</v>
      </c>
      <c r="C265" s="160" t="s">
        <v>9166</v>
      </c>
    </row>
    <row r="266" spans="1:20" x14ac:dyDescent="0.2">
      <c r="B266" s="70" t="s">
        <v>1583</v>
      </c>
      <c r="C266" s="161" t="s">
        <v>1819</v>
      </c>
    </row>
    <row r="268" spans="1:20" s="10" customFormat="1" x14ac:dyDescent="0.2">
      <c r="A268" s="1" t="s">
        <v>1853</v>
      </c>
      <c r="C268" s="91" t="s">
        <v>9222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6" t="s">
        <v>1531</v>
      </c>
      <c r="N268" s="10">
        <v>0</v>
      </c>
      <c r="O268" s="10">
        <v>0</v>
      </c>
      <c r="P268" s="6" t="s">
        <v>1538</v>
      </c>
      <c r="Q268" s="10">
        <v>0</v>
      </c>
      <c r="R268" s="162" t="s">
        <v>9255</v>
      </c>
      <c r="S268" s="162" t="s">
        <v>9045</v>
      </c>
      <c r="T268" s="10">
        <v>0</v>
      </c>
    </row>
    <row r="269" spans="1:20" x14ac:dyDescent="0.2">
      <c r="B269" s="66" t="s">
        <v>1820</v>
      </c>
      <c r="C269" s="159" t="s">
        <v>9219</v>
      </c>
      <c r="M269" s="5"/>
      <c r="P269" s="5"/>
      <c r="R269" s="5"/>
    </row>
    <row r="270" spans="1:20" x14ac:dyDescent="0.2">
      <c r="B270" s="68" t="s">
        <v>1821</v>
      </c>
      <c r="C270" s="160" t="s">
        <v>9220</v>
      </c>
    </row>
    <row r="271" spans="1:20" x14ac:dyDescent="0.2">
      <c r="B271" s="68" t="s">
        <v>1822</v>
      </c>
      <c r="C271" s="160" t="s">
        <v>9221</v>
      </c>
    </row>
    <row r="272" spans="1:20" x14ac:dyDescent="0.2">
      <c r="B272" s="68" t="s">
        <v>1823</v>
      </c>
      <c r="C272" s="160" t="s">
        <v>9223</v>
      </c>
    </row>
    <row r="273" spans="2:3" x14ac:dyDescent="0.2">
      <c r="B273" s="68" t="s">
        <v>1824</v>
      </c>
      <c r="C273" s="160" t="s">
        <v>9224</v>
      </c>
    </row>
    <row r="274" spans="2:3" x14ac:dyDescent="0.2">
      <c r="B274" s="68" t="s">
        <v>1825</v>
      </c>
      <c r="C274" s="160" t="s">
        <v>9225</v>
      </c>
    </row>
    <row r="275" spans="2:3" x14ac:dyDescent="0.2">
      <c r="B275" s="68" t="s">
        <v>1826</v>
      </c>
      <c r="C275" s="160" t="s">
        <v>9226</v>
      </c>
    </row>
    <row r="276" spans="2:3" x14ac:dyDescent="0.2">
      <c r="B276" s="68" t="s">
        <v>1827</v>
      </c>
      <c r="C276" s="160" t="s">
        <v>9227</v>
      </c>
    </row>
    <row r="277" spans="2:3" x14ac:dyDescent="0.2">
      <c r="B277" s="68" t="s">
        <v>1828</v>
      </c>
      <c r="C277" s="160" t="s">
        <v>9228</v>
      </c>
    </row>
    <row r="278" spans="2:3" x14ac:dyDescent="0.2">
      <c r="B278" s="68" t="s">
        <v>1829</v>
      </c>
      <c r="C278" s="160" t="s">
        <v>9229</v>
      </c>
    </row>
    <row r="279" spans="2:3" x14ac:dyDescent="0.2">
      <c r="B279" s="68" t="s">
        <v>1830</v>
      </c>
      <c r="C279" s="160" t="s">
        <v>9230</v>
      </c>
    </row>
    <row r="280" spans="2:3" x14ac:dyDescent="0.2">
      <c r="B280" s="68" t="s">
        <v>1831</v>
      </c>
      <c r="C280" s="160" t="s">
        <v>9231</v>
      </c>
    </row>
    <row r="281" spans="2:3" x14ac:dyDescent="0.2">
      <c r="B281" s="68" t="s">
        <v>1832</v>
      </c>
      <c r="C281" s="160" t="s">
        <v>9232</v>
      </c>
    </row>
    <row r="282" spans="2:3" x14ac:dyDescent="0.2">
      <c r="B282" s="68" t="s">
        <v>1833</v>
      </c>
      <c r="C282" s="160" t="s">
        <v>9233</v>
      </c>
    </row>
    <row r="283" spans="2:3" x14ac:dyDescent="0.2">
      <c r="B283" s="68" t="s">
        <v>1834</v>
      </c>
      <c r="C283" s="160" t="s">
        <v>9234</v>
      </c>
    </row>
    <row r="284" spans="2:3" x14ac:dyDescent="0.2">
      <c r="B284" s="68" t="s">
        <v>1835</v>
      </c>
      <c r="C284" s="160" t="s">
        <v>9235</v>
      </c>
    </row>
    <row r="285" spans="2:3" x14ac:dyDescent="0.2">
      <c r="B285" s="68" t="s">
        <v>1836</v>
      </c>
      <c r="C285" s="160" t="s">
        <v>9236</v>
      </c>
    </row>
    <row r="286" spans="2:3" x14ac:dyDescent="0.2">
      <c r="B286" s="68" t="s">
        <v>1837</v>
      </c>
      <c r="C286" s="160" t="s">
        <v>9237</v>
      </c>
    </row>
    <row r="287" spans="2:3" x14ac:dyDescent="0.2">
      <c r="B287" s="68" t="s">
        <v>1838</v>
      </c>
      <c r="C287" s="160" t="s">
        <v>9238</v>
      </c>
    </row>
    <row r="288" spans="2:3" x14ac:dyDescent="0.2">
      <c r="B288" s="68" t="s">
        <v>1839</v>
      </c>
      <c r="C288" s="160" t="s">
        <v>9239</v>
      </c>
    </row>
    <row r="289" spans="2:3" x14ac:dyDescent="0.2">
      <c r="B289" s="68" t="s">
        <v>1840</v>
      </c>
      <c r="C289" s="160" t="s">
        <v>9240</v>
      </c>
    </row>
    <row r="290" spans="2:3" x14ac:dyDescent="0.2">
      <c r="B290" s="68" t="s">
        <v>1841</v>
      </c>
      <c r="C290" s="160" t="s">
        <v>9241</v>
      </c>
    </row>
    <row r="291" spans="2:3" x14ac:dyDescent="0.2">
      <c r="B291" s="68" t="s">
        <v>1842</v>
      </c>
      <c r="C291" s="160" t="s">
        <v>9242</v>
      </c>
    </row>
    <row r="292" spans="2:3" x14ac:dyDescent="0.2">
      <c r="B292" s="68" t="s">
        <v>1843</v>
      </c>
      <c r="C292" s="160" t="s">
        <v>9243</v>
      </c>
    </row>
    <row r="293" spans="2:3" x14ac:dyDescent="0.2">
      <c r="B293" s="68" t="s">
        <v>1844</v>
      </c>
      <c r="C293" s="160" t="s">
        <v>9244</v>
      </c>
    </row>
    <row r="294" spans="2:3" x14ac:dyDescent="0.2">
      <c r="B294" s="70" t="s">
        <v>1584</v>
      </c>
      <c r="C294" s="161" t="s">
        <v>1845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D87-8801-41EB-974E-F69236B34249}">
  <dimension ref="A1:AK445"/>
  <sheetViews>
    <sheetView topLeftCell="D1" workbookViewId="0">
      <selection activeCell="I21" sqref="I21"/>
    </sheetView>
  </sheetViews>
  <sheetFormatPr baseColWidth="10" defaultColWidth="8.83203125" defaultRowHeight="15" x14ac:dyDescent="0.2"/>
  <cols>
    <col min="2" max="2" width="30.83203125" bestFit="1" customWidth="1"/>
    <col min="3" max="3" width="38.5" customWidth="1"/>
    <col min="4" max="4" width="8.83203125" customWidth="1"/>
    <col min="5" max="5" width="23.6640625" customWidth="1"/>
    <col min="6" max="6" width="49.1640625" customWidth="1"/>
    <col min="8" max="8" width="25" customWidth="1"/>
    <col min="9" max="9" width="44.83203125" bestFit="1" customWidth="1"/>
    <col min="11" max="11" width="26" bestFit="1" customWidth="1"/>
    <col min="12" max="12" width="44.1640625" bestFit="1" customWidth="1"/>
    <col min="17" max="17" width="18.5" bestFit="1" customWidth="1"/>
    <col min="18" max="18" width="19.5" bestFit="1" customWidth="1"/>
    <col min="21" max="21" width="48.83203125" bestFit="1" customWidth="1"/>
    <col min="27" max="27" width="15.5" bestFit="1" customWidth="1"/>
    <col min="28" max="28" width="13.33203125" bestFit="1" customWidth="1"/>
    <col min="30" max="30" width="10.33203125" bestFit="1" customWidth="1"/>
    <col min="31" max="31" width="15.5" bestFit="1" customWidth="1"/>
    <col min="32" max="32" width="3.83203125" customWidth="1"/>
    <col min="33" max="33" width="25.83203125" bestFit="1" customWidth="1"/>
    <col min="34" max="34" width="16.6640625" bestFit="1" customWidth="1"/>
    <col min="35" max="35" width="19.83203125" bestFit="1" customWidth="1"/>
  </cols>
  <sheetData>
    <row r="1" spans="1:10" ht="16" x14ac:dyDescent="0.2">
      <c r="A1" s="37" t="s">
        <v>9001</v>
      </c>
    </row>
    <row r="3" spans="1:10" x14ac:dyDescent="0.2">
      <c r="B3" s="38" t="s">
        <v>1857</v>
      </c>
    </row>
    <row r="4" spans="1:10" x14ac:dyDescent="0.2">
      <c r="A4" s="1"/>
    </row>
    <row r="5" spans="1:10" x14ac:dyDescent="0.2">
      <c r="A5" s="1"/>
      <c r="B5" s="38" t="s">
        <v>6186</v>
      </c>
      <c r="C5" s="44" t="s">
        <v>6190</v>
      </c>
      <c r="E5" s="33" t="s">
        <v>6195</v>
      </c>
      <c r="F5" s="33" t="s">
        <v>6196</v>
      </c>
      <c r="G5" s="33" t="s">
        <v>3579</v>
      </c>
      <c r="I5" s="33" t="s">
        <v>6198</v>
      </c>
      <c r="J5" s="45" t="s">
        <v>147</v>
      </c>
    </row>
    <row r="6" spans="1:10" x14ac:dyDescent="0.2">
      <c r="A6" s="1"/>
      <c r="B6" t="s">
        <v>6216</v>
      </c>
      <c r="C6" s="49" t="s">
        <v>6191</v>
      </c>
      <c r="E6" s="48" t="s">
        <v>6194</v>
      </c>
      <c r="F6" s="48" t="s">
        <v>6197</v>
      </c>
      <c r="G6" s="48" t="s">
        <v>3578</v>
      </c>
      <c r="J6" s="46" t="s">
        <v>3584</v>
      </c>
    </row>
    <row r="7" spans="1:10" x14ac:dyDescent="0.2">
      <c r="A7" s="1"/>
      <c r="J7" s="47" t="s">
        <v>3585</v>
      </c>
    </row>
    <row r="8" spans="1:10" x14ac:dyDescent="0.2">
      <c r="A8" s="1"/>
      <c r="B8" s="33" t="s">
        <v>6187</v>
      </c>
      <c r="C8" s="44" t="s">
        <v>3576</v>
      </c>
      <c r="E8" s="44" t="s">
        <v>3577</v>
      </c>
      <c r="F8" s="33" t="s">
        <v>6192</v>
      </c>
      <c r="G8" s="33" t="s">
        <v>3579</v>
      </c>
      <c r="I8" s="33" t="s">
        <v>6198</v>
      </c>
    </row>
    <row r="9" spans="1:10" x14ac:dyDescent="0.2">
      <c r="A9" s="1"/>
      <c r="B9" t="s">
        <v>6213</v>
      </c>
      <c r="C9" s="49" t="s">
        <v>3580</v>
      </c>
      <c r="E9" s="49" t="s">
        <v>5721</v>
      </c>
      <c r="F9" s="48" t="s">
        <v>6193</v>
      </c>
      <c r="G9" s="48" t="s">
        <v>3578</v>
      </c>
    </row>
    <row r="10" spans="1:10" x14ac:dyDescent="0.2">
      <c r="A10" s="1"/>
    </row>
    <row r="11" spans="1:10" x14ac:dyDescent="0.2">
      <c r="A11" s="1"/>
      <c r="B11" s="33" t="s">
        <v>6189</v>
      </c>
      <c r="C11" s="44" t="s">
        <v>6190</v>
      </c>
      <c r="E11" s="33" t="s">
        <v>6200</v>
      </c>
      <c r="F11" s="33" t="s">
        <v>6196</v>
      </c>
      <c r="I11" s="33" t="s">
        <v>6199</v>
      </c>
    </row>
    <row r="12" spans="1:10" x14ac:dyDescent="0.2">
      <c r="A12" s="1"/>
      <c r="B12" t="s">
        <v>6215</v>
      </c>
      <c r="C12" s="49" t="s">
        <v>6208</v>
      </c>
      <c r="E12" s="51" t="s">
        <v>6201</v>
      </c>
      <c r="F12" s="48" t="s">
        <v>6197</v>
      </c>
    </row>
    <row r="13" spans="1:10" x14ac:dyDescent="0.2">
      <c r="A13" s="1"/>
    </row>
    <row r="14" spans="1:10" x14ac:dyDescent="0.2">
      <c r="A14" s="1"/>
      <c r="B14" s="33" t="s">
        <v>6188</v>
      </c>
      <c r="C14" s="44" t="s">
        <v>3139</v>
      </c>
      <c r="E14" s="33" t="s">
        <v>6200</v>
      </c>
      <c r="F14" s="33" t="s">
        <v>6207</v>
      </c>
      <c r="I14" s="33" t="s">
        <v>6198</v>
      </c>
    </row>
    <row r="15" spans="1:10" x14ac:dyDescent="0.2">
      <c r="A15" s="1"/>
      <c r="B15" t="s">
        <v>6214</v>
      </c>
      <c r="C15" s="50" t="s">
        <v>6202</v>
      </c>
      <c r="E15" s="51" t="s">
        <v>3583</v>
      </c>
      <c r="F15" s="48" t="s">
        <v>8479</v>
      </c>
    </row>
    <row r="16" spans="1:10" x14ac:dyDescent="0.2">
      <c r="A16" s="1"/>
      <c r="B16" s="1"/>
    </row>
    <row r="17" spans="1:37" x14ac:dyDescent="0.2">
      <c r="A17" s="1"/>
      <c r="B17" s="55" t="s">
        <v>8909</v>
      </c>
      <c r="C17" s="222" t="s">
        <v>8910</v>
      </c>
      <c r="D17" s="222"/>
      <c r="E17" s="222"/>
      <c r="F17" s="223"/>
      <c r="H17" s="33" t="s">
        <v>6185</v>
      </c>
      <c r="U17" t="str">
        <f>_xlfn.CONCAT(Q17," * ",R17)</f>
        <v xml:space="preserve"> * </v>
      </c>
    </row>
    <row r="18" spans="1:37" x14ac:dyDescent="0.2">
      <c r="B18" s="1"/>
      <c r="U18" t="str">
        <f>_xlfn.CONCAT(Q18," * ",R18," * ",S18)</f>
        <v xml:space="preserve"> *  * </v>
      </c>
    </row>
    <row r="19" spans="1:37" x14ac:dyDescent="0.2">
      <c r="B19" s="55" t="s">
        <v>6211</v>
      </c>
      <c r="C19" s="56" t="s">
        <v>8905</v>
      </c>
      <c r="E19" s="55" t="s">
        <v>6212</v>
      </c>
      <c r="F19" s="56" t="s">
        <v>8906</v>
      </c>
      <c r="H19" s="55" t="s">
        <v>6209</v>
      </c>
      <c r="I19" s="56" t="s">
        <v>8908</v>
      </c>
      <c r="K19" s="58" t="s">
        <v>6210</v>
      </c>
      <c r="L19" s="56" t="s">
        <v>8907</v>
      </c>
      <c r="U19" t="str">
        <f>_xlfn.CONCAT(Q19," * ",R19," * ",S19," * ",T19)</f>
        <v xml:space="preserve"> *  *  * </v>
      </c>
    </row>
    <row r="20" spans="1:37" x14ac:dyDescent="0.2">
      <c r="D20" s="29"/>
      <c r="E20" s="29"/>
      <c r="Q20" s="50" t="s">
        <v>6202</v>
      </c>
      <c r="R20" s="51" t="s">
        <v>3583</v>
      </c>
      <c r="S20" s="48" t="s">
        <v>8479</v>
      </c>
      <c r="Y20" s="47" t="s">
        <v>3578</v>
      </c>
      <c r="Z20" s="47" t="s">
        <v>3578</v>
      </c>
      <c r="AB20" t="s">
        <v>8444</v>
      </c>
      <c r="AD20" t="s">
        <v>8442</v>
      </c>
      <c r="AE20" t="s">
        <v>8443</v>
      </c>
      <c r="AG20" t="s">
        <v>6215</v>
      </c>
      <c r="AH20" s="49" t="s">
        <v>6208</v>
      </c>
      <c r="AI20" s="51" t="s">
        <v>6201</v>
      </c>
      <c r="AJ20" s="48" t="s">
        <v>6197</v>
      </c>
    </row>
    <row r="21" spans="1:37" x14ac:dyDescent="0.2">
      <c r="A21">
        <f>25*1</f>
        <v>25</v>
      </c>
      <c r="B21" s="59" t="s">
        <v>7084</v>
      </c>
      <c r="C21" s="60" t="s">
        <v>7567</v>
      </c>
      <c r="D21" s="151">
        <f>25*17</f>
        <v>425</v>
      </c>
      <c r="E21" s="59" t="s">
        <v>6217</v>
      </c>
      <c r="F21" s="60" t="s">
        <v>6642</v>
      </c>
      <c r="G21">
        <f>1*17</f>
        <v>17</v>
      </c>
      <c r="H21" s="59" t="s">
        <v>8462</v>
      </c>
      <c r="I21" s="60" t="s">
        <v>8445</v>
      </c>
      <c r="J21" s="151">
        <f>25*17</f>
        <v>425</v>
      </c>
      <c r="K21" s="59" t="s">
        <v>7109</v>
      </c>
      <c r="L21" s="60" t="s">
        <v>8480</v>
      </c>
      <c r="Q21" t="s">
        <v>4446</v>
      </c>
      <c r="R21" t="s">
        <v>697</v>
      </c>
      <c r="S21" t="s">
        <v>274</v>
      </c>
      <c r="U21" t="str">
        <f>_xlfn.CONCAT(Q21," * ",R21," * ",S21)</f>
        <v>n_postTB_y1_ag1 * LY_postTB_y1_ag1 * u_postTB</v>
      </c>
      <c r="W21" t="s">
        <v>272</v>
      </c>
      <c r="X21" t="s">
        <v>262</v>
      </c>
      <c r="Y21">
        <v>1</v>
      </c>
      <c r="Z21">
        <v>1</v>
      </c>
      <c r="AB21" t="s">
        <v>7592</v>
      </c>
      <c r="AD21" t="s">
        <v>7534</v>
      </c>
      <c r="AE21" t="s">
        <v>5722</v>
      </c>
      <c r="AG21" t="s">
        <v>7517</v>
      </c>
      <c r="AH21" t="s">
        <v>7067</v>
      </c>
      <c r="AI21" t="s">
        <v>680</v>
      </c>
      <c r="AJ21" t="s">
        <v>272</v>
      </c>
      <c r="AK21" t="str">
        <f t="shared" ref="AK21:AK37" si="0">_xlfn.CONCAT(AH21," * ",AI21," * ",AJ21)</f>
        <v>n_noTB_y25_ag1 * LY_healthy_y25_ag1 * u_healthy</v>
      </c>
    </row>
    <row r="22" spans="1:37" x14ac:dyDescent="0.2">
      <c r="B22" s="61" t="s">
        <v>7085</v>
      </c>
      <c r="C22" s="62" t="s">
        <v>7568</v>
      </c>
      <c r="D22">
        <f>25*16</f>
        <v>400</v>
      </c>
      <c r="E22" s="61" t="s">
        <v>6218</v>
      </c>
      <c r="F22" s="62" t="s">
        <v>6643</v>
      </c>
      <c r="H22" s="61" t="s">
        <v>8463</v>
      </c>
      <c r="I22" s="62" t="s">
        <v>8446</v>
      </c>
      <c r="J22">
        <f>25*16</f>
        <v>400</v>
      </c>
      <c r="K22" s="61" t="s">
        <v>7110</v>
      </c>
      <c r="L22" s="62" t="s">
        <v>8481</v>
      </c>
      <c r="Q22" t="s">
        <v>4447</v>
      </c>
      <c r="R22" t="s">
        <v>698</v>
      </c>
      <c r="S22" t="s">
        <v>274</v>
      </c>
      <c r="U22" t="str">
        <f t="shared" ref="U22:U85" si="1">_xlfn.CONCAT(Q22," * ",R22," * ",S22)</f>
        <v>n_postTB_y1_ag2 * LY_postTB_y1_ag2 * u_postTB</v>
      </c>
      <c r="W22" t="s">
        <v>272</v>
      </c>
      <c r="X22" t="s">
        <v>262</v>
      </c>
      <c r="Y22" t="s">
        <v>5739</v>
      </c>
      <c r="Z22">
        <v>1</v>
      </c>
      <c r="AB22" t="s">
        <v>7593</v>
      </c>
      <c r="AD22" t="s">
        <v>7535</v>
      </c>
      <c r="AE22" t="s">
        <v>5723</v>
      </c>
      <c r="AG22" t="s">
        <v>7518</v>
      </c>
      <c r="AH22" t="s">
        <v>7068</v>
      </c>
      <c r="AI22" t="s">
        <v>681</v>
      </c>
      <c r="AJ22" t="s">
        <v>272</v>
      </c>
      <c r="AK22" t="str">
        <f t="shared" si="0"/>
        <v>n_noTB_y25_ag2 * LY_healthy_y25_ag2 * u_healthy</v>
      </c>
    </row>
    <row r="23" spans="1:37" x14ac:dyDescent="0.2">
      <c r="B23" s="61" t="s">
        <v>7086</v>
      </c>
      <c r="C23" s="62" t="s">
        <v>7569</v>
      </c>
      <c r="E23" s="61" t="s">
        <v>6219</v>
      </c>
      <c r="F23" s="62" t="s">
        <v>6644</v>
      </c>
      <c r="H23" s="61" t="s">
        <v>8464</v>
      </c>
      <c r="I23" s="62" t="s">
        <v>8447</v>
      </c>
      <c r="K23" s="61" t="s">
        <v>7111</v>
      </c>
      <c r="L23" s="62" t="s">
        <v>8482</v>
      </c>
      <c r="Q23" t="s">
        <v>4448</v>
      </c>
      <c r="R23" t="s">
        <v>699</v>
      </c>
      <c r="S23" t="s">
        <v>274</v>
      </c>
      <c r="U23" t="str">
        <f t="shared" si="1"/>
        <v>n_postTB_y1_ag3 * LY_postTB_y1_ag3 * u_postTB</v>
      </c>
      <c r="W23" t="s">
        <v>272</v>
      </c>
      <c r="X23" t="s">
        <v>262</v>
      </c>
      <c r="Y23" t="s">
        <v>5740</v>
      </c>
      <c r="Z23">
        <v>1</v>
      </c>
      <c r="AB23" t="s">
        <v>7594</v>
      </c>
      <c r="AD23" t="s">
        <v>7536</v>
      </c>
      <c r="AE23" t="s">
        <v>5724</v>
      </c>
      <c r="AG23" t="s">
        <v>7519</v>
      </c>
      <c r="AH23" t="s">
        <v>7069</v>
      </c>
      <c r="AI23" t="s">
        <v>682</v>
      </c>
      <c r="AJ23" t="s">
        <v>272</v>
      </c>
      <c r="AK23" t="str">
        <f t="shared" si="0"/>
        <v>n_noTB_y25_ag3 * LY_healthy_y25_ag3 * u_healthy</v>
      </c>
    </row>
    <row r="24" spans="1:37" x14ac:dyDescent="0.2">
      <c r="B24" s="61" t="s">
        <v>7087</v>
      </c>
      <c r="C24" s="62" t="s">
        <v>7570</v>
      </c>
      <c r="E24" s="61" t="s">
        <v>6220</v>
      </c>
      <c r="F24" s="62" t="s">
        <v>6645</v>
      </c>
      <c r="H24" s="61" t="s">
        <v>8465</v>
      </c>
      <c r="I24" s="62" t="s">
        <v>8448</v>
      </c>
      <c r="K24" s="61" t="s">
        <v>7112</v>
      </c>
      <c r="L24" s="62" t="s">
        <v>8483</v>
      </c>
      <c r="Q24" t="s">
        <v>4449</v>
      </c>
      <c r="R24" t="s">
        <v>700</v>
      </c>
      <c r="S24" t="s">
        <v>274</v>
      </c>
      <c r="U24" t="str">
        <f t="shared" si="1"/>
        <v>n_postTB_y1_ag4 * LY_postTB_y1_ag4 * u_postTB</v>
      </c>
      <c r="W24" t="s">
        <v>272</v>
      </c>
      <c r="X24" t="s">
        <v>262</v>
      </c>
      <c r="Y24" t="s">
        <v>5741</v>
      </c>
      <c r="Z24">
        <v>1</v>
      </c>
      <c r="AB24" t="s">
        <v>7595</v>
      </c>
      <c r="AD24" t="s">
        <v>7537</v>
      </c>
      <c r="AE24" t="s">
        <v>5725</v>
      </c>
      <c r="AG24" t="s">
        <v>7520</v>
      </c>
      <c r="AH24" t="s">
        <v>7070</v>
      </c>
      <c r="AI24" t="s">
        <v>683</v>
      </c>
      <c r="AJ24" t="s">
        <v>272</v>
      </c>
      <c r="AK24" t="str">
        <f t="shared" si="0"/>
        <v>n_noTB_y25_ag4 * LY_healthy_y25_ag4 * u_healthy</v>
      </c>
    </row>
    <row r="25" spans="1:37" x14ac:dyDescent="0.2">
      <c r="B25" s="61" t="s">
        <v>7088</v>
      </c>
      <c r="C25" s="62" t="s">
        <v>7571</v>
      </c>
      <c r="E25" s="61" t="s">
        <v>6221</v>
      </c>
      <c r="F25" s="62" t="s">
        <v>6646</v>
      </c>
      <c r="H25" s="61" t="s">
        <v>8466</v>
      </c>
      <c r="I25" s="62" t="s">
        <v>8449</v>
      </c>
      <c r="K25" s="61" t="s">
        <v>7113</v>
      </c>
      <c r="L25" s="62" t="s">
        <v>8484</v>
      </c>
      <c r="Q25" t="s">
        <v>4450</v>
      </c>
      <c r="R25" t="s">
        <v>701</v>
      </c>
      <c r="S25" t="s">
        <v>274</v>
      </c>
      <c r="U25" t="str">
        <f t="shared" si="1"/>
        <v>n_postTB_y1_ag5 * LY_postTB_y1_ag5 * u_postTB</v>
      </c>
      <c r="W25" t="s">
        <v>272</v>
      </c>
      <c r="X25" t="s">
        <v>262</v>
      </c>
      <c r="Y25" t="s">
        <v>5742</v>
      </c>
      <c r="Z25">
        <v>1</v>
      </c>
      <c r="AB25" t="s">
        <v>7596</v>
      </c>
      <c r="AD25" t="s">
        <v>7538</v>
      </c>
      <c r="AE25" t="s">
        <v>5726</v>
      </c>
      <c r="AG25" t="s">
        <v>7521</v>
      </c>
      <c r="AH25" t="s">
        <v>7071</v>
      </c>
      <c r="AI25" t="s">
        <v>684</v>
      </c>
      <c r="AJ25" t="s">
        <v>272</v>
      </c>
      <c r="AK25" t="str">
        <f t="shared" si="0"/>
        <v>n_noTB_y25_ag5 * LY_healthy_y25_ag5 * u_healthy</v>
      </c>
    </row>
    <row r="26" spans="1:37" x14ac:dyDescent="0.2">
      <c r="B26" s="61" t="s">
        <v>7089</v>
      </c>
      <c r="C26" s="62" t="s">
        <v>7572</v>
      </c>
      <c r="E26" s="61" t="s">
        <v>6222</v>
      </c>
      <c r="F26" s="62" t="s">
        <v>6647</v>
      </c>
      <c r="H26" s="61" t="s">
        <v>8467</v>
      </c>
      <c r="I26" s="62" t="s">
        <v>8450</v>
      </c>
      <c r="K26" s="61" t="s">
        <v>7114</v>
      </c>
      <c r="L26" s="62" t="s">
        <v>8485</v>
      </c>
      <c r="Q26" t="s">
        <v>4451</v>
      </c>
      <c r="R26" t="s">
        <v>702</v>
      </c>
      <c r="S26" t="s">
        <v>274</v>
      </c>
      <c r="U26" t="str">
        <f t="shared" si="1"/>
        <v>n_postTB_y1_ag6 * LY_postTB_y1_ag6 * u_postTB</v>
      </c>
      <c r="W26" t="s">
        <v>272</v>
      </c>
      <c r="X26" t="s">
        <v>262</v>
      </c>
      <c r="Y26" t="s">
        <v>5743</v>
      </c>
      <c r="Z26">
        <v>1</v>
      </c>
      <c r="AB26" t="s">
        <v>7597</v>
      </c>
      <c r="AD26" t="s">
        <v>7539</v>
      </c>
      <c r="AE26" t="s">
        <v>5727</v>
      </c>
      <c r="AG26" t="s">
        <v>7522</v>
      </c>
      <c r="AH26" t="s">
        <v>7072</v>
      </c>
      <c r="AI26" t="s">
        <v>685</v>
      </c>
      <c r="AJ26" t="s">
        <v>272</v>
      </c>
      <c r="AK26" t="str">
        <f t="shared" si="0"/>
        <v>n_noTB_y25_ag6 * LY_healthy_y25_ag6 * u_healthy</v>
      </c>
    </row>
    <row r="27" spans="1:37" x14ac:dyDescent="0.2">
      <c r="B27" s="61" t="s">
        <v>7090</v>
      </c>
      <c r="C27" s="62" t="s">
        <v>7573</v>
      </c>
      <c r="E27" s="61" t="s">
        <v>6223</v>
      </c>
      <c r="F27" s="62" t="s">
        <v>6648</v>
      </c>
      <c r="H27" s="61" t="s">
        <v>8468</v>
      </c>
      <c r="I27" s="62" t="s">
        <v>8451</v>
      </c>
      <c r="K27" s="61" t="s">
        <v>7115</v>
      </c>
      <c r="L27" s="62" t="s">
        <v>8486</v>
      </c>
      <c r="Q27" t="s">
        <v>4452</v>
      </c>
      <c r="R27" t="s">
        <v>703</v>
      </c>
      <c r="S27" t="s">
        <v>274</v>
      </c>
      <c r="U27" t="str">
        <f t="shared" si="1"/>
        <v>n_postTB_y1_ag7 * LY_postTB_y1_ag7 * u_postTB</v>
      </c>
      <c r="W27" t="s">
        <v>272</v>
      </c>
      <c r="X27" t="s">
        <v>262</v>
      </c>
      <c r="Y27" t="s">
        <v>5744</v>
      </c>
      <c r="Z27">
        <v>1</v>
      </c>
      <c r="AB27" t="s">
        <v>7598</v>
      </c>
      <c r="AD27" t="s">
        <v>7540</v>
      </c>
      <c r="AE27" t="s">
        <v>5728</v>
      </c>
      <c r="AG27" t="s">
        <v>7523</v>
      </c>
      <c r="AH27" t="s">
        <v>7073</v>
      </c>
      <c r="AI27" t="s">
        <v>686</v>
      </c>
      <c r="AJ27" t="s">
        <v>272</v>
      </c>
      <c r="AK27" t="str">
        <f t="shared" si="0"/>
        <v>n_noTB_y25_ag7 * LY_healthy_y25_ag7 * u_healthy</v>
      </c>
    </row>
    <row r="28" spans="1:37" x14ac:dyDescent="0.2">
      <c r="B28" s="61" t="s">
        <v>7091</v>
      </c>
      <c r="C28" s="62" t="s">
        <v>7574</v>
      </c>
      <c r="E28" s="61" t="s">
        <v>6224</v>
      </c>
      <c r="F28" s="62" t="s">
        <v>6649</v>
      </c>
      <c r="H28" s="61" t="s">
        <v>8469</v>
      </c>
      <c r="I28" s="62" t="s">
        <v>8452</v>
      </c>
      <c r="K28" s="61" t="s">
        <v>7116</v>
      </c>
      <c r="L28" s="62" t="s">
        <v>8487</v>
      </c>
      <c r="Q28" t="s">
        <v>4453</v>
      </c>
      <c r="R28" t="s">
        <v>704</v>
      </c>
      <c r="S28" t="s">
        <v>274</v>
      </c>
      <c r="U28" t="str">
        <f t="shared" si="1"/>
        <v>n_postTB_y1_ag8 * LY_postTB_y1_ag8 * u_postTB</v>
      </c>
      <c r="W28" t="s">
        <v>272</v>
      </c>
      <c r="X28" t="s">
        <v>262</v>
      </c>
      <c r="Y28" t="s">
        <v>5745</v>
      </c>
      <c r="Z28">
        <v>1</v>
      </c>
      <c r="AB28" t="s">
        <v>7599</v>
      </c>
      <c r="AD28" t="s">
        <v>7541</v>
      </c>
      <c r="AE28" t="s">
        <v>5729</v>
      </c>
      <c r="AG28" t="s">
        <v>7524</v>
      </c>
      <c r="AH28" t="s">
        <v>7074</v>
      </c>
      <c r="AI28" t="s">
        <v>687</v>
      </c>
      <c r="AJ28" t="s">
        <v>272</v>
      </c>
      <c r="AK28" t="str">
        <f t="shared" si="0"/>
        <v>n_noTB_y25_ag8 * LY_healthy_y25_ag8 * u_healthy</v>
      </c>
    </row>
    <row r="29" spans="1:37" x14ac:dyDescent="0.2">
      <c r="B29" s="61" t="s">
        <v>7092</v>
      </c>
      <c r="C29" s="62" t="s">
        <v>7575</v>
      </c>
      <c r="E29" s="61" t="s">
        <v>6225</v>
      </c>
      <c r="F29" s="62" t="s">
        <v>6650</v>
      </c>
      <c r="H29" s="61" t="s">
        <v>8470</v>
      </c>
      <c r="I29" s="62" t="s">
        <v>8453</v>
      </c>
      <c r="K29" s="61" t="s">
        <v>7117</v>
      </c>
      <c r="L29" s="62" t="s">
        <v>8488</v>
      </c>
      <c r="Q29" t="s">
        <v>4454</v>
      </c>
      <c r="R29" t="s">
        <v>705</v>
      </c>
      <c r="S29" t="s">
        <v>274</v>
      </c>
      <c r="U29" t="str">
        <f t="shared" si="1"/>
        <v>n_postTB_y1_ag9 * LY_postTB_y1_ag9 * u_postTB</v>
      </c>
      <c r="W29" t="s">
        <v>272</v>
      </c>
      <c r="X29" t="s">
        <v>262</v>
      </c>
      <c r="Y29" t="s">
        <v>5746</v>
      </c>
      <c r="Z29">
        <v>1</v>
      </c>
      <c r="AB29" t="s">
        <v>7600</v>
      </c>
      <c r="AD29" t="s">
        <v>7542</v>
      </c>
      <c r="AE29" t="s">
        <v>5730</v>
      </c>
      <c r="AG29" t="s">
        <v>7525</v>
      </c>
      <c r="AH29" t="s">
        <v>7075</v>
      </c>
      <c r="AI29" t="s">
        <v>688</v>
      </c>
      <c r="AJ29" t="s">
        <v>272</v>
      </c>
      <c r="AK29" t="str">
        <f t="shared" si="0"/>
        <v>n_noTB_y25_ag9 * LY_healthy_y25_ag9 * u_healthy</v>
      </c>
    </row>
    <row r="30" spans="1:37" x14ac:dyDescent="0.2">
      <c r="B30" s="61" t="s">
        <v>7093</v>
      </c>
      <c r="C30" s="62" t="s">
        <v>7576</v>
      </c>
      <c r="E30" s="61" t="s">
        <v>6226</v>
      </c>
      <c r="F30" s="62" t="s">
        <v>6651</v>
      </c>
      <c r="H30" s="61" t="s">
        <v>8471</v>
      </c>
      <c r="I30" s="62" t="s">
        <v>8454</v>
      </c>
      <c r="K30" s="61" t="s">
        <v>7118</v>
      </c>
      <c r="L30" s="62" t="s">
        <v>8489</v>
      </c>
      <c r="Q30" t="s">
        <v>4455</v>
      </c>
      <c r="R30" t="s">
        <v>706</v>
      </c>
      <c r="S30" t="s">
        <v>274</v>
      </c>
      <c r="U30" t="str">
        <f t="shared" si="1"/>
        <v>n_postTB_y1_ag10 * LY_postTB_y1_ag10 * u_postTB</v>
      </c>
      <c r="W30" t="s">
        <v>272</v>
      </c>
      <c r="X30" t="s">
        <v>262</v>
      </c>
      <c r="Y30" t="s">
        <v>5747</v>
      </c>
      <c r="Z30">
        <v>1</v>
      </c>
      <c r="AB30" t="s">
        <v>7601</v>
      </c>
      <c r="AD30" t="s">
        <v>7543</v>
      </c>
      <c r="AE30" t="s">
        <v>5731</v>
      </c>
      <c r="AG30" t="s">
        <v>7526</v>
      </c>
      <c r="AH30" t="s">
        <v>7076</v>
      </c>
      <c r="AI30" t="s">
        <v>689</v>
      </c>
      <c r="AJ30" t="s">
        <v>272</v>
      </c>
      <c r="AK30" t="str">
        <f t="shared" si="0"/>
        <v>n_noTB_y25_ag10 * LY_healthy_y25_ag10 * u_healthy</v>
      </c>
    </row>
    <row r="31" spans="1:37" x14ac:dyDescent="0.2">
      <c r="B31" s="61" t="s">
        <v>7094</v>
      </c>
      <c r="C31" s="62" t="s">
        <v>7577</v>
      </c>
      <c r="E31" s="61" t="s">
        <v>6227</v>
      </c>
      <c r="F31" s="62" t="s">
        <v>6652</v>
      </c>
      <c r="H31" s="61" t="s">
        <v>8472</v>
      </c>
      <c r="I31" s="62" t="s">
        <v>8455</v>
      </c>
      <c r="K31" s="61" t="s">
        <v>7119</v>
      </c>
      <c r="L31" s="62" t="s">
        <v>8490</v>
      </c>
      <c r="Q31" t="s">
        <v>4456</v>
      </c>
      <c r="R31" t="s">
        <v>707</v>
      </c>
      <c r="S31" t="s">
        <v>274</v>
      </c>
      <c r="U31" t="str">
        <f t="shared" si="1"/>
        <v>n_postTB_y1_ag11 * LY_postTB_y1_ag11 * u_postTB</v>
      </c>
      <c r="W31" t="s">
        <v>272</v>
      </c>
      <c r="X31" t="s">
        <v>262</v>
      </c>
      <c r="Y31" t="s">
        <v>5748</v>
      </c>
      <c r="Z31">
        <v>1</v>
      </c>
      <c r="AB31" t="s">
        <v>7602</v>
      </c>
      <c r="AD31" t="s">
        <v>7544</v>
      </c>
      <c r="AE31" t="s">
        <v>5732</v>
      </c>
      <c r="AG31" t="s">
        <v>7527</v>
      </c>
      <c r="AH31" t="s">
        <v>7077</v>
      </c>
      <c r="AI31" t="s">
        <v>690</v>
      </c>
      <c r="AJ31" t="s">
        <v>272</v>
      </c>
      <c r="AK31" t="str">
        <f t="shared" si="0"/>
        <v>n_noTB_y25_ag11 * LY_healthy_y25_ag11 * u_healthy</v>
      </c>
    </row>
    <row r="32" spans="1:37" x14ac:dyDescent="0.2">
      <c r="B32" s="61" t="s">
        <v>7095</v>
      </c>
      <c r="C32" s="62" t="s">
        <v>7578</v>
      </c>
      <c r="E32" s="61" t="s">
        <v>6228</v>
      </c>
      <c r="F32" s="62" t="s">
        <v>6653</v>
      </c>
      <c r="H32" s="61" t="s">
        <v>8473</v>
      </c>
      <c r="I32" s="62" t="s">
        <v>8456</v>
      </c>
      <c r="K32" s="61" t="s">
        <v>7120</v>
      </c>
      <c r="L32" s="62" t="s">
        <v>8491</v>
      </c>
      <c r="Q32" t="s">
        <v>4457</v>
      </c>
      <c r="R32" t="s">
        <v>708</v>
      </c>
      <c r="S32" t="s">
        <v>274</v>
      </c>
      <c r="U32" t="str">
        <f t="shared" si="1"/>
        <v>n_postTB_y1_ag12 * LY_postTB_y1_ag12 * u_postTB</v>
      </c>
      <c r="W32" t="s">
        <v>272</v>
      </c>
      <c r="X32" t="s">
        <v>262</v>
      </c>
      <c r="Y32" t="s">
        <v>5749</v>
      </c>
      <c r="Z32">
        <v>1</v>
      </c>
      <c r="AB32" t="s">
        <v>7603</v>
      </c>
      <c r="AD32" t="s">
        <v>7545</v>
      </c>
      <c r="AE32" t="s">
        <v>5733</v>
      </c>
      <c r="AG32" t="s">
        <v>7528</v>
      </c>
      <c r="AH32" t="s">
        <v>7078</v>
      </c>
      <c r="AI32" t="s">
        <v>691</v>
      </c>
      <c r="AJ32" t="s">
        <v>272</v>
      </c>
      <c r="AK32" t="str">
        <f t="shared" si="0"/>
        <v>n_noTB_y25_ag12 * LY_healthy_y25_ag12 * u_healthy</v>
      </c>
    </row>
    <row r="33" spans="2:37" x14ac:dyDescent="0.2">
      <c r="B33" s="61" t="s">
        <v>7096</v>
      </c>
      <c r="C33" s="62" t="s">
        <v>7579</v>
      </c>
      <c r="E33" s="61" t="s">
        <v>6229</v>
      </c>
      <c r="F33" s="62" t="s">
        <v>6654</v>
      </c>
      <c r="H33" s="61" t="s">
        <v>8474</v>
      </c>
      <c r="I33" s="62" t="s">
        <v>8457</v>
      </c>
      <c r="K33" s="61" t="s">
        <v>7121</v>
      </c>
      <c r="L33" s="62" t="s">
        <v>8492</v>
      </c>
      <c r="Q33" t="s">
        <v>4458</v>
      </c>
      <c r="R33" t="s">
        <v>709</v>
      </c>
      <c r="S33" t="s">
        <v>274</v>
      </c>
      <c r="U33" t="str">
        <f t="shared" si="1"/>
        <v>n_postTB_y1_ag13 * LY_postTB_y1_ag13 * u_postTB</v>
      </c>
      <c r="W33" t="s">
        <v>272</v>
      </c>
      <c r="X33" t="s">
        <v>262</v>
      </c>
      <c r="Y33" t="s">
        <v>5750</v>
      </c>
      <c r="Z33">
        <v>1</v>
      </c>
      <c r="AB33" t="s">
        <v>7604</v>
      </c>
      <c r="AD33" t="s">
        <v>7546</v>
      </c>
      <c r="AE33" t="s">
        <v>5734</v>
      </c>
      <c r="AG33" t="s">
        <v>7529</v>
      </c>
      <c r="AH33" t="s">
        <v>7079</v>
      </c>
      <c r="AI33" t="s">
        <v>692</v>
      </c>
      <c r="AJ33" t="s">
        <v>272</v>
      </c>
      <c r="AK33" t="str">
        <f t="shared" si="0"/>
        <v>n_noTB_y25_ag13 * LY_healthy_y25_ag13 * u_healthy</v>
      </c>
    </row>
    <row r="34" spans="2:37" x14ac:dyDescent="0.2">
      <c r="B34" s="61" t="s">
        <v>7097</v>
      </c>
      <c r="C34" s="62" t="s">
        <v>7580</v>
      </c>
      <c r="E34" s="61" t="s">
        <v>6230</v>
      </c>
      <c r="F34" s="62" t="s">
        <v>6655</v>
      </c>
      <c r="H34" s="61" t="s">
        <v>8475</v>
      </c>
      <c r="I34" s="62" t="s">
        <v>8458</v>
      </c>
      <c r="K34" s="61" t="s">
        <v>7122</v>
      </c>
      <c r="L34" s="62" t="s">
        <v>8493</v>
      </c>
      <c r="Q34" t="s">
        <v>4459</v>
      </c>
      <c r="R34" t="s">
        <v>710</v>
      </c>
      <c r="S34" t="s">
        <v>274</v>
      </c>
      <c r="U34" t="str">
        <f t="shared" si="1"/>
        <v>n_postTB_y1_ag14 * LY_postTB_y1_ag14 * u_postTB</v>
      </c>
      <c r="W34" t="s">
        <v>272</v>
      </c>
      <c r="X34" t="s">
        <v>262</v>
      </c>
      <c r="Y34" t="s">
        <v>5751</v>
      </c>
      <c r="Z34">
        <v>1</v>
      </c>
      <c r="AB34" t="s">
        <v>7605</v>
      </c>
      <c r="AD34" t="s">
        <v>7547</v>
      </c>
      <c r="AE34" t="s">
        <v>5735</v>
      </c>
      <c r="AG34" t="s">
        <v>7530</v>
      </c>
      <c r="AH34" t="s">
        <v>7080</v>
      </c>
      <c r="AI34" t="s">
        <v>693</v>
      </c>
      <c r="AJ34" t="s">
        <v>272</v>
      </c>
      <c r="AK34" t="str">
        <f t="shared" si="0"/>
        <v>n_noTB_y25_ag14 * LY_healthy_y25_ag14 * u_healthy</v>
      </c>
    </row>
    <row r="35" spans="2:37" x14ac:dyDescent="0.2">
      <c r="B35" s="61" t="s">
        <v>7098</v>
      </c>
      <c r="C35" s="62" t="s">
        <v>7581</v>
      </c>
      <c r="E35" s="61" t="s">
        <v>6231</v>
      </c>
      <c r="F35" s="62" t="s">
        <v>6656</v>
      </c>
      <c r="H35" s="61" t="s">
        <v>8476</v>
      </c>
      <c r="I35" s="62" t="s">
        <v>8459</v>
      </c>
      <c r="K35" s="61" t="s">
        <v>7123</v>
      </c>
      <c r="L35" s="62" t="s">
        <v>8494</v>
      </c>
      <c r="Q35" t="s">
        <v>4460</v>
      </c>
      <c r="R35" t="s">
        <v>711</v>
      </c>
      <c r="S35" t="s">
        <v>274</v>
      </c>
      <c r="U35" t="str">
        <f t="shared" si="1"/>
        <v>n_postTB_y1_ag15 * LY_postTB_y1_ag15 * u_postTB</v>
      </c>
      <c r="W35" t="s">
        <v>272</v>
      </c>
      <c r="X35" t="s">
        <v>262</v>
      </c>
      <c r="Y35" t="s">
        <v>5752</v>
      </c>
      <c r="Z35">
        <v>1</v>
      </c>
      <c r="AB35" t="s">
        <v>7606</v>
      </c>
      <c r="AD35" t="s">
        <v>7548</v>
      </c>
      <c r="AE35" t="s">
        <v>5736</v>
      </c>
      <c r="AG35" t="s">
        <v>7531</v>
      </c>
      <c r="AH35" t="s">
        <v>7081</v>
      </c>
      <c r="AI35" t="s">
        <v>694</v>
      </c>
      <c r="AJ35" t="s">
        <v>272</v>
      </c>
      <c r="AK35" t="str">
        <f t="shared" si="0"/>
        <v>n_noTB_y25_ag15 * LY_healthy_y25_ag15 * u_healthy</v>
      </c>
    </row>
    <row r="36" spans="2:37" x14ac:dyDescent="0.2">
      <c r="B36" s="61" t="s">
        <v>7099</v>
      </c>
      <c r="C36" s="62" t="s">
        <v>7582</v>
      </c>
      <c r="E36" s="61" t="s">
        <v>6232</v>
      </c>
      <c r="F36" s="62" t="s">
        <v>6657</v>
      </c>
      <c r="H36" s="61" t="s">
        <v>8477</v>
      </c>
      <c r="I36" s="62" t="s">
        <v>8460</v>
      </c>
      <c r="K36" s="61" t="s">
        <v>7124</v>
      </c>
      <c r="L36" s="62" t="s">
        <v>8495</v>
      </c>
      <c r="Q36" t="s">
        <v>4461</v>
      </c>
      <c r="R36" t="s">
        <v>712</v>
      </c>
      <c r="S36" t="s">
        <v>274</v>
      </c>
      <c r="U36" t="str">
        <f t="shared" si="1"/>
        <v>n_postTB_y1_ag16 * LY_postTB_y1_ag16 * u_postTB</v>
      </c>
      <c r="W36" t="s">
        <v>272</v>
      </c>
      <c r="X36" t="s">
        <v>262</v>
      </c>
      <c r="Y36" t="s">
        <v>5753</v>
      </c>
      <c r="Z36">
        <v>1</v>
      </c>
      <c r="AB36" t="s">
        <v>7607</v>
      </c>
      <c r="AD36" t="s">
        <v>7549</v>
      </c>
      <c r="AE36" t="s">
        <v>5737</v>
      </c>
      <c r="AG36" t="s">
        <v>7532</v>
      </c>
      <c r="AH36" t="s">
        <v>7082</v>
      </c>
      <c r="AI36" t="s">
        <v>695</v>
      </c>
      <c r="AJ36" t="s">
        <v>272</v>
      </c>
      <c r="AK36" t="str">
        <f t="shared" si="0"/>
        <v>n_noTB_y25_ag16 * LY_healthy_y25_ag16 * u_healthy</v>
      </c>
    </row>
    <row r="37" spans="2:37" x14ac:dyDescent="0.2">
      <c r="B37" s="61" t="s">
        <v>7100</v>
      </c>
      <c r="C37" s="62" t="s">
        <v>7583</v>
      </c>
      <c r="E37" s="163" t="s">
        <v>6233</v>
      </c>
      <c r="F37" s="164" t="s">
        <v>6658</v>
      </c>
      <c r="H37" s="63" t="s">
        <v>8478</v>
      </c>
      <c r="I37" s="64" t="s">
        <v>8461</v>
      </c>
      <c r="K37" s="163" t="s">
        <v>7125</v>
      </c>
      <c r="L37" s="164" t="s">
        <v>8496</v>
      </c>
      <c r="Q37" t="s">
        <v>4462</v>
      </c>
      <c r="R37" t="s">
        <v>713</v>
      </c>
      <c r="S37" t="s">
        <v>274</v>
      </c>
      <c r="U37" t="str">
        <f t="shared" si="1"/>
        <v>n_postTB_y1_ag17 * LY_postTB_y1_ag17 * u_postTB</v>
      </c>
      <c r="W37" t="s">
        <v>272</v>
      </c>
      <c r="X37" t="s">
        <v>262</v>
      </c>
      <c r="Y37" t="s">
        <v>5754</v>
      </c>
      <c r="Z37">
        <v>1</v>
      </c>
      <c r="AB37" t="s">
        <v>7608</v>
      </c>
      <c r="AD37" t="s">
        <v>7550</v>
      </c>
      <c r="AE37" t="s">
        <v>5738</v>
      </c>
      <c r="AG37" t="s">
        <v>7533</v>
      </c>
      <c r="AH37" t="s">
        <v>7083</v>
      </c>
      <c r="AI37" t="s">
        <v>696</v>
      </c>
      <c r="AJ37" t="s">
        <v>272</v>
      </c>
      <c r="AK37" t="str">
        <f t="shared" si="0"/>
        <v>n_noTB_y25_ag17 * LY_healthy_y25_ag17 * u_healthy</v>
      </c>
    </row>
    <row r="38" spans="2:37" x14ac:dyDescent="0.2">
      <c r="B38" s="61" t="s">
        <v>7101</v>
      </c>
      <c r="C38" s="62" t="s">
        <v>7584</v>
      </c>
      <c r="E38" s="61" t="s">
        <v>6234</v>
      </c>
      <c r="F38" s="62" t="s">
        <v>6659</v>
      </c>
      <c r="K38" s="61" t="s">
        <v>7126</v>
      </c>
      <c r="L38" s="62" t="s">
        <v>8497</v>
      </c>
      <c r="Q38" t="s">
        <v>4463</v>
      </c>
      <c r="R38" t="s">
        <v>714</v>
      </c>
      <c r="S38" t="s">
        <v>274</v>
      </c>
      <c r="U38" t="str">
        <f t="shared" si="1"/>
        <v>n_postTB_y2_ag1 * LY_postTB_y2_ag1 * u_postTB</v>
      </c>
      <c r="W38" t="s">
        <v>272</v>
      </c>
      <c r="X38" t="s">
        <v>262</v>
      </c>
      <c r="Y38">
        <v>1</v>
      </c>
      <c r="Z38" t="s">
        <v>5739</v>
      </c>
      <c r="AB38" t="s">
        <v>7609</v>
      </c>
      <c r="AD38" t="s">
        <v>7551</v>
      </c>
      <c r="AE38" t="s">
        <v>5722</v>
      </c>
    </row>
    <row r="39" spans="2:37" x14ac:dyDescent="0.2">
      <c r="B39" s="61" t="s">
        <v>7102</v>
      </c>
      <c r="C39" s="62" t="s">
        <v>7585</v>
      </c>
      <c r="E39" s="61" t="s">
        <v>6235</v>
      </c>
      <c r="F39" s="62" t="s">
        <v>6660</v>
      </c>
      <c r="K39" s="61" t="s">
        <v>7127</v>
      </c>
      <c r="L39" s="62" t="s">
        <v>8498</v>
      </c>
      <c r="Q39" t="s">
        <v>4464</v>
      </c>
      <c r="R39" t="s">
        <v>715</v>
      </c>
      <c r="S39" t="s">
        <v>274</v>
      </c>
      <c r="U39" t="str">
        <f t="shared" si="1"/>
        <v>n_postTB_y2_ag2 * LY_postTB_y2_ag2 * u_postTB</v>
      </c>
      <c r="W39" t="s">
        <v>272</v>
      </c>
      <c r="X39" t="s">
        <v>262</v>
      </c>
      <c r="Y39" t="s">
        <v>5739</v>
      </c>
      <c r="Z39" t="s">
        <v>5739</v>
      </c>
      <c r="AB39" t="s">
        <v>7610</v>
      </c>
      <c r="AD39" t="s">
        <v>7552</v>
      </c>
      <c r="AE39" t="s">
        <v>5723</v>
      </c>
    </row>
    <row r="40" spans="2:37" x14ac:dyDescent="0.2">
      <c r="B40" s="61" t="s">
        <v>7103</v>
      </c>
      <c r="C40" s="62" t="s">
        <v>7586</v>
      </c>
      <c r="E40" s="61" t="s">
        <v>6236</v>
      </c>
      <c r="F40" s="62" t="s">
        <v>6661</v>
      </c>
      <c r="K40" s="61" t="s">
        <v>7128</v>
      </c>
      <c r="L40" s="62" t="s">
        <v>8499</v>
      </c>
      <c r="Q40" t="s">
        <v>4465</v>
      </c>
      <c r="R40" t="s">
        <v>716</v>
      </c>
      <c r="S40" t="s">
        <v>274</v>
      </c>
      <c r="U40" t="str">
        <f t="shared" si="1"/>
        <v>n_postTB_y2_ag3 * LY_postTB_y2_ag3 * u_postTB</v>
      </c>
      <c r="W40" t="s">
        <v>272</v>
      </c>
      <c r="X40" t="s">
        <v>262</v>
      </c>
      <c r="Y40" t="s">
        <v>5740</v>
      </c>
      <c r="Z40" t="s">
        <v>5739</v>
      </c>
      <c r="AB40" t="s">
        <v>7611</v>
      </c>
      <c r="AD40" t="s">
        <v>7553</v>
      </c>
      <c r="AE40" t="s">
        <v>5724</v>
      </c>
    </row>
    <row r="41" spans="2:37" x14ac:dyDescent="0.2">
      <c r="B41" s="61" t="s">
        <v>7104</v>
      </c>
      <c r="C41" s="62" t="s">
        <v>7587</v>
      </c>
      <c r="E41" s="61" t="s">
        <v>6237</v>
      </c>
      <c r="F41" s="62" t="s">
        <v>6662</v>
      </c>
      <c r="K41" s="61" t="s">
        <v>7129</v>
      </c>
      <c r="L41" s="62" t="s">
        <v>8500</v>
      </c>
      <c r="Q41" t="s">
        <v>4466</v>
      </c>
      <c r="R41" t="s">
        <v>717</v>
      </c>
      <c r="S41" t="s">
        <v>274</v>
      </c>
      <c r="U41" t="str">
        <f t="shared" si="1"/>
        <v>n_postTB_y2_ag4 * LY_postTB_y2_ag4 * u_postTB</v>
      </c>
      <c r="W41" t="s">
        <v>272</v>
      </c>
      <c r="X41" t="s">
        <v>262</v>
      </c>
      <c r="Y41" t="s">
        <v>5741</v>
      </c>
      <c r="Z41" t="s">
        <v>5739</v>
      </c>
      <c r="AB41" t="s">
        <v>7612</v>
      </c>
      <c r="AD41" t="s">
        <v>7554</v>
      </c>
      <c r="AE41" t="s">
        <v>5725</v>
      </c>
    </row>
    <row r="42" spans="2:37" x14ac:dyDescent="0.2">
      <c r="B42" s="61" t="s">
        <v>7105</v>
      </c>
      <c r="C42" s="62" t="s">
        <v>7588</v>
      </c>
      <c r="E42" s="61" t="s">
        <v>6238</v>
      </c>
      <c r="F42" s="62" t="s">
        <v>6663</v>
      </c>
      <c r="K42" s="61" t="s">
        <v>7130</v>
      </c>
      <c r="L42" s="62" t="s">
        <v>8501</v>
      </c>
      <c r="Q42" t="s">
        <v>4467</v>
      </c>
      <c r="R42" t="s">
        <v>718</v>
      </c>
      <c r="S42" t="s">
        <v>274</v>
      </c>
      <c r="U42" t="str">
        <f t="shared" si="1"/>
        <v>n_postTB_y2_ag5 * LY_postTB_y2_ag5 * u_postTB</v>
      </c>
      <c r="W42" t="s">
        <v>272</v>
      </c>
      <c r="X42" t="s">
        <v>262</v>
      </c>
      <c r="Y42" t="s">
        <v>5742</v>
      </c>
      <c r="Z42" t="s">
        <v>5739</v>
      </c>
      <c r="AB42" t="s">
        <v>7613</v>
      </c>
      <c r="AD42" t="s">
        <v>7555</v>
      </c>
      <c r="AE42" t="s">
        <v>5726</v>
      </c>
    </row>
    <row r="43" spans="2:37" x14ac:dyDescent="0.2">
      <c r="B43" s="61" t="s">
        <v>7106</v>
      </c>
      <c r="C43" s="62" t="s">
        <v>7589</v>
      </c>
      <c r="E43" s="61" t="s">
        <v>6239</v>
      </c>
      <c r="F43" s="62" t="s">
        <v>6664</v>
      </c>
      <c r="K43" s="61" t="s">
        <v>7131</v>
      </c>
      <c r="L43" s="62" t="s">
        <v>8502</v>
      </c>
      <c r="Q43" t="s">
        <v>4468</v>
      </c>
      <c r="R43" t="s">
        <v>719</v>
      </c>
      <c r="S43" t="s">
        <v>274</v>
      </c>
      <c r="U43" t="str">
        <f t="shared" si="1"/>
        <v>n_postTB_y2_ag6 * LY_postTB_y2_ag6 * u_postTB</v>
      </c>
      <c r="W43" t="s">
        <v>272</v>
      </c>
      <c r="X43" t="s">
        <v>262</v>
      </c>
      <c r="Y43" t="s">
        <v>5743</v>
      </c>
      <c r="Z43" t="s">
        <v>5739</v>
      </c>
      <c r="AB43" t="s">
        <v>7614</v>
      </c>
      <c r="AD43" t="s">
        <v>7556</v>
      </c>
      <c r="AE43" t="s">
        <v>5727</v>
      </c>
    </row>
    <row r="44" spans="2:37" x14ac:dyDescent="0.2">
      <c r="B44" s="61" t="s">
        <v>7107</v>
      </c>
      <c r="C44" s="62" t="s">
        <v>7590</v>
      </c>
      <c r="E44" s="61" t="s">
        <v>6240</v>
      </c>
      <c r="F44" s="62" t="s">
        <v>6665</v>
      </c>
      <c r="K44" s="61" t="s">
        <v>7132</v>
      </c>
      <c r="L44" s="62" t="s">
        <v>8503</v>
      </c>
      <c r="Q44" t="s">
        <v>4469</v>
      </c>
      <c r="R44" t="s">
        <v>720</v>
      </c>
      <c r="S44" t="s">
        <v>274</v>
      </c>
      <c r="U44" t="str">
        <f t="shared" si="1"/>
        <v>n_postTB_y2_ag7 * LY_postTB_y2_ag7 * u_postTB</v>
      </c>
      <c r="W44" t="s">
        <v>272</v>
      </c>
      <c r="X44" t="s">
        <v>262</v>
      </c>
      <c r="Y44" t="s">
        <v>5744</v>
      </c>
      <c r="Z44" t="s">
        <v>5739</v>
      </c>
      <c r="AB44" t="s">
        <v>7615</v>
      </c>
      <c r="AD44" t="s">
        <v>7557</v>
      </c>
      <c r="AE44" t="s">
        <v>5728</v>
      </c>
    </row>
    <row r="45" spans="2:37" x14ac:dyDescent="0.2">
      <c r="B45" s="63" t="s">
        <v>7108</v>
      </c>
      <c r="C45" s="64" t="s">
        <v>7591</v>
      </c>
      <c r="E45" s="61" t="s">
        <v>6241</v>
      </c>
      <c r="F45" s="62" t="s">
        <v>6666</v>
      </c>
      <c r="K45" s="61" t="s">
        <v>7133</v>
      </c>
      <c r="L45" s="62" t="s">
        <v>8504</v>
      </c>
      <c r="Q45" t="s">
        <v>4470</v>
      </c>
      <c r="R45" t="s">
        <v>721</v>
      </c>
      <c r="S45" t="s">
        <v>274</v>
      </c>
      <c r="U45" t="str">
        <f t="shared" si="1"/>
        <v>n_postTB_y2_ag8 * LY_postTB_y2_ag8 * u_postTB</v>
      </c>
      <c r="W45" t="s">
        <v>272</v>
      </c>
      <c r="X45" t="s">
        <v>262</v>
      </c>
      <c r="Y45" t="s">
        <v>5745</v>
      </c>
      <c r="Z45" t="s">
        <v>5739</v>
      </c>
      <c r="AB45" t="s">
        <v>7616</v>
      </c>
      <c r="AD45" t="s">
        <v>7558</v>
      </c>
      <c r="AE45" t="s">
        <v>5729</v>
      </c>
    </row>
    <row r="46" spans="2:37" x14ac:dyDescent="0.2">
      <c r="E46" s="61" t="s">
        <v>6242</v>
      </c>
      <c r="F46" s="62" t="s">
        <v>6667</v>
      </c>
      <c r="K46" s="61" t="s">
        <v>7134</v>
      </c>
      <c r="L46" s="62" t="s">
        <v>8505</v>
      </c>
      <c r="Q46" t="s">
        <v>4471</v>
      </c>
      <c r="R46" t="s">
        <v>722</v>
      </c>
      <c r="S46" t="s">
        <v>274</v>
      </c>
      <c r="U46" t="str">
        <f t="shared" si="1"/>
        <v>n_postTB_y2_ag9 * LY_postTB_y2_ag9 * u_postTB</v>
      </c>
      <c r="W46" t="s">
        <v>272</v>
      </c>
      <c r="X46" t="s">
        <v>262</v>
      </c>
      <c r="Y46" t="s">
        <v>5746</v>
      </c>
      <c r="Z46" t="s">
        <v>5739</v>
      </c>
      <c r="AB46" t="s">
        <v>7617</v>
      </c>
      <c r="AE46" t="s">
        <v>5730</v>
      </c>
    </row>
    <row r="47" spans="2:37" x14ac:dyDescent="0.2">
      <c r="E47" s="61" t="s">
        <v>6243</v>
      </c>
      <c r="F47" s="62" t="s">
        <v>6668</v>
      </c>
      <c r="K47" s="61" t="s">
        <v>7135</v>
      </c>
      <c r="L47" s="62" t="s">
        <v>8506</v>
      </c>
      <c r="Q47" t="s">
        <v>4472</v>
      </c>
      <c r="R47" t="s">
        <v>723</v>
      </c>
      <c r="S47" t="s">
        <v>274</v>
      </c>
      <c r="U47" t="str">
        <f t="shared" si="1"/>
        <v>n_postTB_y2_ag10 * LY_postTB_y2_ag10 * u_postTB</v>
      </c>
      <c r="W47" t="s">
        <v>272</v>
      </c>
      <c r="X47" t="s">
        <v>262</v>
      </c>
      <c r="Y47" t="s">
        <v>5747</v>
      </c>
      <c r="Z47" t="s">
        <v>5739</v>
      </c>
      <c r="AB47" t="s">
        <v>7618</v>
      </c>
      <c r="AE47" t="s">
        <v>5731</v>
      </c>
    </row>
    <row r="48" spans="2:37" x14ac:dyDescent="0.2">
      <c r="E48" s="61" t="s">
        <v>6244</v>
      </c>
      <c r="F48" s="62" t="s">
        <v>6669</v>
      </c>
      <c r="K48" s="61" t="s">
        <v>7136</v>
      </c>
      <c r="L48" s="62" t="s">
        <v>8507</v>
      </c>
      <c r="Q48" t="s">
        <v>4473</v>
      </c>
      <c r="R48" t="s">
        <v>724</v>
      </c>
      <c r="S48" t="s">
        <v>274</v>
      </c>
      <c r="U48" t="str">
        <f t="shared" si="1"/>
        <v>n_postTB_y2_ag11 * LY_postTB_y2_ag11 * u_postTB</v>
      </c>
      <c r="W48" t="s">
        <v>272</v>
      </c>
      <c r="X48" t="s">
        <v>262</v>
      </c>
      <c r="Y48" t="s">
        <v>5748</v>
      </c>
      <c r="Z48" t="s">
        <v>5739</v>
      </c>
      <c r="AB48" t="s">
        <v>7619</v>
      </c>
      <c r="AE48" t="s">
        <v>5732</v>
      </c>
    </row>
    <row r="49" spans="5:31" x14ac:dyDescent="0.2">
      <c r="E49" s="61" t="s">
        <v>6245</v>
      </c>
      <c r="F49" s="62" t="s">
        <v>6670</v>
      </c>
      <c r="K49" s="61" t="s">
        <v>7137</v>
      </c>
      <c r="L49" s="62" t="s">
        <v>8508</v>
      </c>
      <c r="Q49" t="s">
        <v>4474</v>
      </c>
      <c r="R49" t="s">
        <v>725</v>
      </c>
      <c r="S49" t="s">
        <v>274</v>
      </c>
      <c r="U49" t="str">
        <f t="shared" si="1"/>
        <v>n_postTB_y2_ag12 * LY_postTB_y2_ag12 * u_postTB</v>
      </c>
      <c r="W49" t="s">
        <v>272</v>
      </c>
      <c r="X49" t="s">
        <v>262</v>
      </c>
      <c r="Y49" t="s">
        <v>5749</v>
      </c>
      <c r="Z49" t="s">
        <v>5739</v>
      </c>
      <c r="AB49" t="s">
        <v>7620</v>
      </c>
      <c r="AE49" t="s">
        <v>5733</v>
      </c>
    </row>
    <row r="50" spans="5:31" x14ac:dyDescent="0.2">
      <c r="E50" s="61" t="s">
        <v>6246</v>
      </c>
      <c r="F50" s="62" t="s">
        <v>6671</v>
      </c>
      <c r="K50" s="61" t="s">
        <v>7138</v>
      </c>
      <c r="L50" s="62" t="s">
        <v>8509</v>
      </c>
      <c r="Q50" t="s">
        <v>4475</v>
      </c>
      <c r="R50" t="s">
        <v>726</v>
      </c>
      <c r="S50" t="s">
        <v>274</v>
      </c>
      <c r="U50" t="str">
        <f t="shared" si="1"/>
        <v>n_postTB_y2_ag13 * LY_postTB_y2_ag13 * u_postTB</v>
      </c>
      <c r="W50" t="s">
        <v>272</v>
      </c>
      <c r="X50" t="s">
        <v>262</v>
      </c>
      <c r="Y50" t="s">
        <v>5750</v>
      </c>
      <c r="Z50" t="s">
        <v>5739</v>
      </c>
      <c r="AB50" t="s">
        <v>7621</v>
      </c>
      <c r="AE50" t="s">
        <v>5734</v>
      </c>
    </row>
    <row r="51" spans="5:31" x14ac:dyDescent="0.2">
      <c r="E51" s="61" t="s">
        <v>6247</v>
      </c>
      <c r="F51" s="62" t="s">
        <v>6672</v>
      </c>
      <c r="K51" s="61" t="s">
        <v>7139</v>
      </c>
      <c r="L51" s="62" t="s">
        <v>8510</v>
      </c>
      <c r="Q51" t="s">
        <v>4476</v>
      </c>
      <c r="R51" t="s">
        <v>727</v>
      </c>
      <c r="S51" t="s">
        <v>274</v>
      </c>
      <c r="U51" t="str">
        <f t="shared" si="1"/>
        <v>n_postTB_y2_ag14 * LY_postTB_y2_ag14 * u_postTB</v>
      </c>
      <c r="W51" t="s">
        <v>272</v>
      </c>
      <c r="X51" t="s">
        <v>262</v>
      </c>
      <c r="Y51" t="s">
        <v>5751</v>
      </c>
      <c r="Z51" t="s">
        <v>5739</v>
      </c>
      <c r="AB51" t="s">
        <v>7622</v>
      </c>
      <c r="AE51" t="s">
        <v>5735</v>
      </c>
    </row>
    <row r="52" spans="5:31" x14ac:dyDescent="0.2">
      <c r="E52" s="61" t="s">
        <v>6248</v>
      </c>
      <c r="F52" s="62" t="s">
        <v>6673</v>
      </c>
      <c r="K52" s="61" t="s">
        <v>7140</v>
      </c>
      <c r="L52" s="62" t="s">
        <v>8511</v>
      </c>
      <c r="Q52" t="s">
        <v>4477</v>
      </c>
      <c r="R52" t="s">
        <v>728</v>
      </c>
      <c r="S52" t="s">
        <v>274</v>
      </c>
      <c r="U52" t="str">
        <f t="shared" si="1"/>
        <v>n_postTB_y2_ag15 * LY_postTB_y2_ag15 * u_postTB</v>
      </c>
      <c r="W52" t="s">
        <v>272</v>
      </c>
      <c r="X52" t="s">
        <v>262</v>
      </c>
      <c r="Y52" t="s">
        <v>5752</v>
      </c>
      <c r="Z52" t="s">
        <v>5739</v>
      </c>
      <c r="AB52" t="s">
        <v>7623</v>
      </c>
      <c r="AE52" t="s">
        <v>5736</v>
      </c>
    </row>
    <row r="53" spans="5:31" x14ac:dyDescent="0.2">
      <c r="E53" s="61" t="s">
        <v>6249</v>
      </c>
      <c r="F53" s="62" t="s">
        <v>6674</v>
      </c>
      <c r="K53" s="61" t="s">
        <v>7141</v>
      </c>
      <c r="L53" s="62" t="s">
        <v>8512</v>
      </c>
      <c r="Q53" t="s">
        <v>4478</v>
      </c>
      <c r="R53" t="s">
        <v>729</v>
      </c>
      <c r="S53" t="s">
        <v>274</v>
      </c>
      <c r="U53" t="str">
        <f t="shared" si="1"/>
        <v>n_postTB_y2_ag16 * LY_postTB_y2_ag16 * u_postTB</v>
      </c>
      <c r="W53" t="s">
        <v>272</v>
      </c>
      <c r="X53" t="s">
        <v>262</v>
      </c>
      <c r="Y53" t="s">
        <v>5753</v>
      </c>
      <c r="Z53" t="s">
        <v>5739</v>
      </c>
      <c r="AB53" t="s">
        <v>7624</v>
      </c>
      <c r="AE53" t="s">
        <v>5737</v>
      </c>
    </row>
    <row r="54" spans="5:31" x14ac:dyDescent="0.2">
      <c r="E54" s="163" t="s">
        <v>6250</v>
      </c>
      <c r="F54" s="164" t="s">
        <v>6675</v>
      </c>
      <c r="K54" s="163" t="s">
        <v>7142</v>
      </c>
      <c r="L54" s="164" t="s">
        <v>8513</v>
      </c>
      <c r="Q54" t="s">
        <v>4479</v>
      </c>
      <c r="R54" t="s">
        <v>730</v>
      </c>
      <c r="S54" t="s">
        <v>274</v>
      </c>
      <c r="U54" t="str">
        <f t="shared" si="1"/>
        <v>n_postTB_y2_ag17 * LY_postTB_y2_ag17 * u_postTB</v>
      </c>
      <c r="W54" t="s">
        <v>272</v>
      </c>
      <c r="X54" t="s">
        <v>262</v>
      </c>
      <c r="Y54" t="s">
        <v>5754</v>
      </c>
      <c r="Z54" t="s">
        <v>5739</v>
      </c>
      <c r="AB54" t="s">
        <v>7625</v>
      </c>
      <c r="AE54" t="s">
        <v>5738</v>
      </c>
    </row>
    <row r="55" spans="5:31" x14ac:dyDescent="0.2">
      <c r="E55" s="61" t="s">
        <v>6251</v>
      </c>
      <c r="F55" s="62" t="s">
        <v>6676</v>
      </c>
      <c r="K55" s="61" t="s">
        <v>7143</v>
      </c>
      <c r="L55" s="62" t="s">
        <v>8514</v>
      </c>
      <c r="Q55" t="s">
        <v>4480</v>
      </c>
      <c r="R55" t="s">
        <v>731</v>
      </c>
      <c r="S55" t="s">
        <v>274</v>
      </c>
      <c r="U55" t="str">
        <f t="shared" si="1"/>
        <v>n_postTB_y3_ag1 * LY_postTB_y3_ag1 * u_postTB</v>
      </c>
      <c r="W55" t="s">
        <v>272</v>
      </c>
      <c r="X55" t="s">
        <v>262</v>
      </c>
      <c r="Y55">
        <v>1</v>
      </c>
      <c r="Z55" t="s">
        <v>5740</v>
      </c>
      <c r="AB55" t="s">
        <v>7626</v>
      </c>
      <c r="AE55" t="s">
        <v>5722</v>
      </c>
    </row>
    <row r="56" spans="5:31" x14ac:dyDescent="0.2">
      <c r="E56" s="61" t="s">
        <v>6252</v>
      </c>
      <c r="F56" s="62" t="s">
        <v>6677</v>
      </c>
      <c r="K56" s="61" t="s">
        <v>7144</v>
      </c>
      <c r="L56" s="62" t="s">
        <v>8515</v>
      </c>
      <c r="Q56" t="s">
        <v>4481</v>
      </c>
      <c r="R56" t="s">
        <v>732</v>
      </c>
      <c r="S56" t="s">
        <v>274</v>
      </c>
      <c r="U56" t="str">
        <f t="shared" si="1"/>
        <v>n_postTB_y3_ag2 * LY_postTB_y3_ag2 * u_postTB</v>
      </c>
      <c r="W56" t="s">
        <v>272</v>
      </c>
      <c r="X56" t="s">
        <v>262</v>
      </c>
      <c r="Y56" t="s">
        <v>5739</v>
      </c>
      <c r="Z56" t="s">
        <v>5740</v>
      </c>
      <c r="AB56" t="s">
        <v>7627</v>
      </c>
      <c r="AE56" t="s">
        <v>5723</v>
      </c>
    </row>
    <row r="57" spans="5:31" x14ac:dyDescent="0.2">
      <c r="E57" s="61" t="s">
        <v>6253</v>
      </c>
      <c r="F57" s="62" t="s">
        <v>6678</v>
      </c>
      <c r="K57" s="61" t="s">
        <v>7145</v>
      </c>
      <c r="L57" s="62" t="s">
        <v>8516</v>
      </c>
      <c r="Q57" t="s">
        <v>4482</v>
      </c>
      <c r="R57" t="s">
        <v>733</v>
      </c>
      <c r="S57" t="s">
        <v>274</v>
      </c>
      <c r="U57" t="str">
        <f t="shared" si="1"/>
        <v>n_postTB_y3_ag3 * LY_postTB_y3_ag3 * u_postTB</v>
      </c>
      <c r="W57" t="s">
        <v>272</v>
      </c>
      <c r="X57" t="s">
        <v>262</v>
      </c>
      <c r="Y57" t="s">
        <v>5740</v>
      </c>
      <c r="Z57" t="s">
        <v>5740</v>
      </c>
      <c r="AB57" t="s">
        <v>7628</v>
      </c>
      <c r="AE57" t="s">
        <v>5724</v>
      </c>
    </row>
    <row r="58" spans="5:31" x14ac:dyDescent="0.2">
      <c r="E58" s="61" t="s">
        <v>6254</v>
      </c>
      <c r="F58" s="62" t="s">
        <v>6679</v>
      </c>
      <c r="K58" s="61" t="s">
        <v>7146</v>
      </c>
      <c r="L58" s="62" t="s">
        <v>8517</v>
      </c>
      <c r="Q58" t="s">
        <v>4483</v>
      </c>
      <c r="R58" t="s">
        <v>734</v>
      </c>
      <c r="S58" t="s">
        <v>274</v>
      </c>
      <c r="U58" t="str">
        <f t="shared" si="1"/>
        <v>n_postTB_y3_ag4 * LY_postTB_y3_ag4 * u_postTB</v>
      </c>
      <c r="W58" t="s">
        <v>272</v>
      </c>
      <c r="X58" t="s">
        <v>262</v>
      </c>
      <c r="Y58" t="s">
        <v>5741</v>
      </c>
      <c r="Z58" t="s">
        <v>5740</v>
      </c>
      <c r="AB58" t="s">
        <v>7629</v>
      </c>
      <c r="AE58" t="s">
        <v>5725</v>
      </c>
    </row>
    <row r="59" spans="5:31" x14ac:dyDescent="0.2">
      <c r="E59" s="61" t="s">
        <v>6255</v>
      </c>
      <c r="F59" s="62" t="s">
        <v>6680</v>
      </c>
      <c r="K59" s="61" t="s">
        <v>7147</v>
      </c>
      <c r="L59" s="62" t="s">
        <v>8518</v>
      </c>
      <c r="Q59" t="s">
        <v>4484</v>
      </c>
      <c r="R59" t="s">
        <v>735</v>
      </c>
      <c r="S59" t="s">
        <v>274</v>
      </c>
      <c r="U59" t="str">
        <f t="shared" si="1"/>
        <v>n_postTB_y3_ag5 * LY_postTB_y3_ag5 * u_postTB</v>
      </c>
      <c r="W59" t="s">
        <v>272</v>
      </c>
      <c r="X59" t="s">
        <v>262</v>
      </c>
      <c r="Y59" t="s">
        <v>5742</v>
      </c>
      <c r="Z59" t="s">
        <v>5740</v>
      </c>
      <c r="AB59" t="s">
        <v>7630</v>
      </c>
      <c r="AE59" t="s">
        <v>5726</v>
      </c>
    </row>
    <row r="60" spans="5:31" x14ac:dyDescent="0.2">
      <c r="E60" s="61" t="s">
        <v>6256</v>
      </c>
      <c r="F60" s="62" t="s">
        <v>6681</v>
      </c>
      <c r="K60" s="61" t="s">
        <v>7148</v>
      </c>
      <c r="L60" s="62" t="s">
        <v>8519</v>
      </c>
      <c r="Q60" t="s">
        <v>4485</v>
      </c>
      <c r="R60" t="s">
        <v>736</v>
      </c>
      <c r="S60" t="s">
        <v>274</v>
      </c>
      <c r="U60" t="str">
        <f t="shared" si="1"/>
        <v>n_postTB_y3_ag6 * LY_postTB_y3_ag6 * u_postTB</v>
      </c>
      <c r="W60" t="s">
        <v>272</v>
      </c>
      <c r="X60" t="s">
        <v>262</v>
      </c>
      <c r="Y60" t="s">
        <v>5743</v>
      </c>
      <c r="Z60" t="s">
        <v>5740</v>
      </c>
      <c r="AB60" t="s">
        <v>7631</v>
      </c>
      <c r="AE60" t="s">
        <v>5727</v>
      </c>
    </row>
    <row r="61" spans="5:31" x14ac:dyDescent="0.2">
      <c r="E61" s="61" t="s">
        <v>6257</v>
      </c>
      <c r="F61" s="62" t="s">
        <v>6682</v>
      </c>
      <c r="K61" s="61" t="s">
        <v>7149</v>
      </c>
      <c r="L61" s="62" t="s">
        <v>8520</v>
      </c>
      <c r="Q61" t="s">
        <v>4486</v>
      </c>
      <c r="R61" t="s">
        <v>737</v>
      </c>
      <c r="S61" t="s">
        <v>274</v>
      </c>
      <c r="U61" t="str">
        <f t="shared" si="1"/>
        <v>n_postTB_y3_ag7 * LY_postTB_y3_ag7 * u_postTB</v>
      </c>
      <c r="W61" t="s">
        <v>272</v>
      </c>
      <c r="X61" t="s">
        <v>262</v>
      </c>
      <c r="Y61" t="s">
        <v>5744</v>
      </c>
      <c r="Z61" t="s">
        <v>5740</v>
      </c>
      <c r="AB61" t="s">
        <v>7632</v>
      </c>
      <c r="AE61" t="s">
        <v>5728</v>
      </c>
    </row>
    <row r="62" spans="5:31" x14ac:dyDescent="0.2">
      <c r="E62" s="61" t="s">
        <v>6258</v>
      </c>
      <c r="F62" s="62" t="s">
        <v>6683</v>
      </c>
      <c r="K62" s="61" t="s">
        <v>7150</v>
      </c>
      <c r="L62" s="62" t="s">
        <v>8521</v>
      </c>
      <c r="Q62" t="s">
        <v>4487</v>
      </c>
      <c r="R62" t="s">
        <v>738</v>
      </c>
      <c r="S62" t="s">
        <v>274</v>
      </c>
      <c r="U62" t="str">
        <f t="shared" si="1"/>
        <v>n_postTB_y3_ag8 * LY_postTB_y3_ag8 * u_postTB</v>
      </c>
      <c r="W62" t="s">
        <v>272</v>
      </c>
      <c r="X62" t="s">
        <v>262</v>
      </c>
      <c r="Y62" t="s">
        <v>5745</v>
      </c>
      <c r="Z62" t="s">
        <v>5740</v>
      </c>
      <c r="AB62" t="s">
        <v>7633</v>
      </c>
      <c r="AE62" t="s">
        <v>5729</v>
      </c>
    </row>
    <row r="63" spans="5:31" x14ac:dyDescent="0.2">
      <c r="E63" s="61" t="s">
        <v>6259</v>
      </c>
      <c r="F63" s="62" t="s">
        <v>6684</v>
      </c>
      <c r="K63" s="61" t="s">
        <v>7151</v>
      </c>
      <c r="L63" s="62" t="s">
        <v>8522</v>
      </c>
      <c r="Q63" t="s">
        <v>4488</v>
      </c>
      <c r="R63" t="s">
        <v>739</v>
      </c>
      <c r="S63" t="s">
        <v>274</v>
      </c>
      <c r="U63" t="str">
        <f t="shared" si="1"/>
        <v>n_postTB_y3_ag9 * LY_postTB_y3_ag9 * u_postTB</v>
      </c>
      <c r="W63" t="s">
        <v>272</v>
      </c>
      <c r="X63" t="s">
        <v>262</v>
      </c>
      <c r="Y63" t="s">
        <v>5746</v>
      </c>
      <c r="Z63" t="s">
        <v>5740</v>
      </c>
      <c r="AB63" t="s">
        <v>7634</v>
      </c>
      <c r="AE63" t="s">
        <v>5730</v>
      </c>
    </row>
    <row r="64" spans="5:31" x14ac:dyDescent="0.2">
      <c r="E64" s="61" t="s">
        <v>6260</v>
      </c>
      <c r="F64" s="62" t="s">
        <v>6685</v>
      </c>
      <c r="K64" s="61" t="s">
        <v>7152</v>
      </c>
      <c r="L64" s="62" t="s">
        <v>8523</v>
      </c>
      <c r="Q64" t="s">
        <v>4489</v>
      </c>
      <c r="R64" t="s">
        <v>740</v>
      </c>
      <c r="S64" t="s">
        <v>274</v>
      </c>
      <c r="U64" t="str">
        <f t="shared" si="1"/>
        <v>n_postTB_y3_ag10 * LY_postTB_y3_ag10 * u_postTB</v>
      </c>
      <c r="W64" t="s">
        <v>272</v>
      </c>
      <c r="X64" t="s">
        <v>262</v>
      </c>
      <c r="Y64" t="s">
        <v>5747</v>
      </c>
      <c r="Z64" t="s">
        <v>5740</v>
      </c>
      <c r="AB64" t="s">
        <v>7635</v>
      </c>
      <c r="AE64" t="s">
        <v>5731</v>
      </c>
    </row>
    <row r="65" spans="5:31" x14ac:dyDescent="0.2">
      <c r="E65" s="61" t="s">
        <v>6261</v>
      </c>
      <c r="F65" s="62" t="s">
        <v>6686</v>
      </c>
      <c r="K65" s="61" t="s">
        <v>7153</v>
      </c>
      <c r="L65" s="62" t="s">
        <v>8524</v>
      </c>
      <c r="Q65" t="s">
        <v>4490</v>
      </c>
      <c r="R65" t="s">
        <v>741</v>
      </c>
      <c r="S65" t="s">
        <v>274</v>
      </c>
      <c r="U65" t="str">
        <f t="shared" si="1"/>
        <v>n_postTB_y3_ag11 * LY_postTB_y3_ag11 * u_postTB</v>
      </c>
      <c r="W65" t="s">
        <v>272</v>
      </c>
      <c r="X65" t="s">
        <v>262</v>
      </c>
      <c r="Y65" t="s">
        <v>5748</v>
      </c>
      <c r="Z65" t="s">
        <v>5740</v>
      </c>
      <c r="AB65" t="s">
        <v>7636</v>
      </c>
      <c r="AE65" t="s">
        <v>5732</v>
      </c>
    </row>
    <row r="66" spans="5:31" x14ac:dyDescent="0.2">
      <c r="E66" s="61" t="s">
        <v>6262</v>
      </c>
      <c r="F66" s="62" t="s">
        <v>6687</v>
      </c>
      <c r="K66" s="61" t="s">
        <v>7154</v>
      </c>
      <c r="L66" s="62" t="s">
        <v>8525</v>
      </c>
      <c r="Q66" t="s">
        <v>4491</v>
      </c>
      <c r="R66" t="s">
        <v>742</v>
      </c>
      <c r="S66" t="s">
        <v>274</v>
      </c>
      <c r="U66" t="str">
        <f t="shared" si="1"/>
        <v>n_postTB_y3_ag12 * LY_postTB_y3_ag12 * u_postTB</v>
      </c>
      <c r="W66" t="s">
        <v>272</v>
      </c>
      <c r="X66" t="s">
        <v>262</v>
      </c>
      <c r="Y66" t="s">
        <v>5749</v>
      </c>
      <c r="Z66" t="s">
        <v>5740</v>
      </c>
      <c r="AB66" t="s">
        <v>7637</v>
      </c>
      <c r="AE66" t="s">
        <v>5733</v>
      </c>
    </row>
    <row r="67" spans="5:31" x14ac:dyDescent="0.2">
      <c r="E67" s="61" t="s">
        <v>6263</v>
      </c>
      <c r="F67" s="62" t="s">
        <v>6688</v>
      </c>
      <c r="K67" s="61" t="s">
        <v>7155</v>
      </c>
      <c r="L67" s="62" t="s">
        <v>8526</v>
      </c>
      <c r="Q67" t="s">
        <v>4492</v>
      </c>
      <c r="R67" t="s">
        <v>743</v>
      </c>
      <c r="S67" t="s">
        <v>274</v>
      </c>
      <c r="U67" t="str">
        <f t="shared" si="1"/>
        <v>n_postTB_y3_ag13 * LY_postTB_y3_ag13 * u_postTB</v>
      </c>
      <c r="W67" t="s">
        <v>272</v>
      </c>
      <c r="X67" t="s">
        <v>262</v>
      </c>
      <c r="Y67" t="s">
        <v>5750</v>
      </c>
      <c r="Z67" t="s">
        <v>5740</v>
      </c>
      <c r="AB67" t="s">
        <v>7638</v>
      </c>
      <c r="AE67" t="s">
        <v>5734</v>
      </c>
    </row>
    <row r="68" spans="5:31" x14ac:dyDescent="0.2">
      <c r="E68" s="61" t="s">
        <v>6264</v>
      </c>
      <c r="F68" s="62" t="s">
        <v>6689</v>
      </c>
      <c r="K68" s="61" t="s">
        <v>7156</v>
      </c>
      <c r="L68" s="62" t="s">
        <v>8527</v>
      </c>
      <c r="Q68" t="s">
        <v>4493</v>
      </c>
      <c r="R68" t="s">
        <v>744</v>
      </c>
      <c r="S68" t="s">
        <v>274</v>
      </c>
      <c r="U68" t="str">
        <f t="shared" si="1"/>
        <v>n_postTB_y3_ag14 * LY_postTB_y3_ag14 * u_postTB</v>
      </c>
      <c r="W68" t="s">
        <v>272</v>
      </c>
      <c r="X68" t="s">
        <v>262</v>
      </c>
      <c r="Y68" t="s">
        <v>5751</v>
      </c>
      <c r="Z68" t="s">
        <v>5740</v>
      </c>
      <c r="AB68" t="s">
        <v>7639</v>
      </c>
      <c r="AE68" t="s">
        <v>5735</v>
      </c>
    </row>
    <row r="69" spans="5:31" x14ac:dyDescent="0.2">
      <c r="E69" s="61" t="s">
        <v>6265</v>
      </c>
      <c r="F69" s="62" t="s">
        <v>6690</v>
      </c>
      <c r="K69" s="61" t="s">
        <v>7157</v>
      </c>
      <c r="L69" s="62" t="s">
        <v>8528</v>
      </c>
      <c r="Q69" t="s">
        <v>4494</v>
      </c>
      <c r="R69" t="s">
        <v>745</v>
      </c>
      <c r="S69" t="s">
        <v>274</v>
      </c>
      <c r="U69" t="str">
        <f t="shared" si="1"/>
        <v>n_postTB_y3_ag15 * LY_postTB_y3_ag15 * u_postTB</v>
      </c>
      <c r="W69" t="s">
        <v>272</v>
      </c>
      <c r="X69" t="s">
        <v>262</v>
      </c>
      <c r="Y69" t="s">
        <v>5752</v>
      </c>
      <c r="Z69" t="s">
        <v>5740</v>
      </c>
      <c r="AB69" t="s">
        <v>7640</v>
      </c>
      <c r="AE69" t="s">
        <v>5736</v>
      </c>
    </row>
    <row r="70" spans="5:31" x14ac:dyDescent="0.2">
      <c r="E70" s="61" t="s">
        <v>6266</v>
      </c>
      <c r="F70" s="62" t="s">
        <v>6691</v>
      </c>
      <c r="K70" s="61" t="s">
        <v>7158</v>
      </c>
      <c r="L70" s="62" t="s">
        <v>8529</v>
      </c>
      <c r="Q70" t="s">
        <v>4495</v>
      </c>
      <c r="R70" t="s">
        <v>746</v>
      </c>
      <c r="S70" t="s">
        <v>274</v>
      </c>
      <c r="U70" t="str">
        <f t="shared" si="1"/>
        <v>n_postTB_y3_ag16 * LY_postTB_y3_ag16 * u_postTB</v>
      </c>
      <c r="W70" t="s">
        <v>272</v>
      </c>
      <c r="X70" t="s">
        <v>262</v>
      </c>
      <c r="Y70" t="s">
        <v>5753</v>
      </c>
      <c r="Z70" t="s">
        <v>5740</v>
      </c>
      <c r="AB70" t="s">
        <v>7641</v>
      </c>
      <c r="AE70" t="s">
        <v>5737</v>
      </c>
    </row>
    <row r="71" spans="5:31" x14ac:dyDescent="0.2">
      <c r="E71" s="163" t="s">
        <v>6267</v>
      </c>
      <c r="F71" s="164" t="s">
        <v>6692</v>
      </c>
      <c r="K71" s="163" t="s">
        <v>7159</v>
      </c>
      <c r="L71" s="164" t="s">
        <v>8530</v>
      </c>
      <c r="Q71" t="s">
        <v>4496</v>
      </c>
      <c r="R71" t="s">
        <v>747</v>
      </c>
      <c r="S71" t="s">
        <v>274</v>
      </c>
      <c r="U71" t="str">
        <f t="shared" si="1"/>
        <v>n_postTB_y3_ag17 * LY_postTB_y3_ag17 * u_postTB</v>
      </c>
      <c r="W71" t="s">
        <v>272</v>
      </c>
      <c r="X71" t="s">
        <v>262</v>
      </c>
      <c r="Y71" t="s">
        <v>5754</v>
      </c>
      <c r="Z71" t="s">
        <v>5740</v>
      </c>
      <c r="AB71" t="s">
        <v>7642</v>
      </c>
      <c r="AE71" t="s">
        <v>5738</v>
      </c>
    </row>
    <row r="72" spans="5:31" x14ac:dyDescent="0.2">
      <c r="E72" s="61" t="s">
        <v>6268</v>
      </c>
      <c r="F72" s="62" t="s">
        <v>6693</v>
      </c>
      <c r="K72" s="61" t="s">
        <v>7160</v>
      </c>
      <c r="L72" s="62" t="s">
        <v>8531</v>
      </c>
      <c r="Q72" t="s">
        <v>4497</v>
      </c>
      <c r="R72" t="s">
        <v>748</v>
      </c>
      <c r="S72" t="s">
        <v>274</v>
      </c>
      <c r="U72" t="str">
        <f t="shared" si="1"/>
        <v>n_postTB_y4_ag1 * LY_postTB_y4_ag1 * u_postTB</v>
      </c>
      <c r="W72" t="s">
        <v>272</v>
      </c>
      <c r="X72" t="s">
        <v>262</v>
      </c>
      <c r="Y72">
        <v>1</v>
      </c>
      <c r="Z72" t="s">
        <v>5741</v>
      </c>
      <c r="AB72" t="s">
        <v>7643</v>
      </c>
      <c r="AE72" t="s">
        <v>5722</v>
      </c>
    </row>
    <row r="73" spans="5:31" x14ac:dyDescent="0.2">
      <c r="E73" s="61" t="s">
        <v>6269</v>
      </c>
      <c r="F73" s="62" t="s">
        <v>6694</v>
      </c>
      <c r="K73" s="61" t="s">
        <v>7161</v>
      </c>
      <c r="L73" s="62" t="s">
        <v>8532</v>
      </c>
      <c r="Q73" t="s">
        <v>4498</v>
      </c>
      <c r="R73" t="s">
        <v>749</v>
      </c>
      <c r="S73" t="s">
        <v>274</v>
      </c>
      <c r="U73" t="str">
        <f t="shared" si="1"/>
        <v>n_postTB_y4_ag2 * LY_postTB_y4_ag2 * u_postTB</v>
      </c>
      <c r="W73" t="s">
        <v>272</v>
      </c>
      <c r="X73" t="s">
        <v>262</v>
      </c>
      <c r="Y73" t="s">
        <v>5739</v>
      </c>
      <c r="Z73" t="s">
        <v>5741</v>
      </c>
      <c r="AB73" t="s">
        <v>7644</v>
      </c>
      <c r="AE73" t="s">
        <v>5723</v>
      </c>
    </row>
    <row r="74" spans="5:31" x14ac:dyDescent="0.2">
      <c r="E74" s="61" t="s">
        <v>6270</v>
      </c>
      <c r="F74" s="62" t="s">
        <v>6695</v>
      </c>
      <c r="K74" s="61" t="s">
        <v>7162</v>
      </c>
      <c r="L74" s="62" t="s">
        <v>8533</v>
      </c>
      <c r="Q74" t="s">
        <v>4499</v>
      </c>
      <c r="R74" t="s">
        <v>750</v>
      </c>
      <c r="S74" t="s">
        <v>274</v>
      </c>
      <c r="U74" t="str">
        <f t="shared" si="1"/>
        <v>n_postTB_y4_ag3 * LY_postTB_y4_ag3 * u_postTB</v>
      </c>
      <c r="W74" t="s">
        <v>272</v>
      </c>
      <c r="X74" t="s">
        <v>262</v>
      </c>
      <c r="Y74" t="s">
        <v>5740</v>
      </c>
      <c r="Z74" t="s">
        <v>5741</v>
      </c>
      <c r="AB74" t="s">
        <v>7645</v>
      </c>
      <c r="AE74" t="s">
        <v>5724</v>
      </c>
    </row>
    <row r="75" spans="5:31" x14ac:dyDescent="0.2">
      <c r="E75" s="61" t="s">
        <v>6271</v>
      </c>
      <c r="F75" s="62" t="s">
        <v>6696</v>
      </c>
      <c r="K75" s="61" t="s">
        <v>7163</v>
      </c>
      <c r="L75" s="62" t="s">
        <v>8534</v>
      </c>
      <c r="Q75" t="s">
        <v>4500</v>
      </c>
      <c r="R75" t="s">
        <v>751</v>
      </c>
      <c r="S75" t="s">
        <v>274</v>
      </c>
      <c r="U75" t="str">
        <f t="shared" si="1"/>
        <v>n_postTB_y4_ag4 * LY_postTB_y4_ag4 * u_postTB</v>
      </c>
      <c r="W75" t="s">
        <v>272</v>
      </c>
      <c r="X75" t="s">
        <v>262</v>
      </c>
      <c r="Y75" t="s">
        <v>5741</v>
      </c>
      <c r="Z75" t="s">
        <v>5741</v>
      </c>
      <c r="AB75" t="s">
        <v>7646</v>
      </c>
      <c r="AE75" t="s">
        <v>5725</v>
      </c>
    </row>
    <row r="76" spans="5:31" x14ac:dyDescent="0.2">
      <c r="E76" s="61" t="s">
        <v>6272</v>
      </c>
      <c r="F76" s="62" t="s">
        <v>6697</v>
      </c>
      <c r="K76" s="61" t="s">
        <v>7164</v>
      </c>
      <c r="L76" s="62" t="s">
        <v>8535</v>
      </c>
      <c r="Q76" t="s">
        <v>4501</v>
      </c>
      <c r="R76" t="s">
        <v>752</v>
      </c>
      <c r="S76" t="s">
        <v>274</v>
      </c>
      <c r="U76" t="str">
        <f t="shared" si="1"/>
        <v>n_postTB_y4_ag5 * LY_postTB_y4_ag5 * u_postTB</v>
      </c>
      <c r="W76" t="s">
        <v>272</v>
      </c>
      <c r="X76" t="s">
        <v>262</v>
      </c>
      <c r="Y76" t="s">
        <v>5742</v>
      </c>
      <c r="Z76" t="s">
        <v>5741</v>
      </c>
      <c r="AB76" t="s">
        <v>7647</v>
      </c>
      <c r="AE76" t="s">
        <v>5726</v>
      </c>
    </row>
    <row r="77" spans="5:31" x14ac:dyDescent="0.2">
      <c r="E77" s="61" t="s">
        <v>6273</v>
      </c>
      <c r="F77" s="62" t="s">
        <v>6698</v>
      </c>
      <c r="K77" s="61" t="s">
        <v>7165</v>
      </c>
      <c r="L77" s="62" t="s">
        <v>8536</v>
      </c>
      <c r="Q77" t="s">
        <v>4502</v>
      </c>
      <c r="R77" t="s">
        <v>753</v>
      </c>
      <c r="S77" t="s">
        <v>274</v>
      </c>
      <c r="U77" t="str">
        <f t="shared" si="1"/>
        <v>n_postTB_y4_ag6 * LY_postTB_y4_ag6 * u_postTB</v>
      </c>
      <c r="W77" t="s">
        <v>272</v>
      </c>
      <c r="X77" t="s">
        <v>262</v>
      </c>
      <c r="Y77" t="s">
        <v>5743</v>
      </c>
      <c r="Z77" t="s">
        <v>5741</v>
      </c>
      <c r="AB77" t="s">
        <v>7648</v>
      </c>
      <c r="AE77" t="s">
        <v>5727</v>
      </c>
    </row>
    <row r="78" spans="5:31" x14ac:dyDescent="0.2">
      <c r="E78" s="61" t="s">
        <v>6274</v>
      </c>
      <c r="F78" s="62" t="s">
        <v>6699</v>
      </c>
      <c r="K78" s="61" t="s">
        <v>7166</v>
      </c>
      <c r="L78" s="62" t="s">
        <v>8537</v>
      </c>
      <c r="Q78" t="s">
        <v>4503</v>
      </c>
      <c r="R78" t="s">
        <v>754</v>
      </c>
      <c r="S78" t="s">
        <v>274</v>
      </c>
      <c r="U78" t="str">
        <f t="shared" si="1"/>
        <v>n_postTB_y4_ag7 * LY_postTB_y4_ag7 * u_postTB</v>
      </c>
      <c r="W78" t="s">
        <v>272</v>
      </c>
      <c r="X78" t="s">
        <v>262</v>
      </c>
      <c r="Y78" t="s">
        <v>5744</v>
      </c>
      <c r="Z78" t="s">
        <v>5741</v>
      </c>
      <c r="AB78" t="s">
        <v>7649</v>
      </c>
      <c r="AE78" t="s">
        <v>5728</v>
      </c>
    </row>
    <row r="79" spans="5:31" x14ac:dyDescent="0.2">
      <c r="E79" s="61" t="s">
        <v>6275</v>
      </c>
      <c r="F79" s="62" t="s">
        <v>6700</v>
      </c>
      <c r="K79" s="61" t="s">
        <v>7167</v>
      </c>
      <c r="L79" s="62" t="s">
        <v>8538</v>
      </c>
      <c r="Q79" t="s">
        <v>4504</v>
      </c>
      <c r="R79" t="s">
        <v>755</v>
      </c>
      <c r="S79" t="s">
        <v>274</v>
      </c>
      <c r="U79" t="str">
        <f t="shared" si="1"/>
        <v>n_postTB_y4_ag8 * LY_postTB_y4_ag8 * u_postTB</v>
      </c>
      <c r="W79" t="s">
        <v>272</v>
      </c>
      <c r="X79" t="s">
        <v>262</v>
      </c>
      <c r="Y79" t="s">
        <v>5745</v>
      </c>
      <c r="Z79" t="s">
        <v>5741</v>
      </c>
      <c r="AB79" t="s">
        <v>7650</v>
      </c>
      <c r="AE79" t="s">
        <v>5729</v>
      </c>
    </row>
    <row r="80" spans="5:31" x14ac:dyDescent="0.2">
      <c r="E80" s="61" t="s">
        <v>6276</v>
      </c>
      <c r="F80" s="62" t="s">
        <v>6701</v>
      </c>
      <c r="K80" s="61" t="s">
        <v>7168</v>
      </c>
      <c r="L80" s="62" t="s">
        <v>8539</v>
      </c>
      <c r="Q80" t="s">
        <v>4505</v>
      </c>
      <c r="R80" t="s">
        <v>756</v>
      </c>
      <c r="S80" t="s">
        <v>274</v>
      </c>
      <c r="U80" t="str">
        <f t="shared" si="1"/>
        <v>n_postTB_y4_ag9 * LY_postTB_y4_ag9 * u_postTB</v>
      </c>
      <c r="W80" t="s">
        <v>272</v>
      </c>
      <c r="X80" t="s">
        <v>262</v>
      </c>
      <c r="Y80" t="s">
        <v>5746</v>
      </c>
      <c r="Z80" t="s">
        <v>5741</v>
      </c>
      <c r="AB80" t="s">
        <v>7651</v>
      </c>
      <c r="AE80" t="s">
        <v>5730</v>
      </c>
    </row>
    <row r="81" spans="5:31" x14ac:dyDescent="0.2">
      <c r="E81" s="61" t="s">
        <v>6277</v>
      </c>
      <c r="F81" s="62" t="s">
        <v>6702</v>
      </c>
      <c r="K81" s="61" t="s">
        <v>7169</v>
      </c>
      <c r="L81" s="62" t="s">
        <v>8540</v>
      </c>
      <c r="Q81" t="s">
        <v>4506</v>
      </c>
      <c r="R81" t="s">
        <v>757</v>
      </c>
      <c r="S81" t="s">
        <v>274</v>
      </c>
      <c r="U81" t="str">
        <f t="shared" si="1"/>
        <v>n_postTB_y4_ag10 * LY_postTB_y4_ag10 * u_postTB</v>
      </c>
      <c r="W81" t="s">
        <v>272</v>
      </c>
      <c r="X81" t="s">
        <v>262</v>
      </c>
      <c r="Y81" t="s">
        <v>5747</v>
      </c>
      <c r="Z81" t="s">
        <v>5741</v>
      </c>
      <c r="AB81" t="s">
        <v>7652</v>
      </c>
      <c r="AE81" t="s">
        <v>5731</v>
      </c>
    </row>
    <row r="82" spans="5:31" x14ac:dyDescent="0.2">
      <c r="E82" s="61" t="s">
        <v>6278</v>
      </c>
      <c r="F82" s="62" t="s">
        <v>6703</v>
      </c>
      <c r="K82" s="61" t="s">
        <v>7170</v>
      </c>
      <c r="L82" s="62" t="s">
        <v>8541</v>
      </c>
      <c r="Q82" t="s">
        <v>4507</v>
      </c>
      <c r="R82" t="s">
        <v>758</v>
      </c>
      <c r="S82" t="s">
        <v>274</v>
      </c>
      <c r="U82" t="str">
        <f t="shared" si="1"/>
        <v>n_postTB_y4_ag11 * LY_postTB_y4_ag11 * u_postTB</v>
      </c>
      <c r="W82" t="s">
        <v>272</v>
      </c>
      <c r="X82" t="s">
        <v>262</v>
      </c>
      <c r="Y82" t="s">
        <v>5748</v>
      </c>
      <c r="Z82" t="s">
        <v>5741</v>
      </c>
      <c r="AB82" t="s">
        <v>7653</v>
      </c>
      <c r="AE82" t="s">
        <v>5732</v>
      </c>
    </row>
    <row r="83" spans="5:31" x14ac:dyDescent="0.2">
      <c r="E83" s="61" t="s">
        <v>6279</v>
      </c>
      <c r="F83" s="62" t="s">
        <v>6704</v>
      </c>
      <c r="K83" s="61" t="s">
        <v>7171</v>
      </c>
      <c r="L83" s="62" t="s">
        <v>8542</v>
      </c>
      <c r="Q83" t="s">
        <v>4508</v>
      </c>
      <c r="R83" t="s">
        <v>759</v>
      </c>
      <c r="S83" t="s">
        <v>274</v>
      </c>
      <c r="U83" t="str">
        <f t="shared" si="1"/>
        <v>n_postTB_y4_ag12 * LY_postTB_y4_ag12 * u_postTB</v>
      </c>
      <c r="W83" t="s">
        <v>272</v>
      </c>
      <c r="X83" t="s">
        <v>262</v>
      </c>
      <c r="Y83" t="s">
        <v>5749</v>
      </c>
      <c r="Z83" t="s">
        <v>5741</v>
      </c>
      <c r="AB83" t="s">
        <v>7654</v>
      </c>
      <c r="AE83" t="s">
        <v>5733</v>
      </c>
    </row>
    <row r="84" spans="5:31" x14ac:dyDescent="0.2">
      <c r="E84" s="61" t="s">
        <v>6280</v>
      </c>
      <c r="F84" s="62" t="s">
        <v>6705</v>
      </c>
      <c r="K84" s="61" t="s">
        <v>7172</v>
      </c>
      <c r="L84" s="62" t="s">
        <v>8543</v>
      </c>
      <c r="Q84" t="s">
        <v>4509</v>
      </c>
      <c r="R84" t="s">
        <v>760</v>
      </c>
      <c r="S84" t="s">
        <v>274</v>
      </c>
      <c r="U84" t="str">
        <f t="shared" si="1"/>
        <v>n_postTB_y4_ag13 * LY_postTB_y4_ag13 * u_postTB</v>
      </c>
      <c r="W84" t="s">
        <v>272</v>
      </c>
      <c r="X84" t="s">
        <v>262</v>
      </c>
      <c r="Y84" t="s">
        <v>5750</v>
      </c>
      <c r="Z84" t="s">
        <v>5741</v>
      </c>
      <c r="AB84" t="s">
        <v>7655</v>
      </c>
      <c r="AE84" t="s">
        <v>5734</v>
      </c>
    </row>
    <row r="85" spans="5:31" x14ac:dyDescent="0.2">
      <c r="E85" s="61" t="s">
        <v>6281</v>
      </c>
      <c r="F85" s="62" t="s">
        <v>6706</v>
      </c>
      <c r="K85" s="61" t="s">
        <v>7173</v>
      </c>
      <c r="L85" s="62" t="s">
        <v>8544</v>
      </c>
      <c r="Q85" t="s">
        <v>4510</v>
      </c>
      <c r="R85" t="s">
        <v>761</v>
      </c>
      <c r="S85" t="s">
        <v>274</v>
      </c>
      <c r="U85" t="str">
        <f t="shared" si="1"/>
        <v>n_postTB_y4_ag14 * LY_postTB_y4_ag14 * u_postTB</v>
      </c>
      <c r="W85" t="s">
        <v>272</v>
      </c>
      <c r="X85" t="s">
        <v>262</v>
      </c>
      <c r="Y85" t="s">
        <v>5751</v>
      </c>
      <c r="Z85" t="s">
        <v>5741</v>
      </c>
      <c r="AB85" t="s">
        <v>7656</v>
      </c>
      <c r="AE85" t="s">
        <v>5735</v>
      </c>
    </row>
    <row r="86" spans="5:31" x14ac:dyDescent="0.2">
      <c r="E86" s="61" t="s">
        <v>6282</v>
      </c>
      <c r="F86" s="62" t="s">
        <v>6707</v>
      </c>
      <c r="K86" s="61" t="s">
        <v>7174</v>
      </c>
      <c r="L86" s="62" t="s">
        <v>8545</v>
      </c>
      <c r="Q86" t="s">
        <v>4511</v>
      </c>
      <c r="R86" t="s">
        <v>762</v>
      </c>
      <c r="S86" t="s">
        <v>274</v>
      </c>
      <c r="U86" t="str">
        <f t="shared" ref="U86:U149" si="2">_xlfn.CONCAT(Q86," * ",R86," * ",S86)</f>
        <v>n_postTB_y4_ag15 * LY_postTB_y4_ag15 * u_postTB</v>
      </c>
      <c r="W86" t="s">
        <v>272</v>
      </c>
      <c r="X86" t="s">
        <v>262</v>
      </c>
      <c r="Y86" t="s">
        <v>5752</v>
      </c>
      <c r="Z86" t="s">
        <v>5741</v>
      </c>
      <c r="AB86" t="s">
        <v>7657</v>
      </c>
      <c r="AE86" t="s">
        <v>5736</v>
      </c>
    </row>
    <row r="87" spans="5:31" x14ac:dyDescent="0.2">
      <c r="E87" s="61" t="s">
        <v>6283</v>
      </c>
      <c r="F87" s="62" t="s">
        <v>6708</v>
      </c>
      <c r="K87" s="61" t="s">
        <v>7175</v>
      </c>
      <c r="L87" s="62" t="s">
        <v>8546</v>
      </c>
      <c r="Q87" t="s">
        <v>4512</v>
      </c>
      <c r="R87" t="s">
        <v>763</v>
      </c>
      <c r="S87" t="s">
        <v>274</v>
      </c>
      <c r="U87" t="str">
        <f t="shared" si="2"/>
        <v>n_postTB_y4_ag16 * LY_postTB_y4_ag16 * u_postTB</v>
      </c>
      <c r="W87" t="s">
        <v>272</v>
      </c>
      <c r="X87" t="s">
        <v>262</v>
      </c>
      <c r="Y87" t="s">
        <v>5753</v>
      </c>
      <c r="Z87" t="s">
        <v>5741</v>
      </c>
      <c r="AB87" t="s">
        <v>7658</v>
      </c>
      <c r="AE87" t="s">
        <v>5737</v>
      </c>
    </row>
    <row r="88" spans="5:31" x14ac:dyDescent="0.2">
      <c r="E88" s="163" t="s">
        <v>6284</v>
      </c>
      <c r="F88" s="164" t="s">
        <v>6709</v>
      </c>
      <c r="K88" s="163" t="s">
        <v>7176</v>
      </c>
      <c r="L88" s="164" t="s">
        <v>8547</v>
      </c>
      <c r="Q88" t="s">
        <v>4513</v>
      </c>
      <c r="R88" t="s">
        <v>764</v>
      </c>
      <c r="S88" t="s">
        <v>274</v>
      </c>
      <c r="U88" t="str">
        <f t="shared" si="2"/>
        <v>n_postTB_y4_ag17 * LY_postTB_y4_ag17 * u_postTB</v>
      </c>
      <c r="W88" t="s">
        <v>272</v>
      </c>
      <c r="X88" t="s">
        <v>262</v>
      </c>
      <c r="Y88" t="s">
        <v>5754</v>
      </c>
      <c r="Z88" t="s">
        <v>5741</v>
      </c>
      <c r="AB88" t="s">
        <v>7659</v>
      </c>
      <c r="AE88" t="s">
        <v>5738</v>
      </c>
    </row>
    <row r="89" spans="5:31" x14ac:dyDescent="0.2">
      <c r="E89" s="61" t="s">
        <v>6285</v>
      </c>
      <c r="F89" s="62" t="s">
        <v>6710</v>
      </c>
      <c r="K89" s="61" t="s">
        <v>7177</v>
      </c>
      <c r="L89" s="62" t="s">
        <v>8548</v>
      </c>
      <c r="Q89" t="s">
        <v>4514</v>
      </c>
      <c r="R89" t="s">
        <v>765</v>
      </c>
      <c r="S89" t="s">
        <v>274</v>
      </c>
      <c r="U89" t="str">
        <f t="shared" si="2"/>
        <v>n_postTB_y5_ag1 * LY_postTB_y5_ag1 * u_postTB</v>
      </c>
      <c r="W89" t="s">
        <v>272</v>
      </c>
      <c r="X89" t="s">
        <v>262</v>
      </c>
      <c r="Y89">
        <v>1</v>
      </c>
      <c r="Z89" t="s">
        <v>5742</v>
      </c>
      <c r="AB89" t="s">
        <v>7660</v>
      </c>
      <c r="AE89" t="s">
        <v>5722</v>
      </c>
    </row>
    <row r="90" spans="5:31" x14ac:dyDescent="0.2">
      <c r="E90" s="61" t="s">
        <v>6286</v>
      </c>
      <c r="F90" s="62" t="s">
        <v>6711</v>
      </c>
      <c r="K90" s="61" t="s">
        <v>7178</v>
      </c>
      <c r="L90" s="62" t="s">
        <v>8549</v>
      </c>
      <c r="Q90" t="s">
        <v>4515</v>
      </c>
      <c r="R90" t="s">
        <v>766</v>
      </c>
      <c r="S90" t="s">
        <v>274</v>
      </c>
      <c r="U90" t="str">
        <f t="shared" si="2"/>
        <v>n_postTB_y5_ag2 * LY_postTB_y5_ag2 * u_postTB</v>
      </c>
      <c r="W90" t="s">
        <v>272</v>
      </c>
      <c r="X90" t="s">
        <v>262</v>
      </c>
      <c r="Y90" t="s">
        <v>5739</v>
      </c>
      <c r="Z90" t="s">
        <v>5742</v>
      </c>
      <c r="AB90" t="s">
        <v>7661</v>
      </c>
      <c r="AE90" t="s">
        <v>5723</v>
      </c>
    </row>
    <row r="91" spans="5:31" x14ac:dyDescent="0.2">
      <c r="E91" s="61" t="s">
        <v>6287</v>
      </c>
      <c r="F91" s="62" t="s">
        <v>6712</v>
      </c>
      <c r="K91" s="61" t="s">
        <v>7179</v>
      </c>
      <c r="L91" s="62" t="s">
        <v>8550</v>
      </c>
      <c r="Q91" t="s">
        <v>4516</v>
      </c>
      <c r="R91" t="s">
        <v>767</v>
      </c>
      <c r="S91" t="s">
        <v>274</v>
      </c>
      <c r="U91" t="str">
        <f t="shared" si="2"/>
        <v>n_postTB_y5_ag3 * LY_postTB_y5_ag3 * u_postTB</v>
      </c>
      <c r="W91" t="s">
        <v>272</v>
      </c>
      <c r="X91" t="s">
        <v>262</v>
      </c>
      <c r="Y91" t="s">
        <v>5740</v>
      </c>
      <c r="Z91" t="s">
        <v>5742</v>
      </c>
      <c r="AB91" t="s">
        <v>7662</v>
      </c>
      <c r="AE91" t="s">
        <v>5724</v>
      </c>
    </row>
    <row r="92" spans="5:31" x14ac:dyDescent="0.2">
      <c r="E92" s="61" t="s">
        <v>6288</v>
      </c>
      <c r="F92" s="62" t="s">
        <v>6713</v>
      </c>
      <c r="K92" s="61" t="s">
        <v>7180</v>
      </c>
      <c r="L92" s="62" t="s">
        <v>8551</v>
      </c>
      <c r="Q92" t="s">
        <v>4517</v>
      </c>
      <c r="R92" t="s">
        <v>768</v>
      </c>
      <c r="S92" t="s">
        <v>274</v>
      </c>
      <c r="U92" t="str">
        <f t="shared" si="2"/>
        <v>n_postTB_y5_ag4 * LY_postTB_y5_ag4 * u_postTB</v>
      </c>
      <c r="W92" t="s">
        <v>272</v>
      </c>
      <c r="X92" t="s">
        <v>262</v>
      </c>
      <c r="Y92" t="s">
        <v>5741</v>
      </c>
      <c r="Z92" t="s">
        <v>5742</v>
      </c>
      <c r="AB92" t="s">
        <v>7663</v>
      </c>
      <c r="AE92" t="s">
        <v>5725</v>
      </c>
    </row>
    <row r="93" spans="5:31" x14ac:dyDescent="0.2">
      <c r="E93" s="61" t="s">
        <v>6289</v>
      </c>
      <c r="F93" s="62" t="s">
        <v>6714</v>
      </c>
      <c r="K93" s="61" t="s">
        <v>7181</v>
      </c>
      <c r="L93" s="62" t="s">
        <v>8552</v>
      </c>
      <c r="Q93" t="s">
        <v>4518</v>
      </c>
      <c r="R93" t="s">
        <v>769</v>
      </c>
      <c r="S93" t="s">
        <v>274</v>
      </c>
      <c r="U93" t="str">
        <f t="shared" si="2"/>
        <v>n_postTB_y5_ag5 * LY_postTB_y5_ag5 * u_postTB</v>
      </c>
      <c r="W93" t="s">
        <v>272</v>
      </c>
      <c r="X93" t="s">
        <v>262</v>
      </c>
      <c r="Y93" t="s">
        <v>5742</v>
      </c>
      <c r="Z93" t="s">
        <v>5742</v>
      </c>
      <c r="AB93" t="s">
        <v>7664</v>
      </c>
      <c r="AE93" t="s">
        <v>5726</v>
      </c>
    </row>
    <row r="94" spans="5:31" x14ac:dyDescent="0.2">
      <c r="E94" s="61" t="s">
        <v>6290</v>
      </c>
      <c r="F94" s="62" t="s">
        <v>6715</v>
      </c>
      <c r="K94" s="61" t="s">
        <v>7182</v>
      </c>
      <c r="L94" s="62" t="s">
        <v>8553</v>
      </c>
      <c r="Q94" t="s">
        <v>4519</v>
      </c>
      <c r="R94" t="s">
        <v>770</v>
      </c>
      <c r="S94" t="s">
        <v>274</v>
      </c>
      <c r="U94" t="str">
        <f t="shared" si="2"/>
        <v>n_postTB_y5_ag6 * LY_postTB_y5_ag6 * u_postTB</v>
      </c>
      <c r="W94" t="s">
        <v>272</v>
      </c>
      <c r="X94" t="s">
        <v>262</v>
      </c>
      <c r="Y94" t="s">
        <v>5743</v>
      </c>
      <c r="Z94" t="s">
        <v>5742</v>
      </c>
      <c r="AB94" t="s">
        <v>7665</v>
      </c>
      <c r="AE94" t="s">
        <v>5727</v>
      </c>
    </row>
    <row r="95" spans="5:31" x14ac:dyDescent="0.2">
      <c r="E95" s="61" t="s">
        <v>6291</v>
      </c>
      <c r="F95" s="62" t="s">
        <v>6716</v>
      </c>
      <c r="K95" s="61" t="s">
        <v>7183</v>
      </c>
      <c r="L95" s="62" t="s">
        <v>8554</v>
      </c>
      <c r="Q95" t="s">
        <v>4520</v>
      </c>
      <c r="R95" t="s">
        <v>771</v>
      </c>
      <c r="S95" t="s">
        <v>274</v>
      </c>
      <c r="U95" t="str">
        <f t="shared" si="2"/>
        <v>n_postTB_y5_ag7 * LY_postTB_y5_ag7 * u_postTB</v>
      </c>
      <c r="W95" t="s">
        <v>272</v>
      </c>
      <c r="X95" t="s">
        <v>262</v>
      </c>
      <c r="Y95" t="s">
        <v>5744</v>
      </c>
      <c r="Z95" t="s">
        <v>5742</v>
      </c>
      <c r="AB95" t="s">
        <v>7666</v>
      </c>
      <c r="AE95" t="s">
        <v>5728</v>
      </c>
    </row>
    <row r="96" spans="5:31" x14ac:dyDescent="0.2">
      <c r="E96" s="61" t="s">
        <v>6292</v>
      </c>
      <c r="F96" s="62" t="s">
        <v>6717</v>
      </c>
      <c r="K96" s="61" t="s">
        <v>7184</v>
      </c>
      <c r="L96" s="62" t="s">
        <v>8555</v>
      </c>
      <c r="Q96" t="s">
        <v>4521</v>
      </c>
      <c r="R96" t="s">
        <v>772</v>
      </c>
      <c r="S96" t="s">
        <v>274</v>
      </c>
      <c r="U96" t="str">
        <f t="shared" si="2"/>
        <v>n_postTB_y5_ag8 * LY_postTB_y5_ag8 * u_postTB</v>
      </c>
      <c r="W96" t="s">
        <v>272</v>
      </c>
      <c r="X96" t="s">
        <v>262</v>
      </c>
      <c r="Y96" t="s">
        <v>5745</v>
      </c>
      <c r="Z96" t="s">
        <v>5742</v>
      </c>
      <c r="AB96" t="s">
        <v>7667</v>
      </c>
      <c r="AE96" t="s">
        <v>5729</v>
      </c>
    </row>
    <row r="97" spans="5:31" x14ac:dyDescent="0.2">
      <c r="E97" s="61" t="s">
        <v>6293</v>
      </c>
      <c r="F97" s="62" t="s">
        <v>6718</v>
      </c>
      <c r="K97" s="61" t="s">
        <v>7185</v>
      </c>
      <c r="L97" s="62" t="s">
        <v>8556</v>
      </c>
      <c r="Q97" t="s">
        <v>4522</v>
      </c>
      <c r="R97" t="s">
        <v>773</v>
      </c>
      <c r="S97" t="s">
        <v>274</v>
      </c>
      <c r="U97" t="str">
        <f t="shared" si="2"/>
        <v>n_postTB_y5_ag9 * LY_postTB_y5_ag9 * u_postTB</v>
      </c>
      <c r="W97" t="s">
        <v>272</v>
      </c>
      <c r="X97" t="s">
        <v>262</v>
      </c>
      <c r="Y97" t="s">
        <v>5746</v>
      </c>
      <c r="Z97" t="s">
        <v>5742</v>
      </c>
      <c r="AB97" t="s">
        <v>7668</v>
      </c>
      <c r="AE97" t="s">
        <v>5730</v>
      </c>
    </row>
    <row r="98" spans="5:31" x14ac:dyDescent="0.2">
      <c r="E98" s="61" t="s">
        <v>6294</v>
      </c>
      <c r="F98" s="62" t="s">
        <v>6719</v>
      </c>
      <c r="K98" s="61" t="s">
        <v>7186</v>
      </c>
      <c r="L98" s="62" t="s">
        <v>8557</v>
      </c>
      <c r="Q98" t="s">
        <v>4523</v>
      </c>
      <c r="R98" t="s">
        <v>774</v>
      </c>
      <c r="S98" t="s">
        <v>274</v>
      </c>
      <c r="U98" t="str">
        <f t="shared" si="2"/>
        <v>n_postTB_y5_ag10 * LY_postTB_y5_ag10 * u_postTB</v>
      </c>
      <c r="W98" t="s">
        <v>272</v>
      </c>
      <c r="X98" t="s">
        <v>262</v>
      </c>
      <c r="Y98" t="s">
        <v>5747</v>
      </c>
      <c r="Z98" t="s">
        <v>5742</v>
      </c>
      <c r="AB98" t="s">
        <v>7669</v>
      </c>
      <c r="AE98" t="s">
        <v>5731</v>
      </c>
    </row>
    <row r="99" spans="5:31" x14ac:dyDescent="0.2">
      <c r="E99" s="61" t="s">
        <v>6295</v>
      </c>
      <c r="F99" s="62" t="s">
        <v>6720</v>
      </c>
      <c r="K99" s="61" t="s">
        <v>7187</v>
      </c>
      <c r="L99" s="62" t="s">
        <v>8558</v>
      </c>
      <c r="Q99" t="s">
        <v>4524</v>
      </c>
      <c r="R99" t="s">
        <v>775</v>
      </c>
      <c r="S99" t="s">
        <v>274</v>
      </c>
      <c r="U99" t="str">
        <f t="shared" si="2"/>
        <v>n_postTB_y5_ag11 * LY_postTB_y5_ag11 * u_postTB</v>
      </c>
      <c r="W99" t="s">
        <v>272</v>
      </c>
      <c r="X99" t="s">
        <v>262</v>
      </c>
      <c r="Y99" t="s">
        <v>5748</v>
      </c>
      <c r="Z99" t="s">
        <v>5742</v>
      </c>
      <c r="AB99" t="s">
        <v>7670</v>
      </c>
      <c r="AE99" t="s">
        <v>5732</v>
      </c>
    </row>
    <row r="100" spans="5:31" x14ac:dyDescent="0.2">
      <c r="E100" s="61" t="s">
        <v>6296</v>
      </c>
      <c r="F100" s="62" t="s">
        <v>6721</v>
      </c>
      <c r="K100" s="61" t="s">
        <v>7188</v>
      </c>
      <c r="L100" s="62" t="s">
        <v>8559</v>
      </c>
      <c r="Q100" t="s">
        <v>4525</v>
      </c>
      <c r="R100" t="s">
        <v>776</v>
      </c>
      <c r="S100" t="s">
        <v>274</v>
      </c>
      <c r="U100" t="str">
        <f t="shared" si="2"/>
        <v>n_postTB_y5_ag12 * LY_postTB_y5_ag12 * u_postTB</v>
      </c>
      <c r="W100" t="s">
        <v>272</v>
      </c>
      <c r="X100" t="s">
        <v>262</v>
      </c>
      <c r="Y100" t="s">
        <v>5749</v>
      </c>
      <c r="Z100" t="s">
        <v>5742</v>
      </c>
      <c r="AB100" t="s">
        <v>7671</v>
      </c>
      <c r="AE100" t="s">
        <v>5733</v>
      </c>
    </row>
    <row r="101" spans="5:31" x14ac:dyDescent="0.2">
      <c r="E101" s="61" t="s">
        <v>6297</v>
      </c>
      <c r="F101" s="62" t="s">
        <v>6722</v>
      </c>
      <c r="K101" s="61" t="s">
        <v>7189</v>
      </c>
      <c r="L101" s="62" t="s">
        <v>8560</v>
      </c>
      <c r="Q101" t="s">
        <v>4526</v>
      </c>
      <c r="R101" t="s">
        <v>777</v>
      </c>
      <c r="S101" t="s">
        <v>274</v>
      </c>
      <c r="U101" t="str">
        <f t="shared" si="2"/>
        <v>n_postTB_y5_ag13 * LY_postTB_y5_ag13 * u_postTB</v>
      </c>
      <c r="W101" t="s">
        <v>272</v>
      </c>
      <c r="X101" t="s">
        <v>262</v>
      </c>
      <c r="Y101" t="s">
        <v>5750</v>
      </c>
      <c r="Z101" t="s">
        <v>5742</v>
      </c>
      <c r="AB101" t="s">
        <v>7672</v>
      </c>
      <c r="AE101" t="s">
        <v>5734</v>
      </c>
    </row>
    <row r="102" spans="5:31" x14ac:dyDescent="0.2">
      <c r="E102" s="61" t="s">
        <v>6298</v>
      </c>
      <c r="F102" s="62" t="s">
        <v>6723</v>
      </c>
      <c r="K102" s="61" t="s">
        <v>7190</v>
      </c>
      <c r="L102" s="62" t="s">
        <v>8561</v>
      </c>
      <c r="Q102" t="s">
        <v>4527</v>
      </c>
      <c r="R102" t="s">
        <v>778</v>
      </c>
      <c r="S102" t="s">
        <v>274</v>
      </c>
      <c r="U102" t="str">
        <f t="shared" si="2"/>
        <v>n_postTB_y5_ag14 * LY_postTB_y5_ag14 * u_postTB</v>
      </c>
      <c r="W102" t="s">
        <v>272</v>
      </c>
      <c r="X102" t="s">
        <v>262</v>
      </c>
      <c r="Y102" t="s">
        <v>5751</v>
      </c>
      <c r="Z102" t="s">
        <v>5742</v>
      </c>
      <c r="AB102" t="s">
        <v>7673</v>
      </c>
      <c r="AE102" t="s">
        <v>5735</v>
      </c>
    </row>
    <row r="103" spans="5:31" x14ac:dyDescent="0.2">
      <c r="E103" s="61" t="s">
        <v>6299</v>
      </c>
      <c r="F103" s="62" t="s">
        <v>6724</v>
      </c>
      <c r="K103" s="61" t="s">
        <v>7191</v>
      </c>
      <c r="L103" s="62" t="s">
        <v>8562</v>
      </c>
      <c r="Q103" t="s">
        <v>4528</v>
      </c>
      <c r="R103" t="s">
        <v>779</v>
      </c>
      <c r="S103" t="s">
        <v>274</v>
      </c>
      <c r="U103" t="str">
        <f t="shared" si="2"/>
        <v>n_postTB_y5_ag15 * LY_postTB_y5_ag15 * u_postTB</v>
      </c>
      <c r="W103" t="s">
        <v>272</v>
      </c>
      <c r="X103" t="s">
        <v>262</v>
      </c>
      <c r="Y103" t="s">
        <v>5752</v>
      </c>
      <c r="Z103" t="s">
        <v>5742</v>
      </c>
      <c r="AB103" t="s">
        <v>7674</v>
      </c>
      <c r="AE103" t="s">
        <v>5736</v>
      </c>
    </row>
    <row r="104" spans="5:31" x14ac:dyDescent="0.2">
      <c r="E104" s="61" t="s">
        <v>6300</v>
      </c>
      <c r="F104" s="62" t="s">
        <v>6725</v>
      </c>
      <c r="K104" s="61" t="s">
        <v>7192</v>
      </c>
      <c r="L104" s="62" t="s">
        <v>8563</v>
      </c>
      <c r="Q104" t="s">
        <v>4529</v>
      </c>
      <c r="R104" t="s">
        <v>780</v>
      </c>
      <c r="S104" t="s">
        <v>274</v>
      </c>
      <c r="U104" t="str">
        <f t="shared" si="2"/>
        <v>n_postTB_y5_ag16 * LY_postTB_y5_ag16 * u_postTB</v>
      </c>
      <c r="W104" t="s">
        <v>272</v>
      </c>
      <c r="X104" t="s">
        <v>262</v>
      </c>
      <c r="Y104" t="s">
        <v>5753</v>
      </c>
      <c r="Z104" t="s">
        <v>5742</v>
      </c>
      <c r="AB104" t="s">
        <v>7675</v>
      </c>
      <c r="AE104" t="s">
        <v>5737</v>
      </c>
    </row>
    <row r="105" spans="5:31" x14ac:dyDescent="0.2">
      <c r="E105" s="163" t="s">
        <v>6301</v>
      </c>
      <c r="F105" s="164" t="s">
        <v>6726</v>
      </c>
      <c r="K105" s="163" t="s">
        <v>7193</v>
      </c>
      <c r="L105" s="164" t="s">
        <v>8564</v>
      </c>
      <c r="Q105" t="s">
        <v>4530</v>
      </c>
      <c r="R105" t="s">
        <v>781</v>
      </c>
      <c r="S105" t="s">
        <v>274</v>
      </c>
      <c r="U105" t="str">
        <f t="shared" si="2"/>
        <v>n_postTB_y5_ag17 * LY_postTB_y5_ag17 * u_postTB</v>
      </c>
      <c r="W105" t="s">
        <v>272</v>
      </c>
      <c r="X105" t="s">
        <v>262</v>
      </c>
      <c r="Y105" t="s">
        <v>5754</v>
      </c>
      <c r="Z105" t="s">
        <v>5742</v>
      </c>
      <c r="AB105" t="s">
        <v>7676</v>
      </c>
      <c r="AE105" t="s">
        <v>5738</v>
      </c>
    </row>
    <row r="106" spans="5:31" x14ac:dyDescent="0.2">
      <c r="E106" s="61" t="s">
        <v>6302</v>
      </c>
      <c r="F106" s="62" t="s">
        <v>6727</v>
      </c>
      <c r="K106" s="61" t="s">
        <v>7194</v>
      </c>
      <c r="L106" s="62" t="s">
        <v>8565</v>
      </c>
      <c r="Q106" t="s">
        <v>4531</v>
      </c>
      <c r="R106" t="s">
        <v>782</v>
      </c>
      <c r="S106" t="s">
        <v>274</v>
      </c>
      <c r="U106" t="str">
        <f t="shared" si="2"/>
        <v>n_postTB_y6_ag1 * LY_postTB_y6_ag1 * u_postTB</v>
      </c>
      <c r="W106" t="s">
        <v>272</v>
      </c>
      <c r="X106" t="s">
        <v>262</v>
      </c>
      <c r="Y106">
        <v>1</v>
      </c>
      <c r="Z106" t="s">
        <v>5743</v>
      </c>
      <c r="AB106" t="s">
        <v>7677</v>
      </c>
      <c r="AE106" t="s">
        <v>5722</v>
      </c>
    </row>
    <row r="107" spans="5:31" x14ac:dyDescent="0.2">
      <c r="E107" s="61" t="s">
        <v>6303</v>
      </c>
      <c r="F107" s="62" t="s">
        <v>6728</v>
      </c>
      <c r="K107" s="61" t="s">
        <v>7195</v>
      </c>
      <c r="L107" s="62" t="s">
        <v>8566</v>
      </c>
      <c r="Q107" t="s">
        <v>4532</v>
      </c>
      <c r="R107" t="s">
        <v>783</v>
      </c>
      <c r="S107" t="s">
        <v>274</v>
      </c>
      <c r="U107" t="str">
        <f t="shared" si="2"/>
        <v>n_postTB_y6_ag2 * LY_postTB_y6_ag2 * u_postTB</v>
      </c>
      <c r="W107" t="s">
        <v>272</v>
      </c>
      <c r="X107" t="s">
        <v>262</v>
      </c>
      <c r="Y107" t="s">
        <v>5739</v>
      </c>
      <c r="Z107" t="s">
        <v>5743</v>
      </c>
      <c r="AB107" t="s">
        <v>7678</v>
      </c>
      <c r="AE107" t="s">
        <v>5723</v>
      </c>
    </row>
    <row r="108" spans="5:31" x14ac:dyDescent="0.2">
      <c r="E108" s="61" t="s">
        <v>6304</v>
      </c>
      <c r="F108" s="62" t="s">
        <v>6729</v>
      </c>
      <c r="K108" s="61" t="s">
        <v>7196</v>
      </c>
      <c r="L108" s="62" t="s">
        <v>8567</v>
      </c>
      <c r="Q108" t="s">
        <v>4533</v>
      </c>
      <c r="R108" t="s">
        <v>784</v>
      </c>
      <c r="S108" t="s">
        <v>274</v>
      </c>
      <c r="U108" t="str">
        <f t="shared" si="2"/>
        <v>n_postTB_y6_ag3 * LY_postTB_y6_ag3 * u_postTB</v>
      </c>
      <c r="W108" t="s">
        <v>272</v>
      </c>
      <c r="X108" t="s">
        <v>262</v>
      </c>
      <c r="Y108" t="s">
        <v>5740</v>
      </c>
      <c r="Z108" t="s">
        <v>5743</v>
      </c>
      <c r="AB108" t="s">
        <v>7679</v>
      </c>
      <c r="AE108" t="s">
        <v>5724</v>
      </c>
    </row>
    <row r="109" spans="5:31" x14ac:dyDescent="0.2">
      <c r="E109" s="61" t="s">
        <v>6305</v>
      </c>
      <c r="F109" s="62" t="s">
        <v>6730</v>
      </c>
      <c r="K109" s="61" t="s">
        <v>7197</v>
      </c>
      <c r="L109" s="62" t="s">
        <v>8568</v>
      </c>
      <c r="Q109" t="s">
        <v>4534</v>
      </c>
      <c r="R109" t="s">
        <v>785</v>
      </c>
      <c r="S109" t="s">
        <v>274</v>
      </c>
      <c r="U109" t="str">
        <f t="shared" si="2"/>
        <v>n_postTB_y6_ag4 * LY_postTB_y6_ag4 * u_postTB</v>
      </c>
      <c r="W109" t="s">
        <v>272</v>
      </c>
      <c r="X109" t="s">
        <v>262</v>
      </c>
      <c r="Y109" t="s">
        <v>5741</v>
      </c>
      <c r="Z109" t="s">
        <v>5743</v>
      </c>
      <c r="AB109" t="s">
        <v>7680</v>
      </c>
      <c r="AE109" t="s">
        <v>5725</v>
      </c>
    </row>
    <row r="110" spans="5:31" x14ac:dyDescent="0.2">
      <c r="E110" s="61" t="s">
        <v>6306</v>
      </c>
      <c r="F110" s="62" t="s">
        <v>6731</v>
      </c>
      <c r="K110" s="61" t="s">
        <v>7198</v>
      </c>
      <c r="L110" s="62" t="s">
        <v>8569</v>
      </c>
      <c r="Q110" t="s">
        <v>4535</v>
      </c>
      <c r="R110" t="s">
        <v>786</v>
      </c>
      <c r="S110" t="s">
        <v>274</v>
      </c>
      <c r="U110" t="str">
        <f t="shared" si="2"/>
        <v>n_postTB_y6_ag5 * LY_postTB_y6_ag5 * u_postTB</v>
      </c>
      <c r="W110" t="s">
        <v>272</v>
      </c>
      <c r="X110" t="s">
        <v>262</v>
      </c>
      <c r="Y110" t="s">
        <v>5742</v>
      </c>
      <c r="Z110" t="s">
        <v>5743</v>
      </c>
      <c r="AB110" t="s">
        <v>7681</v>
      </c>
      <c r="AE110" t="s">
        <v>5726</v>
      </c>
    </row>
    <row r="111" spans="5:31" x14ac:dyDescent="0.2">
      <c r="E111" s="61" t="s">
        <v>6307</v>
      </c>
      <c r="F111" s="62" t="s">
        <v>6732</v>
      </c>
      <c r="K111" s="61" t="s">
        <v>7199</v>
      </c>
      <c r="L111" s="62" t="s">
        <v>8570</v>
      </c>
      <c r="Q111" t="s">
        <v>4536</v>
      </c>
      <c r="R111" t="s">
        <v>787</v>
      </c>
      <c r="S111" t="s">
        <v>274</v>
      </c>
      <c r="U111" t="str">
        <f t="shared" si="2"/>
        <v>n_postTB_y6_ag6 * LY_postTB_y6_ag6 * u_postTB</v>
      </c>
      <c r="W111" t="s">
        <v>272</v>
      </c>
      <c r="X111" t="s">
        <v>262</v>
      </c>
      <c r="Y111" t="s">
        <v>5743</v>
      </c>
      <c r="Z111" t="s">
        <v>5743</v>
      </c>
      <c r="AB111" t="s">
        <v>7682</v>
      </c>
      <c r="AE111" t="s">
        <v>5727</v>
      </c>
    </row>
    <row r="112" spans="5:31" x14ac:dyDescent="0.2">
      <c r="E112" s="61" t="s">
        <v>6308</v>
      </c>
      <c r="F112" s="62" t="s">
        <v>6733</v>
      </c>
      <c r="K112" s="61" t="s">
        <v>7200</v>
      </c>
      <c r="L112" s="62" t="s">
        <v>8571</v>
      </c>
      <c r="Q112" t="s">
        <v>4537</v>
      </c>
      <c r="R112" t="s">
        <v>788</v>
      </c>
      <c r="S112" t="s">
        <v>274</v>
      </c>
      <c r="U112" t="str">
        <f t="shared" si="2"/>
        <v>n_postTB_y6_ag7 * LY_postTB_y6_ag7 * u_postTB</v>
      </c>
      <c r="W112" t="s">
        <v>272</v>
      </c>
      <c r="X112" t="s">
        <v>262</v>
      </c>
      <c r="Y112" t="s">
        <v>5744</v>
      </c>
      <c r="Z112" t="s">
        <v>5743</v>
      </c>
      <c r="AB112" t="s">
        <v>7683</v>
      </c>
      <c r="AE112" t="s">
        <v>5728</v>
      </c>
    </row>
    <row r="113" spans="5:31" x14ac:dyDescent="0.2">
      <c r="E113" s="61" t="s">
        <v>6309</v>
      </c>
      <c r="F113" s="62" t="s">
        <v>6734</v>
      </c>
      <c r="K113" s="61" t="s">
        <v>7201</v>
      </c>
      <c r="L113" s="62" t="s">
        <v>8572</v>
      </c>
      <c r="Q113" t="s">
        <v>4538</v>
      </c>
      <c r="R113" t="s">
        <v>789</v>
      </c>
      <c r="S113" t="s">
        <v>274</v>
      </c>
      <c r="U113" t="str">
        <f t="shared" si="2"/>
        <v>n_postTB_y6_ag8 * LY_postTB_y6_ag8 * u_postTB</v>
      </c>
      <c r="W113" t="s">
        <v>272</v>
      </c>
      <c r="X113" t="s">
        <v>262</v>
      </c>
      <c r="Y113" t="s">
        <v>5745</v>
      </c>
      <c r="Z113" t="s">
        <v>5743</v>
      </c>
      <c r="AB113" t="s">
        <v>7684</v>
      </c>
      <c r="AE113" t="s">
        <v>5729</v>
      </c>
    </row>
    <row r="114" spans="5:31" x14ac:dyDescent="0.2">
      <c r="E114" s="61" t="s">
        <v>6310</v>
      </c>
      <c r="F114" s="62" t="s">
        <v>6735</v>
      </c>
      <c r="K114" s="61" t="s">
        <v>7202</v>
      </c>
      <c r="L114" s="62" t="s">
        <v>8573</v>
      </c>
      <c r="Q114" t="s">
        <v>4539</v>
      </c>
      <c r="R114" t="s">
        <v>790</v>
      </c>
      <c r="S114" t="s">
        <v>274</v>
      </c>
      <c r="U114" t="str">
        <f t="shared" si="2"/>
        <v>n_postTB_y6_ag9 * LY_postTB_y6_ag9 * u_postTB</v>
      </c>
      <c r="W114" t="s">
        <v>272</v>
      </c>
      <c r="X114" t="s">
        <v>262</v>
      </c>
      <c r="Y114" t="s">
        <v>5746</v>
      </c>
      <c r="Z114" t="s">
        <v>5743</v>
      </c>
      <c r="AB114" t="s">
        <v>7685</v>
      </c>
      <c r="AE114" t="s">
        <v>5730</v>
      </c>
    </row>
    <row r="115" spans="5:31" x14ac:dyDescent="0.2">
      <c r="E115" s="61" t="s">
        <v>6311</v>
      </c>
      <c r="F115" s="62" t="s">
        <v>6736</v>
      </c>
      <c r="K115" s="61" t="s">
        <v>7203</v>
      </c>
      <c r="L115" s="62" t="s">
        <v>8574</v>
      </c>
      <c r="Q115" t="s">
        <v>4540</v>
      </c>
      <c r="R115" t="s">
        <v>791</v>
      </c>
      <c r="S115" t="s">
        <v>274</v>
      </c>
      <c r="U115" t="str">
        <f t="shared" si="2"/>
        <v>n_postTB_y6_ag10 * LY_postTB_y6_ag10 * u_postTB</v>
      </c>
      <c r="W115" t="s">
        <v>272</v>
      </c>
      <c r="X115" t="s">
        <v>262</v>
      </c>
      <c r="Y115" t="s">
        <v>5747</v>
      </c>
      <c r="Z115" t="s">
        <v>5743</v>
      </c>
      <c r="AB115" t="s">
        <v>7686</v>
      </c>
      <c r="AE115" t="s">
        <v>5731</v>
      </c>
    </row>
    <row r="116" spans="5:31" x14ac:dyDescent="0.2">
      <c r="E116" s="61" t="s">
        <v>6312</v>
      </c>
      <c r="F116" s="62" t="s">
        <v>6737</v>
      </c>
      <c r="K116" s="61" t="s">
        <v>7204</v>
      </c>
      <c r="L116" s="62" t="s">
        <v>8575</v>
      </c>
      <c r="Q116" t="s">
        <v>4541</v>
      </c>
      <c r="R116" t="s">
        <v>792</v>
      </c>
      <c r="S116" t="s">
        <v>274</v>
      </c>
      <c r="U116" t="str">
        <f t="shared" si="2"/>
        <v>n_postTB_y6_ag11 * LY_postTB_y6_ag11 * u_postTB</v>
      </c>
      <c r="W116" t="s">
        <v>272</v>
      </c>
      <c r="X116" t="s">
        <v>262</v>
      </c>
      <c r="Y116" t="s">
        <v>5748</v>
      </c>
      <c r="Z116" t="s">
        <v>5743</v>
      </c>
      <c r="AB116" t="s">
        <v>7687</v>
      </c>
      <c r="AE116" t="s">
        <v>5732</v>
      </c>
    </row>
    <row r="117" spans="5:31" x14ac:dyDescent="0.2">
      <c r="E117" s="61" t="s">
        <v>6313</v>
      </c>
      <c r="F117" s="62" t="s">
        <v>6738</v>
      </c>
      <c r="K117" s="61" t="s">
        <v>7205</v>
      </c>
      <c r="L117" s="62" t="s">
        <v>8576</v>
      </c>
      <c r="Q117" t="s">
        <v>4542</v>
      </c>
      <c r="R117" t="s">
        <v>793</v>
      </c>
      <c r="S117" t="s">
        <v>274</v>
      </c>
      <c r="U117" t="str">
        <f t="shared" si="2"/>
        <v>n_postTB_y6_ag12 * LY_postTB_y6_ag12 * u_postTB</v>
      </c>
      <c r="W117" t="s">
        <v>272</v>
      </c>
      <c r="X117" t="s">
        <v>262</v>
      </c>
      <c r="Y117" t="s">
        <v>5749</v>
      </c>
      <c r="Z117" t="s">
        <v>5743</v>
      </c>
      <c r="AB117" t="s">
        <v>7688</v>
      </c>
      <c r="AE117" t="s">
        <v>5733</v>
      </c>
    </row>
    <row r="118" spans="5:31" x14ac:dyDescent="0.2">
      <c r="E118" s="61" t="s">
        <v>6314</v>
      </c>
      <c r="F118" s="62" t="s">
        <v>6739</v>
      </c>
      <c r="K118" s="61" t="s">
        <v>7206</v>
      </c>
      <c r="L118" s="62" t="s">
        <v>8577</v>
      </c>
      <c r="Q118" t="s">
        <v>4543</v>
      </c>
      <c r="R118" t="s">
        <v>794</v>
      </c>
      <c r="S118" t="s">
        <v>274</v>
      </c>
      <c r="U118" t="str">
        <f t="shared" si="2"/>
        <v>n_postTB_y6_ag13 * LY_postTB_y6_ag13 * u_postTB</v>
      </c>
      <c r="W118" t="s">
        <v>272</v>
      </c>
      <c r="X118" t="s">
        <v>262</v>
      </c>
      <c r="Y118" t="s">
        <v>5750</v>
      </c>
      <c r="Z118" t="s">
        <v>5743</v>
      </c>
      <c r="AB118" t="s">
        <v>7689</v>
      </c>
      <c r="AE118" t="s">
        <v>5734</v>
      </c>
    </row>
    <row r="119" spans="5:31" x14ac:dyDescent="0.2">
      <c r="E119" s="61" t="s">
        <v>6315</v>
      </c>
      <c r="F119" s="62" t="s">
        <v>6740</v>
      </c>
      <c r="K119" s="61" t="s">
        <v>7207</v>
      </c>
      <c r="L119" s="62" t="s">
        <v>8578</v>
      </c>
      <c r="Q119" t="s">
        <v>4544</v>
      </c>
      <c r="R119" t="s">
        <v>795</v>
      </c>
      <c r="S119" t="s">
        <v>274</v>
      </c>
      <c r="U119" t="str">
        <f t="shared" si="2"/>
        <v>n_postTB_y6_ag14 * LY_postTB_y6_ag14 * u_postTB</v>
      </c>
      <c r="W119" t="s">
        <v>272</v>
      </c>
      <c r="X119" t="s">
        <v>262</v>
      </c>
      <c r="Y119" t="s">
        <v>5751</v>
      </c>
      <c r="Z119" t="s">
        <v>5743</v>
      </c>
      <c r="AB119" t="s">
        <v>7690</v>
      </c>
      <c r="AE119" t="s">
        <v>5735</v>
      </c>
    </row>
    <row r="120" spans="5:31" x14ac:dyDescent="0.2">
      <c r="E120" s="61" t="s">
        <v>6316</v>
      </c>
      <c r="F120" s="62" t="s">
        <v>6741</v>
      </c>
      <c r="K120" s="61" t="s">
        <v>7208</v>
      </c>
      <c r="L120" s="62" t="s">
        <v>8579</v>
      </c>
      <c r="Q120" t="s">
        <v>4545</v>
      </c>
      <c r="R120" t="s">
        <v>796</v>
      </c>
      <c r="S120" t="s">
        <v>274</v>
      </c>
      <c r="U120" t="str">
        <f t="shared" si="2"/>
        <v>n_postTB_y6_ag15 * LY_postTB_y6_ag15 * u_postTB</v>
      </c>
      <c r="W120" t="s">
        <v>272</v>
      </c>
      <c r="X120" t="s">
        <v>262</v>
      </c>
      <c r="Y120" t="s">
        <v>5752</v>
      </c>
      <c r="Z120" t="s">
        <v>5743</v>
      </c>
      <c r="AB120" t="s">
        <v>7691</v>
      </c>
      <c r="AE120" t="s">
        <v>5736</v>
      </c>
    </row>
    <row r="121" spans="5:31" x14ac:dyDescent="0.2">
      <c r="E121" s="61" t="s">
        <v>6317</v>
      </c>
      <c r="F121" s="62" t="s">
        <v>6742</v>
      </c>
      <c r="K121" s="61" t="s">
        <v>7209</v>
      </c>
      <c r="L121" s="62" t="s">
        <v>8580</v>
      </c>
      <c r="Q121" t="s">
        <v>4546</v>
      </c>
      <c r="R121" t="s">
        <v>797</v>
      </c>
      <c r="S121" t="s">
        <v>274</v>
      </c>
      <c r="U121" t="str">
        <f t="shared" si="2"/>
        <v>n_postTB_y6_ag16 * LY_postTB_y6_ag16 * u_postTB</v>
      </c>
      <c r="W121" t="s">
        <v>272</v>
      </c>
      <c r="X121" t="s">
        <v>262</v>
      </c>
      <c r="Y121" t="s">
        <v>5753</v>
      </c>
      <c r="Z121" t="s">
        <v>5743</v>
      </c>
      <c r="AB121" t="s">
        <v>7692</v>
      </c>
      <c r="AE121" t="s">
        <v>5737</v>
      </c>
    </row>
    <row r="122" spans="5:31" x14ac:dyDescent="0.2">
      <c r="E122" s="163" t="s">
        <v>6318</v>
      </c>
      <c r="F122" s="164" t="s">
        <v>6743</v>
      </c>
      <c r="K122" s="163" t="s">
        <v>7210</v>
      </c>
      <c r="L122" s="164" t="s">
        <v>8581</v>
      </c>
      <c r="Q122" t="s">
        <v>4547</v>
      </c>
      <c r="R122" t="s">
        <v>798</v>
      </c>
      <c r="S122" t="s">
        <v>274</v>
      </c>
      <c r="U122" t="str">
        <f t="shared" si="2"/>
        <v>n_postTB_y6_ag17 * LY_postTB_y6_ag17 * u_postTB</v>
      </c>
      <c r="W122" t="s">
        <v>272</v>
      </c>
      <c r="X122" t="s">
        <v>262</v>
      </c>
      <c r="Y122" t="s">
        <v>5754</v>
      </c>
      <c r="Z122" t="s">
        <v>5743</v>
      </c>
      <c r="AB122" t="s">
        <v>7693</v>
      </c>
      <c r="AE122" t="s">
        <v>5738</v>
      </c>
    </row>
    <row r="123" spans="5:31" x14ac:dyDescent="0.2">
      <c r="E123" s="61" t="s">
        <v>6319</v>
      </c>
      <c r="F123" s="62" t="s">
        <v>6744</v>
      </c>
      <c r="K123" s="61" t="s">
        <v>7211</v>
      </c>
      <c r="L123" s="62" t="s">
        <v>8582</v>
      </c>
      <c r="Q123" t="s">
        <v>4548</v>
      </c>
      <c r="R123" t="s">
        <v>799</v>
      </c>
      <c r="S123" t="s">
        <v>274</v>
      </c>
      <c r="U123" t="str">
        <f t="shared" si="2"/>
        <v>n_postTB_y7_ag1 * LY_postTB_y7_ag1 * u_postTB</v>
      </c>
      <c r="W123" t="s">
        <v>272</v>
      </c>
      <c r="X123" t="s">
        <v>262</v>
      </c>
      <c r="Y123">
        <v>1</v>
      </c>
      <c r="Z123" t="s">
        <v>5744</v>
      </c>
      <c r="AB123" t="s">
        <v>7694</v>
      </c>
      <c r="AE123" t="s">
        <v>5722</v>
      </c>
    </row>
    <row r="124" spans="5:31" x14ac:dyDescent="0.2">
      <c r="E124" s="61" t="s">
        <v>6320</v>
      </c>
      <c r="F124" s="62" t="s">
        <v>6745</v>
      </c>
      <c r="K124" s="61" t="s">
        <v>7212</v>
      </c>
      <c r="L124" s="62" t="s">
        <v>8583</v>
      </c>
      <c r="Q124" t="s">
        <v>4549</v>
      </c>
      <c r="R124" t="s">
        <v>800</v>
      </c>
      <c r="S124" t="s">
        <v>274</v>
      </c>
      <c r="U124" t="str">
        <f t="shared" si="2"/>
        <v>n_postTB_y7_ag2 * LY_postTB_y7_ag2 * u_postTB</v>
      </c>
      <c r="W124" t="s">
        <v>272</v>
      </c>
      <c r="X124" t="s">
        <v>262</v>
      </c>
      <c r="Y124" t="s">
        <v>5739</v>
      </c>
      <c r="Z124" t="s">
        <v>5744</v>
      </c>
      <c r="AB124" t="s">
        <v>7695</v>
      </c>
      <c r="AE124" t="s">
        <v>5723</v>
      </c>
    </row>
    <row r="125" spans="5:31" x14ac:dyDescent="0.2">
      <c r="E125" s="61" t="s">
        <v>6321</v>
      </c>
      <c r="F125" s="62" t="s">
        <v>6746</v>
      </c>
      <c r="K125" s="61" t="s">
        <v>7213</v>
      </c>
      <c r="L125" s="62" t="s">
        <v>8584</v>
      </c>
      <c r="Q125" t="s">
        <v>4550</v>
      </c>
      <c r="R125" t="s">
        <v>801</v>
      </c>
      <c r="S125" t="s">
        <v>274</v>
      </c>
      <c r="U125" t="str">
        <f t="shared" si="2"/>
        <v>n_postTB_y7_ag3 * LY_postTB_y7_ag3 * u_postTB</v>
      </c>
      <c r="W125" t="s">
        <v>272</v>
      </c>
      <c r="X125" t="s">
        <v>262</v>
      </c>
      <c r="Y125" t="s">
        <v>5740</v>
      </c>
      <c r="Z125" t="s">
        <v>5744</v>
      </c>
      <c r="AB125" t="s">
        <v>7696</v>
      </c>
      <c r="AE125" t="s">
        <v>5724</v>
      </c>
    </row>
    <row r="126" spans="5:31" x14ac:dyDescent="0.2">
      <c r="E126" s="61" t="s">
        <v>6322</v>
      </c>
      <c r="F126" s="62" t="s">
        <v>6747</v>
      </c>
      <c r="K126" s="61" t="s">
        <v>7214</v>
      </c>
      <c r="L126" s="62" t="s">
        <v>8585</v>
      </c>
      <c r="Q126" t="s">
        <v>4551</v>
      </c>
      <c r="R126" t="s">
        <v>802</v>
      </c>
      <c r="S126" t="s">
        <v>274</v>
      </c>
      <c r="U126" t="str">
        <f t="shared" si="2"/>
        <v>n_postTB_y7_ag4 * LY_postTB_y7_ag4 * u_postTB</v>
      </c>
      <c r="W126" t="s">
        <v>272</v>
      </c>
      <c r="X126" t="s">
        <v>262</v>
      </c>
      <c r="Y126" t="s">
        <v>5741</v>
      </c>
      <c r="Z126" t="s">
        <v>5744</v>
      </c>
      <c r="AB126" t="s">
        <v>7697</v>
      </c>
      <c r="AE126" t="s">
        <v>5725</v>
      </c>
    </row>
    <row r="127" spans="5:31" x14ac:dyDescent="0.2">
      <c r="E127" s="61" t="s">
        <v>6323</v>
      </c>
      <c r="F127" s="62" t="s">
        <v>6748</v>
      </c>
      <c r="K127" s="61" t="s">
        <v>7215</v>
      </c>
      <c r="L127" s="62" t="s">
        <v>8586</v>
      </c>
      <c r="Q127" t="s">
        <v>4552</v>
      </c>
      <c r="R127" t="s">
        <v>803</v>
      </c>
      <c r="S127" t="s">
        <v>274</v>
      </c>
      <c r="U127" t="str">
        <f t="shared" si="2"/>
        <v>n_postTB_y7_ag5 * LY_postTB_y7_ag5 * u_postTB</v>
      </c>
      <c r="W127" t="s">
        <v>272</v>
      </c>
      <c r="X127" t="s">
        <v>262</v>
      </c>
      <c r="Y127" t="s">
        <v>5742</v>
      </c>
      <c r="Z127" t="s">
        <v>5744</v>
      </c>
      <c r="AB127" t="s">
        <v>7698</v>
      </c>
      <c r="AE127" t="s">
        <v>5726</v>
      </c>
    </row>
    <row r="128" spans="5:31" x14ac:dyDescent="0.2">
      <c r="E128" s="61" t="s">
        <v>6324</v>
      </c>
      <c r="F128" s="62" t="s">
        <v>6749</v>
      </c>
      <c r="K128" s="61" t="s">
        <v>7216</v>
      </c>
      <c r="L128" s="62" t="s">
        <v>8587</v>
      </c>
      <c r="Q128" t="s">
        <v>4553</v>
      </c>
      <c r="R128" t="s">
        <v>804</v>
      </c>
      <c r="S128" t="s">
        <v>274</v>
      </c>
      <c r="U128" t="str">
        <f t="shared" si="2"/>
        <v>n_postTB_y7_ag6 * LY_postTB_y7_ag6 * u_postTB</v>
      </c>
      <c r="W128" t="s">
        <v>272</v>
      </c>
      <c r="X128" t="s">
        <v>262</v>
      </c>
      <c r="Y128" t="s">
        <v>5743</v>
      </c>
      <c r="Z128" t="s">
        <v>5744</v>
      </c>
      <c r="AB128" t="s">
        <v>7699</v>
      </c>
      <c r="AE128" t="s">
        <v>5727</v>
      </c>
    </row>
    <row r="129" spans="5:31" x14ac:dyDescent="0.2">
      <c r="E129" s="61" t="s">
        <v>6325</v>
      </c>
      <c r="F129" s="62" t="s">
        <v>6750</v>
      </c>
      <c r="K129" s="61" t="s">
        <v>7217</v>
      </c>
      <c r="L129" s="62" t="s">
        <v>8588</v>
      </c>
      <c r="Q129" t="s">
        <v>4554</v>
      </c>
      <c r="R129" t="s">
        <v>805</v>
      </c>
      <c r="S129" t="s">
        <v>274</v>
      </c>
      <c r="U129" t="str">
        <f t="shared" si="2"/>
        <v>n_postTB_y7_ag7 * LY_postTB_y7_ag7 * u_postTB</v>
      </c>
      <c r="W129" t="s">
        <v>272</v>
      </c>
      <c r="X129" t="s">
        <v>262</v>
      </c>
      <c r="Y129" t="s">
        <v>5744</v>
      </c>
      <c r="Z129" t="s">
        <v>5744</v>
      </c>
      <c r="AB129" t="s">
        <v>7700</v>
      </c>
      <c r="AE129" t="s">
        <v>5728</v>
      </c>
    </row>
    <row r="130" spans="5:31" x14ac:dyDescent="0.2">
      <c r="E130" s="61" t="s">
        <v>6326</v>
      </c>
      <c r="F130" s="62" t="s">
        <v>6751</v>
      </c>
      <c r="K130" s="61" t="s">
        <v>7218</v>
      </c>
      <c r="L130" s="62" t="s">
        <v>8589</v>
      </c>
      <c r="Q130" t="s">
        <v>4555</v>
      </c>
      <c r="R130" t="s">
        <v>806</v>
      </c>
      <c r="S130" t="s">
        <v>274</v>
      </c>
      <c r="U130" t="str">
        <f t="shared" si="2"/>
        <v>n_postTB_y7_ag8 * LY_postTB_y7_ag8 * u_postTB</v>
      </c>
      <c r="W130" t="s">
        <v>272</v>
      </c>
      <c r="X130" t="s">
        <v>262</v>
      </c>
      <c r="Y130" t="s">
        <v>5745</v>
      </c>
      <c r="Z130" t="s">
        <v>5744</v>
      </c>
      <c r="AB130" t="s">
        <v>7701</v>
      </c>
      <c r="AE130" t="s">
        <v>5729</v>
      </c>
    </row>
    <row r="131" spans="5:31" x14ac:dyDescent="0.2">
      <c r="E131" s="61" t="s">
        <v>6327</v>
      </c>
      <c r="F131" s="62" t="s">
        <v>6752</v>
      </c>
      <c r="K131" s="61" t="s">
        <v>7219</v>
      </c>
      <c r="L131" s="62" t="s">
        <v>8590</v>
      </c>
      <c r="Q131" t="s">
        <v>4556</v>
      </c>
      <c r="R131" t="s">
        <v>807</v>
      </c>
      <c r="S131" t="s">
        <v>274</v>
      </c>
      <c r="U131" t="str">
        <f t="shared" si="2"/>
        <v>n_postTB_y7_ag9 * LY_postTB_y7_ag9 * u_postTB</v>
      </c>
      <c r="W131" t="s">
        <v>272</v>
      </c>
      <c r="X131" t="s">
        <v>262</v>
      </c>
      <c r="Y131" t="s">
        <v>5746</v>
      </c>
      <c r="Z131" t="s">
        <v>5744</v>
      </c>
      <c r="AB131" t="s">
        <v>7702</v>
      </c>
      <c r="AE131" t="s">
        <v>5730</v>
      </c>
    </row>
    <row r="132" spans="5:31" x14ac:dyDescent="0.2">
      <c r="E132" s="61" t="s">
        <v>6328</v>
      </c>
      <c r="F132" s="62" t="s">
        <v>6753</v>
      </c>
      <c r="K132" s="61" t="s">
        <v>7220</v>
      </c>
      <c r="L132" s="62" t="s">
        <v>8591</v>
      </c>
      <c r="Q132" t="s">
        <v>4557</v>
      </c>
      <c r="R132" t="s">
        <v>808</v>
      </c>
      <c r="S132" t="s">
        <v>274</v>
      </c>
      <c r="U132" t="str">
        <f t="shared" si="2"/>
        <v>n_postTB_y7_ag10 * LY_postTB_y7_ag10 * u_postTB</v>
      </c>
      <c r="W132" t="s">
        <v>272</v>
      </c>
      <c r="X132" t="s">
        <v>262</v>
      </c>
      <c r="Y132" t="s">
        <v>5747</v>
      </c>
      <c r="Z132" t="s">
        <v>5744</v>
      </c>
      <c r="AB132" t="s">
        <v>7703</v>
      </c>
      <c r="AE132" t="s">
        <v>5731</v>
      </c>
    </row>
    <row r="133" spans="5:31" x14ac:dyDescent="0.2">
      <c r="E133" s="61" t="s">
        <v>6329</v>
      </c>
      <c r="F133" s="62" t="s">
        <v>6754</v>
      </c>
      <c r="K133" s="61" t="s">
        <v>7221</v>
      </c>
      <c r="L133" s="62" t="s">
        <v>8592</v>
      </c>
      <c r="Q133" t="s">
        <v>4558</v>
      </c>
      <c r="R133" t="s">
        <v>809</v>
      </c>
      <c r="S133" t="s">
        <v>274</v>
      </c>
      <c r="U133" t="str">
        <f t="shared" si="2"/>
        <v>n_postTB_y7_ag11 * LY_postTB_y7_ag11 * u_postTB</v>
      </c>
      <c r="W133" t="s">
        <v>272</v>
      </c>
      <c r="X133" t="s">
        <v>262</v>
      </c>
      <c r="Y133" t="s">
        <v>5748</v>
      </c>
      <c r="Z133" t="s">
        <v>5744</v>
      </c>
      <c r="AB133" t="s">
        <v>7704</v>
      </c>
      <c r="AE133" t="s">
        <v>5732</v>
      </c>
    </row>
    <row r="134" spans="5:31" x14ac:dyDescent="0.2">
      <c r="E134" s="61" t="s">
        <v>6330</v>
      </c>
      <c r="F134" s="62" t="s">
        <v>6755</v>
      </c>
      <c r="K134" s="61" t="s">
        <v>7222</v>
      </c>
      <c r="L134" s="62" t="s">
        <v>8593</v>
      </c>
      <c r="Q134" t="s">
        <v>4559</v>
      </c>
      <c r="R134" t="s">
        <v>810</v>
      </c>
      <c r="S134" t="s">
        <v>274</v>
      </c>
      <c r="U134" t="str">
        <f t="shared" si="2"/>
        <v>n_postTB_y7_ag12 * LY_postTB_y7_ag12 * u_postTB</v>
      </c>
      <c r="W134" t="s">
        <v>272</v>
      </c>
      <c r="X134" t="s">
        <v>262</v>
      </c>
      <c r="Y134" t="s">
        <v>5749</v>
      </c>
      <c r="Z134" t="s">
        <v>5744</v>
      </c>
      <c r="AB134" t="s">
        <v>7705</v>
      </c>
      <c r="AE134" t="s">
        <v>5733</v>
      </c>
    </row>
    <row r="135" spans="5:31" x14ac:dyDescent="0.2">
      <c r="E135" s="61" t="s">
        <v>6331</v>
      </c>
      <c r="F135" s="62" t="s">
        <v>6756</v>
      </c>
      <c r="K135" s="61" t="s">
        <v>7223</v>
      </c>
      <c r="L135" s="62" t="s">
        <v>8594</v>
      </c>
      <c r="Q135" t="s">
        <v>4560</v>
      </c>
      <c r="R135" t="s">
        <v>811</v>
      </c>
      <c r="S135" t="s">
        <v>274</v>
      </c>
      <c r="U135" t="str">
        <f t="shared" si="2"/>
        <v>n_postTB_y7_ag13 * LY_postTB_y7_ag13 * u_postTB</v>
      </c>
      <c r="W135" t="s">
        <v>272</v>
      </c>
      <c r="X135" t="s">
        <v>262</v>
      </c>
      <c r="Y135" t="s">
        <v>5750</v>
      </c>
      <c r="Z135" t="s">
        <v>5744</v>
      </c>
      <c r="AB135" t="s">
        <v>7706</v>
      </c>
      <c r="AE135" t="s">
        <v>5734</v>
      </c>
    </row>
    <row r="136" spans="5:31" x14ac:dyDescent="0.2">
      <c r="E136" s="61" t="s">
        <v>6332</v>
      </c>
      <c r="F136" s="62" t="s">
        <v>6757</v>
      </c>
      <c r="K136" s="61" t="s">
        <v>7224</v>
      </c>
      <c r="L136" s="62" t="s">
        <v>8595</v>
      </c>
      <c r="Q136" t="s">
        <v>4561</v>
      </c>
      <c r="R136" t="s">
        <v>812</v>
      </c>
      <c r="S136" t="s">
        <v>274</v>
      </c>
      <c r="U136" t="str">
        <f t="shared" si="2"/>
        <v>n_postTB_y7_ag14 * LY_postTB_y7_ag14 * u_postTB</v>
      </c>
      <c r="W136" t="s">
        <v>272</v>
      </c>
      <c r="X136" t="s">
        <v>262</v>
      </c>
      <c r="Y136" t="s">
        <v>5751</v>
      </c>
      <c r="Z136" t="s">
        <v>5744</v>
      </c>
      <c r="AB136" t="s">
        <v>7707</v>
      </c>
      <c r="AE136" t="s">
        <v>5735</v>
      </c>
    </row>
    <row r="137" spans="5:31" x14ac:dyDescent="0.2">
      <c r="E137" s="61" t="s">
        <v>6333</v>
      </c>
      <c r="F137" s="62" t="s">
        <v>6758</v>
      </c>
      <c r="K137" s="61" t="s">
        <v>7225</v>
      </c>
      <c r="L137" s="62" t="s">
        <v>8596</v>
      </c>
      <c r="Q137" t="s">
        <v>4562</v>
      </c>
      <c r="R137" t="s">
        <v>813</v>
      </c>
      <c r="S137" t="s">
        <v>274</v>
      </c>
      <c r="U137" t="str">
        <f t="shared" si="2"/>
        <v>n_postTB_y7_ag15 * LY_postTB_y7_ag15 * u_postTB</v>
      </c>
      <c r="W137" t="s">
        <v>272</v>
      </c>
      <c r="X137" t="s">
        <v>262</v>
      </c>
      <c r="Y137" t="s">
        <v>5752</v>
      </c>
      <c r="Z137" t="s">
        <v>5744</v>
      </c>
      <c r="AB137" t="s">
        <v>7708</v>
      </c>
      <c r="AE137" t="s">
        <v>5736</v>
      </c>
    </row>
    <row r="138" spans="5:31" x14ac:dyDescent="0.2">
      <c r="E138" s="61" t="s">
        <v>6334</v>
      </c>
      <c r="F138" s="62" t="s">
        <v>6759</v>
      </c>
      <c r="K138" s="61" t="s">
        <v>7226</v>
      </c>
      <c r="L138" s="62" t="s">
        <v>8597</v>
      </c>
      <c r="Q138" t="s">
        <v>4563</v>
      </c>
      <c r="R138" t="s">
        <v>814</v>
      </c>
      <c r="S138" t="s">
        <v>274</v>
      </c>
      <c r="U138" t="str">
        <f t="shared" si="2"/>
        <v>n_postTB_y7_ag16 * LY_postTB_y7_ag16 * u_postTB</v>
      </c>
      <c r="W138" t="s">
        <v>272</v>
      </c>
      <c r="X138" t="s">
        <v>262</v>
      </c>
      <c r="Y138" t="s">
        <v>5753</v>
      </c>
      <c r="Z138" t="s">
        <v>5744</v>
      </c>
      <c r="AB138" t="s">
        <v>7709</v>
      </c>
      <c r="AE138" t="s">
        <v>5737</v>
      </c>
    </row>
    <row r="139" spans="5:31" x14ac:dyDescent="0.2">
      <c r="E139" s="163" t="s">
        <v>6335</v>
      </c>
      <c r="F139" s="164" t="s">
        <v>6760</v>
      </c>
      <c r="K139" s="163" t="s">
        <v>7227</v>
      </c>
      <c r="L139" s="164" t="s">
        <v>8598</v>
      </c>
      <c r="Q139" t="s">
        <v>4564</v>
      </c>
      <c r="R139" t="s">
        <v>815</v>
      </c>
      <c r="S139" t="s">
        <v>274</v>
      </c>
      <c r="U139" t="str">
        <f t="shared" si="2"/>
        <v>n_postTB_y7_ag17 * LY_postTB_y7_ag17 * u_postTB</v>
      </c>
      <c r="W139" t="s">
        <v>272</v>
      </c>
      <c r="X139" t="s">
        <v>262</v>
      </c>
      <c r="Y139" t="s">
        <v>5754</v>
      </c>
      <c r="Z139" t="s">
        <v>5744</v>
      </c>
      <c r="AB139" t="s">
        <v>7710</v>
      </c>
      <c r="AE139" t="s">
        <v>5738</v>
      </c>
    </row>
    <row r="140" spans="5:31" x14ac:dyDescent="0.2">
      <c r="E140" s="61" t="s">
        <v>6336</v>
      </c>
      <c r="F140" s="62" t="s">
        <v>6761</v>
      </c>
      <c r="K140" s="61" t="s">
        <v>7228</v>
      </c>
      <c r="L140" s="62" t="s">
        <v>8599</v>
      </c>
      <c r="Q140" t="s">
        <v>4565</v>
      </c>
      <c r="R140" t="s">
        <v>816</v>
      </c>
      <c r="S140" t="s">
        <v>274</v>
      </c>
      <c r="U140" t="str">
        <f t="shared" si="2"/>
        <v>n_postTB_y8_ag1 * LY_postTB_y8_ag1 * u_postTB</v>
      </c>
      <c r="W140" t="s">
        <v>272</v>
      </c>
      <c r="X140" t="s">
        <v>262</v>
      </c>
      <c r="Y140">
        <v>1</v>
      </c>
      <c r="Z140" t="s">
        <v>5745</v>
      </c>
      <c r="AB140" t="s">
        <v>7711</v>
      </c>
      <c r="AE140" t="s">
        <v>5722</v>
      </c>
    </row>
    <row r="141" spans="5:31" x14ac:dyDescent="0.2">
      <c r="E141" s="61" t="s">
        <v>6337</v>
      </c>
      <c r="F141" s="62" t="s">
        <v>6762</v>
      </c>
      <c r="K141" s="61" t="s">
        <v>7229</v>
      </c>
      <c r="L141" s="62" t="s">
        <v>8600</v>
      </c>
      <c r="Q141" t="s">
        <v>4566</v>
      </c>
      <c r="R141" t="s">
        <v>817</v>
      </c>
      <c r="S141" t="s">
        <v>274</v>
      </c>
      <c r="U141" t="str">
        <f t="shared" si="2"/>
        <v>n_postTB_y8_ag2 * LY_postTB_y8_ag2 * u_postTB</v>
      </c>
      <c r="W141" t="s">
        <v>272</v>
      </c>
      <c r="X141" t="s">
        <v>262</v>
      </c>
      <c r="Y141" t="s">
        <v>5739</v>
      </c>
      <c r="Z141" t="s">
        <v>5745</v>
      </c>
      <c r="AB141" t="s">
        <v>7712</v>
      </c>
      <c r="AE141" t="s">
        <v>5723</v>
      </c>
    </row>
    <row r="142" spans="5:31" x14ac:dyDescent="0.2">
      <c r="E142" s="61" t="s">
        <v>6338</v>
      </c>
      <c r="F142" s="62" t="s">
        <v>6763</v>
      </c>
      <c r="K142" s="61" t="s">
        <v>7230</v>
      </c>
      <c r="L142" s="62" t="s">
        <v>8601</v>
      </c>
      <c r="Q142" t="s">
        <v>4567</v>
      </c>
      <c r="R142" t="s">
        <v>818</v>
      </c>
      <c r="S142" t="s">
        <v>274</v>
      </c>
      <c r="U142" t="str">
        <f t="shared" si="2"/>
        <v>n_postTB_y8_ag3 * LY_postTB_y8_ag3 * u_postTB</v>
      </c>
      <c r="W142" t="s">
        <v>272</v>
      </c>
      <c r="X142" t="s">
        <v>262</v>
      </c>
      <c r="Y142" t="s">
        <v>5740</v>
      </c>
      <c r="Z142" t="s">
        <v>5745</v>
      </c>
      <c r="AB142" t="s">
        <v>7713</v>
      </c>
      <c r="AE142" t="s">
        <v>5724</v>
      </c>
    </row>
    <row r="143" spans="5:31" x14ac:dyDescent="0.2">
      <c r="E143" s="61" t="s">
        <v>6339</v>
      </c>
      <c r="F143" s="62" t="s">
        <v>6764</v>
      </c>
      <c r="K143" s="61" t="s">
        <v>7231</v>
      </c>
      <c r="L143" s="62" t="s">
        <v>8602</v>
      </c>
      <c r="Q143" t="s">
        <v>4568</v>
      </c>
      <c r="R143" t="s">
        <v>819</v>
      </c>
      <c r="S143" t="s">
        <v>274</v>
      </c>
      <c r="U143" t="str">
        <f t="shared" si="2"/>
        <v>n_postTB_y8_ag4 * LY_postTB_y8_ag4 * u_postTB</v>
      </c>
      <c r="W143" t="s">
        <v>272</v>
      </c>
      <c r="X143" t="s">
        <v>262</v>
      </c>
      <c r="Y143" t="s">
        <v>5741</v>
      </c>
      <c r="Z143" t="s">
        <v>5745</v>
      </c>
      <c r="AB143" t="s">
        <v>7714</v>
      </c>
      <c r="AE143" t="s">
        <v>5725</v>
      </c>
    </row>
    <row r="144" spans="5:31" x14ac:dyDescent="0.2">
      <c r="E144" s="61" t="s">
        <v>6340</v>
      </c>
      <c r="F144" s="62" t="s">
        <v>6765</v>
      </c>
      <c r="K144" s="61" t="s">
        <v>7232</v>
      </c>
      <c r="L144" s="62" t="s">
        <v>8603</v>
      </c>
      <c r="Q144" t="s">
        <v>4569</v>
      </c>
      <c r="R144" t="s">
        <v>820</v>
      </c>
      <c r="S144" t="s">
        <v>274</v>
      </c>
      <c r="U144" t="str">
        <f t="shared" si="2"/>
        <v>n_postTB_y8_ag5 * LY_postTB_y8_ag5 * u_postTB</v>
      </c>
      <c r="W144" t="s">
        <v>272</v>
      </c>
      <c r="X144" t="s">
        <v>262</v>
      </c>
      <c r="Y144" t="s">
        <v>5742</v>
      </c>
      <c r="Z144" t="s">
        <v>5745</v>
      </c>
      <c r="AB144" t="s">
        <v>7715</v>
      </c>
      <c r="AE144" t="s">
        <v>5726</v>
      </c>
    </row>
    <row r="145" spans="5:31" x14ac:dyDescent="0.2">
      <c r="E145" s="61" t="s">
        <v>6341</v>
      </c>
      <c r="F145" s="62" t="s">
        <v>6766</v>
      </c>
      <c r="K145" s="61" t="s">
        <v>7233</v>
      </c>
      <c r="L145" s="62" t="s">
        <v>8604</v>
      </c>
      <c r="Q145" t="s">
        <v>4570</v>
      </c>
      <c r="R145" t="s">
        <v>821</v>
      </c>
      <c r="S145" t="s">
        <v>274</v>
      </c>
      <c r="U145" t="str">
        <f t="shared" si="2"/>
        <v>n_postTB_y8_ag6 * LY_postTB_y8_ag6 * u_postTB</v>
      </c>
      <c r="W145" t="s">
        <v>272</v>
      </c>
      <c r="X145" t="s">
        <v>262</v>
      </c>
      <c r="Y145" t="s">
        <v>5743</v>
      </c>
      <c r="Z145" t="s">
        <v>5745</v>
      </c>
      <c r="AB145" t="s">
        <v>7716</v>
      </c>
      <c r="AE145" t="s">
        <v>5727</v>
      </c>
    </row>
    <row r="146" spans="5:31" x14ac:dyDescent="0.2">
      <c r="E146" s="61" t="s">
        <v>6342</v>
      </c>
      <c r="F146" s="62" t="s">
        <v>6767</v>
      </c>
      <c r="K146" s="61" t="s">
        <v>7234</v>
      </c>
      <c r="L146" s="62" t="s">
        <v>8605</v>
      </c>
      <c r="Q146" t="s">
        <v>4571</v>
      </c>
      <c r="R146" t="s">
        <v>822</v>
      </c>
      <c r="S146" t="s">
        <v>274</v>
      </c>
      <c r="U146" t="str">
        <f t="shared" si="2"/>
        <v>n_postTB_y8_ag7 * LY_postTB_y8_ag7 * u_postTB</v>
      </c>
      <c r="W146" t="s">
        <v>272</v>
      </c>
      <c r="X146" t="s">
        <v>262</v>
      </c>
      <c r="Y146" t="s">
        <v>5744</v>
      </c>
      <c r="Z146" t="s">
        <v>5745</v>
      </c>
      <c r="AB146" t="s">
        <v>7717</v>
      </c>
      <c r="AE146" t="s">
        <v>5728</v>
      </c>
    </row>
    <row r="147" spans="5:31" x14ac:dyDescent="0.2">
      <c r="E147" s="61" t="s">
        <v>6343</v>
      </c>
      <c r="F147" s="62" t="s">
        <v>6768</v>
      </c>
      <c r="K147" s="61" t="s">
        <v>7235</v>
      </c>
      <c r="L147" s="62" t="s">
        <v>8606</v>
      </c>
      <c r="Q147" t="s">
        <v>4572</v>
      </c>
      <c r="R147" t="s">
        <v>823</v>
      </c>
      <c r="S147" t="s">
        <v>274</v>
      </c>
      <c r="U147" t="str">
        <f t="shared" si="2"/>
        <v>n_postTB_y8_ag8 * LY_postTB_y8_ag8 * u_postTB</v>
      </c>
      <c r="W147" t="s">
        <v>272</v>
      </c>
      <c r="X147" t="s">
        <v>262</v>
      </c>
      <c r="Y147" t="s">
        <v>5745</v>
      </c>
      <c r="Z147" t="s">
        <v>5745</v>
      </c>
      <c r="AB147" t="s">
        <v>7718</v>
      </c>
      <c r="AE147" t="s">
        <v>5729</v>
      </c>
    </row>
    <row r="148" spans="5:31" x14ac:dyDescent="0.2">
      <c r="E148" s="61" t="s">
        <v>6344</v>
      </c>
      <c r="F148" s="62" t="s">
        <v>6769</v>
      </c>
      <c r="K148" s="61" t="s">
        <v>7236</v>
      </c>
      <c r="L148" s="62" t="s">
        <v>8607</v>
      </c>
      <c r="Q148" t="s">
        <v>4573</v>
      </c>
      <c r="R148" t="s">
        <v>824</v>
      </c>
      <c r="S148" t="s">
        <v>274</v>
      </c>
      <c r="U148" t="str">
        <f t="shared" si="2"/>
        <v>n_postTB_y8_ag9 * LY_postTB_y8_ag9 * u_postTB</v>
      </c>
      <c r="W148" t="s">
        <v>272</v>
      </c>
      <c r="X148" t="s">
        <v>262</v>
      </c>
      <c r="Y148" t="s">
        <v>5746</v>
      </c>
      <c r="Z148" t="s">
        <v>5745</v>
      </c>
      <c r="AB148" t="s">
        <v>7719</v>
      </c>
      <c r="AE148" t="s">
        <v>5730</v>
      </c>
    </row>
    <row r="149" spans="5:31" x14ac:dyDescent="0.2">
      <c r="E149" s="61" t="s">
        <v>6345</v>
      </c>
      <c r="F149" s="62" t="s">
        <v>6770</v>
      </c>
      <c r="K149" s="61" t="s">
        <v>7237</v>
      </c>
      <c r="L149" s="62" t="s">
        <v>8608</v>
      </c>
      <c r="Q149" t="s">
        <v>4574</v>
      </c>
      <c r="R149" t="s">
        <v>825</v>
      </c>
      <c r="S149" t="s">
        <v>274</v>
      </c>
      <c r="U149" t="str">
        <f t="shared" si="2"/>
        <v>n_postTB_y8_ag10 * LY_postTB_y8_ag10 * u_postTB</v>
      </c>
      <c r="W149" t="s">
        <v>272</v>
      </c>
      <c r="X149" t="s">
        <v>262</v>
      </c>
      <c r="Y149" t="s">
        <v>5747</v>
      </c>
      <c r="Z149" t="s">
        <v>5745</v>
      </c>
      <c r="AB149" t="s">
        <v>7720</v>
      </c>
      <c r="AE149" t="s">
        <v>5731</v>
      </c>
    </row>
    <row r="150" spans="5:31" x14ac:dyDescent="0.2">
      <c r="E150" s="61" t="s">
        <v>6346</v>
      </c>
      <c r="F150" s="62" t="s">
        <v>6771</v>
      </c>
      <c r="K150" s="61" t="s">
        <v>7238</v>
      </c>
      <c r="L150" s="62" t="s">
        <v>8609</v>
      </c>
      <c r="Q150" t="s">
        <v>4575</v>
      </c>
      <c r="R150" t="s">
        <v>826</v>
      </c>
      <c r="S150" t="s">
        <v>274</v>
      </c>
      <c r="U150" t="str">
        <f t="shared" ref="U150:U213" si="3">_xlfn.CONCAT(Q150," * ",R150," * ",S150)</f>
        <v>n_postTB_y8_ag11 * LY_postTB_y8_ag11 * u_postTB</v>
      </c>
      <c r="W150" t="s">
        <v>272</v>
      </c>
      <c r="X150" t="s">
        <v>262</v>
      </c>
      <c r="Y150" t="s">
        <v>5748</v>
      </c>
      <c r="Z150" t="s">
        <v>5745</v>
      </c>
      <c r="AB150" t="s">
        <v>7721</v>
      </c>
      <c r="AE150" t="s">
        <v>5732</v>
      </c>
    </row>
    <row r="151" spans="5:31" x14ac:dyDescent="0.2">
      <c r="E151" s="61" t="s">
        <v>6347</v>
      </c>
      <c r="F151" s="62" t="s">
        <v>6772</v>
      </c>
      <c r="K151" s="61" t="s">
        <v>7239</v>
      </c>
      <c r="L151" s="62" t="s">
        <v>8610</v>
      </c>
      <c r="Q151" t="s">
        <v>4576</v>
      </c>
      <c r="R151" t="s">
        <v>827</v>
      </c>
      <c r="S151" t="s">
        <v>274</v>
      </c>
      <c r="U151" t="str">
        <f t="shared" si="3"/>
        <v>n_postTB_y8_ag12 * LY_postTB_y8_ag12 * u_postTB</v>
      </c>
      <c r="W151" t="s">
        <v>272</v>
      </c>
      <c r="X151" t="s">
        <v>262</v>
      </c>
      <c r="Y151" t="s">
        <v>5749</v>
      </c>
      <c r="Z151" t="s">
        <v>5745</v>
      </c>
      <c r="AB151" t="s">
        <v>7722</v>
      </c>
      <c r="AE151" t="s">
        <v>5733</v>
      </c>
    </row>
    <row r="152" spans="5:31" x14ac:dyDescent="0.2">
      <c r="E152" s="61" t="s">
        <v>6348</v>
      </c>
      <c r="F152" s="62" t="s">
        <v>6773</v>
      </c>
      <c r="K152" s="61" t="s">
        <v>7240</v>
      </c>
      <c r="L152" s="62" t="s">
        <v>8611</v>
      </c>
      <c r="Q152" t="s">
        <v>4577</v>
      </c>
      <c r="R152" t="s">
        <v>828</v>
      </c>
      <c r="S152" t="s">
        <v>274</v>
      </c>
      <c r="U152" t="str">
        <f t="shared" si="3"/>
        <v>n_postTB_y8_ag13 * LY_postTB_y8_ag13 * u_postTB</v>
      </c>
      <c r="W152" t="s">
        <v>272</v>
      </c>
      <c r="X152" t="s">
        <v>262</v>
      </c>
      <c r="Y152" t="s">
        <v>5750</v>
      </c>
      <c r="Z152" t="s">
        <v>5745</v>
      </c>
      <c r="AB152" t="s">
        <v>7723</v>
      </c>
      <c r="AE152" t="s">
        <v>5734</v>
      </c>
    </row>
    <row r="153" spans="5:31" x14ac:dyDescent="0.2">
      <c r="E153" s="61" t="s">
        <v>6349</v>
      </c>
      <c r="F153" s="62" t="s">
        <v>6774</v>
      </c>
      <c r="K153" s="61" t="s">
        <v>7241</v>
      </c>
      <c r="L153" s="62" t="s">
        <v>8612</v>
      </c>
      <c r="Q153" t="s">
        <v>4578</v>
      </c>
      <c r="R153" t="s">
        <v>829</v>
      </c>
      <c r="S153" t="s">
        <v>274</v>
      </c>
      <c r="U153" t="str">
        <f t="shared" si="3"/>
        <v>n_postTB_y8_ag14 * LY_postTB_y8_ag14 * u_postTB</v>
      </c>
      <c r="W153" t="s">
        <v>272</v>
      </c>
      <c r="X153" t="s">
        <v>262</v>
      </c>
      <c r="Y153" t="s">
        <v>5751</v>
      </c>
      <c r="Z153" t="s">
        <v>5745</v>
      </c>
      <c r="AB153" t="s">
        <v>7724</v>
      </c>
      <c r="AE153" t="s">
        <v>5735</v>
      </c>
    </row>
    <row r="154" spans="5:31" x14ac:dyDescent="0.2">
      <c r="E154" s="61" t="s">
        <v>6350</v>
      </c>
      <c r="F154" s="62" t="s">
        <v>6775</v>
      </c>
      <c r="K154" s="61" t="s">
        <v>7242</v>
      </c>
      <c r="L154" s="62" t="s">
        <v>8613</v>
      </c>
      <c r="Q154" t="s">
        <v>4579</v>
      </c>
      <c r="R154" t="s">
        <v>830</v>
      </c>
      <c r="S154" t="s">
        <v>274</v>
      </c>
      <c r="U154" t="str">
        <f t="shared" si="3"/>
        <v>n_postTB_y8_ag15 * LY_postTB_y8_ag15 * u_postTB</v>
      </c>
      <c r="W154" t="s">
        <v>272</v>
      </c>
      <c r="X154" t="s">
        <v>262</v>
      </c>
      <c r="Y154" t="s">
        <v>5752</v>
      </c>
      <c r="Z154" t="s">
        <v>5745</v>
      </c>
      <c r="AB154" t="s">
        <v>7725</v>
      </c>
      <c r="AE154" t="s">
        <v>5736</v>
      </c>
    </row>
    <row r="155" spans="5:31" x14ac:dyDescent="0.2">
      <c r="E155" s="61" t="s">
        <v>6351</v>
      </c>
      <c r="F155" s="62" t="s">
        <v>6776</v>
      </c>
      <c r="K155" s="61" t="s">
        <v>7243</v>
      </c>
      <c r="L155" s="62" t="s">
        <v>8614</v>
      </c>
      <c r="Q155" t="s">
        <v>4580</v>
      </c>
      <c r="R155" t="s">
        <v>831</v>
      </c>
      <c r="S155" t="s">
        <v>274</v>
      </c>
      <c r="U155" t="str">
        <f t="shared" si="3"/>
        <v>n_postTB_y8_ag16 * LY_postTB_y8_ag16 * u_postTB</v>
      </c>
      <c r="W155" t="s">
        <v>272</v>
      </c>
      <c r="X155" t="s">
        <v>262</v>
      </c>
      <c r="Y155" t="s">
        <v>5753</v>
      </c>
      <c r="Z155" t="s">
        <v>5745</v>
      </c>
      <c r="AB155" t="s">
        <v>7726</v>
      </c>
      <c r="AE155" t="s">
        <v>5737</v>
      </c>
    </row>
    <row r="156" spans="5:31" x14ac:dyDescent="0.2">
      <c r="E156" s="163" t="s">
        <v>6352</v>
      </c>
      <c r="F156" s="164" t="s">
        <v>6777</v>
      </c>
      <c r="K156" s="163" t="s">
        <v>7244</v>
      </c>
      <c r="L156" s="164" t="s">
        <v>8615</v>
      </c>
      <c r="Q156" t="s">
        <v>4581</v>
      </c>
      <c r="R156" t="s">
        <v>832</v>
      </c>
      <c r="S156" t="s">
        <v>274</v>
      </c>
      <c r="U156" t="str">
        <f t="shared" si="3"/>
        <v>n_postTB_y8_ag17 * LY_postTB_y8_ag17 * u_postTB</v>
      </c>
      <c r="W156" t="s">
        <v>272</v>
      </c>
      <c r="X156" t="s">
        <v>262</v>
      </c>
      <c r="Y156" t="s">
        <v>5754</v>
      </c>
      <c r="Z156" t="s">
        <v>5745</v>
      </c>
      <c r="AB156" t="s">
        <v>7727</v>
      </c>
      <c r="AE156" t="s">
        <v>5738</v>
      </c>
    </row>
    <row r="157" spans="5:31" x14ac:dyDescent="0.2">
      <c r="E157" s="61" t="s">
        <v>6353</v>
      </c>
      <c r="F157" s="62" t="s">
        <v>6778</v>
      </c>
      <c r="K157" s="61" t="s">
        <v>7245</v>
      </c>
      <c r="L157" s="62" t="s">
        <v>8616</v>
      </c>
      <c r="Q157" t="s">
        <v>4582</v>
      </c>
      <c r="R157" t="s">
        <v>833</v>
      </c>
      <c r="S157" t="s">
        <v>274</v>
      </c>
      <c r="U157" t="str">
        <f t="shared" si="3"/>
        <v>n_postTB_y9_ag1 * LY_postTB_y9_ag1 * u_postTB</v>
      </c>
      <c r="W157" t="s">
        <v>272</v>
      </c>
      <c r="X157" t="s">
        <v>262</v>
      </c>
      <c r="Y157">
        <v>1</v>
      </c>
      <c r="Z157" t="s">
        <v>5746</v>
      </c>
      <c r="AB157" t="s">
        <v>7728</v>
      </c>
      <c r="AE157" t="s">
        <v>5722</v>
      </c>
    </row>
    <row r="158" spans="5:31" x14ac:dyDescent="0.2">
      <c r="E158" s="61" t="s">
        <v>6354</v>
      </c>
      <c r="F158" s="62" t="s">
        <v>6779</v>
      </c>
      <c r="K158" s="61" t="s">
        <v>7246</v>
      </c>
      <c r="L158" s="62" t="s">
        <v>8617</v>
      </c>
      <c r="Q158" t="s">
        <v>4583</v>
      </c>
      <c r="R158" t="s">
        <v>834</v>
      </c>
      <c r="S158" t="s">
        <v>274</v>
      </c>
      <c r="U158" t="str">
        <f t="shared" si="3"/>
        <v>n_postTB_y9_ag2 * LY_postTB_y9_ag2 * u_postTB</v>
      </c>
      <c r="W158" t="s">
        <v>272</v>
      </c>
      <c r="X158" t="s">
        <v>262</v>
      </c>
      <c r="Y158" t="s">
        <v>5739</v>
      </c>
      <c r="Z158" t="s">
        <v>5746</v>
      </c>
      <c r="AB158" t="s">
        <v>7729</v>
      </c>
      <c r="AE158" t="s">
        <v>5723</v>
      </c>
    </row>
    <row r="159" spans="5:31" x14ac:dyDescent="0.2">
      <c r="E159" s="61" t="s">
        <v>6355</v>
      </c>
      <c r="F159" s="62" t="s">
        <v>6780</v>
      </c>
      <c r="K159" s="61" t="s">
        <v>7247</v>
      </c>
      <c r="L159" s="62" t="s">
        <v>8618</v>
      </c>
      <c r="Q159" t="s">
        <v>4584</v>
      </c>
      <c r="R159" t="s">
        <v>835</v>
      </c>
      <c r="S159" t="s">
        <v>274</v>
      </c>
      <c r="U159" t="str">
        <f t="shared" si="3"/>
        <v>n_postTB_y9_ag3 * LY_postTB_y9_ag3 * u_postTB</v>
      </c>
      <c r="W159" t="s">
        <v>272</v>
      </c>
      <c r="X159" t="s">
        <v>262</v>
      </c>
      <c r="Y159" t="s">
        <v>5740</v>
      </c>
      <c r="Z159" t="s">
        <v>5746</v>
      </c>
      <c r="AB159" t="s">
        <v>7730</v>
      </c>
      <c r="AE159" t="s">
        <v>5724</v>
      </c>
    </row>
    <row r="160" spans="5:31" x14ac:dyDescent="0.2">
      <c r="E160" s="61" t="s">
        <v>6356</v>
      </c>
      <c r="F160" s="62" t="s">
        <v>6781</v>
      </c>
      <c r="K160" s="61" t="s">
        <v>7248</v>
      </c>
      <c r="L160" s="62" t="s">
        <v>8619</v>
      </c>
      <c r="Q160" t="s">
        <v>4585</v>
      </c>
      <c r="R160" t="s">
        <v>836</v>
      </c>
      <c r="S160" t="s">
        <v>274</v>
      </c>
      <c r="U160" t="str">
        <f t="shared" si="3"/>
        <v>n_postTB_y9_ag4 * LY_postTB_y9_ag4 * u_postTB</v>
      </c>
      <c r="W160" t="s">
        <v>272</v>
      </c>
      <c r="X160" t="s">
        <v>262</v>
      </c>
      <c r="Y160" t="s">
        <v>5741</v>
      </c>
      <c r="Z160" t="s">
        <v>5746</v>
      </c>
      <c r="AB160" t="s">
        <v>7731</v>
      </c>
      <c r="AE160" t="s">
        <v>5725</v>
      </c>
    </row>
    <row r="161" spans="5:31" x14ac:dyDescent="0.2">
      <c r="E161" s="61" t="s">
        <v>6357</v>
      </c>
      <c r="F161" s="62" t="s">
        <v>6782</v>
      </c>
      <c r="K161" s="61" t="s">
        <v>7249</v>
      </c>
      <c r="L161" s="62" t="s">
        <v>8620</v>
      </c>
      <c r="Q161" t="s">
        <v>4586</v>
      </c>
      <c r="R161" t="s">
        <v>837</v>
      </c>
      <c r="S161" t="s">
        <v>274</v>
      </c>
      <c r="U161" t="str">
        <f t="shared" si="3"/>
        <v>n_postTB_y9_ag5 * LY_postTB_y9_ag5 * u_postTB</v>
      </c>
      <c r="W161" t="s">
        <v>272</v>
      </c>
      <c r="X161" t="s">
        <v>262</v>
      </c>
      <c r="Y161" t="s">
        <v>5742</v>
      </c>
      <c r="Z161" t="s">
        <v>5746</v>
      </c>
      <c r="AB161" t="s">
        <v>7732</v>
      </c>
      <c r="AE161" t="s">
        <v>5726</v>
      </c>
    </row>
    <row r="162" spans="5:31" x14ac:dyDescent="0.2">
      <c r="E162" s="61" t="s">
        <v>6358</v>
      </c>
      <c r="F162" s="62" t="s">
        <v>6783</v>
      </c>
      <c r="K162" s="61" t="s">
        <v>7250</v>
      </c>
      <c r="L162" s="62" t="s">
        <v>8621</v>
      </c>
      <c r="Q162" t="s">
        <v>4587</v>
      </c>
      <c r="R162" t="s">
        <v>838</v>
      </c>
      <c r="S162" t="s">
        <v>274</v>
      </c>
      <c r="U162" t="str">
        <f t="shared" si="3"/>
        <v>n_postTB_y9_ag6 * LY_postTB_y9_ag6 * u_postTB</v>
      </c>
      <c r="W162" t="s">
        <v>272</v>
      </c>
      <c r="X162" t="s">
        <v>262</v>
      </c>
      <c r="Y162" t="s">
        <v>5743</v>
      </c>
      <c r="Z162" t="s">
        <v>5746</v>
      </c>
      <c r="AB162" t="s">
        <v>7733</v>
      </c>
      <c r="AE162" t="s">
        <v>5727</v>
      </c>
    </row>
    <row r="163" spans="5:31" x14ac:dyDescent="0.2">
      <c r="E163" s="61" t="s">
        <v>6359</v>
      </c>
      <c r="F163" s="62" t="s">
        <v>6784</v>
      </c>
      <c r="K163" s="61" t="s">
        <v>7251</v>
      </c>
      <c r="L163" s="62" t="s">
        <v>8622</v>
      </c>
      <c r="Q163" t="s">
        <v>4588</v>
      </c>
      <c r="R163" t="s">
        <v>839</v>
      </c>
      <c r="S163" t="s">
        <v>274</v>
      </c>
      <c r="U163" t="str">
        <f t="shared" si="3"/>
        <v>n_postTB_y9_ag7 * LY_postTB_y9_ag7 * u_postTB</v>
      </c>
      <c r="W163" t="s">
        <v>272</v>
      </c>
      <c r="X163" t="s">
        <v>262</v>
      </c>
      <c r="Y163" t="s">
        <v>5744</v>
      </c>
      <c r="Z163" t="s">
        <v>5746</v>
      </c>
      <c r="AB163" t="s">
        <v>7734</v>
      </c>
      <c r="AE163" t="s">
        <v>5728</v>
      </c>
    </row>
    <row r="164" spans="5:31" x14ac:dyDescent="0.2">
      <c r="E164" s="61" t="s">
        <v>6360</v>
      </c>
      <c r="F164" s="62" t="s">
        <v>6785</v>
      </c>
      <c r="K164" s="61" t="s">
        <v>7252</v>
      </c>
      <c r="L164" s="62" t="s">
        <v>8623</v>
      </c>
      <c r="Q164" t="s">
        <v>4589</v>
      </c>
      <c r="R164" t="s">
        <v>840</v>
      </c>
      <c r="S164" t="s">
        <v>274</v>
      </c>
      <c r="U164" t="str">
        <f t="shared" si="3"/>
        <v>n_postTB_y9_ag8 * LY_postTB_y9_ag8 * u_postTB</v>
      </c>
      <c r="W164" t="s">
        <v>272</v>
      </c>
      <c r="X164" t="s">
        <v>262</v>
      </c>
      <c r="Y164" t="s">
        <v>5745</v>
      </c>
      <c r="Z164" t="s">
        <v>5746</v>
      </c>
      <c r="AB164" t="s">
        <v>7735</v>
      </c>
      <c r="AE164" t="s">
        <v>5729</v>
      </c>
    </row>
    <row r="165" spans="5:31" x14ac:dyDescent="0.2">
      <c r="E165" s="61" t="s">
        <v>6361</v>
      </c>
      <c r="F165" s="62" t="s">
        <v>6786</v>
      </c>
      <c r="K165" s="61" t="s">
        <v>7253</v>
      </c>
      <c r="L165" s="62" t="s">
        <v>8624</v>
      </c>
      <c r="Q165" t="s">
        <v>4590</v>
      </c>
      <c r="R165" t="s">
        <v>841</v>
      </c>
      <c r="S165" t="s">
        <v>274</v>
      </c>
      <c r="U165" t="str">
        <f t="shared" si="3"/>
        <v>n_postTB_y9_ag9 * LY_postTB_y9_ag9 * u_postTB</v>
      </c>
      <c r="W165" t="s">
        <v>272</v>
      </c>
      <c r="X165" t="s">
        <v>262</v>
      </c>
      <c r="Y165" t="s">
        <v>5746</v>
      </c>
      <c r="Z165" t="s">
        <v>5746</v>
      </c>
      <c r="AB165" t="s">
        <v>7736</v>
      </c>
      <c r="AE165" t="s">
        <v>5730</v>
      </c>
    </row>
    <row r="166" spans="5:31" x14ac:dyDescent="0.2">
      <c r="E166" s="61" t="s">
        <v>6362</v>
      </c>
      <c r="F166" s="62" t="s">
        <v>6787</v>
      </c>
      <c r="K166" s="61" t="s">
        <v>7254</v>
      </c>
      <c r="L166" s="62" t="s">
        <v>8625</v>
      </c>
      <c r="Q166" t="s">
        <v>4591</v>
      </c>
      <c r="R166" t="s">
        <v>842</v>
      </c>
      <c r="S166" t="s">
        <v>274</v>
      </c>
      <c r="U166" t="str">
        <f t="shared" si="3"/>
        <v>n_postTB_y9_ag10 * LY_postTB_y9_ag10 * u_postTB</v>
      </c>
      <c r="W166" t="s">
        <v>272</v>
      </c>
      <c r="X166" t="s">
        <v>262</v>
      </c>
      <c r="Y166" t="s">
        <v>5747</v>
      </c>
      <c r="Z166" t="s">
        <v>5746</v>
      </c>
      <c r="AB166" t="s">
        <v>7737</v>
      </c>
      <c r="AE166" t="s">
        <v>5731</v>
      </c>
    </row>
    <row r="167" spans="5:31" x14ac:dyDescent="0.2">
      <c r="E167" s="61" t="s">
        <v>6363</v>
      </c>
      <c r="F167" s="62" t="s">
        <v>6788</v>
      </c>
      <c r="K167" s="61" t="s">
        <v>7255</v>
      </c>
      <c r="L167" s="62" t="s">
        <v>8626</v>
      </c>
      <c r="Q167" t="s">
        <v>4592</v>
      </c>
      <c r="R167" t="s">
        <v>843</v>
      </c>
      <c r="S167" t="s">
        <v>274</v>
      </c>
      <c r="U167" t="str">
        <f t="shared" si="3"/>
        <v>n_postTB_y9_ag11 * LY_postTB_y9_ag11 * u_postTB</v>
      </c>
      <c r="W167" t="s">
        <v>272</v>
      </c>
      <c r="X167" t="s">
        <v>262</v>
      </c>
      <c r="Y167" t="s">
        <v>5748</v>
      </c>
      <c r="Z167" t="s">
        <v>5746</v>
      </c>
      <c r="AB167" t="s">
        <v>7738</v>
      </c>
      <c r="AE167" t="s">
        <v>5732</v>
      </c>
    </row>
    <row r="168" spans="5:31" x14ac:dyDescent="0.2">
      <c r="E168" s="61" t="s">
        <v>6364</v>
      </c>
      <c r="F168" s="62" t="s">
        <v>6789</v>
      </c>
      <c r="K168" s="61" t="s">
        <v>7256</v>
      </c>
      <c r="L168" s="62" t="s">
        <v>8627</v>
      </c>
      <c r="Q168" t="s">
        <v>4593</v>
      </c>
      <c r="R168" t="s">
        <v>844</v>
      </c>
      <c r="S168" t="s">
        <v>274</v>
      </c>
      <c r="U168" t="str">
        <f t="shared" si="3"/>
        <v>n_postTB_y9_ag12 * LY_postTB_y9_ag12 * u_postTB</v>
      </c>
      <c r="W168" t="s">
        <v>272</v>
      </c>
      <c r="X168" t="s">
        <v>262</v>
      </c>
      <c r="Y168" t="s">
        <v>5749</v>
      </c>
      <c r="Z168" t="s">
        <v>5746</v>
      </c>
      <c r="AB168" t="s">
        <v>7739</v>
      </c>
      <c r="AE168" t="s">
        <v>5733</v>
      </c>
    </row>
    <row r="169" spans="5:31" x14ac:dyDescent="0.2">
      <c r="E169" s="61" t="s">
        <v>6365</v>
      </c>
      <c r="F169" s="62" t="s">
        <v>6790</v>
      </c>
      <c r="K169" s="61" t="s">
        <v>7257</v>
      </c>
      <c r="L169" s="62" t="s">
        <v>8628</v>
      </c>
      <c r="Q169" t="s">
        <v>4594</v>
      </c>
      <c r="R169" t="s">
        <v>845</v>
      </c>
      <c r="S169" t="s">
        <v>274</v>
      </c>
      <c r="U169" t="str">
        <f t="shared" si="3"/>
        <v>n_postTB_y9_ag13 * LY_postTB_y9_ag13 * u_postTB</v>
      </c>
      <c r="W169" t="s">
        <v>272</v>
      </c>
      <c r="X169" t="s">
        <v>262</v>
      </c>
      <c r="Y169" t="s">
        <v>5750</v>
      </c>
      <c r="Z169" t="s">
        <v>5746</v>
      </c>
      <c r="AB169" t="s">
        <v>7740</v>
      </c>
      <c r="AE169" t="s">
        <v>5734</v>
      </c>
    </row>
    <row r="170" spans="5:31" x14ac:dyDescent="0.2">
      <c r="E170" s="61" t="s">
        <v>6366</v>
      </c>
      <c r="F170" s="62" t="s">
        <v>6791</v>
      </c>
      <c r="K170" s="61" t="s">
        <v>7258</v>
      </c>
      <c r="L170" s="62" t="s">
        <v>8629</v>
      </c>
      <c r="Q170" t="s">
        <v>4595</v>
      </c>
      <c r="R170" t="s">
        <v>846</v>
      </c>
      <c r="S170" t="s">
        <v>274</v>
      </c>
      <c r="U170" t="str">
        <f t="shared" si="3"/>
        <v>n_postTB_y9_ag14 * LY_postTB_y9_ag14 * u_postTB</v>
      </c>
      <c r="W170" t="s">
        <v>272</v>
      </c>
      <c r="X170" t="s">
        <v>262</v>
      </c>
      <c r="Y170" t="s">
        <v>5751</v>
      </c>
      <c r="Z170" t="s">
        <v>5746</v>
      </c>
      <c r="AB170" t="s">
        <v>7741</v>
      </c>
      <c r="AE170" t="s">
        <v>5735</v>
      </c>
    </row>
    <row r="171" spans="5:31" x14ac:dyDescent="0.2">
      <c r="E171" s="61" t="s">
        <v>6367</v>
      </c>
      <c r="F171" s="62" t="s">
        <v>6792</v>
      </c>
      <c r="K171" s="61" t="s">
        <v>7259</v>
      </c>
      <c r="L171" s="62" t="s">
        <v>8630</v>
      </c>
      <c r="Q171" t="s">
        <v>4596</v>
      </c>
      <c r="R171" t="s">
        <v>847</v>
      </c>
      <c r="S171" t="s">
        <v>274</v>
      </c>
      <c r="U171" t="str">
        <f t="shared" si="3"/>
        <v>n_postTB_y9_ag15 * LY_postTB_y9_ag15 * u_postTB</v>
      </c>
      <c r="W171" t="s">
        <v>272</v>
      </c>
      <c r="X171" t="s">
        <v>262</v>
      </c>
      <c r="Y171" t="s">
        <v>5752</v>
      </c>
      <c r="Z171" t="s">
        <v>5746</v>
      </c>
      <c r="AB171" t="s">
        <v>7742</v>
      </c>
      <c r="AE171" t="s">
        <v>5736</v>
      </c>
    </row>
    <row r="172" spans="5:31" x14ac:dyDescent="0.2">
      <c r="E172" s="61" t="s">
        <v>6368</v>
      </c>
      <c r="F172" s="62" t="s">
        <v>6793</v>
      </c>
      <c r="K172" s="61" t="s">
        <v>7260</v>
      </c>
      <c r="L172" s="62" t="s">
        <v>8631</v>
      </c>
      <c r="Q172" t="s">
        <v>4597</v>
      </c>
      <c r="R172" t="s">
        <v>848</v>
      </c>
      <c r="S172" t="s">
        <v>274</v>
      </c>
      <c r="U172" t="str">
        <f t="shared" si="3"/>
        <v>n_postTB_y9_ag16 * LY_postTB_y9_ag16 * u_postTB</v>
      </c>
      <c r="W172" t="s">
        <v>272</v>
      </c>
      <c r="X172" t="s">
        <v>262</v>
      </c>
      <c r="Y172" t="s">
        <v>5753</v>
      </c>
      <c r="Z172" t="s">
        <v>5746</v>
      </c>
      <c r="AB172" t="s">
        <v>7743</v>
      </c>
      <c r="AE172" t="s">
        <v>5737</v>
      </c>
    </row>
    <row r="173" spans="5:31" x14ac:dyDescent="0.2">
      <c r="E173" s="163" t="s">
        <v>6369</v>
      </c>
      <c r="F173" s="164" t="s">
        <v>6794</v>
      </c>
      <c r="K173" s="163" t="s">
        <v>7261</v>
      </c>
      <c r="L173" s="164" t="s">
        <v>8632</v>
      </c>
      <c r="Q173" t="s">
        <v>4598</v>
      </c>
      <c r="R173" t="s">
        <v>849</v>
      </c>
      <c r="S173" t="s">
        <v>274</v>
      </c>
      <c r="U173" t="str">
        <f t="shared" si="3"/>
        <v>n_postTB_y9_ag17 * LY_postTB_y9_ag17 * u_postTB</v>
      </c>
      <c r="W173" t="s">
        <v>272</v>
      </c>
      <c r="X173" t="s">
        <v>262</v>
      </c>
      <c r="Y173" t="s">
        <v>5754</v>
      </c>
      <c r="Z173" t="s">
        <v>5746</v>
      </c>
      <c r="AB173" t="s">
        <v>7744</v>
      </c>
      <c r="AE173" t="s">
        <v>5738</v>
      </c>
    </row>
    <row r="174" spans="5:31" x14ac:dyDescent="0.2">
      <c r="E174" s="61" t="s">
        <v>6370</v>
      </c>
      <c r="F174" s="62" t="s">
        <v>6795</v>
      </c>
      <c r="K174" s="61" t="s">
        <v>7262</v>
      </c>
      <c r="L174" s="62" t="s">
        <v>8633</v>
      </c>
      <c r="Q174" t="s">
        <v>4599</v>
      </c>
      <c r="R174" t="s">
        <v>850</v>
      </c>
      <c r="S174" t="s">
        <v>274</v>
      </c>
      <c r="U174" t="str">
        <f t="shared" si="3"/>
        <v>n_postTB_y10_ag1 * LY_postTB_y10_ag1 * u_postTB</v>
      </c>
      <c r="W174" t="s">
        <v>272</v>
      </c>
      <c r="X174" t="s">
        <v>262</v>
      </c>
      <c r="Y174">
        <v>1</v>
      </c>
      <c r="Z174" t="s">
        <v>5747</v>
      </c>
      <c r="AB174" t="s">
        <v>7745</v>
      </c>
      <c r="AE174" t="s">
        <v>5722</v>
      </c>
    </row>
    <row r="175" spans="5:31" x14ac:dyDescent="0.2">
      <c r="E175" s="61" t="s">
        <v>6371</v>
      </c>
      <c r="F175" s="62" t="s">
        <v>6796</v>
      </c>
      <c r="K175" s="61" t="s">
        <v>7263</v>
      </c>
      <c r="L175" s="62" t="s">
        <v>8634</v>
      </c>
      <c r="Q175" t="s">
        <v>4600</v>
      </c>
      <c r="R175" t="s">
        <v>851</v>
      </c>
      <c r="S175" t="s">
        <v>274</v>
      </c>
      <c r="U175" t="str">
        <f t="shared" si="3"/>
        <v>n_postTB_y10_ag2 * LY_postTB_y10_ag2 * u_postTB</v>
      </c>
      <c r="W175" t="s">
        <v>272</v>
      </c>
      <c r="X175" t="s">
        <v>262</v>
      </c>
      <c r="Y175" t="s">
        <v>5739</v>
      </c>
      <c r="Z175" t="s">
        <v>5747</v>
      </c>
      <c r="AB175" t="s">
        <v>7746</v>
      </c>
      <c r="AE175" t="s">
        <v>5723</v>
      </c>
    </row>
    <row r="176" spans="5:31" x14ac:dyDescent="0.2">
      <c r="E176" s="61" t="s">
        <v>6372</v>
      </c>
      <c r="F176" s="62" t="s">
        <v>6797</v>
      </c>
      <c r="K176" s="61" t="s">
        <v>7264</v>
      </c>
      <c r="L176" s="62" t="s">
        <v>8635</v>
      </c>
      <c r="Q176" t="s">
        <v>4601</v>
      </c>
      <c r="R176" t="s">
        <v>852</v>
      </c>
      <c r="S176" t="s">
        <v>274</v>
      </c>
      <c r="U176" t="str">
        <f t="shared" si="3"/>
        <v>n_postTB_y10_ag3 * LY_postTB_y10_ag3 * u_postTB</v>
      </c>
      <c r="W176" t="s">
        <v>272</v>
      </c>
      <c r="X176" t="s">
        <v>262</v>
      </c>
      <c r="Y176" t="s">
        <v>5740</v>
      </c>
      <c r="Z176" t="s">
        <v>5747</v>
      </c>
      <c r="AB176" t="s">
        <v>7747</v>
      </c>
      <c r="AE176" t="s">
        <v>5724</v>
      </c>
    </row>
    <row r="177" spans="5:31" x14ac:dyDescent="0.2">
      <c r="E177" s="61" t="s">
        <v>6373</v>
      </c>
      <c r="F177" s="62" t="s">
        <v>6798</v>
      </c>
      <c r="K177" s="61" t="s">
        <v>7265</v>
      </c>
      <c r="L177" s="62" t="s">
        <v>8636</v>
      </c>
      <c r="Q177" t="s">
        <v>4602</v>
      </c>
      <c r="R177" t="s">
        <v>853</v>
      </c>
      <c r="S177" t="s">
        <v>274</v>
      </c>
      <c r="U177" t="str">
        <f t="shared" si="3"/>
        <v>n_postTB_y10_ag4 * LY_postTB_y10_ag4 * u_postTB</v>
      </c>
      <c r="W177" t="s">
        <v>272</v>
      </c>
      <c r="X177" t="s">
        <v>262</v>
      </c>
      <c r="Y177" t="s">
        <v>5741</v>
      </c>
      <c r="Z177" t="s">
        <v>5747</v>
      </c>
      <c r="AB177" t="s">
        <v>7748</v>
      </c>
      <c r="AE177" t="s">
        <v>5725</v>
      </c>
    </row>
    <row r="178" spans="5:31" x14ac:dyDescent="0.2">
      <c r="E178" s="61" t="s">
        <v>6374</v>
      </c>
      <c r="F178" s="62" t="s">
        <v>6799</v>
      </c>
      <c r="K178" s="61" t="s">
        <v>7266</v>
      </c>
      <c r="L178" s="62" t="s">
        <v>8637</v>
      </c>
      <c r="Q178" t="s">
        <v>4603</v>
      </c>
      <c r="R178" t="s">
        <v>854</v>
      </c>
      <c r="S178" t="s">
        <v>274</v>
      </c>
      <c r="U178" t="str">
        <f t="shared" si="3"/>
        <v>n_postTB_y10_ag5 * LY_postTB_y10_ag5 * u_postTB</v>
      </c>
      <c r="W178" t="s">
        <v>272</v>
      </c>
      <c r="X178" t="s">
        <v>262</v>
      </c>
      <c r="Y178" t="s">
        <v>5742</v>
      </c>
      <c r="Z178" t="s">
        <v>5747</v>
      </c>
      <c r="AB178" t="s">
        <v>7749</v>
      </c>
      <c r="AE178" t="s">
        <v>5726</v>
      </c>
    </row>
    <row r="179" spans="5:31" x14ac:dyDescent="0.2">
      <c r="E179" s="61" t="s">
        <v>6375</v>
      </c>
      <c r="F179" s="62" t="s">
        <v>6800</v>
      </c>
      <c r="K179" s="61" t="s">
        <v>7267</v>
      </c>
      <c r="L179" s="62" t="s">
        <v>8638</v>
      </c>
      <c r="Q179" t="s">
        <v>4604</v>
      </c>
      <c r="R179" t="s">
        <v>855</v>
      </c>
      <c r="S179" t="s">
        <v>274</v>
      </c>
      <c r="U179" t="str">
        <f t="shared" si="3"/>
        <v>n_postTB_y10_ag6 * LY_postTB_y10_ag6 * u_postTB</v>
      </c>
      <c r="W179" t="s">
        <v>272</v>
      </c>
      <c r="X179" t="s">
        <v>262</v>
      </c>
      <c r="Y179" t="s">
        <v>5743</v>
      </c>
      <c r="Z179" t="s">
        <v>5747</v>
      </c>
      <c r="AB179" t="s">
        <v>7750</v>
      </c>
      <c r="AE179" t="s">
        <v>5727</v>
      </c>
    </row>
    <row r="180" spans="5:31" x14ac:dyDescent="0.2">
      <c r="E180" s="61" t="s">
        <v>6376</v>
      </c>
      <c r="F180" s="62" t="s">
        <v>6801</v>
      </c>
      <c r="K180" s="61" t="s">
        <v>7268</v>
      </c>
      <c r="L180" s="62" t="s">
        <v>8639</v>
      </c>
      <c r="Q180" t="s">
        <v>4605</v>
      </c>
      <c r="R180" t="s">
        <v>856</v>
      </c>
      <c r="S180" t="s">
        <v>274</v>
      </c>
      <c r="U180" t="str">
        <f t="shared" si="3"/>
        <v>n_postTB_y10_ag7 * LY_postTB_y10_ag7 * u_postTB</v>
      </c>
      <c r="W180" t="s">
        <v>272</v>
      </c>
      <c r="X180" t="s">
        <v>262</v>
      </c>
      <c r="Y180" t="s">
        <v>5744</v>
      </c>
      <c r="Z180" t="s">
        <v>5747</v>
      </c>
      <c r="AB180" t="s">
        <v>7751</v>
      </c>
      <c r="AE180" t="s">
        <v>5728</v>
      </c>
    </row>
    <row r="181" spans="5:31" x14ac:dyDescent="0.2">
      <c r="E181" s="61" t="s">
        <v>6377</v>
      </c>
      <c r="F181" s="62" t="s">
        <v>6802</v>
      </c>
      <c r="K181" s="61" t="s">
        <v>7269</v>
      </c>
      <c r="L181" s="62" t="s">
        <v>8640</v>
      </c>
      <c r="Q181" t="s">
        <v>4606</v>
      </c>
      <c r="R181" t="s">
        <v>857</v>
      </c>
      <c r="S181" t="s">
        <v>274</v>
      </c>
      <c r="U181" t="str">
        <f t="shared" si="3"/>
        <v>n_postTB_y10_ag8 * LY_postTB_y10_ag8 * u_postTB</v>
      </c>
      <c r="W181" t="s">
        <v>272</v>
      </c>
      <c r="X181" t="s">
        <v>262</v>
      </c>
      <c r="Y181" t="s">
        <v>5745</v>
      </c>
      <c r="Z181" t="s">
        <v>5747</v>
      </c>
      <c r="AB181" t="s">
        <v>7752</v>
      </c>
      <c r="AE181" t="s">
        <v>5729</v>
      </c>
    </row>
    <row r="182" spans="5:31" x14ac:dyDescent="0.2">
      <c r="E182" s="61" t="s">
        <v>6378</v>
      </c>
      <c r="F182" s="62" t="s">
        <v>6803</v>
      </c>
      <c r="K182" s="61" t="s">
        <v>7270</v>
      </c>
      <c r="L182" s="62" t="s">
        <v>8641</v>
      </c>
      <c r="Q182" t="s">
        <v>4607</v>
      </c>
      <c r="R182" t="s">
        <v>858</v>
      </c>
      <c r="S182" t="s">
        <v>274</v>
      </c>
      <c r="U182" t="str">
        <f t="shared" si="3"/>
        <v>n_postTB_y10_ag9 * LY_postTB_y10_ag9 * u_postTB</v>
      </c>
      <c r="W182" t="s">
        <v>272</v>
      </c>
      <c r="X182" t="s">
        <v>262</v>
      </c>
      <c r="Y182" t="s">
        <v>5746</v>
      </c>
      <c r="Z182" t="s">
        <v>5747</v>
      </c>
      <c r="AB182" t="s">
        <v>7753</v>
      </c>
      <c r="AE182" t="s">
        <v>5730</v>
      </c>
    </row>
    <row r="183" spans="5:31" x14ac:dyDescent="0.2">
      <c r="E183" s="61" t="s">
        <v>6379</v>
      </c>
      <c r="F183" s="62" t="s">
        <v>6804</v>
      </c>
      <c r="K183" s="61" t="s">
        <v>7271</v>
      </c>
      <c r="L183" s="62" t="s">
        <v>8642</v>
      </c>
      <c r="Q183" t="s">
        <v>4608</v>
      </c>
      <c r="R183" t="s">
        <v>859</v>
      </c>
      <c r="S183" t="s">
        <v>274</v>
      </c>
      <c r="U183" t="str">
        <f t="shared" si="3"/>
        <v>n_postTB_y10_ag10 * LY_postTB_y10_ag10 * u_postTB</v>
      </c>
      <c r="W183" t="s">
        <v>272</v>
      </c>
      <c r="X183" t="s">
        <v>262</v>
      </c>
      <c r="Y183" t="s">
        <v>5747</v>
      </c>
      <c r="Z183" t="s">
        <v>5747</v>
      </c>
      <c r="AB183" t="s">
        <v>7754</v>
      </c>
      <c r="AE183" t="s">
        <v>5731</v>
      </c>
    </row>
    <row r="184" spans="5:31" x14ac:dyDescent="0.2">
      <c r="E184" s="61" t="s">
        <v>6380</v>
      </c>
      <c r="F184" s="62" t="s">
        <v>6805</v>
      </c>
      <c r="K184" s="61" t="s">
        <v>7272</v>
      </c>
      <c r="L184" s="62" t="s">
        <v>8643</v>
      </c>
      <c r="Q184" t="s">
        <v>4609</v>
      </c>
      <c r="R184" t="s">
        <v>860</v>
      </c>
      <c r="S184" t="s">
        <v>274</v>
      </c>
      <c r="U184" t="str">
        <f t="shared" si="3"/>
        <v>n_postTB_y10_ag11 * LY_postTB_y10_ag11 * u_postTB</v>
      </c>
      <c r="W184" t="s">
        <v>272</v>
      </c>
      <c r="X184" t="s">
        <v>262</v>
      </c>
      <c r="Y184" t="s">
        <v>5748</v>
      </c>
      <c r="Z184" t="s">
        <v>5747</v>
      </c>
      <c r="AB184" t="s">
        <v>7755</v>
      </c>
      <c r="AE184" t="s">
        <v>5732</v>
      </c>
    </row>
    <row r="185" spans="5:31" x14ac:dyDescent="0.2">
      <c r="E185" s="61" t="s">
        <v>6381</v>
      </c>
      <c r="F185" s="62" t="s">
        <v>6806</v>
      </c>
      <c r="K185" s="61" t="s">
        <v>7273</v>
      </c>
      <c r="L185" s="62" t="s">
        <v>8644</v>
      </c>
      <c r="Q185" t="s">
        <v>4610</v>
      </c>
      <c r="R185" t="s">
        <v>861</v>
      </c>
      <c r="S185" t="s">
        <v>274</v>
      </c>
      <c r="U185" t="str">
        <f t="shared" si="3"/>
        <v>n_postTB_y10_ag12 * LY_postTB_y10_ag12 * u_postTB</v>
      </c>
      <c r="W185" t="s">
        <v>272</v>
      </c>
      <c r="X185" t="s">
        <v>262</v>
      </c>
      <c r="Y185" t="s">
        <v>5749</v>
      </c>
      <c r="Z185" t="s">
        <v>5747</v>
      </c>
      <c r="AB185" t="s">
        <v>7756</v>
      </c>
      <c r="AE185" t="s">
        <v>5733</v>
      </c>
    </row>
    <row r="186" spans="5:31" x14ac:dyDescent="0.2">
      <c r="E186" s="61" t="s">
        <v>6382</v>
      </c>
      <c r="F186" s="62" t="s">
        <v>6807</v>
      </c>
      <c r="K186" s="61" t="s">
        <v>7274</v>
      </c>
      <c r="L186" s="62" t="s">
        <v>8645</v>
      </c>
      <c r="Q186" t="s">
        <v>4611</v>
      </c>
      <c r="R186" t="s">
        <v>862</v>
      </c>
      <c r="S186" t="s">
        <v>274</v>
      </c>
      <c r="U186" t="str">
        <f t="shared" si="3"/>
        <v>n_postTB_y10_ag13 * LY_postTB_y10_ag13 * u_postTB</v>
      </c>
      <c r="W186" t="s">
        <v>272</v>
      </c>
      <c r="X186" t="s">
        <v>262</v>
      </c>
      <c r="Y186" t="s">
        <v>5750</v>
      </c>
      <c r="Z186" t="s">
        <v>5747</v>
      </c>
      <c r="AB186" t="s">
        <v>7757</v>
      </c>
      <c r="AE186" t="s">
        <v>5734</v>
      </c>
    </row>
    <row r="187" spans="5:31" x14ac:dyDescent="0.2">
      <c r="E187" s="61" t="s">
        <v>6383</v>
      </c>
      <c r="F187" s="62" t="s">
        <v>6808</v>
      </c>
      <c r="K187" s="61" t="s">
        <v>7275</v>
      </c>
      <c r="L187" s="62" t="s">
        <v>8646</v>
      </c>
      <c r="Q187" t="s">
        <v>4612</v>
      </c>
      <c r="R187" t="s">
        <v>863</v>
      </c>
      <c r="S187" t="s">
        <v>274</v>
      </c>
      <c r="U187" t="str">
        <f t="shared" si="3"/>
        <v>n_postTB_y10_ag14 * LY_postTB_y10_ag14 * u_postTB</v>
      </c>
      <c r="W187" t="s">
        <v>272</v>
      </c>
      <c r="X187" t="s">
        <v>262</v>
      </c>
      <c r="Y187" t="s">
        <v>5751</v>
      </c>
      <c r="Z187" t="s">
        <v>5747</v>
      </c>
      <c r="AB187" t="s">
        <v>7758</v>
      </c>
      <c r="AE187" t="s">
        <v>5735</v>
      </c>
    </row>
    <row r="188" spans="5:31" x14ac:dyDescent="0.2">
      <c r="E188" s="61" t="s">
        <v>6384</v>
      </c>
      <c r="F188" s="62" t="s">
        <v>6809</v>
      </c>
      <c r="K188" s="61" t="s">
        <v>7276</v>
      </c>
      <c r="L188" s="62" t="s">
        <v>8647</v>
      </c>
      <c r="Q188" t="s">
        <v>4613</v>
      </c>
      <c r="R188" t="s">
        <v>864</v>
      </c>
      <c r="S188" t="s">
        <v>274</v>
      </c>
      <c r="U188" t="str">
        <f t="shared" si="3"/>
        <v>n_postTB_y10_ag15 * LY_postTB_y10_ag15 * u_postTB</v>
      </c>
      <c r="W188" t="s">
        <v>272</v>
      </c>
      <c r="X188" t="s">
        <v>262</v>
      </c>
      <c r="Y188" t="s">
        <v>5752</v>
      </c>
      <c r="Z188" t="s">
        <v>5747</v>
      </c>
      <c r="AB188" t="s">
        <v>7759</v>
      </c>
      <c r="AE188" t="s">
        <v>5736</v>
      </c>
    </row>
    <row r="189" spans="5:31" x14ac:dyDescent="0.2">
      <c r="E189" s="61" t="s">
        <v>6385</v>
      </c>
      <c r="F189" s="62" t="s">
        <v>6810</v>
      </c>
      <c r="K189" s="61" t="s">
        <v>7277</v>
      </c>
      <c r="L189" s="62" t="s">
        <v>8648</v>
      </c>
      <c r="Q189" t="s">
        <v>4614</v>
      </c>
      <c r="R189" t="s">
        <v>865</v>
      </c>
      <c r="S189" t="s">
        <v>274</v>
      </c>
      <c r="U189" t="str">
        <f t="shared" si="3"/>
        <v>n_postTB_y10_ag16 * LY_postTB_y10_ag16 * u_postTB</v>
      </c>
      <c r="W189" t="s">
        <v>272</v>
      </c>
      <c r="X189" t="s">
        <v>262</v>
      </c>
      <c r="Y189" t="s">
        <v>5753</v>
      </c>
      <c r="Z189" t="s">
        <v>5747</v>
      </c>
      <c r="AB189" t="s">
        <v>7760</v>
      </c>
      <c r="AE189" t="s">
        <v>5737</v>
      </c>
    </row>
    <row r="190" spans="5:31" x14ac:dyDescent="0.2">
      <c r="E190" s="163" t="s">
        <v>6386</v>
      </c>
      <c r="F190" s="164" t="s">
        <v>6811</v>
      </c>
      <c r="K190" s="163" t="s">
        <v>7278</v>
      </c>
      <c r="L190" s="164" t="s">
        <v>8649</v>
      </c>
      <c r="Q190" t="s">
        <v>4615</v>
      </c>
      <c r="R190" t="s">
        <v>866</v>
      </c>
      <c r="S190" t="s">
        <v>274</v>
      </c>
      <c r="U190" t="str">
        <f t="shared" si="3"/>
        <v>n_postTB_y10_ag17 * LY_postTB_y10_ag17 * u_postTB</v>
      </c>
      <c r="W190" t="s">
        <v>272</v>
      </c>
      <c r="X190" t="s">
        <v>262</v>
      </c>
      <c r="Y190" t="s">
        <v>5754</v>
      </c>
      <c r="Z190" t="s">
        <v>5747</v>
      </c>
      <c r="AB190" t="s">
        <v>7761</v>
      </c>
      <c r="AE190" t="s">
        <v>5738</v>
      </c>
    </row>
    <row r="191" spans="5:31" x14ac:dyDescent="0.2">
      <c r="E191" s="61" t="s">
        <v>6387</v>
      </c>
      <c r="F191" s="62" t="s">
        <v>6812</v>
      </c>
      <c r="K191" s="61" t="s">
        <v>7279</v>
      </c>
      <c r="L191" s="62" t="s">
        <v>8650</v>
      </c>
      <c r="Q191" t="s">
        <v>4616</v>
      </c>
      <c r="R191" t="s">
        <v>867</v>
      </c>
      <c r="S191" t="s">
        <v>274</v>
      </c>
      <c r="U191" t="str">
        <f t="shared" si="3"/>
        <v>n_postTB_y11_ag1 * LY_postTB_y11_ag1 * u_postTB</v>
      </c>
      <c r="W191" t="s">
        <v>272</v>
      </c>
      <c r="X191" t="s">
        <v>262</v>
      </c>
      <c r="Y191">
        <v>1</v>
      </c>
      <c r="Z191" t="s">
        <v>5748</v>
      </c>
      <c r="AB191" t="s">
        <v>7762</v>
      </c>
      <c r="AE191" t="s">
        <v>5722</v>
      </c>
    </row>
    <row r="192" spans="5:31" x14ac:dyDescent="0.2">
      <c r="E192" s="61" t="s">
        <v>6388</v>
      </c>
      <c r="F192" s="62" t="s">
        <v>6813</v>
      </c>
      <c r="K192" s="61" t="s">
        <v>7280</v>
      </c>
      <c r="L192" s="62" t="s">
        <v>8651</v>
      </c>
      <c r="Q192" t="s">
        <v>4617</v>
      </c>
      <c r="R192" t="s">
        <v>868</v>
      </c>
      <c r="S192" t="s">
        <v>274</v>
      </c>
      <c r="U192" t="str">
        <f t="shared" si="3"/>
        <v>n_postTB_y11_ag2 * LY_postTB_y11_ag2 * u_postTB</v>
      </c>
      <c r="W192" t="s">
        <v>272</v>
      </c>
      <c r="X192" t="s">
        <v>262</v>
      </c>
      <c r="Y192" t="s">
        <v>5739</v>
      </c>
      <c r="Z192" t="s">
        <v>5748</v>
      </c>
      <c r="AB192" t="s">
        <v>7763</v>
      </c>
      <c r="AE192" t="s">
        <v>5723</v>
      </c>
    </row>
    <row r="193" spans="5:31" x14ac:dyDescent="0.2">
      <c r="E193" s="61" t="s">
        <v>6389</v>
      </c>
      <c r="F193" s="62" t="s">
        <v>6814</v>
      </c>
      <c r="K193" s="61" t="s">
        <v>7281</v>
      </c>
      <c r="L193" s="62" t="s">
        <v>8652</v>
      </c>
      <c r="Q193" t="s">
        <v>4618</v>
      </c>
      <c r="R193" t="s">
        <v>869</v>
      </c>
      <c r="S193" t="s">
        <v>274</v>
      </c>
      <c r="U193" t="str">
        <f t="shared" si="3"/>
        <v>n_postTB_y11_ag3 * LY_postTB_y11_ag3 * u_postTB</v>
      </c>
      <c r="W193" t="s">
        <v>272</v>
      </c>
      <c r="X193" t="s">
        <v>262</v>
      </c>
      <c r="Y193" t="s">
        <v>5740</v>
      </c>
      <c r="Z193" t="s">
        <v>5748</v>
      </c>
      <c r="AB193" t="s">
        <v>7764</v>
      </c>
      <c r="AE193" t="s">
        <v>5724</v>
      </c>
    </row>
    <row r="194" spans="5:31" x14ac:dyDescent="0.2">
      <c r="E194" s="61" t="s">
        <v>6390</v>
      </c>
      <c r="F194" s="62" t="s">
        <v>6815</v>
      </c>
      <c r="K194" s="61" t="s">
        <v>7282</v>
      </c>
      <c r="L194" s="62" t="s">
        <v>8653</v>
      </c>
      <c r="Q194" t="s">
        <v>4619</v>
      </c>
      <c r="R194" t="s">
        <v>870</v>
      </c>
      <c r="S194" t="s">
        <v>274</v>
      </c>
      <c r="U194" t="str">
        <f t="shared" si="3"/>
        <v>n_postTB_y11_ag4 * LY_postTB_y11_ag4 * u_postTB</v>
      </c>
      <c r="W194" t="s">
        <v>272</v>
      </c>
      <c r="X194" t="s">
        <v>262</v>
      </c>
      <c r="Y194" t="s">
        <v>5741</v>
      </c>
      <c r="Z194" t="s">
        <v>5748</v>
      </c>
      <c r="AB194" t="s">
        <v>7765</v>
      </c>
      <c r="AE194" t="s">
        <v>5725</v>
      </c>
    </row>
    <row r="195" spans="5:31" x14ac:dyDescent="0.2">
      <c r="E195" s="61" t="s">
        <v>6391</v>
      </c>
      <c r="F195" s="62" t="s">
        <v>6816</v>
      </c>
      <c r="K195" s="61" t="s">
        <v>7283</v>
      </c>
      <c r="L195" s="62" t="s">
        <v>8654</v>
      </c>
      <c r="Q195" t="s">
        <v>4620</v>
      </c>
      <c r="R195" t="s">
        <v>871</v>
      </c>
      <c r="S195" t="s">
        <v>274</v>
      </c>
      <c r="U195" t="str">
        <f t="shared" si="3"/>
        <v>n_postTB_y11_ag5 * LY_postTB_y11_ag5 * u_postTB</v>
      </c>
      <c r="W195" t="s">
        <v>272</v>
      </c>
      <c r="X195" t="s">
        <v>262</v>
      </c>
      <c r="Y195" t="s">
        <v>5742</v>
      </c>
      <c r="Z195" t="s">
        <v>5748</v>
      </c>
      <c r="AB195" t="s">
        <v>7766</v>
      </c>
      <c r="AE195" t="s">
        <v>5726</v>
      </c>
    </row>
    <row r="196" spans="5:31" x14ac:dyDescent="0.2">
      <c r="E196" s="61" t="s">
        <v>6392</v>
      </c>
      <c r="F196" s="62" t="s">
        <v>6817</v>
      </c>
      <c r="K196" s="61" t="s">
        <v>7284</v>
      </c>
      <c r="L196" s="62" t="s">
        <v>8655</v>
      </c>
      <c r="Q196" t="s">
        <v>4621</v>
      </c>
      <c r="R196" t="s">
        <v>872</v>
      </c>
      <c r="S196" t="s">
        <v>274</v>
      </c>
      <c r="U196" t="str">
        <f t="shared" si="3"/>
        <v>n_postTB_y11_ag6 * LY_postTB_y11_ag6 * u_postTB</v>
      </c>
      <c r="W196" t="s">
        <v>272</v>
      </c>
      <c r="X196" t="s">
        <v>262</v>
      </c>
      <c r="Y196" t="s">
        <v>5743</v>
      </c>
      <c r="Z196" t="s">
        <v>5748</v>
      </c>
      <c r="AB196" t="s">
        <v>7767</v>
      </c>
      <c r="AE196" t="s">
        <v>5727</v>
      </c>
    </row>
    <row r="197" spans="5:31" x14ac:dyDescent="0.2">
      <c r="E197" s="61" t="s">
        <v>6393</v>
      </c>
      <c r="F197" s="62" t="s">
        <v>6818</v>
      </c>
      <c r="K197" s="61" t="s">
        <v>7285</v>
      </c>
      <c r="L197" s="62" t="s">
        <v>8656</v>
      </c>
      <c r="Q197" t="s">
        <v>4622</v>
      </c>
      <c r="R197" t="s">
        <v>873</v>
      </c>
      <c r="S197" t="s">
        <v>274</v>
      </c>
      <c r="U197" t="str">
        <f t="shared" si="3"/>
        <v>n_postTB_y11_ag7 * LY_postTB_y11_ag7 * u_postTB</v>
      </c>
      <c r="W197" t="s">
        <v>272</v>
      </c>
      <c r="X197" t="s">
        <v>262</v>
      </c>
      <c r="Y197" t="s">
        <v>5744</v>
      </c>
      <c r="Z197" t="s">
        <v>5748</v>
      </c>
      <c r="AB197" t="s">
        <v>7768</v>
      </c>
      <c r="AE197" t="s">
        <v>5728</v>
      </c>
    </row>
    <row r="198" spans="5:31" x14ac:dyDescent="0.2">
      <c r="E198" s="61" t="s">
        <v>6394</v>
      </c>
      <c r="F198" s="62" t="s">
        <v>6819</v>
      </c>
      <c r="K198" s="61" t="s">
        <v>7286</v>
      </c>
      <c r="L198" s="62" t="s">
        <v>8657</v>
      </c>
      <c r="Q198" t="s">
        <v>4623</v>
      </c>
      <c r="R198" t="s">
        <v>874</v>
      </c>
      <c r="S198" t="s">
        <v>274</v>
      </c>
      <c r="U198" t="str">
        <f t="shared" si="3"/>
        <v>n_postTB_y11_ag8 * LY_postTB_y11_ag8 * u_postTB</v>
      </c>
      <c r="W198" t="s">
        <v>272</v>
      </c>
      <c r="X198" t="s">
        <v>262</v>
      </c>
      <c r="Y198" t="s">
        <v>5745</v>
      </c>
      <c r="Z198" t="s">
        <v>5748</v>
      </c>
      <c r="AB198" t="s">
        <v>7769</v>
      </c>
      <c r="AE198" t="s">
        <v>5729</v>
      </c>
    </row>
    <row r="199" spans="5:31" x14ac:dyDescent="0.2">
      <c r="E199" s="61" t="s">
        <v>6395</v>
      </c>
      <c r="F199" s="62" t="s">
        <v>6820</v>
      </c>
      <c r="K199" s="61" t="s">
        <v>7287</v>
      </c>
      <c r="L199" s="62" t="s">
        <v>8658</v>
      </c>
      <c r="Q199" t="s">
        <v>4624</v>
      </c>
      <c r="R199" t="s">
        <v>875</v>
      </c>
      <c r="S199" t="s">
        <v>274</v>
      </c>
      <c r="U199" t="str">
        <f t="shared" si="3"/>
        <v>n_postTB_y11_ag9 * LY_postTB_y11_ag9 * u_postTB</v>
      </c>
      <c r="W199" t="s">
        <v>272</v>
      </c>
      <c r="X199" t="s">
        <v>262</v>
      </c>
      <c r="Y199" t="s">
        <v>5746</v>
      </c>
      <c r="Z199" t="s">
        <v>5748</v>
      </c>
      <c r="AB199" t="s">
        <v>7770</v>
      </c>
      <c r="AE199" t="s">
        <v>5730</v>
      </c>
    </row>
    <row r="200" spans="5:31" x14ac:dyDescent="0.2">
      <c r="E200" s="61" t="s">
        <v>6396</v>
      </c>
      <c r="F200" s="62" t="s">
        <v>6821</v>
      </c>
      <c r="K200" s="61" t="s">
        <v>7288</v>
      </c>
      <c r="L200" s="62" t="s">
        <v>8659</v>
      </c>
      <c r="Q200" t="s">
        <v>4625</v>
      </c>
      <c r="R200" t="s">
        <v>876</v>
      </c>
      <c r="S200" t="s">
        <v>274</v>
      </c>
      <c r="U200" t="str">
        <f t="shared" si="3"/>
        <v>n_postTB_y11_ag10 * LY_postTB_y11_ag10 * u_postTB</v>
      </c>
      <c r="W200" t="s">
        <v>272</v>
      </c>
      <c r="X200" t="s">
        <v>262</v>
      </c>
      <c r="Y200" t="s">
        <v>5747</v>
      </c>
      <c r="Z200" t="s">
        <v>5748</v>
      </c>
      <c r="AB200" t="s">
        <v>7771</v>
      </c>
      <c r="AE200" t="s">
        <v>5731</v>
      </c>
    </row>
    <row r="201" spans="5:31" x14ac:dyDescent="0.2">
      <c r="E201" s="61" t="s">
        <v>6397</v>
      </c>
      <c r="F201" s="62" t="s">
        <v>6822</v>
      </c>
      <c r="K201" s="61" t="s">
        <v>7289</v>
      </c>
      <c r="L201" s="62" t="s">
        <v>8660</v>
      </c>
      <c r="Q201" t="s">
        <v>4626</v>
      </c>
      <c r="R201" t="s">
        <v>877</v>
      </c>
      <c r="S201" t="s">
        <v>274</v>
      </c>
      <c r="U201" t="str">
        <f t="shared" si="3"/>
        <v>n_postTB_y11_ag11 * LY_postTB_y11_ag11 * u_postTB</v>
      </c>
      <c r="W201" t="s">
        <v>272</v>
      </c>
      <c r="X201" t="s">
        <v>262</v>
      </c>
      <c r="Y201" t="s">
        <v>5748</v>
      </c>
      <c r="Z201" t="s">
        <v>5748</v>
      </c>
      <c r="AB201" t="s">
        <v>7772</v>
      </c>
      <c r="AE201" t="s">
        <v>5732</v>
      </c>
    </row>
    <row r="202" spans="5:31" x14ac:dyDescent="0.2">
      <c r="E202" s="61" t="s">
        <v>6398</v>
      </c>
      <c r="F202" s="62" t="s">
        <v>6823</v>
      </c>
      <c r="K202" s="61" t="s">
        <v>7290</v>
      </c>
      <c r="L202" s="62" t="s">
        <v>8661</v>
      </c>
      <c r="Q202" t="s">
        <v>4627</v>
      </c>
      <c r="R202" t="s">
        <v>878</v>
      </c>
      <c r="S202" t="s">
        <v>274</v>
      </c>
      <c r="U202" t="str">
        <f t="shared" si="3"/>
        <v>n_postTB_y11_ag12 * LY_postTB_y11_ag12 * u_postTB</v>
      </c>
      <c r="W202" t="s">
        <v>272</v>
      </c>
      <c r="X202" t="s">
        <v>262</v>
      </c>
      <c r="Y202" t="s">
        <v>5749</v>
      </c>
      <c r="Z202" t="s">
        <v>5748</v>
      </c>
      <c r="AB202" t="s">
        <v>7773</v>
      </c>
      <c r="AE202" t="s">
        <v>5733</v>
      </c>
    </row>
    <row r="203" spans="5:31" x14ac:dyDescent="0.2">
      <c r="E203" s="61" t="s">
        <v>6399</v>
      </c>
      <c r="F203" s="62" t="s">
        <v>6824</v>
      </c>
      <c r="K203" s="61" t="s">
        <v>7291</v>
      </c>
      <c r="L203" s="62" t="s">
        <v>8662</v>
      </c>
      <c r="Q203" t="s">
        <v>4628</v>
      </c>
      <c r="R203" t="s">
        <v>879</v>
      </c>
      <c r="S203" t="s">
        <v>274</v>
      </c>
      <c r="U203" t="str">
        <f t="shared" si="3"/>
        <v>n_postTB_y11_ag13 * LY_postTB_y11_ag13 * u_postTB</v>
      </c>
      <c r="W203" t="s">
        <v>272</v>
      </c>
      <c r="X203" t="s">
        <v>262</v>
      </c>
      <c r="Y203" t="s">
        <v>5750</v>
      </c>
      <c r="Z203" t="s">
        <v>5748</v>
      </c>
      <c r="AB203" t="s">
        <v>7774</v>
      </c>
      <c r="AE203" t="s">
        <v>5734</v>
      </c>
    </row>
    <row r="204" spans="5:31" x14ac:dyDescent="0.2">
      <c r="E204" s="61" t="s">
        <v>6400</v>
      </c>
      <c r="F204" s="62" t="s">
        <v>6825</v>
      </c>
      <c r="K204" s="61" t="s">
        <v>7292</v>
      </c>
      <c r="L204" s="62" t="s">
        <v>8663</v>
      </c>
      <c r="Q204" t="s">
        <v>4629</v>
      </c>
      <c r="R204" t="s">
        <v>880</v>
      </c>
      <c r="S204" t="s">
        <v>274</v>
      </c>
      <c r="U204" t="str">
        <f t="shared" si="3"/>
        <v>n_postTB_y11_ag14 * LY_postTB_y11_ag14 * u_postTB</v>
      </c>
      <c r="W204" t="s">
        <v>272</v>
      </c>
      <c r="X204" t="s">
        <v>262</v>
      </c>
      <c r="Y204" t="s">
        <v>5751</v>
      </c>
      <c r="Z204" t="s">
        <v>5748</v>
      </c>
      <c r="AB204" t="s">
        <v>7775</v>
      </c>
      <c r="AE204" t="s">
        <v>5735</v>
      </c>
    </row>
    <row r="205" spans="5:31" x14ac:dyDescent="0.2">
      <c r="E205" s="61" t="s">
        <v>6401</v>
      </c>
      <c r="F205" s="62" t="s">
        <v>6826</v>
      </c>
      <c r="K205" s="61" t="s">
        <v>7293</v>
      </c>
      <c r="L205" s="62" t="s">
        <v>8664</v>
      </c>
      <c r="Q205" t="s">
        <v>4630</v>
      </c>
      <c r="R205" t="s">
        <v>881</v>
      </c>
      <c r="S205" t="s">
        <v>274</v>
      </c>
      <c r="U205" t="str">
        <f t="shared" si="3"/>
        <v>n_postTB_y11_ag15 * LY_postTB_y11_ag15 * u_postTB</v>
      </c>
      <c r="W205" t="s">
        <v>272</v>
      </c>
      <c r="X205" t="s">
        <v>262</v>
      </c>
      <c r="Y205" t="s">
        <v>5752</v>
      </c>
      <c r="Z205" t="s">
        <v>5748</v>
      </c>
      <c r="AB205" t="s">
        <v>7776</v>
      </c>
      <c r="AE205" t="s">
        <v>5736</v>
      </c>
    </row>
    <row r="206" spans="5:31" x14ac:dyDescent="0.2">
      <c r="E206" s="61" t="s">
        <v>6402</v>
      </c>
      <c r="F206" s="62" t="s">
        <v>6827</v>
      </c>
      <c r="K206" s="61" t="s">
        <v>7294</v>
      </c>
      <c r="L206" s="62" t="s">
        <v>8665</v>
      </c>
      <c r="Q206" t="s">
        <v>4631</v>
      </c>
      <c r="R206" t="s">
        <v>882</v>
      </c>
      <c r="S206" t="s">
        <v>274</v>
      </c>
      <c r="U206" t="str">
        <f t="shared" si="3"/>
        <v>n_postTB_y11_ag16 * LY_postTB_y11_ag16 * u_postTB</v>
      </c>
      <c r="W206" t="s">
        <v>272</v>
      </c>
      <c r="X206" t="s">
        <v>262</v>
      </c>
      <c r="Y206" t="s">
        <v>5753</v>
      </c>
      <c r="Z206" t="s">
        <v>5748</v>
      </c>
      <c r="AB206" t="s">
        <v>7777</v>
      </c>
      <c r="AE206" t="s">
        <v>5737</v>
      </c>
    </row>
    <row r="207" spans="5:31" x14ac:dyDescent="0.2">
      <c r="E207" s="163" t="s">
        <v>6403</v>
      </c>
      <c r="F207" s="164" t="s">
        <v>6828</v>
      </c>
      <c r="K207" s="163" t="s">
        <v>7295</v>
      </c>
      <c r="L207" s="164" t="s">
        <v>8666</v>
      </c>
      <c r="Q207" t="s">
        <v>4632</v>
      </c>
      <c r="R207" t="s">
        <v>883</v>
      </c>
      <c r="S207" t="s">
        <v>274</v>
      </c>
      <c r="U207" t="str">
        <f t="shared" si="3"/>
        <v>n_postTB_y11_ag17 * LY_postTB_y11_ag17 * u_postTB</v>
      </c>
      <c r="W207" t="s">
        <v>272</v>
      </c>
      <c r="X207" t="s">
        <v>262</v>
      </c>
      <c r="Y207" t="s">
        <v>5754</v>
      </c>
      <c r="Z207" t="s">
        <v>5748</v>
      </c>
      <c r="AB207" t="s">
        <v>7778</v>
      </c>
      <c r="AE207" t="s">
        <v>5738</v>
      </c>
    </row>
    <row r="208" spans="5:31" x14ac:dyDescent="0.2">
      <c r="E208" s="61" t="s">
        <v>6404</v>
      </c>
      <c r="F208" s="62" t="s">
        <v>6829</v>
      </c>
      <c r="K208" s="61" t="s">
        <v>7296</v>
      </c>
      <c r="L208" s="62" t="s">
        <v>8667</v>
      </c>
      <c r="Q208" t="s">
        <v>4633</v>
      </c>
      <c r="R208" t="s">
        <v>884</v>
      </c>
      <c r="S208" t="s">
        <v>274</v>
      </c>
      <c r="U208" t="str">
        <f t="shared" si="3"/>
        <v>n_postTB_y12_ag1 * LY_postTB_y12_ag1 * u_postTB</v>
      </c>
      <c r="W208" t="s">
        <v>272</v>
      </c>
      <c r="X208" t="s">
        <v>262</v>
      </c>
      <c r="Y208">
        <v>1</v>
      </c>
      <c r="Z208" t="s">
        <v>5749</v>
      </c>
      <c r="AB208" t="s">
        <v>7779</v>
      </c>
      <c r="AE208" t="s">
        <v>5722</v>
      </c>
    </row>
    <row r="209" spans="5:31" x14ac:dyDescent="0.2">
      <c r="E209" s="61" t="s">
        <v>6405</v>
      </c>
      <c r="F209" s="62" t="s">
        <v>6830</v>
      </c>
      <c r="K209" s="61" t="s">
        <v>7297</v>
      </c>
      <c r="L209" s="62" t="s">
        <v>8668</v>
      </c>
      <c r="Q209" t="s">
        <v>4634</v>
      </c>
      <c r="R209" t="s">
        <v>885</v>
      </c>
      <c r="S209" t="s">
        <v>274</v>
      </c>
      <c r="U209" t="str">
        <f t="shared" si="3"/>
        <v>n_postTB_y12_ag2 * LY_postTB_y12_ag2 * u_postTB</v>
      </c>
      <c r="W209" t="s">
        <v>272</v>
      </c>
      <c r="X209" t="s">
        <v>262</v>
      </c>
      <c r="Y209" t="s">
        <v>5739</v>
      </c>
      <c r="Z209" t="s">
        <v>5749</v>
      </c>
      <c r="AB209" t="s">
        <v>7780</v>
      </c>
      <c r="AE209" t="s">
        <v>5723</v>
      </c>
    </row>
    <row r="210" spans="5:31" x14ac:dyDescent="0.2">
      <c r="E210" s="61" t="s">
        <v>6406</v>
      </c>
      <c r="F210" s="62" t="s">
        <v>6831</v>
      </c>
      <c r="K210" s="61" t="s">
        <v>7298</v>
      </c>
      <c r="L210" s="62" t="s">
        <v>8669</v>
      </c>
      <c r="Q210" t="s">
        <v>4635</v>
      </c>
      <c r="R210" t="s">
        <v>886</v>
      </c>
      <c r="S210" t="s">
        <v>274</v>
      </c>
      <c r="U210" t="str">
        <f t="shared" si="3"/>
        <v>n_postTB_y12_ag3 * LY_postTB_y12_ag3 * u_postTB</v>
      </c>
      <c r="W210" t="s">
        <v>272</v>
      </c>
      <c r="X210" t="s">
        <v>262</v>
      </c>
      <c r="Y210" t="s">
        <v>5740</v>
      </c>
      <c r="Z210" t="s">
        <v>5749</v>
      </c>
      <c r="AB210" t="s">
        <v>7781</v>
      </c>
      <c r="AE210" t="s">
        <v>5724</v>
      </c>
    </row>
    <row r="211" spans="5:31" x14ac:dyDescent="0.2">
      <c r="E211" s="61" t="s">
        <v>6407</v>
      </c>
      <c r="F211" s="62" t="s">
        <v>6832</v>
      </c>
      <c r="K211" s="61" t="s">
        <v>7299</v>
      </c>
      <c r="L211" s="62" t="s">
        <v>8670</v>
      </c>
      <c r="Q211" t="s">
        <v>4636</v>
      </c>
      <c r="R211" t="s">
        <v>887</v>
      </c>
      <c r="S211" t="s">
        <v>274</v>
      </c>
      <c r="U211" t="str">
        <f t="shared" si="3"/>
        <v>n_postTB_y12_ag4 * LY_postTB_y12_ag4 * u_postTB</v>
      </c>
      <c r="W211" t="s">
        <v>272</v>
      </c>
      <c r="X211" t="s">
        <v>262</v>
      </c>
      <c r="Y211" t="s">
        <v>5741</v>
      </c>
      <c r="Z211" t="s">
        <v>5749</v>
      </c>
      <c r="AB211" t="s">
        <v>7782</v>
      </c>
      <c r="AE211" t="s">
        <v>5725</v>
      </c>
    </row>
    <row r="212" spans="5:31" x14ac:dyDescent="0.2">
      <c r="E212" s="61" t="s">
        <v>6408</v>
      </c>
      <c r="F212" s="62" t="s">
        <v>6833</v>
      </c>
      <c r="K212" s="61" t="s">
        <v>7300</v>
      </c>
      <c r="L212" s="62" t="s">
        <v>8671</v>
      </c>
      <c r="Q212" t="s">
        <v>4637</v>
      </c>
      <c r="R212" t="s">
        <v>888</v>
      </c>
      <c r="S212" t="s">
        <v>274</v>
      </c>
      <c r="U212" t="str">
        <f t="shared" si="3"/>
        <v>n_postTB_y12_ag5 * LY_postTB_y12_ag5 * u_postTB</v>
      </c>
      <c r="W212" t="s">
        <v>272</v>
      </c>
      <c r="X212" t="s">
        <v>262</v>
      </c>
      <c r="Y212" t="s">
        <v>5742</v>
      </c>
      <c r="Z212" t="s">
        <v>5749</v>
      </c>
      <c r="AB212" t="s">
        <v>7783</v>
      </c>
      <c r="AE212" t="s">
        <v>5726</v>
      </c>
    </row>
    <row r="213" spans="5:31" x14ac:dyDescent="0.2">
      <c r="E213" s="61" t="s">
        <v>6409</v>
      </c>
      <c r="F213" s="62" t="s">
        <v>6834</v>
      </c>
      <c r="K213" s="61" t="s">
        <v>7301</v>
      </c>
      <c r="L213" s="62" t="s">
        <v>8672</v>
      </c>
      <c r="Q213" t="s">
        <v>4638</v>
      </c>
      <c r="R213" t="s">
        <v>889</v>
      </c>
      <c r="S213" t="s">
        <v>274</v>
      </c>
      <c r="U213" t="str">
        <f t="shared" si="3"/>
        <v>n_postTB_y12_ag6 * LY_postTB_y12_ag6 * u_postTB</v>
      </c>
      <c r="W213" t="s">
        <v>272</v>
      </c>
      <c r="X213" t="s">
        <v>262</v>
      </c>
      <c r="Y213" t="s">
        <v>5743</v>
      </c>
      <c r="Z213" t="s">
        <v>5749</v>
      </c>
      <c r="AB213" t="s">
        <v>7784</v>
      </c>
      <c r="AE213" t="s">
        <v>5727</v>
      </c>
    </row>
    <row r="214" spans="5:31" x14ac:dyDescent="0.2">
      <c r="E214" s="61" t="s">
        <v>6410</v>
      </c>
      <c r="F214" s="62" t="s">
        <v>6835</v>
      </c>
      <c r="K214" s="61" t="s">
        <v>7302</v>
      </c>
      <c r="L214" s="62" t="s">
        <v>8673</v>
      </c>
      <c r="Q214" t="s">
        <v>4639</v>
      </c>
      <c r="R214" t="s">
        <v>890</v>
      </c>
      <c r="S214" t="s">
        <v>274</v>
      </c>
      <c r="U214" t="str">
        <f t="shared" ref="U214:U277" si="4">_xlfn.CONCAT(Q214," * ",R214," * ",S214)</f>
        <v>n_postTB_y12_ag7 * LY_postTB_y12_ag7 * u_postTB</v>
      </c>
      <c r="W214" t="s">
        <v>272</v>
      </c>
      <c r="X214" t="s">
        <v>262</v>
      </c>
      <c r="Y214" t="s">
        <v>5744</v>
      </c>
      <c r="Z214" t="s">
        <v>5749</v>
      </c>
      <c r="AB214" t="s">
        <v>7785</v>
      </c>
      <c r="AE214" t="s">
        <v>5728</v>
      </c>
    </row>
    <row r="215" spans="5:31" x14ac:dyDescent="0.2">
      <c r="E215" s="61" t="s">
        <v>6411</v>
      </c>
      <c r="F215" s="62" t="s">
        <v>6836</v>
      </c>
      <c r="K215" s="61" t="s">
        <v>7303</v>
      </c>
      <c r="L215" s="62" t="s">
        <v>8674</v>
      </c>
      <c r="Q215" t="s">
        <v>4640</v>
      </c>
      <c r="R215" t="s">
        <v>891</v>
      </c>
      <c r="S215" t="s">
        <v>274</v>
      </c>
      <c r="U215" t="str">
        <f t="shared" si="4"/>
        <v>n_postTB_y12_ag8 * LY_postTB_y12_ag8 * u_postTB</v>
      </c>
      <c r="W215" t="s">
        <v>272</v>
      </c>
      <c r="X215" t="s">
        <v>262</v>
      </c>
      <c r="Y215" t="s">
        <v>5745</v>
      </c>
      <c r="Z215" t="s">
        <v>5749</v>
      </c>
      <c r="AB215" t="s">
        <v>7786</v>
      </c>
      <c r="AE215" t="s">
        <v>5729</v>
      </c>
    </row>
    <row r="216" spans="5:31" x14ac:dyDescent="0.2">
      <c r="E216" s="61" t="s">
        <v>6412</v>
      </c>
      <c r="F216" s="62" t="s">
        <v>6837</v>
      </c>
      <c r="K216" s="61" t="s">
        <v>7304</v>
      </c>
      <c r="L216" s="62" t="s">
        <v>8675</v>
      </c>
      <c r="Q216" t="s">
        <v>4641</v>
      </c>
      <c r="R216" t="s">
        <v>892</v>
      </c>
      <c r="S216" t="s">
        <v>274</v>
      </c>
      <c r="U216" t="str">
        <f t="shared" si="4"/>
        <v>n_postTB_y12_ag9 * LY_postTB_y12_ag9 * u_postTB</v>
      </c>
      <c r="W216" t="s">
        <v>272</v>
      </c>
      <c r="X216" t="s">
        <v>262</v>
      </c>
      <c r="Y216" t="s">
        <v>5746</v>
      </c>
      <c r="Z216" t="s">
        <v>5749</v>
      </c>
      <c r="AB216" t="s">
        <v>7787</v>
      </c>
      <c r="AE216" t="s">
        <v>5730</v>
      </c>
    </row>
    <row r="217" spans="5:31" x14ac:dyDescent="0.2">
      <c r="E217" s="61" t="s">
        <v>6413</v>
      </c>
      <c r="F217" s="62" t="s">
        <v>6838</v>
      </c>
      <c r="K217" s="61" t="s">
        <v>7305</v>
      </c>
      <c r="L217" s="62" t="s">
        <v>8676</v>
      </c>
      <c r="Q217" t="s">
        <v>4642</v>
      </c>
      <c r="R217" t="s">
        <v>893</v>
      </c>
      <c r="S217" t="s">
        <v>274</v>
      </c>
      <c r="U217" t="str">
        <f t="shared" si="4"/>
        <v>n_postTB_y12_ag10 * LY_postTB_y12_ag10 * u_postTB</v>
      </c>
      <c r="W217" t="s">
        <v>272</v>
      </c>
      <c r="X217" t="s">
        <v>262</v>
      </c>
      <c r="Y217" t="s">
        <v>5747</v>
      </c>
      <c r="Z217" t="s">
        <v>5749</v>
      </c>
      <c r="AB217" t="s">
        <v>7788</v>
      </c>
      <c r="AE217" t="s">
        <v>5731</v>
      </c>
    </row>
    <row r="218" spans="5:31" x14ac:dyDescent="0.2">
      <c r="E218" s="61" t="s">
        <v>6414</v>
      </c>
      <c r="F218" s="62" t="s">
        <v>6839</v>
      </c>
      <c r="K218" s="61" t="s">
        <v>7306</v>
      </c>
      <c r="L218" s="62" t="s">
        <v>8677</v>
      </c>
      <c r="Q218" t="s">
        <v>4643</v>
      </c>
      <c r="R218" t="s">
        <v>894</v>
      </c>
      <c r="S218" t="s">
        <v>274</v>
      </c>
      <c r="U218" t="str">
        <f t="shared" si="4"/>
        <v>n_postTB_y12_ag11 * LY_postTB_y12_ag11 * u_postTB</v>
      </c>
      <c r="W218" t="s">
        <v>272</v>
      </c>
      <c r="X218" t="s">
        <v>262</v>
      </c>
      <c r="Y218" t="s">
        <v>5748</v>
      </c>
      <c r="Z218" t="s">
        <v>5749</v>
      </c>
      <c r="AB218" t="s">
        <v>7789</v>
      </c>
      <c r="AE218" t="s">
        <v>5732</v>
      </c>
    </row>
    <row r="219" spans="5:31" x14ac:dyDescent="0.2">
      <c r="E219" s="61" t="s">
        <v>6415</v>
      </c>
      <c r="F219" s="62" t="s">
        <v>6840</v>
      </c>
      <c r="K219" s="61" t="s">
        <v>7307</v>
      </c>
      <c r="L219" s="62" t="s">
        <v>8678</v>
      </c>
      <c r="Q219" t="s">
        <v>4644</v>
      </c>
      <c r="R219" t="s">
        <v>895</v>
      </c>
      <c r="S219" t="s">
        <v>274</v>
      </c>
      <c r="U219" t="str">
        <f t="shared" si="4"/>
        <v>n_postTB_y12_ag12 * LY_postTB_y12_ag12 * u_postTB</v>
      </c>
      <c r="W219" t="s">
        <v>272</v>
      </c>
      <c r="X219" t="s">
        <v>262</v>
      </c>
      <c r="Y219" t="s">
        <v>5749</v>
      </c>
      <c r="Z219" t="s">
        <v>5749</v>
      </c>
      <c r="AB219" t="s">
        <v>7790</v>
      </c>
      <c r="AE219" t="s">
        <v>5733</v>
      </c>
    </row>
    <row r="220" spans="5:31" x14ac:dyDescent="0.2">
      <c r="E220" s="61" t="s">
        <v>6416</v>
      </c>
      <c r="F220" s="62" t="s">
        <v>6841</v>
      </c>
      <c r="K220" s="61" t="s">
        <v>7308</v>
      </c>
      <c r="L220" s="62" t="s">
        <v>8679</v>
      </c>
      <c r="Q220" t="s">
        <v>4645</v>
      </c>
      <c r="R220" t="s">
        <v>896</v>
      </c>
      <c r="S220" t="s">
        <v>274</v>
      </c>
      <c r="U220" t="str">
        <f t="shared" si="4"/>
        <v>n_postTB_y12_ag13 * LY_postTB_y12_ag13 * u_postTB</v>
      </c>
      <c r="W220" t="s">
        <v>272</v>
      </c>
      <c r="X220" t="s">
        <v>262</v>
      </c>
      <c r="Y220" t="s">
        <v>5750</v>
      </c>
      <c r="Z220" t="s">
        <v>5749</v>
      </c>
      <c r="AB220" t="s">
        <v>7791</v>
      </c>
      <c r="AE220" t="s">
        <v>5734</v>
      </c>
    </row>
    <row r="221" spans="5:31" x14ac:dyDescent="0.2">
      <c r="E221" s="61" t="s">
        <v>6417</v>
      </c>
      <c r="F221" s="62" t="s">
        <v>6842</v>
      </c>
      <c r="K221" s="61" t="s">
        <v>7309</v>
      </c>
      <c r="L221" s="62" t="s">
        <v>8680</v>
      </c>
      <c r="Q221" t="s">
        <v>4646</v>
      </c>
      <c r="R221" t="s">
        <v>897</v>
      </c>
      <c r="S221" t="s">
        <v>274</v>
      </c>
      <c r="U221" t="str">
        <f t="shared" si="4"/>
        <v>n_postTB_y12_ag14 * LY_postTB_y12_ag14 * u_postTB</v>
      </c>
      <c r="W221" t="s">
        <v>272</v>
      </c>
      <c r="X221" t="s">
        <v>262</v>
      </c>
      <c r="Y221" t="s">
        <v>5751</v>
      </c>
      <c r="Z221" t="s">
        <v>5749</v>
      </c>
      <c r="AB221" t="s">
        <v>7792</v>
      </c>
      <c r="AE221" t="s">
        <v>5735</v>
      </c>
    </row>
    <row r="222" spans="5:31" x14ac:dyDescent="0.2">
      <c r="E222" s="61" t="s">
        <v>6418</v>
      </c>
      <c r="F222" s="62" t="s">
        <v>6843</v>
      </c>
      <c r="K222" s="61" t="s">
        <v>7310</v>
      </c>
      <c r="L222" s="62" t="s">
        <v>8681</v>
      </c>
      <c r="Q222" t="s">
        <v>4647</v>
      </c>
      <c r="R222" t="s">
        <v>898</v>
      </c>
      <c r="S222" t="s">
        <v>274</v>
      </c>
      <c r="U222" t="str">
        <f t="shared" si="4"/>
        <v>n_postTB_y12_ag15 * LY_postTB_y12_ag15 * u_postTB</v>
      </c>
      <c r="W222" t="s">
        <v>272</v>
      </c>
      <c r="X222" t="s">
        <v>262</v>
      </c>
      <c r="Y222" t="s">
        <v>5752</v>
      </c>
      <c r="Z222" t="s">
        <v>5749</v>
      </c>
      <c r="AB222" t="s">
        <v>7793</v>
      </c>
      <c r="AE222" t="s">
        <v>5736</v>
      </c>
    </row>
    <row r="223" spans="5:31" x14ac:dyDescent="0.2">
      <c r="E223" s="61" t="s">
        <v>6419</v>
      </c>
      <c r="F223" s="62" t="s">
        <v>6844</v>
      </c>
      <c r="K223" s="61" t="s">
        <v>7311</v>
      </c>
      <c r="L223" s="62" t="s">
        <v>8682</v>
      </c>
      <c r="Q223" t="s">
        <v>4648</v>
      </c>
      <c r="R223" t="s">
        <v>899</v>
      </c>
      <c r="S223" t="s">
        <v>274</v>
      </c>
      <c r="U223" t="str">
        <f t="shared" si="4"/>
        <v>n_postTB_y12_ag16 * LY_postTB_y12_ag16 * u_postTB</v>
      </c>
      <c r="W223" t="s">
        <v>272</v>
      </c>
      <c r="X223" t="s">
        <v>262</v>
      </c>
      <c r="Y223" t="s">
        <v>5753</v>
      </c>
      <c r="Z223" t="s">
        <v>5749</v>
      </c>
      <c r="AB223" t="s">
        <v>7794</v>
      </c>
      <c r="AE223" t="s">
        <v>5737</v>
      </c>
    </row>
    <row r="224" spans="5:31" x14ac:dyDescent="0.2">
      <c r="E224" s="163" t="s">
        <v>6420</v>
      </c>
      <c r="F224" s="164" t="s">
        <v>6845</v>
      </c>
      <c r="K224" s="163" t="s">
        <v>7312</v>
      </c>
      <c r="L224" s="164" t="s">
        <v>8683</v>
      </c>
      <c r="Q224" t="s">
        <v>4649</v>
      </c>
      <c r="R224" t="s">
        <v>900</v>
      </c>
      <c r="S224" t="s">
        <v>274</v>
      </c>
      <c r="U224" t="str">
        <f t="shared" si="4"/>
        <v>n_postTB_y12_ag17 * LY_postTB_y12_ag17 * u_postTB</v>
      </c>
      <c r="W224" t="s">
        <v>272</v>
      </c>
      <c r="X224" t="s">
        <v>262</v>
      </c>
      <c r="Y224" t="s">
        <v>5754</v>
      </c>
      <c r="Z224" t="s">
        <v>5749</v>
      </c>
      <c r="AB224" t="s">
        <v>7795</v>
      </c>
      <c r="AE224" t="s">
        <v>5738</v>
      </c>
    </row>
    <row r="225" spans="5:31" x14ac:dyDescent="0.2">
      <c r="E225" s="61" t="s">
        <v>6421</v>
      </c>
      <c r="F225" s="62" t="s">
        <v>6846</v>
      </c>
      <c r="K225" s="61" t="s">
        <v>7313</v>
      </c>
      <c r="L225" s="62" t="s">
        <v>8684</v>
      </c>
      <c r="Q225" t="s">
        <v>4650</v>
      </c>
      <c r="R225" t="s">
        <v>901</v>
      </c>
      <c r="S225" t="s">
        <v>274</v>
      </c>
      <c r="U225" t="str">
        <f t="shared" si="4"/>
        <v>n_postTB_y13_ag1 * LY_postTB_y13_ag1 * u_postTB</v>
      </c>
      <c r="W225" t="s">
        <v>272</v>
      </c>
      <c r="X225" t="s">
        <v>262</v>
      </c>
      <c r="Y225">
        <v>1</v>
      </c>
      <c r="Z225" t="s">
        <v>5750</v>
      </c>
      <c r="AB225" t="s">
        <v>7796</v>
      </c>
      <c r="AE225" t="s">
        <v>5722</v>
      </c>
    </row>
    <row r="226" spans="5:31" x14ac:dyDescent="0.2">
      <c r="E226" s="61" t="s">
        <v>6422</v>
      </c>
      <c r="F226" s="62" t="s">
        <v>6847</v>
      </c>
      <c r="K226" s="61" t="s">
        <v>7314</v>
      </c>
      <c r="L226" s="62" t="s">
        <v>8685</v>
      </c>
      <c r="Q226" t="s">
        <v>4651</v>
      </c>
      <c r="R226" t="s">
        <v>902</v>
      </c>
      <c r="S226" t="s">
        <v>274</v>
      </c>
      <c r="U226" t="str">
        <f t="shared" si="4"/>
        <v>n_postTB_y13_ag2 * LY_postTB_y13_ag2 * u_postTB</v>
      </c>
      <c r="W226" t="s">
        <v>272</v>
      </c>
      <c r="X226" t="s">
        <v>262</v>
      </c>
      <c r="Y226" t="s">
        <v>5739</v>
      </c>
      <c r="Z226" t="s">
        <v>5750</v>
      </c>
      <c r="AB226" t="s">
        <v>7797</v>
      </c>
      <c r="AE226" t="s">
        <v>5723</v>
      </c>
    </row>
    <row r="227" spans="5:31" x14ac:dyDescent="0.2">
      <c r="E227" s="61" t="s">
        <v>6423</v>
      </c>
      <c r="F227" s="62" t="s">
        <v>6848</v>
      </c>
      <c r="K227" s="61" t="s">
        <v>7315</v>
      </c>
      <c r="L227" s="62" t="s">
        <v>8686</v>
      </c>
      <c r="Q227" t="s">
        <v>4652</v>
      </c>
      <c r="R227" t="s">
        <v>903</v>
      </c>
      <c r="S227" t="s">
        <v>274</v>
      </c>
      <c r="U227" t="str">
        <f t="shared" si="4"/>
        <v>n_postTB_y13_ag3 * LY_postTB_y13_ag3 * u_postTB</v>
      </c>
      <c r="W227" t="s">
        <v>272</v>
      </c>
      <c r="X227" t="s">
        <v>262</v>
      </c>
      <c r="Y227" t="s">
        <v>5740</v>
      </c>
      <c r="Z227" t="s">
        <v>5750</v>
      </c>
      <c r="AB227" t="s">
        <v>7798</v>
      </c>
      <c r="AE227" t="s">
        <v>5724</v>
      </c>
    </row>
    <row r="228" spans="5:31" x14ac:dyDescent="0.2">
      <c r="E228" s="61" t="s">
        <v>6424</v>
      </c>
      <c r="F228" s="62" t="s">
        <v>6849</v>
      </c>
      <c r="K228" s="61" t="s">
        <v>7316</v>
      </c>
      <c r="L228" s="62" t="s">
        <v>8687</v>
      </c>
      <c r="Q228" t="s">
        <v>4653</v>
      </c>
      <c r="R228" t="s">
        <v>904</v>
      </c>
      <c r="S228" t="s">
        <v>274</v>
      </c>
      <c r="U228" t="str">
        <f t="shared" si="4"/>
        <v>n_postTB_y13_ag4 * LY_postTB_y13_ag4 * u_postTB</v>
      </c>
      <c r="W228" t="s">
        <v>272</v>
      </c>
      <c r="X228" t="s">
        <v>262</v>
      </c>
      <c r="Y228" t="s">
        <v>5741</v>
      </c>
      <c r="Z228" t="s">
        <v>5750</v>
      </c>
      <c r="AB228" t="s">
        <v>7799</v>
      </c>
      <c r="AE228" t="s">
        <v>5725</v>
      </c>
    </row>
    <row r="229" spans="5:31" x14ac:dyDescent="0.2">
      <c r="E229" s="61" t="s">
        <v>6425</v>
      </c>
      <c r="F229" s="62" t="s">
        <v>6850</v>
      </c>
      <c r="K229" s="61" t="s">
        <v>7317</v>
      </c>
      <c r="L229" s="62" t="s">
        <v>8688</v>
      </c>
      <c r="Q229" t="s">
        <v>4654</v>
      </c>
      <c r="R229" t="s">
        <v>905</v>
      </c>
      <c r="S229" t="s">
        <v>274</v>
      </c>
      <c r="U229" t="str">
        <f t="shared" si="4"/>
        <v>n_postTB_y13_ag5 * LY_postTB_y13_ag5 * u_postTB</v>
      </c>
      <c r="W229" t="s">
        <v>272</v>
      </c>
      <c r="X229" t="s">
        <v>262</v>
      </c>
      <c r="Y229" t="s">
        <v>5742</v>
      </c>
      <c r="Z229" t="s">
        <v>5750</v>
      </c>
      <c r="AB229" t="s">
        <v>7800</v>
      </c>
      <c r="AE229" t="s">
        <v>5726</v>
      </c>
    </row>
    <row r="230" spans="5:31" x14ac:dyDescent="0.2">
      <c r="E230" s="61" t="s">
        <v>6426</v>
      </c>
      <c r="F230" s="62" t="s">
        <v>6851</v>
      </c>
      <c r="K230" s="61" t="s">
        <v>7318</v>
      </c>
      <c r="L230" s="62" t="s">
        <v>8689</v>
      </c>
      <c r="Q230" t="s">
        <v>4655</v>
      </c>
      <c r="R230" t="s">
        <v>906</v>
      </c>
      <c r="S230" t="s">
        <v>274</v>
      </c>
      <c r="U230" t="str">
        <f t="shared" si="4"/>
        <v>n_postTB_y13_ag6 * LY_postTB_y13_ag6 * u_postTB</v>
      </c>
      <c r="W230" t="s">
        <v>272</v>
      </c>
      <c r="X230" t="s">
        <v>262</v>
      </c>
      <c r="Y230" t="s">
        <v>5743</v>
      </c>
      <c r="Z230" t="s">
        <v>5750</v>
      </c>
      <c r="AB230" t="s">
        <v>7801</v>
      </c>
      <c r="AE230" t="s">
        <v>5727</v>
      </c>
    </row>
    <row r="231" spans="5:31" x14ac:dyDescent="0.2">
      <c r="E231" s="61" t="s">
        <v>6427</v>
      </c>
      <c r="F231" s="62" t="s">
        <v>6852</v>
      </c>
      <c r="K231" s="61" t="s">
        <v>7319</v>
      </c>
      <c r="L231" s="62" t="s">
        <v>8690</v>
      </c>
      <c r="Q231" t="s">
        <v>4656</v>
      </c>
      <c r="R231" t="s">
        <v>907</v>
      </c>
      <c r="S231" t="s">
        <v>274</v>
      </c>
      <c r="U231" t="str">
        <f t="shared" si="4"/>
        <v>n_postTB_y13_ag7 * LY_postTB_y13_ag7 * u_postTB</v>
      </c>
      <c r="W231" t="s">
        <v>272</v>
      </c>
      <c r="X231" t="s">
        <v>262</v>
      </c>
      <c r="Y231" t="s">
        <v>5744</v>
      </c>
      <c r="Z231" t="s">
        <v>5750</v>
      </c>
      <c r="AB231" t="s">
        <v>7802</v>
      </c>
      <c r="AE231" t="s">
        <v>5728</v>
      </c>
    </row>
    <row r="232" spans="5:31" x14ac:dyDescent="0.2">
      <c r="E232" s="61" t="s">
        <v>6428</v>
      </c>
      <c r="F232" s="62" t="s">
        <v>6853</v>
      </c>
      <c r="K232" s="61" t="s">
        <v>7320</v>
      </c>
      <c r="L232" s="62" t="s">
        <v>8691</v>
      </c>
      <c r="Q232" t="s">
        <v>4657</v>
      </c>
      <c r="R232" t="s">
        <v>908</v>
      </c>
      <c r="S232" t="s">
        <v>274</v>
      </c>
      <c r="U232" t="str">
        <f t="shared" si="4"/>
        <v>n_postTB_y13_ag8 * LY_postTB_y13_ag8 * u_postTB</v>
      </c>
      <c r="W232" t="s">
        <v>272</v>
      </c>
      <c r="X232" t="s">
        <v>262</v>
      </c>
      <c r="Y232" t="s">
        <v>5745</v>
      </c>
      <c r="Z232" t="s">
        <v>5750</v>
      </c>
      <c r="AB232" t="s">
        <v>7803</v>
      </c>
      <c r="AE232" t="s">
        <v>5729</v>
      </c>
    </row>
    <row r="233" spans="5:31" x14ac:dyDescent="0.2">
      <c r="E233" s="61" t="s">
        <v>6429</v>
      </c>
      <c r="F233" s="62" t="s">
        <v>6854</v>
      </c>
      <c r="K233" s="61" t="s">
        <v>7321</v>
      </c>
      <c r="L233" s="62" t="s">
        <v>8692</v>
      </c>
      <c r="Q233" t="s">
        <v>4658</v>
      </c>
      <c r="R233" t="s">
        <v>909</v>
      </c>
      <c r="S233" t="s">
        <v>274</v>
      </c>
      <c r="U233" t="str">
        <f t="shared" si="4"/>
        <v>n_postTB_y13_ag9 * LY_postTB_y13_ag9 * u_postTB</v>
      </c>
      <c r="W233" t="s">
        <v>272</v>
      </c>
      <c r="X233" t="s">
        <v>262</v>
      </c>
      <c r="Y233" t="s">
        <v>5746</v>
      </c>
      <c r="Z233" t="s">
        <v>5750</v>
      </c>
      <c r="AB233" t="s">
        <v>7804</v>
      </c>
      <c r="AE233" t="s">
        <v>5730</v>
      </c>
    </row>
    <row r="234" spans="5:31" x14ac:dyDescent="0.2">
      <c r="E234" s="61" t="s">
        <v>6430</v>
      </c>
      <c r="F234" s="62" t="s">
        <v>6855</v>
      </c>
      <c r="K234" s="61" t="s">
        <v>7322</v>
      </c>
      <c r="L234" s="62" t="s">
        <v>8693</v>
      </c>
      <c r="Q234" t="s">
        <v>4659</v>
      </c>
      <c r="R234" t="s">
        <v>910</v>
      </c>
      <c r="S234" t="s">
        <v>274</v>
      </c>
      <c r="U234" t="str">
        <f t="shared" si="4"/>
        <v>n_postTB_y13_ag10 * LY_postTB_y13_ag10 * u_postTB</v>
      </c>
      <c r="W234" t="s">
        <v>272</v>
      </c>
      <c r="X234" t="s">
        <v>262</v>
      </c>
      <c r="Y234" t="s">
        <v>5747</v>
      </c>
      <c r="Z234" t="s">
        <v>5750</v>
      </c>
      <c r="AB234" t="s">
        <v>7805</v>
      </c>
      <c r="AE234" t="s">
        <v>5731</v>
      </c>
    </row>
    <row r="235" spans="5:31" x14ac:dyDescent="0.2">
      <c r="E235" s="61" t="s">
        <v>6431</v>
      </c>
      <c r="F235" s="62" t="s">
        <v>6856</v>
      </c>
      <c r="K235" s="61" t="s">
        <v>7323</v>
      </c>
      <c r="L235" s="62" t="s">
        <v>8694</v>
      </c>
      <c r="Q235" t="s">
        <v>4660</v>
      </c>
      <c r="R235" t="s">
        <v>911</v>
      </c>
      <c r="S235" t="s">
        <v>274</v>
      </c>
      <c r="U235" t="str">
        <f t="shared" si="4"/>
        <v>n_postTB_y13_ag11 * LY_postTB_y13_ag11 * u_postTB</v>
      </c>
      <c r="W235" t="s">
        <v>272</v>
      </c>
      <c r="X235" t="s">
        <v>262</v>
      </c>
      <c r="Y235" t="s">
        <v>5748</v>
      </c>
      <c r="Z235" t="s">
        <v>5750</v>
      </c>
      <c r="AB235" t="s">
        <v>7806</v>
      </c>
      <c r="AE235" t="s">
        <v>5732</v>
      </c>
    </row>
    <row r="236" spans="5:31" x14ac:dyDescent="0.2">
      <c r="E236" s="61" t="s">
        <v>6432</v>
      </c>
      <c r="F236" s="62" t="s">
        <v>6857</v>
      </c>
      <c r="K236" s="61" t="s">
        <v>7324</v>
      </c>
      <c r="L236" s="62" t="s">
        <v>8695</v>
      </c>
      <c r="Q236" t="s">
        <v>4661</v>
      </c>
      <c r="R236" t="s">
        <v>912</v>
      </c>
      <c r="S236" t="s">
        <v>274</v>
      </c>
      <c r="U236" t="str">
        <f t="shared" si="4"/>
        <v>n_postTB_y13_ag12 * LY_postTB_y13_ag12 * u_postTB</v>
      </c>
      <c r="W236" t="s">
        <v>272</v>
      </c>
      <c r="X236" t="s">
        <v>262</v>
      </c>
      <c r="Y236" t="s">
        <v>5749</v>
      </c>
      <c r="Z236" t="s">
        <v>5750</v>
      </c>
      <c r="AB236" t="s">
        <v>7807</v>
      </c>
      <c r="AE236" t="s">
        <v>5733</v>
      </c>
    </row>
    <row r="237" spans="5:31" x14ac:dyDescent="0.2">
      <c r="E237" s="61" t="s">
        <v>6433</v>
      </c>
      <c r="F237" s="62" t="s">
        <v>6858</v>
      </c>
      <c r="K237" s="61" t="s">
        <v>7325</v>
      </c>
      <c r="L237" s="62" t="s">
        <v>8696</v>
      </c>
      <c r="Q237" t="s">
        <v>4662</v>
      </c>
      <c r="R237" t="s">
        <v>913</v>
      </c>
      <c r="S237" t="s">
        <v>274</v>
      </c>
      <c r="U237" t="str">
        <f t="shared" si="4"/>
        <v>n_postTB_y13_ag13 * LY_postTB_y13_ag13 * u_postTB</v>
      </c>
      <c r="W237" t="s">
        <v>272</v>
      </c>
      <c r="X237" t="s">
        <v>262</v>
      </c>
      <c r="Y237" t="s">
        <v>5750</v>
      </c>
      <c r="Z237" t="s">
        <v>5750</v>
      </c>
      <c r="AB237" t="s">
        <v>7808</v>
      </c>
      <c r="AE237" t="s">
        <v>5734</v>
      </c>
    </row>
    <row r="238" spans="5:31" x14ac:dyDescent="0.2">
      <c r="E238" s="61" t="s">
        <v>6434</v>
      </c>
      <c r="F238" s="62" t="s">
        <v>6859</v>
      </c>
      <c r="K238" s="61" t="s">
        <v>7326</v>
      </c>
      <c r="L238" s="62" t="s">
        <v>8697</v>
      </c>
      <c r="Q238" t="s">
        <v>4663</v>
      </c>
      <c r="R238" t="s">
        <v>914</v>
      </c>
      <c r="S238" t="s">
        <v>274</v>
      </c>
      <c r="U238" t="str">
        <f t="shared" si="4"/>
        <v>n_postTB_y13_ag14 * LY_postTB_y13_ag14 * u_postTB</v>
      </c>
      <c r="W238" t="s">
        <v>272</v>
      </c>
      <c r="X238" t="s">
        <v>262</v>
      </c>
      <c r="Y238" t="s">
        <v>5751</v>
      </c>
      <c r="Z238" t="s">
        <v>5750</v>
      </c>
      <c r="AB238" t="s">
        <v>7809</v>
      </c>
      <c r="AE238" t="s">
        <v>5735</v>
      </c>
    </row>
    <row r="239" spans="5:31" x14ac:dyDescent="0.2">
      <c r="E239" s="61" t="s">
        <v>6435</v>
      </c>
      <c r="F239" s="62" t="s">
        <v>6860</v>
      </c>
      <c r="K239" s="61" t="s">
        <v>7327</v>
      </c>
      <c r="L239" s="62" t="s">
        <v>8698</v>
      </c>
      <c r="Q239" t="s">
        <v>4664</v>
      </c>
      <c r="R239" t="s">
        <v>915</v>
      </c>
      <c r="S239" t="s">
        <v>274</v>
      </c>
      <c r="U239" t="str">
        <f t="shared" si="4"/>
        <v>n_postTB_y13_ag15 * LY_postTB_y13_ag15 * u_postTB</v>
      </c>
      <c r="W239" t="s">
        <v>272</v>
      </c>
      <c r="X239" t="s">
        <v>262</v>
      </c>
      <c r="Y239" t="s">
        <v>5752</v>
      </c>
      <c r="Z239" t="s">
        <v>5750</v>
      </c>
      <c r="AB239" t="s">
        <v>7810</v>
      </c>
      <c r="AE239" t="s">
        <v>5736</v>
      </c>
    </row>
    <row r="240" spans="5:31" x14ac:dyDescent="0.2">
      <c r="E240" s="61" t="s">
        <v>6436</v>
      </c>
      <c r="F240" s="62" t="s">
        <v>6861</v>
      </c>
      <c r="K240" s="61" t="s">
        <v>7328</v>
      </c>
      <c r="L240" s="62" t="s">
        <v>8699</v>
      </c>
      <c r="Q240" t="s">
        <v>4665</v>
      </c>
      <c r="R240" t="s">
        <v>916</v>
      </c>
      <c r="S240" t="s">
        <v>274</v>
      </c>
      <c r="U240" t="str">
        <f t="shared" si="4"/>
        <v>n_postTB_y13_ag16 * LY_postTB_y13_ag16 * u_postTB</v>
      </c>
      <c r="W240" t="s">
        <v>272</v>
      </c>
      <c r="X240" t="s">
        <v>262</v>
      </c>
      <c r="Y240" t="s">
        <v>5753</v>
      </c>
      <c r="Z240" t="s">
        <v>5750</v>
      </c>
      <c r="AB240" t="s">
        <v>7811</v>
      </c>
      <c r="AE240" t="s">
        <v>5737</v>
      </c>
    </row>
    <row r="241" spans="5:31" x14ac:dyDescent="0.2">
      <c r="E241" s="163" t="s">
        <v>6437</v>
      </c>
      <c r="F241" s="164" t="s">
        <v>6862</v>
      </c>
      <c r="K241" s="163" t="s">
        <v>7329</v>
      </c>
      <c r="L241" s="164" t="s">
        <v>8700</v>
      </c>
      <c r="Q241" t="s">
        <v>4666</v>
      </c>
      <c r="R241" t="s">
        <v>917</v>
      </c>
      <c r="S241" t="s">
        <v>274</v>
      </c>
      <c r="U241" t="str">
        <f t="shared" si="4"/>
        <v>n_postTB_y13_ag17 * LY_postTB_y13_ag17 * u_postTB</v>
      </c>
      <c r="W241" t="s">
        <v>272</v>
      </c>
      <c r="X241" t="s">
        <v>262</v>
      </c>
      <c r="Y241" t="s">
        <v>5754</v>
      </c>
      <c r="Z241" t="s">
        <v>5750</v>
      </c>
      <c r="AB241" t="s">
        <v>7812</v>
      </c>
      <c r="AE241" t="s">
        <v>5738</v>
      </c>
    </row>
    <row r="242" spans="5:31" x14ac:dyDescent="0.2">
      <c r="E242" s="61" t="s">
        <v>6438</v>
      </c>
      <c r="F242" s="62" t="s">
        <v>6863</v>
      </c>
      <c r="K242" s="61" t="s">
        <v>7330</v>
      </c>
      <c r="L242" s="62" t="s">
        <v>8701</v>
      </c>
      <c r="Q242" t="s">
        <v>4667</v>
      </c>
      <c r="R242" t="s">
        <v>918</v>
      </c>
      <c r="S242" t="s">
        <v>274</v>
      </c>
      <c r="U242" t="str">
        <f t="shared" si="4"/>
        <v>n_postTB_y14_ag1 * LY_postTB_y14_ag1 * u_postTB</v>
      </c>
      <c r="W242" t="s">
        <v>272</v>
      </c>
      <c r="X242" t="s">
        <v>262</v>
      </c>
      <c r="Y242">
        <v>1</v>
      </c>
      <c r="Z242" t="s">
        <v>5751</v>
      </c>
      <c r="AB242" t="s">
        <v>7813</v>
      </c>
      <c r="AE242" t="s">
        <v>5722</v>
      </c>
    </row>
    <row r="243" spans="5:31" x14ac:dyDescent="0.2">
      <c r="E243" s="61" t="s">
        <v>6439</v>
      </c>
      <c r="F243" s="62" t="s">
        <v>6864</v>
      </c>
      <c r="K243" s="61" t="s">
        <v>7331</v>
      </c>
      <c r="L243" s="62" t="s">
        <v>8702</v>
      </c>
      <c r="Q243" t="s">
        <v>4668</v>
      </c>
      <c r="R243" t="s">
        <v>919</v>
      </c>
      <c r="S243" t="s">
        <v>274</v>
      </c>
      <c r="U243" t="str">
        <f t="shared" si="4"/>
        <v>n_postTB_y14_ag2 * LY_postTB_y14_ag2 * u_postTB</v>
      </c>
      <c r="W243" t="s">
        <v>272</v>
      </c>
      <c r="X243" t="s">
        <v>262</v>
      </c>
      <c r="Y243" t="s">
        <v>5739</v>
      </c>
      <c r="Z243" t="s">
        <v>5751</v>
      </c>
      <c r="AB243" t="s">
        <v>7814</v>
      </c>
      <c r="AE243" t="s">
        <v>5723</v>
      </c>
    </row>
    <row r="244" spans="5:31" x14ac:dyDescent="0.2">
      <c r="E244" s="61" t="s">
        <v>6440</v>
      </c>
      <c r="F244" s="62" t="s">
        <v>6865</v>
      </c>
      <c r="K244" s="61" t="s">
        <v>7332</v>
      </c>
      <c r="L244" s="62" t="s">
        <v>8703</v>
      </c>
      <c r="Q244" t="s">
        <v>4669</v>
      </c>
      <c r="R244" t="s">
        <v>920</v>
      </c>
      <c r="S244" t="s">
        <v>274</v>
      </c>
      <c r="U244" t="str">
        <f t="shared" si="4"/>
        <v>n_postTB_y14_ag3 * LY_postTB_y14_ag3 * u_postTB</v>
      </c>
      <c r="W244" t="s">
        <v>272</v>
      </c>
      <c r="X244" t="s">
        <v>262</v>
      </c>
      <c r="Y244" t="s">
        <v>5740</v>
      </c>
      <c r="Z244" t="s">
        <v>5751</v>
      </c>
      <c r="AB244" t="s">
        <v>7815</v>
      </c>
      <c r="AE244" t="s">
        <v>5724</v>
      </c>
    </row>
    <row r="245" spans="5:31" x14ac:dyDescent="0.2">
      <c r="E245" s="61" t="s">
        <v>6441</v>
      </c>
      <c r="F245" s="62" t="s">
        <v>6866</v>
      </c>
      <c r="K245" s="61" t="s">
        <v>7333</v>
      </c>
      <c r="L245" s="62" t="s">
        <v>8704</v>
      </c>
      <c r="Q245" t="s">
        <v>4670</v>
      </c>
      <c r="R245" t="s">
        <v>921</v>
      </c>
      <c r="S245" t="s">
        <v>274</v>
      </c>
      <c r="U245" t="str">
        <f t="shared" si="4"/>
        <v>n_postTB_y14_ag4 * LY_postTB_y14_ag4 * u_postTB</v>
      </c>
      <c r="W245" t="s">
        <v>272</v>
      </c>
      <c r="X245" t="s">
        <v>262</v>
      </c>
      <c r="Y245" t="s">
        <v>5741</v>
      </c>
      <c r="Z245" t="s">
        <v>5751</v>
      </c>
      <c r="AB245" t="s">
        <v>7816</v>
      </c>
      <c r="AE245" t="s">
        <v>5725</v>
      </c>
    </row>
    <row r="246" spans="5:31" x14ac:dyDescent="0.2">
      <c r="E246" s="61" t="s">
        <v>6442</v>
      </c>
      <c r="F246" s="62" t="s">
        <v>6867</v>
      </c>
      <c r="K246" s="61" t="s">
        <v>7334</v>
      </c>
      <c r="L246" s="62" t="s">
        <v>8705</v>
      </c>
      <c r="Q246" t="s">
        <v>4671</v>
      </c>
      <c r="R246" t="s">
        <v>922</v>
      </c>
      <c r="S246" t="s">
        <v>274</v>
      </c>
      <c r="U246" t="str">
        <f t="shared" si="4"/>
        <v>n_postTB_y14_ag5 * LY_postTB_y14_ag5 * u_postTB</v>
      </c>
      <c r="W246" t="s">
        <v>272</v>
      </c>
      <c r="X246" t="s">
        <v>262</v>
      </c>
      <c r="Y246" t="s">
        <v>5742</v>
      </c>
      <c r="Z246" t="s">
        <v>5751</v>
      </c>
      <c r="AB246" t="s">
        <v>7817</v>
      </c>
      <c r="AE246" t="s">
        <v>5726</v>
      </c>
    </row>
    <row r="247" spans="5:31" x14ac:dyDescent="0.2">
      <c r="E247" s="61" t="s">
        <v>6443</v>
      </c>
      <c r="F247" s="62" t="s">
        <v>6868</v>
      </c>
      <c r="K247" s="61" t="s">
        <v>7335</v>
      </c>
      <c r="L247" s="62" t="s">
        <v>8706</v>
      </c>
      <c r="Q247" t="s">
        <v>4672</v>
      </c>
      <c r="R247" t="s">
        <v>923</v>
      </c>
      <c r="S247" t="s">
        <v>274</v>
      </c>
      <c r="U247" t="str">
        <f t="shared" si="4"/>
        <v>n_postTB_y14_ag6 * LY_postTB_y14_ag6 * u_postTB</v>
      </c>
      <c r="W247" t="s">
        <v>272</v>
      </c>
      <c r="X247" t="s">
        <v>262</v>
      </c>
      <c r="Y247" t="s">
        <v>5743</v>
      </c>
      <c r="Z247" t="s">
        <v>5751</v>
      </c>
      <c r="AB247" t="s">
        <v>7818</v>
      </c>
      <c r="AE247" t="s">
        <v>5727</v>
      </c>
    </row>
    <row r="248" spans="5:31" x14ac:dyDescent="0.2">
      <c r="E248" s="61" t="s">
        <v>6444</v>
      </c>
      <c r="F248" s="62" t="s">
        <v>6869</v>
      </c>
      <c r="K248" s="61" t="s">
        <v>7336</v>
      </c>
      <c r="L248" s="62" t="s">
        <v>8707</v>
      </c>
      <c r="Q248" t="s">
        <v>4673</v>
      </c>
      <c r="R248" t="s">
        <v>924</v>
      </c>
      <c r="S248" t="s">
        <v>274</v>
      </c>
      <c r="U248" t="str">
        <f t="shared" si="4"/>
        <v>n_postTB_y14_ag7 * LY_postTB_y14_ag7 * u_postTB</v>
      </c>
      <c r="W248" t="s">
        <v>272</v>
      </c>
      <c r="X248" t="s">
        <v>262</v>
      </c>
      <c r="Y248" t="s">
        <v>5744</v>
      </c>
      <c r="Z248" t="s">
        <v>5751</v>
      </c>
      <c r="AB248" t="s">
        <v>7819</v>
      </c>
      <c r="AE248" t="s">
        <v>5728</v>
      </c>
    </row>
    <row r="249" spans="5:31" x14ac:dyDescent="0.2">
      <c r="E249" s="61" t="s">
        <v>6445</v>
      </c>
      <c r="F249" s="62" t="s">
        <v>6870</v>
      </c>
      <c r="K249" s="61" t="s">
        <v>7337</v>
      </c>
      <c r="L249" s="62" t="s">
        <v>8708</v>
      </c>
      <c r="Q249" t="s">
        <v>4674</v>
      </c>
      <c r="R249" t="s">
        <v>925</v>
      </c>
      <c r="S249" t="s">
        <v>274</v>
      </c>
      <c r="U249" t="str">
        <f t="shared" si="4"/>
        <v>n_postTB_y14_ag8 * LY_postTB_y14_ag8 * u_postTB</v>
      </c>
      <c r="W249" t="s">
        <v>272</v>
      </c>
      <c r="X249" t="s">
        <v>262</v>
      </c>
      <c r="Y249" t="s">
        <v>5745</v>
      </c>
      <c r="Z249" t="s">
        <v>5751</v>
      </c>
      <c r="AB249" t="s">
        <v>7820</v>
      </c>
      <c r="AE249" t="s">
        <v>5729</v>
      </c>
    </row>
    <row r="250" spans="5:31" x14ac:dyDescent="0.2">
      <c r="E250" s="61" t="s">
        <v>6446</v>
      </c>
      <c r="F250" s="62" t="s">
        <v>6871</v>
      </c>
      <c r="K250" s="61" t="s">
        <v>7338</v>
      </c>
      <c r="L250" s="62" t="s">
        <v>8709</v>
      </c>
      <c r="Q250" t="s">
        <v>4675</v>
      </c>
      <c r="R250" t="s">
        <v>926</v>
      </c>
      <c r="S250" t="s">
        <v>274</v>
      </c>
      <c r="U250" t="str">
        <f t="shared" si="4"/>
        <v>n_postTB_y14_ag9 * LY_postTB_y14_ag9 * u_postTB</v>
      </c>
      <c r="W250" t="s">
        <v>272</v>
      </c>
      <c r="X250" t="s">
        <v>262</v>
      </c>
      <c r="Y250" t="s">
        <v>5746</v>
      </c>
      <c r="Z250" t="s">
        <v>5751</v>
      </c>
      <c r="AB250" t="s">
        <v>7821</v>
      </c>
      <c r="AE250" t="s">
        <v>5730</v>
      </c>
    </row>
    <row r="251" spans="5:31" x14ac:dyDescent="0.2">
      <c r="E251" s="61" t="s">
        <v>6447</v>
      </c>
      <c r="F251" s="62" t="s">
        <v>6872</v>
      </c>
      <c r="K251" s="61" t="s">
        <v>7339</v>
      </c>
      <c r="L251" s="62" t="s">
        <v>8710</v>
      </c>
      <c r="Q251" t="s">
        <v>4676</v>
      </c>
      <c r="R251" t="s">
        <v>927</v>
      </c>
      <c r="S251" t="s">
        <v>274</v>
      </c>
      <c r="U251" t="str">
        <f t="shared" si="4"/>
        <v>n_postTB_y14_ag10 * LY_postTB_y14_ag10 * u_postTB</v>
      </c>
      <c r="W251" t="s">
        <v>272</v>
      </c>
      <c r="X251" t="s">
        <v>262</v>
      </c>
      <c r="Y251" t="s">
        <v>5747</v>
      </c>
      <c r="Z251" t="s">
        <v>5751</v>
      </c>
      <c r="AB251" t="s">
        <v>7822</v>
      </c>
      <c r="AE251" t="s">
        <v>5731</v>
      </c>
    </row>
    <row r="252" spans="5:31" x14ac:dyDescent="0.2">
      <c r="E252" s="61" t="s">
        <v>6448</v>
      </c>
      <c r="F252" s="62" t="s">
        <v>6873</v>
      </c>
      <c r="K252" s="61" t="s">
        <v>7340</v>
      </c>
      <c r="L252" s="62" t="s">
        <v>8711</v>
      </c>
      <c r="Q252" t="s">
        <v>4677</v>
      </c>
      <c r="R252" t="s">
        <v>928</v>
      </c>
      <c r="S252" t="s">
        <v>274</v>
      </c>
      <c r="U252" t="str">
        <f t="shared" si="4"/>
        <v>n_postTB_y14_ag11 * LY_postTB_y14_ag11 * u_postTB</v>
      </c>
      <c r="W252" t="s">
        <v>272</v>
      </c>
      <c r="X252" t="s">
        <v>262</v>
      </c>
      <c r="Y252" t="s">
        <v>5748</v>
      </c>
      <c r="Z252" t="s">
        <v>5751</v>
      </c>
      <c r="AB252" t="s">
        <v>7823</v>
      </c>
      <c r="AE252" t="s">
        <v>5732</v>
      </c>
    </row>
    <row r="253" spans="5:31" x14ac:dyDescent="0.2">
      <c r="E253" s="61" t="s">
        <v>6449</v>
      </c>
      <c r="F253" s="62" t="s">
        <v>6874</v>
      </c>
      <c r="K253" s="61" t="s">
        <v>7341</v>
      </c>
      <c r="L253" s="62" t="s">
        <v>8712</v>
      </c>
      <c r="Q253" t="s">
        <v>4678</v>
      </c>
      <c r="R253" t="s">
        <v>929</v>
      </c>
      <c r="S253" t="s">
        <v>274</v>
      </c>
      <c r="U253" t="str">
        <f t="shared" si="4"/>
        <v>n_postTB_y14_ag12 * LY_postTB_y14_ag12 * u_postTB</v>
      </c>
      <c r="W253" t="s">
        <v>272</v>
      </c>
      <c r="X253" t="s">
        <v>262</v>
      </c>
      <c r="Y253" t="s">
        <v>5749</v>
      </c>
      <c r="Z253" t="s">
        <v>5751</v>
      </c>
      <c r="AB253" t="s">
        <v>7824</v>
      </c>
      <c r="AE253" t="s">
        <v>5733</v>
      </c>
    </row>
    <row r="254" spans="5:31" x14ac:dyDescent="0.2">
      <c r="E254" s="61" t="s">
        <v>6450</v>
      </c>
      <c r="F254" s="62" t="s">
        <v>6875</v>
      </c>
      <c r="K254" s="61" t="s">
        <v>7342</v>
      </c>
      <c r="L254" s="62" t="s">
        <v>8713</v>
      </c>
      <c r="Q254" t="s">
        <v>4679</v>
      </c>
      <c r="R254" t="s">
        <v>930</v>
      </c>
      <c r="S254" t="s">
        <v>274</v>
      </c>
      <c r="U254" t="str">
        <f t="shared" si="4"/>
        <v>n_postTB_y14_ag13 * LY_postTB_y14_ag13 * u_postTB</v>
      </c>
      <c r="W254" t="s">
        <v>272</v>
      </c>
      <c r="X254" t="s">
        <v>262</v>
      </c>
      <c r="Y254" t="s">
        <v>5750</v>
      </c>
      <c r="Z254" t="s">
        <v>5751</v>
      </c>
      <c r="AB254" t="s">
        <v>7825</v>
      </c>
      <c r="AE254" t="s">
        <v>5734</v>
      </c>
    </row>
    <row r="255" spans="5:31" x14ac:dyDescent="0.2">
      <c r="E255" s="61" t="s">
        <v>6451</v>
      </c>
      <c r="F255" s="62" t="s">
        <v>6876</v>
      </c>
      <c r="K255" s="61" t="s">
        <v>7343</v>
      </c>
      <c r="L255" s="62" t="s">
        <v>8714</v>
      </c>
      <c r="Q255" t="s">
        <v>4680</v>
      </c>
      <c r="R255" t="s">
        <v>931</v>
      </c>
      <c r="S255" t="s">
        <v>274</v>
      </c>
      <c r="U255" t="str">
        <f t="shared" si="4"/>
        <v>n_postTB_y14_ag14 * LY_postTB_y14_ag14 * u_postTB</v>
      </c>
      <c r="W255" t="s">
        <v>272</v>
      </c>
      <c r="X255" t="s">
        <v>262</v>
      </c>
      <c r="Y255" t="s">
        <v>5751</v>
      </c>
      <c r="Z255" t="s">
        <v>5751</v>
      </c>
      <c r="AB255" t="s">
        <v>7826</v>
      </c>
      <c r="AE255" t="s">
        <v>5735</v>
      </c>
    </row>
    <row r="256" spans="5:31" x14ac:dyDescent="0.2">
      <c r="E256" s="61" t="s">
        <v>6452</v>
      </c>
      <c r="F256" s="62" t="s">
        <v>6877</v>
      </c>
      <c r="K256" s="61" t="s">
        <v>7344</v>
      </c>
      <c r="L256" s="62" t="s">
        <v>8715</v>
      </c>
      <c r="Q256" t="s">
        <v>4681</v>
      </c>
      <c r="R256" t="s">
        <v>932</v>
      </c>
      <c r="S256" t="s">
        <v>274</v>
      </c>
      <c r="U256" t="str">
        <f t="shared" si="4"/>
        <v>n_postTB_y14_ag15 * LY_postTB_y14_ag15 * u_postTB</v>
      </c>
      <c r="W256" t="s">
        <v>272</v>
      </c>
      <c r="X256" t="s">
        <v>262</v>
      </c>
      <c r="Y256" t="s">
        <v>5752</v>
      </c>
      <c r="Z256" t="s">
        <v>5751</v>
      </c>
      <c r="AB256" t="s">
        <v>7827</v>
      </c>
      <c r="AE256" t="s">
        <v>5736</v>
      </c>
    </row>
    <row r="257" spans="5:31" x14ac:dyDescent="0.2">
      <c r="E257" s="61" t="s">
        <v>6453</v>
      </c>
      <c r="F257" s="62" t="s">
        <v>6878</v>
      </c>
      <c r="K257" s="61" t="s">
        <v>7345</v>
      </c>
      <c r="L257" s="62" t="s">
        <v>8716</v>
      </c>
      <c r="Q257" t="s">
        <v>4682</v>
      </c>
      <c r="R257" t="s">
        <v>933</v>
      </c>
      <c r="S257" t="s">
        <v>274</v>
      </c>
      <c r="U257" t="str">
        <f t="shared" si="4"/>
        <v>n_postTB_y14_ag16 * LY_postTB_y14_ag16 * u_postTB</v>
      </c>
      <c r="W257" t="s">
        <v>272</v>
      </c>
      <c r="X257" t="s">
        <v>262</v>
      </c>
      <c r="Y257" t="s">
        <v>5753</v>
      </c>
      <c r="Z257" t="s">
        <v>5751</v>
      </c>
      <c r="AB257" t="s">
        <v>7828</v>
      </c>
      <c r="AE257" t="s">
        <v>5737</v>
      </c>
    </row>
    <row r="258" spans="5:31" x14ac:dyDescent="0.2">
      <c r="E258" s="163" t="s">
        <v>6454</v>
      </c>
      <c r="F258" s="164" t="s">
        <v>6879</v>
      </c>
      <c r="K258" s="163" t="s">
        <v>7346</v>
      </c>
      <c r="L258" s="164" t="s">
        <v>8717</v>
      </c>
      <c r="Q258" t="s">
        <v>4683</v>
      </c>
      <c r="R258" t="s">
        <v>934</v>
      </c>
      <c r="S258" t="s">
        <v>274</v>
      </c>
      <c r="U258" t="str">
        <f t="shared" si="4"/>
        <v>n_postTB_y14_ag17 * LY_postTB_y14_ag17 * u_postTB</v>
      </c>
      <c r="W258" t="s">
        <v>272</v>
      </c>
      <c r="X258" t="s">
        <v>262</v>
      </c>
      <c r="Y258" t="s">
        <v>5754</v>
      </c>
      <c r="Z258" t="s">
        <v>5751</v>
      </c>
      <c r="AB258" t="s">
        <v>7829</v>
      </c>
      <c r="AE258" t="s">
        <v>5738</v>
      </c>
    </row>
    <row r="259" spans="5:31" x14ac:dyDescent="0.2">
      <c r="E259" s="61" t="s">
        <v>6455</v>
      </c>
      <c r="F259" s="62" t="s">
        <v>6880</v>
      </c>
      <c r="K259" s="61" t="s">
        <v>7347</v>
      </c>
      <c r="L259" s="62" t="s">
        <v>8718</v>
      </c>
      <c r="Q259" t="s">
        <v>4684</v>
      </c>
      <c r="R259" t="s">
        <v>935</v>
      </c>
      <c r="S259" t="s">
        <v>274</v>
      </c>
      <c r="U259" t="str">
        <f t="shared" si="4"/>
        <v>n_postTB_y15_ag1 * LY_postTB_y15_ag1 * u_postTB</v>
      </c>
      <c r="W259" t="s">
        <v>272</v>
      </c>
      <c r="X259" t="s">
        <v>262</v>
      </c>
      <c r="Y259">
        <v>1</v>
      </c>
      <c r="Z259" t="s">
        <v>5752</v>
      </c>
      <c r="AB259" t="s">
        <v>7830</v>
      </c>
      <c r="AE259" t="s">
        <v>5722</v>
      </c>
    </row>
    <row r="260" spans="5:31" x14ac:dyDescent="0.2">
      <c r="E260" s="61" t="s">
        <v>6456</v>
      </c>
      <c r="F260" s="62" t="s">
        <v>6881</v>
      </c>
      <c r="K260" s="61" t="s">
        <v>7348</v>
      </c>
      <c r="L260" s="62" t="s">
        <v>8719</v>
      </c>
      <c r="Q260" t="s">
        <v>4685</v>
      </c>
      <c r="R260" t="s">
        <v>936</v>
      </c>
      <c r="S260" t="s">
        <v>274</v>
      </c>
      <c r="U260" t="str">
        <f t="shared" si="4"/>
        <v>n_postTB_y15_ag2 * LY_postTB_y15_ag2 * u_postTB</v>
      </c>
      <c r="W260" t="s">
        <v>272</v>
      </c>
      <c r="X260" t="s">
        <v>262</v>
      </c>
      <c r="Y260" t="s">
        <v>5739</v>
      </c>
      <c r="Z260" t="s">
        <v>5752</v>
      </c>
      <c r="AB260" t="s">
        <v>7831</v>
      </c>
      <c r="AE260" t="s">
        <v>5723</v>
      </c>
    </row>
    <row r="261" spans="5:31" x14ac:dyDescent="0.2">
      <c r="E261" s="61" t="s">
        <v>6457</v>
      </c>
      <c r="F261" s="62" t="s">
        <v>6882</v>
      </c>
      <c r="K261" s="61" t="s">
        <v>7349</v>
      </c>
      <c r="L261" s="62" t="s">
        <v>8720</v>
      </c>
      <c r="Q261" t="s">
        <v>4686</v>
      </c>
      <c r="R261" t="s">
        <v>937</v>
      </c>
      <c r="S261" t="s">
        <v>274</v>
      </c>
      <c r="U261" t="str">
        <f t="shared" si="4"/>
        <v>n_postTB_y15_ag3 * LY_postTB_y15_ag3 * u_postTB</v>
      </c>
      <c r="W261" t="s">
        <v>272</v>
      </c>
      <c r="X261" t="s">
        <v>262</v>
      </c>
      <c r="Y261" t="s">
        <v>5740</v>
      </c>
      <c r="Z261" t="s">
        <v>5752</v>
      </c>
      <c r="AB261" t="s">
        <v>7832</v>
      </c>
      <c r="AE261" t="s">
        <v>5724</v>
      </c>
    </row>
    <row r="262" spans="5:31" x14ac:dyDescent="0.2">
      <c r="E262" s="61" t="s">
        <v>6458</v>
      </c>
      <c r="F262" s="62" t="s">
        <v>6883</v>
      </c>
      <c r="K262" s="61" t="s">
        <v>7350</v>
      </c>
      <c r="L262" s="62" t="s">
        <v>8721</v>
      </c>
      <c r="Q262" t="s">
        <v>4687</v>
      </c>
      <c r="R262" t="s">
        <v>938</v>
      </c>
      <c r="S262" t="s">
        <v>274</v>
      </c>
      <c r="U262" t="str">
        <f t="shared" si="4"/>
        <v>n_postTB_y15_ag4 * LY_postTB_y15_ag4 * u_postTB</v>
      </c>
      <c r="W262" t="s">
        <v>272</v>
      </c>
      <c r="X262" t="s">
        <v>262</v>
      </c>
      <c r="Y262" t="s">
        <v>5741</v>
      </c>
      <c r="Z262" t="s">
        <v>5752</v>
      </c>
      <c r="AB262" t="s">
        <v>7833</v>
      </c>
      <c r="AE262" t="s">
        <v>5725</v>
      </c>
    </row>
    <row r="263" spans="5:31" x14ac:dyDescent="0.2">
      <c r="E263" s="61" t="s">
        <v>6459</v>
      </c>
      <c r="F263" s="62" t="s">
        <v>6884</v>
      </c>
      <c r="K263" s="61" t="s">
        <v>7351</v>
      </c>
      <c r="L263" s="62" t="s">
        <v>8722</v>
      </c>
      <c r="Q263" t="s">
        <v>4688</v>
      </c>
      <c r="R263" t="s">
        <v>939</v>
      </c>
      <c r="S263" t="s">
        <v>274</v>
      </c>
      <c r="U263" t="str">
        <f t="shared" si="4"/>
        <v>n_postTB_y15_ag5 * LY_postTB_y15_ag5 * u_postTB</v>
      </c>
      <c r="W263" t="s">
        <v>272</v>
      </c>
      <c r="X263" t="s">
        <v>262</v>
      </c>
      <c r="Y263" t="s">
        <v>5742</v>
      </c>
      <c r="Z263" t="s">
        <v>5752</v>
      </c>
      <c r="AB263" t="s">
        <v>7834</v>
      </c>
      <c r="AE263" t="s">
        <v>5726</v>
      </c>
    </row>
    <row r="264" spans="5:31" x14ac:dyDescent="0.2">
      <c r="E264" s="61" t="s">
        <v>6460</v>
      </c>
      <c r="F264" s="62" t="s">
        <v>6885</v>
      </c>
      <c r="K264" s="61" t="s">
        <v>7352</v>
      </c>
      <c r="L264" s="62" t="s">
        <v>8723</v>
      </c>
      <c r="Q264" t="s">
        <v>4689</v>
      </c>
      <c r="R264" t="s">
        <v>940</v>
      </c>
      <c r="S264" t="s">
        <v>274</v>
      </c>
      <c r="U264" t="str">
        <f t="shared" si="4"/>
        <v>n_postTB_y15_ag6 * LY_postTB_y15_ag6 * u_postTB</v>
      </c>
      <c r="W264" t="s">
        <v>272</v>
      </c>
      <c r="X264" t="s">
        <v>262</v>
      </c>
      <c r="Y264" t="s">
        <v>5743</v>
      </c>
      <c r="Z264" t="s">
        <v>5752</v>
      </c>
      <c r="AB264" t="s">
        <v>7835</v>
      </c>
      <c r="AE264" t="s">
        <v>5727</v>
      </c>
    </row>
    <row r="265" spans="5:31" x14ac:dyDescent="0.2">
      <c r="E265" s="61" t="s">
        <v>6461</v>
      </c>
      <c r="F265" s="62" t="s">
        <v>6886</v>
      </c>
      <c r="K265" s="61" t="s">
        <v>7353</v>
      </c>
      <c r="L265" s="62" t="s">
        <v>8724</v>
      </c>
      <c r="Q265" t="s">
        <v>4690</v>
      </c>
      <c r="R265" t="s">
        <v>941</v>
      </c>
      <c r="S265" t="s">
        <v>274</v>
      </c>
      <c r="U265" t="str">
        <f t="shared" si="4"/>
        <v>n_postTB_y15_ag7 * LY_postTB_y15_ag7 * u_postTB</v>
      </c>
      <c r="W265" t="s">
        <v>272</v>
      </c>
      <c r="X265" t="s">
        <v>262</v>
      </c>
      <c r="Y265" t="s">
        <v>5744</v>
      </c>
      <c r="Z265" t="s">
        <v>5752</v>
      </c>
      <c r="AB265" t="s">
        <v>7836</v>
      </c>
      <c r="AE265" t="s">
        <v>5728</v>
      </c>
    </row>
    <row r="266" spans="5:31" x14ac:dyDescent="0.2">
      <c r="E266" s="61" t="s">
        <v>6462</v>
      </c>
      <c r="F266" s="62" t="s">
        <v>6887</v>
      </c>
      <c r="K266" s="61" t="s">
        <v>7354</v>
      </c>
      <c r="L266" s="62" t="s">
        <v>8725</v>
      </c>
      <c r="Q266" t="s">
        <v>4691</v>
      </c>
      <c r="R266" t="s">
        <v>942</v>
      </c>
      <c r="S266" t="s">
        <v>274</v>
      </c>
      <c r="U266" t="str">
        <f t="shared" si="4"/>
        <v>n_postTB_y15_ag8 * LY_postTB_y15_ag8 * u_postTB</v>
      </c>
      <c r="W266" t="s">
        <v>272</v>
      </c>
      <c r="X266" t="s">
        <v>262</v>
      </c>
      <c r="Y266" t="s">
        <v>5745</v>
      </c>
      <c r="Z266" t="s">
        <v>5752</v>
      </c>
      <c r="AB266" t="s">
        <v>7837</v>
      </c>
      <c r="AE266" t="s">
        <v>5729</v>
      </c>
    </row>
    <row r="267" spans="5:31" x14ac:dyDescent="0.2">
      <c r="E267" s="61" t="s">
        <v>6463</v>
      </c>
      <c r="F267" s="62" t="s">
        <v>6888</v>
      </c>
      <c r="K267" s="61" t="s">
        <v>7355</v>
      </c>
      <c r="L267" s="62" t="s">
        <v>8726</v>
      </c>
      <c r="Q267" t="s">
        <v>4692</v>
      </c>
      <c r="R267" t="s">
        <v>943</v>
      </c>
      <c r="S267" t="s">
        <v>274</v>
      </c>
      <c r="U267" t="str">
        <f t="shared" si="4"/>
        <v>n_postTB_y15_ag9 * LY_postTB_y15_ag9 * u_postTB</v>
      </c>
      <c r="W267" t="s">
        <v>272</v>
      </c>
      <c r="X267" t="s">
        <v>262</v>
      </c>
      <c r="Y267" t="s">
        <v>5746</v>
      </c>
      <c r="Z267" t="s">
        <v>5752</v>
      </c>
      <c r="AB267" t="s">
        <v>7838</v>
      </c>
      <c r="AE267" t="s">
        <v>5730</v>
      </c>
    </row>
    <row r="268" spans="5:31" x14ac:dyDescent="0.2">
      <c r="E268" s="61" t="s">
        <v>6464</v>
      </c>
      <c r="F268" s="62" t="s">
        <v>6889</v>
      </c>
      <c r="K268" s="61" t="s">
        <v>7356</v>
      </c>
      <c r="L268" s="62" t="s">
        <v>8727</v>
      </c>
      <c r="Q268" t="s">
        <v>4693</v>
      </c>
      <c r="R268" t="s">
        <v>944</v>
      </c>
      <c r="S268" t="s">
        <v>274</v>
      </c>
      <c r="U268" t="str">
        <f t="shared" si="4"/>
        <v>n_postTB_y15_ag10 * LY_postTB_y15_ag10 * u_postTB</v>
      </c>
      <c r="W268" t="s">
        <v>272</v>
      </c>
      <c r="X268" t="s">
        <v>262</v>
      </c>
      <c r="Y268" t="s">
        <v>5747</v>
      </c>
      <c r="Z268" t="s">
        <v>5752</v>
      </c>
      <c r="AB268" t="s">
        <v>7839</v>
      </c>
      <c r="AE268" t="s">
        <v>5731</v>
      </c>
    </row>
    <row r="269" spans="5:31" x14ac:dyDescent="0.2">
      <c r="E269" s="61" t="s">
        <v>6465</v>
      </c>
      <c r="F269" s="62" t="s">
        <v>6890</v>
      </c>
      <c r="K269" s="61" t="s">
        <v>7357</v>
      </c>
      <c r="L269" s="62" t="s">
        <v>8728</v>
      </c>
      <c r="Q269" t="s">
        <v>4694</v>
      </c>
      <c r="R269" t="s">
        <v>945</v>
      </c>
      <c r="S269" t="s">
        <v>274</v>
      </c>
      <c r="U269" t="str">
        <f t="shared" si="4"/>
        <v>n_postTB_y15_ag11 * LY_postTB_y15_ag11 * u_postTB</v>
      </c>
      <c r="W269" t="s">
        <v>272</v>
      </c>
      <c r="X269" t="s">
        <v>262</v>
      </c>
      <c r="Y269" t="s">
        <v>5748</v>
      </c>
      <c r="Z269" t="s">
        <v>5752</v>
      </c>
      <c r="AB269" t="s">
        <v>7840</v>
      </c>
      <c r="AE269" t="s">
        <v>5732</v>
      </c>
    </row>
    <row r="270" spans="5:31" x14ac:dyDescent="0.2">
      <c r="E270" s="61" t="s">
        <v>6466</v>
      </c>
      <c r="F270" s="62" t="s">
        <v>6891</v>
      </c>
      <c r="K270" s="61" t="s">
        <v>7358</v>
      </c>
      <c r="L270" s="62" t="s">
        <v>8729</v>
      </c>
      <c r="Q270" t="s">
        <v>4695</v>
      </c>
      <c r="R270" t="s">
        <v>946</v>
      </c>
      <c r="S270" t="s">
        <v>274</v>
      </c>
      <c r="U270" t="str">
        <f t="shared" si="4"/>
        <v>n_postTB_y15_ag12 * LY_postTB_y15_ag12 * u_postTB</v>
      </c>
      <c r="W270" t="s">
        <v>272</v>
      </c>
      <c r="X270" t="s">
        <v>262</v>
      </c>
      <c r="Y270" t="s">
        <v>5749</v>
      </c>
      <c r="Z270" t="s">
        <v>5752</v>
      </c>
      <c r="AB270" t="s">
        <v>7841</v>
      </c>
      <c r="AE270" t="s">
        <v>5733</v>
      </c>
    </row>
    <row r="271" spans="5:31" x14ac:dyDescent="0.2">
      <c r="E271" s="61" t="s">
        <v>6467</v>
      </c>
      <c r="F271" s="62" t="s">
        <v>6892</v>
      </c>
      <c r="K271" s="61" t="s">
        <v>7359</v>
      </c>
      <c r="L271" s="62" t="s">
        <v>8730</v>
      </c>
      <c r="Q271" t="s">
        <v>4696</v>
      </c>
      <c r="R271" t="s">
        <v>947</v>
      </c>
      <c r="S271" t="s">
        <v>274</v>
      </c>
      <c r="U271" t="str">
        <f t="shared" si="4"/>
        <v>n_postTB_y15_ag13 * LY_postTB_y15_ag13 * u_postTB</v>
      </c>
      <c r="W271" t="s">
        <v>272</v>
      </c>
      <c r="X271" t="s">
        <v>262</v>
      </c>
      <c r="Y271" t="s">
        <v>5750</v>
      </c>
      <c r="Z271" t="s">
        <v>5752</v>
      </c>
      <c r="AB271" t="s">
        <v>7842</v>
      </c>
      <c r="AE271" t="s">
        <v>5734</v>
      </c>
    </row>
    <row r="272" spans="5:31" x14ac:dyDescent="0.2">
      <c r="E272" s="61" t="s">
        <v>6468</v>
      </c>
      <c r="F272" s="62" t="s">
        <v>6893</v>
      </c>
      <c r="K272" s="61" t="s">
        <v>7360</v>
      </c>
      <c r="L272" s="62" t="s">
        <v>8731</v>
      </c>
      <c r="Q272" t="s">
        <v>4697</v>
      </c>
      <c r="R272" t="s">
        <v>948</v>
      </c>
      <c r="S272" t="s">
        <v>274</v>
      </c>
      <c r="U272" t="str">
        <f t="shared" si="4"/>
        <v>n_postTB_y15_ag14 * LY_postTB_y15_ag14 * u_postTB</v>
      </c>
      <c r="W272" t="s">
        <v>272</v>
      </c>
      <c r="X272" t="s">
        <v>262</v>
      </c>
      <c r="Y272" t="s">
        <v>5751</v>
      </c>
      <c r="Z272" t="s">
        <v>5752</v>
      </c>
      <c r="AB272" t="s">
        <v>7843</v>
      </c>
      <c r="AE272" t="s">
        <v>5735</v>
      </c>
    </row>
    <row r="273" spans="5:31" x14ac:dyDescent="0.2">
      <c r="E273" s="61" t="s">
        <v>6469</v>
      </c>
      <c r="F273" s="62" t="s">
        <v>6894</v>
      </c>
      <c r="K273" s="61" t="s">
        <v>7361</v>
      </c>
      <c r="L273" s="62" t="s">
        <v>8732</v>
      </c>
      <c r="Q273" t="s">
        <v>4698</v>
      </c>
      <c r="R273" t="s">
        <v>949</v>
      </c>
      <c r="S273" t="s">
        <v>274</v>
      </c>
      <c r="U273" t="str">
        <f t="shared" si="4"/>
        <v>n_postTB_y15_ag15 * LY_postTB_y15_ag15 * u_postTB</v>
      </c>
      <c r="W273" t="s">
        <v>272</v>
      </c>
      <c r="X273" t="s">
        <v>262</v>
      </c>
      <c r="Y273" t="s">
        <v>5752</v>
      </c>
      <c r="Z273" t="s">
        <v>5752</v>
      </c>
      <c r="AB273" t="s">
        <v>7844</v>
      </c>
      <c r="AE273" t="s">
        <v>5736</v>
      </c>
    </row>
    <row r="274" spans="5:31" x14ac:dyDescent="0.2">
      <c r="E274" s="61" t="s">
        <v>6470</v>
      </c>
      <c r="F274" s="62" t="s">
        <v>6895</v>
      </c>
      <c r="K274" s="61" t="s">
        <v>7362</v>
      </c>
      <c r="L274" s="62" t="s">
        <v>8733</v>
      </c>
      <c r="Q274" t="s">
        <v>4699</v>
      </c>
      <c r="R274" t="s">
        <v>950</v>
      </c>
      <c r="S274" t="s">
        <v>274</v>
      </c>
      <c r="U274" t="str">
        <f t="shared" si="4"/>
        <v>n_postTB_y15_ag16 * LY_postTB_y15_ag16 * u_postTB</v>
      </c>
      <c r="W274" t="s">
        <v>272</v>
      </c>
      <c r="X274" t="s">
        <v>262</v>
      </c>
      <c r="Y274" t="s">
        <v>5753</v>
      </c>
      <c r="Z274" t="s">
        <v>5752</v>
      </c>
      <c r="AB274" t="s">
        <v>7845</v>
      </c>
      <c r="AE274" t="s">
        <v>5737</v>
      </c>
    </row>
    <row r="275" spans="5:31" x14ac:dyDescent="0.2">
      <c r="E275" s="163" t="s">
        <v>6471</v>
      </c>
      <c r="F275" s="164" t="s">
        <v>6896</v>
      </c>
      <c r="K275" s="163" t="s">
        <v>7363</v>
      </c>
      <c r="L275" s="164" t="s">
        <v>8734</v>
      </c>
      <c r="Q275" t="s">
        <v>4700</v>
      </c>
      <c r="R275" t="s">
        <v>951</v>
      </c>
      <c r="S275" t="s">
        <v>274</v>
      </c>
      <c r="U275" t="str">
        <f t="shared" si="4"/>
        <v>n_postTB_y15_ag17 * LY_postTB_y15_ag17 * u_postTB</v>
      </c>
      <c r="W275" t="s">
        <v>272</v>
      </c>
      <c r="X275" t="s">
        <v>262</v>
      </c>
      <c r="Y275" t="s">
        <v>5754</v>
      </c>
      <c r="Z275" t="s">
        <v>5752</v>
      </c>
      <c r="AB275" t="s">
        <v>7846</v>
      </c>
      <c r="AE275" t="s">
        <v>5738</v>
      </c>
    </row>
    <row r="276" spans="5:31" x14ac:dyDescent="0.2">
      <c r="E276" s="61" t="s">
        <v>6472</v>
      </c>
      <c r="F276" s="62" t="s">
        <v>6897</v>
      </c>
      <c r="K276" s="61" t="s">
        <v>7364</v>
      </c>
      <c r="L276" s="62" t="s">
        <v>8735</v>
      </c>
      <c r="Q276" t="s">
        <v>4701</v>
      </c>
      <c r="R276" t="s">
        <v>952</v>
      </c>
      <c r="S276" t="s">
        <v>274</v>
      </c>
      <c r="U276" t="str">
        <f t="shared" si="4"/>
        <v>n_postTB_y16_ag1 * LY_postTB_y16_ag1 * u_postTB</v>
      </c>
      <c r="W276" t="s">
        <v>272</v>
      </c>
      <c r="X276" t="s">
        <v>262</v>
      </c>
      <c r="Y276">
        <v>1</v>
      </c>
      <c r="Z276" t="s">
        <v>5753</v>
      </c>
      <c r="AB276" t="s">
        <v>7847</v>
      </c>
      <c r="AE276" t="s">
        <v>5722</v>
      </c>
    </row>
    <row r="277" spans="5:31" x14ac:dyDescent="0.2">
      <c r="E277" s="61" t="s">
        <v>6473</v>
      </c>
      <c r="F277" s="62" t="s">
        <v>6898</v>
      </c>
      <c r="K277" s="61" t="s">
        <v>7365</v>
      </c>
      <c r="L277" s="62" t="s">
        <v>8736</v>
      </c>
      <c r="Q277" t="s">
        <v>4702</v>
      </c>
      <c r="R277" t="s">
        <v>953</v>
      </c>
      <c r="S277" t="s">
        <v>274</v>
      </c>
      <c r="U277" t="str">
        <f t="shared" si="4"/>
        <v>n_postTB_y16_ag2 * LY_postTB_y16_ag2 * u_postTB</v>
      </c>
      <c r="W277" t="s">
        <v>272</v>
      </c>
      <c r="X277" t="s">
        <v>262</v>
      </c>
      <c r="Y277" t="s">
        <v>5739</v>
      </c>
      <c r="Z277" t="s">
        <v>5753</v>
      </c>
      <c r="AB277" t="s">
        <v>7848</v>
      </c>
      <c r="AE277" t="s">
        <v>5723</v>
      </c>
    </row>
    <row r="278" spans="5:31" x14ac:dyDescent="0.2">
      <c r="E278" s="61" t="s">
        <v>6474</v>
      </c>
      <c r="F278" s="62" t="s">
        <v>6899</v>
      </c>
      <c r="K278" s="61" t="s">
        <v>7366</v>
      </c>
      <c r="L278" s="62" t="s">
        <v>8737</v>
      </c>
      <c r="Q278" t="s">
        <v>4703</v>
      </c>
      <c r="R278" t="s">
        <v>954</v>
      </c>
      <c r="S278" t="s">
        <v>274</v>
      </c>
      <c r="U278" t="str">
        <f t="shared" ref="U278:U341" si="5">_xlfn.CONCAT(Q278," * ",R278," * ",S278)</f>
        <v>n_postTB_y16_ag3 * LY_postTB_y16_ag3 * u_postTB</v>
      </c>
      <c r="W278" t="s">
        <v>272</v>
      </c>
      <c r="X278" t="s">
        <v>262</v>
      </c>
      <c r="Y278" t="s">
        <v>5740</v>
      </c>
      <c r="Z278" t="s">
        <v>5753</v>
      </c>
      <c r="AB278" t="s">
        <v>7849</v>
      </c>
      <c r="AE278" t="s">
        <v>5724</v>
      </c>
    </row>
    <row r="279" spans="5:31" x14ac:dyDescent="0.2">
      <c r="E279" s="61" t="s">
        <v>6475</v>
      </c>
      <c r="F279" s="62" t="s">
        <v>6900</v>
      </c>
      <c r="K279" s="61" t="s">
        <v>7367</v>
      </c>
      <c r="L279" s="62" t="s">
        <v>8738</v>
      </c>
      <c r="Q279" t="s">
        <v>4704</v>
      </c>
      <c r="R279" t="s">
        <v>955</v>
      </c>
      <c r="S279" t="s">
        <v>274</v>
      </c>
      <c r="U279" t="str">
        <f t="shared" si="5"/>
        <v>n_postTB_y16_ag4 * LY_postTB_y16_ag4 * u_postTB</v>
      </c>
      <c r="W279" t="s">
        <v>272</v>
      </c>
      <c r="X279" t="s">
        <v>262</v>
      </c>
      <c r="Y279" t="s">
        <v>5741</v>
      </c>
      <c r="Z279" t="s">
        <v>5753</v>
      </c>
      <c r="AB279" t="s">
        <v>7850</v>
      </c>
      <c r="AE279" t="s">
        <v>5725</v>
      </c>
    </row>
    <row r="280" spans="5:31" x14ac:dyDescent="0.2">
      <c r="E280" s="61" t="s">
        <v>6476</v>
      </c>
      <c r="F280" s="62" t="s">
        <v>6901</v>
      </c>
      <c r="K280" s="61" t="s">
        <v>7368</v>
      </c>
      <c r="L280" s="62" t="s">
        <v>8739</v>
      </c>
      <c r="Q280" t="s">
        <v>4705</v>
      </c>
      <c r="R280" t="s">
        <v>956</v>
      </c>
      <c r="S280" t="s">
        <v>274</v>
      </c>
      <c r="U280" t="str">
        <f t="shared" si="5"/>
        <v>n_postTB_y16_ag5 * LY_postTB_y16_ag5 * u_postTB</v>
      </c>
      <c r="W280" t="s">
        <v>272</v>
      </c>
      <c r="X280" t="s">
        <v>262</v>
      </c>
      <c r="Y280" t="s">
        <v>5742</v>
      </c>
      <c r="Z280" t="s">
        <v>5753</v>
      </c>
      <c r="AB280" t="s">
        <v>7851</v>
      </c>
      <c r="AE280" t="s">
        <v>5726</v>
      </c>
    </row>
    <row r="281" spans="5:31" x14ac:dyDescent="0.2">
      <c r="E281" s="61" t="s">
        <v>6477</v>
      </c>
      <c r="F281" s="62" t="s">
        <v>6902</v>
      </c>
      <c r="K281" s="61" t="s">
        <v>7369</v>
      </c>
      <c r="L281" s="62" t="s">
        <v>8740</v>
      </c>
      <c r="Q281" t="s">
        <v>4706</v>
      </c>
      <c r="R281" t="s">
        <v>957</v>
      </c>
      <c r="S281" t="s">
        <v>274</v>
      </c>
      <c r="U281" t="str">
        <f t="shared" si="5"/>
        <v>n_postTB_y16_ag6 * LY_postTB_y16_ag6 * u_postTB</v>
      </c>
      <c r="W281" t="s">
        <v>272</v>
      </c>
      <c r="X281" t="s">
        <v>262</v>
      </c>
      <c r="Y281" t="s">
        <v>5743</v>
      </c>
      <c r="Z281" t="s">
        <v>5753</v>
      </c>
      <c r="AB281" t="s">
        <v>7852</v>
      </c>
      <c r="AE281" t="s">
        <v>5727</v>
      </c>
    </row>
    <row r="282" spans="5:31" x14ac:dyDescent="0.2">
      <c r="E282" s="61" t="s">
        <v>6478</v>
      </c>
      <c r="F282" s="62" t="s">
        <v>6903</v>
      </c>
      <c r="K282" s="61" t="s">
        <v>7370</v>
      </c>
      <c r="L282" s="62" t="s">
        <v>8741</v>
      </c>
      <c r="Q282" t="s">
        <v>4707</v>
      </c>
      <c r="R282" t="s">
        <v>958</v>
      </c>
      <c r="S282" t="s">
        <v>274</v>
      </c>
      <c r="U282" t="str">
        <f t="shared" si="5"/>
        <v>n_postTB_y16_ag7 * LY_postTB_y16_ag7 * u_postTB</v>
      </c>
      <c r="W282" t="s">
        <v>272</v>
      </c>
      <c r="X282" t="s">
        <v>262</v>
      </c>
      <c r="Y282" t="s">
        <v>5744</v>
      </c>
      <c r="Z282" t="s">
        <v>5753</v>
      </c>
      <c r="AB282" t="s">
        <v>7853</v>
      </c>
      <c r="AE282" t="s">
        <v>5728</v>
      </c>
    </row>
    <row r="283" spans="5:31" x14ac:dyDescent="0.2">
      <c r="E283" s="61" t="s">
        <v>6479</v>
      </c>
      <c r="F283" s="62" t="s">
        <v>6904</v>
      </c>
      <c r="K283" s="61" t="s">
        <v>7371</v>
      </c>
      <c r="L283" s="62" t="s">
        <v>8742</v>
      </c>
      <c r="Q283" t="s">
        <v>4708</v>
      </c>
      <c r="R283" t="s">
        <v>959</v>
      </c>
      <c r="S283" t="s">
        <v>274</v>
      </c>
      <c r="U283" t="str">
        <f t="shared" si="5"/>
        <v>n_postTB_y16_ag8 * LY_postTB_y16_ag8 * u_postTB</v>
      </c>
      <c r="W283" t="s">
        <v>272</v>
      </c>
      <c r="X283" t="s">
        <v>262</v>
      </c>
      <c r="Y283" t="s">
        <v>5745</v>
      </c>
      <c r="Z283" t="s">
        <v>5753</v>
      </c>
      <c r="AB283" t="s">
        <v>7854</v>
      </c>
      <c r="AE283" t="s">
        <v>5729</v>
      </c>
    </row>
    <row r="284" spans="5:31" x14ac:dyDescent="0.2">
      <c r="E284" s="61" t="s">
        <v>6480</v>
      </c>
      <c r="F284" s="62" t="s">
        <v>6905</v>
      </c>
      <c r="K284" s="61" t="s">
        <v>7372</v>
      </c>
      <c r="L284" s="62" t="s">
        <v>8743</v>
      </c>
      <c r="Q284" t="s">
        <v>4709</v>
      </c>
      <c r="R284" t="s">
        <v>960</v>
      </c>
      <c r="S284" t="s">
        <v>274</v>
      </c>
      <c r="U284" t="str">
        <f t="shared" si="5"/>
        <v>n_postTB_y16_ag9 * LY_postTB_y16_ag9 * u_postTB</v>
      </c>
      <c r="W284" t="s">
        <v>272</v>
      </c>
      <c r="X284" t="s">
        <v>262</v>
      </c>
      <c r="Y284" t="s">
        <v>5746</v>
      </c>
      <c r="Z284" t="s">
        <v>5753</v>
      </c>
      <c r="AB284" t="s">
        <v>7855</v>
      </c>
      <c r="AE284" t="s">
        <v>5730</v>
      </c>
    </row>
    <row r="285" spans="5:31" x14ac:dyDescent="0.2">
      <c r="E285" s="61" t="s">
        <v>6481</v>
      </c>
      <c r="F285" s="62" t="s">
        <v>6906</v>
      </c>
      <c r="K285" s="61" t="s">
        <v>7373</v>
      </c>
      <c r="L285" s="62" t="s">
        <v>8744</v>
      </c>
      <c r="Q285" t="s">
        <v>4710</v>
      </c>
      <c r="R285" t="s">
        <v>961</v>
      </c>
      <c r="S285" t="s">
        <v>274</v>
      </c>
      <c r="U285" t="str">
        <f t="shared" si="5"/>
        <v>n_postTB_y16_ag10 * LY_postTB_y16_ag10 * u_postTB</v>
      </c>
      <c r="W285" t="s">
        <v>272</v>
      </c>
      <c r="X285" t="s">
        <v>262</v>
      </c>
      <c r="Y285" t="s">
        <v>5747</v>
      </c>
      <c r="Z285" t="s">
        <v>5753</v>
      </c>
      <c r="AB285" t="s">
        <v>7856</v>
      </c>
      <c r="AE285" t="s">
        <v>5731</v>
      </c>
    </row>
    <row r="286" spans="5:31" x14ac:dyDescent="0.2">
      <c r="E286" s="61" t="s">
        <v>6482</v>
      </c>
      <c r="F286" s="62" t="s">
        <v>6907</v>
      </c>
      <c r="K286" s="61" t="s">
        <v>7374</v>
      </c>
      <c r="L286" s="62" t="s">
        <v>8745</v>
      </c>
      <c r="Q286" t="s">
        <v>4711</v>
      </c>
      <c r="R286" t="s">
        <v>962</v>
      </c>
      <c r="S286" t="s">
        <v>274</v>
      </c>
      <c r="U286" t="str">
        <f t="shared" si="5"/>
        <v>n_postTB_y16_ag11 * LY_postTB_y16_ag11 * u_postTB</v>
      </c>
      <c r="W286" t="s">
        <v>272</v>
      </c>
      <c r="X286" t="s">
        <v>262</v>
      </c>
      <c r="Y286" t="s">
        <v>5748</v>
      </c>
      <c r="Z286" t="s">
        <v>5753</v>
      </c>
      <c r="AB286" t="s">
        <v>7857</v>
      </c>
      <c r="AE286" t="s">
        <v>5732</v>
      </c>
    </row>
    <row r="287" spans="5:31" x14ac:dyDescent="0.2">
      <c r="E287" s="61" t="s">
        <v>6483</v>
      </c>
      <c r="F287" s="62" t="s">
        <v>6908</v>
      </c>
      <c r="K287" s="61" t="s">
        <v>7375</v>
      </c>
      <c r="L287" s="62" t="s">
        <v>8746</v>
      </c>
      <c r="Q287" t="s">
        <v>4712</v>
      </c>
      <c r="R287" t="s">
        <v>963</v>
      </c>
      <c r="S287" t="s">
        <v>274</v>
      </c>
      <c r="U287" t="str">
        <f t="shared" si="5"/>
        <v>n_postTB_y16_ag12 * LY_postTB_y16_ag12 * u_postTB</v>
      </c>
      <c r="W287" t="s">
        <v>272</v>
      </c>
      <c r="X287" t="s">
        <v>262</v>
      </c>
      <c r="Y287" t="s">
        <v>5749</v>
      </c>
      <c r="Z287" t="s">
        <v>5753</v>
      </c>
      <c r="AB287" t="s">
        <v>7858</v>
      </c>
      <c r="AE287" t="s">
        <v>5733</v>
      </c>
    </row>
    <row r="288" spans="5:31" x14ac:dyDescent="0.2">
      <c r="E288" s="61" t="s">
        <v>6484</v>
      </c>
      <c r="F288" s="62" t="s">
        <v>6909</v>
      </c>
      <c r="K288" s="61" t="s">
        <v>7376</v>
      </c>
      <c r="L288" s="62" t="s">
        <v>8747</v>
      </c>
      <c r="Q288" t="s">
        <v>4713</v>
      </c>
      <c r="R288" t="s">
        <v>964</v>
      </c>
      <c r="S288" t="s">
        <v>274</v>
      </c>
      <c r="U288" t="str">
        <f t="shared" si="5"/>
        <v>n_postTB_y16_ag13 * LY_postTB_y16_ag13 * u_postTB</v>
      </c>
      <c r="W288" t="s">
        <v>272</v>
      </c>
      <c r="X288" t="s">
        <v>262</v>
      </c>
      <c r="Y288" t="s">
        <v>5750</v>
      </c>
      <c r="Z288" t="s">
        <v>5753</v>
      </c>
      <c r="AB288" t="s">
        <v>7859</v>
      </c>
      <c r="AE288" t="s">
        <v>5734</v>
      </c>
    </row>
    <row r="289" spans="5:31" x14ac:dyDescent="0.2">
      <c r="E289" s="61" t="s">
        <v>6485</v>
      </c>
      <c r="F289" s="62" t="s">
        <v>6910</v>
      </c>
      <c r="K289" s="61" t="s">
        <v>7377</v>
      </c>
      <c r="L289" s="62" t="s">
        <v>8748</v>
      </c>
      <c r="Q289" t="s">
        <v>4714</v>
      </c>
      <c r="R289" t="s">
        <v>965</v>
      </c>
      <c r="S289" t="s">
        <v>274</v>
      </c>
      <c r="U289" t="str">
        <f t="shared" si="5"/>
        <v>n_postTB_y16_ag14 * LY_postTB_y16_ag14 * u_postTB</v>
      </c>
      <c r="W289" t="s">
        <v>272</v>
      </c>
      <c r="X289" t="s">
        <v>262</v>
      </c>
      <c r="Y289" t="s">
        <v>5751</v>
      </c>
      <c r="Z289" t="s">
        <v>5753</v>
      </c>
      <c r="AB289" t="s">
        <v>7860</v>
      </c>
      <c r="AE289" t="s">
        <v>5735</v>
      </c>
    </row>
    <row r="290" spans="5:31" x14ac:dyDescent="0.2">
      <c r="E290" s="61" t="s">
        <v>6486</v>
      </c>
      <c r="F290" s="62" t="s">
        <v>6911</v>
      </c>
      <c r="K290" s="61" t="s">
        <v>7378</v>
      </c>
      <c r="L290" s="62" t="s">
        <v>8749</v>
      </c>
      <c r="Q290" t="s">
        <v>4715</v>
      </c>
      <c r="R290" t="s">
        <v>966</v>
      </c>
      <c r="S290" t="s">
        <v>274</v>
      </c>
      <c r="U290" t="str">
        <f t="shared" si="5"/>
        <v>n_postTB_y16_ag15 * LY_postTB_y16_ag15 * u_postTB</v>
      </c>
      <c r="W290" t="s">
        <v>272</v>
      </c>
      <c r="X290" t="s">
        <v>262</v>
      </c>
      <c r="Y290" t="s">
        <v>5752</v>
      </c>
      <c r="Z290" t="s">
        <v>5753</v>
      </c>
      <c r="AB290" t="s">
        <v>7861</v>
      </c>
      <c r="AE290" t="s">
        <v>5736</v>
      </c>
    </row>
    <row r="291" spans="5:31" x14ac:dyDescent="0.2">
      <c r="E291" s="61" t="s">
        <v>6487</v>
      </c>
      <c r="F291" s="62" t="s">
        <v>6912</v>
      </c>
      <c r="K291" s="61" t="s">
        <v>7379</v>
      </c>
      <c r="L291" s="62" t="s">
        <v>8750</v>
      </c>
      <c r="Q291" t="s">
        <v>4716</v>
      </c>
      <c r="R291" t="s">
        <v>967</v>
      </c>
      <c r="S291" t="s">
        <v>274</v>
      </c>
      <c r="U291" t="str">
        <f t="shared" si="5"/>
        <v>n_postTB_y16_ag16 * LY_postTB_y16_ag16 * u_postTB</v>
      </c>
      <c r="W291" t="s">
        <v>272</v>
      </c>
      <c r="X291" t="s">
        <v>262</v>
      </c>
      <c r="Y291" t="s">
        <v>5753</v>
      </c>
      <c r="Z291" t="s">
        <v>5753</v>
      </c>
      <c r="AB291" t="s">
        <v>7862</v>
      </c>
      <c r="AE291" t="s">
        <v>5737</v>
      </c>
    </row>
    <row r="292" spans="5:31" x14ac:dyDescent="0.2">
      <c r="E292" s="163" t="s">
        <v>6488</v>
      </c>
      <c r="F292" s="164" t="s">
        <v>6913</v>
      </c>
      <c r="K292" s="163" t="s">
        <v>7380</v>
      </c>
      <c r="L292" s="164" t="s">
        <v>8751</v>
      </c>
      <c r="Q292" t="s">
        <v>4717</v>
      </c>
      <c r="R292" t="s">
        <v>968</v>
      </c>
      <c r="S292" t="s">
        <v>274</v>
      </c>
      <c r="U292" t="str">
        <f t="shared" si="5"/>
        <v>n_postTB_y16_ag17 * LY_postTB_y16_ag17 * u_postTB</v>
      </c>
      <c r="W292" t="s">
        <v>272</v>
      </c>
      <c r="X292" t="s">
        <v>262</v>
      </c>
      <c r="Y292" t="s">
        <v>5754</v>
      </c>
      <c r="Z292" t="s">
        <v>5753</v>
      </c>
      <c r="AB292" t="s">
        <v>7863</v>
      </c>
      <c r="AE292" t="s">
        <v>5738</v>
      </c>
    </row>
    <row r="293" spans="5:31" x14ac:dyDescent="0.2">
      <c r="E293" s="61" t="s">
        <v>6489</v>
      </c>
      <c r="F293" s="62" t="s">
        <v>6914</v>
      </c>
      <c r="K293" s="61" t="s">
        <v>7381</v>
      </c>
      <c r="L293" s="62" t="s">
        <v>8752</v>
      </c>
      <c r="Q293" t="s">
        <v>4718</v>
      </c>
      <c r="R293" t="s">
        <v>969</v>
      </c>
      <c r="S293" t="s">
        <v>274</v>
      </c>
      <c r="U293" t="str">
        <f t="shared" si="5"/>
        <v>n_postTB_y17_ag1 * LY_postTB_y17_ag1 * u_postTB</v>
      </c>
      <c r="W293" t="s">
        <v>272</v>
      </c>
      <c r="X293" t="s">
        <v>262</v>
      </c>
      <c r="Y293">
        <v>1</v>
      </c>
      <c r="Z293" t="s">
        <v>5754</v>
      </c>
      <c r="AB293" t="s">
        <v>7864</v>
      </c>
      <c r="AE293" t="s">
        <v>5722</v>
      </c>
    </row>
    <row r="294" spans="5:31" x14ac:dyDescent="0.2">
      <c r="E294" s="61" t="s">
        <v>6490</v>
      </c>
      <c r="F294" s="62" t="s">
        <v>6915</v>
      </c>
      <c r="K294" s="61" t="s">
        <v>7382</v>
      </c>
      <c r="L294" s="62" t="s">
        <v>8753</v>
      </c>
      <c r="Q294" t="s">
        <v>4719</v>
      </c>
      <c r="R294" t="s">
        <v>970</v>
      </c>
      <c r="S294" t="s">
        <v>274</v>
      </c>
      <c r="U294" t="str">
        <f t="shared" si="5"/>
        <v>n_postTB_y17_ag2 * LY_postTB_y17_ag2 * u_postTB</v>
      </c>
      <c r="W294" t="s">
        <v>272</v>
      </c>
      <c r="X294" t="s">
        <v>262</v>
      </c>
      <c r="Y294" t="s">
        <v>5739</v>
      </c>
      <c r="Z294" t="s">
        <v>5754</v>
      </c>
      <c r="AB294" t="s">
        <v>7865</v>
      </c>
      <c r="AE294" t="s">
        <v>5723</v>
      </c>
    </row>
    <row r="295" spans="5:31" x14ac:dyDescent="0.2">
      <c r="E295" s="61" t="s">
        <v>6491</v>
      </c>
      <c r="F295" s="62" t="s">
        <v>6916</v>
      </c>
      <c r="K295" s="61" t="s">
        <v>7383</v>
      </c>
      <c r="L295" s="62" t="s">
        <v>8754</v>
      </c>
      <c r="Q295" t="s">
        <v>4720</v>
      </c>
      <c r="R295" t="s">
        <v>971</v>
      </c>
      <c r="S295" t="s">
        <v>274</v>
      </c>
      <c r="U295" t="str">
        <f t="shared" si="5"/>
        <v>n_postTB_y17_ag3 * LY_postTB_y17_ag3 * u_postTB</v>
      </c>
      <c r="W295" t="s">
        <v>272</v>
      </c>
      <c r="X295" t="s">
        <v>262</v>
      </c>
      <c r="Y295" t="s">
        <v>5740</v>
      </c>
      <c r="Z295" t="s">
        <v>5754</v>
      </c>
      <c r="AB295" t="s">
        <v>7866</v>
      </c>
      <c r="AE295" t="s">
        <v>5724</v>
      </c>
    </row>
    <row r="296" spans="5:31" x14ac:dyDescent="0.2">
      <c r="E296" s="61" t="s">
        <v>6492</v>
      </c>
      <c r="F296" s="62" t="s">
        <v>6917</v>
      </c>
      <c r="K296" s="61" t="s">
        <v>7384</v>
      </c>
      <c r="L296" s="62" t="s">
        <v>8755</v>
      </c>
      <c r="Q296" t="s">
        <v>4721</v>
      </c>
      <c r="R296" t="s">
        <v>972</v>
      </c>
      <c r="S296" t="s">
        <v>274</v>
      </c>
      <c r="U296" t="str">
        <f t="shared" si="5"/>
        <v>n_postTB_y17_ag4 * LY_postTB_y17_ag4 * u_postTB</v>
      </c>
      <c r="W296" t="s">
        <v>272</v>
      </c>
      <c r="X296" t="s">
        <v>262</v>
      </c>
      <c r="Y296" t="s">
        <v>5741</v>
      </c>
      <c r="Z296" t="s">
        <v>5754</v>
      </c>
      <c r="AB296" t="s">
        <v>7867</v>
      </c>
      <c r="AE296" t="s">
        <v>5725</v>
      </c>
    </row>
    <row r="297" spans="5:31" x14ac:dyDescent="0.2">
      <c r="E297" s="61" t="s">
        <v>6493</v>
      </c>
      <c r="F297" s="62" t="s">
        <v>6918</v>
      </c>
      <c r="K297" s="61" t="s">
        <v>7385</v>
      </c>
      <c r="L297" s="62" t="s">
        <v>8756</v>
      </c>
      <c r="Q297" t="s">
        <v>4722</v>
      </c>
      <c r="R297" t="s">
        <v>973</v>
      </c>
      <c r="S297" t="s">
        <v>274</v>
      </c>
      <c r="U297" t="str">
        <f t="shared" si="5"/>
        <v>n_postTB_y17_ag5 * LY_postTB_y17_ag5 * u_postTB</v>
      </c>
      <c r="W297" t="s">
        <v>272</v>
      </c>
      <c r="X297" t="s">
        <v>262</v>
      </c>
      <c r="Y297" t="s">
        <v>5742</v>
      </c>
      <c r="Z297" t="s">
        <v>5754</v>
      </c>
      <c r="AB297" t="s">
        <v>7868</v>
      </c>
      <c r="AE297" t="s">
        <v>5726</v>
      </c>
    </row>
    <row r="298" spans="5:31" x14ac:dyDescent="0.2">
      <c r="E298" s="61" t="s">
        <v>6494</v>
      </c>
      <c r="F298" s="62" t="s">
        <v>6919</v>
      </c>
      <c r="K298" s="61" t="s">
        <v>7386</v>
      </c>
      <c r="L298" s="62" t="s">
        <v>8757</v>
      </c>
      <c r="Q298" t="s">
        <v>4723</v>
      </c>
      <c r="R298" t="s">
        <v>974</v>
      </c>
      <c r="S298" t="s">
        <v>274</v>
      </c>
      <c r="U298" t="str">
        <f t="shared" si="5"/>
        <v>n_postTB_y17_ag6 * LY_postTB_y17_ag6 * u_postTB</v>
      </c>
      <c r="W298" t="s">
        <v>272</v>
      </c>
      <c r="X298" t="s">
        <v>262</v>
      </c>
      <c r="Y298" t="s">
        <v>5743</v>
      </c>
      <c r="Z298" t="s">
        <v>5754</v>
      </c>
      <c r="AB298" t="s">
        <v>7869</v>
      </c>
      <c r="AE298" t="s">
        <v>5727</v>
      </c>
    </row>
    <row r="299" spans="5:31" x14ac:dyDescent="0.2">
      <c r="E299" s="61" t="s">
        <v>6495</v>
      </c>
      <c r="F299" s="62" t="s">
        <v>6920</v>
      </c>
      <c r="K299" s="61" t="s">
        <v>7387</v>
      </c>
      <c r="L299" s="62" t="s">
        <v>8758</v>
      </c>
      <c r="Q299" t="s">
        <v>4724</v>
      </c>
      <c r="R299" t="s">
        <v>975</v>
      </c>
      <c r="S299" t="s">
        <v>274</v>
      </c>
      <c r="U299" t="str">
        <f t="shared" si="5"/>
        <v>n_postTB_y17_ag7 * LY_postTB_y17_ag7 * u_postTB</v>
      </c>
      <c r="W299" t="s">
        <v>272</v>
      </c>
      <c r="X299" t="s">
        <v>262</v>
      </c>
      <c r="Y299" t="s">
        <v>5744</v>
      </c>
      <c r="Z299" t="s">
        <v>5754</v>
      </c>
      <c r="AB299" t="s">
        <v>7870</v>
      </c>
      <c r="AE299" t="s">
        <v>5728</v>
      </c>
    </row>
    <row r="300" spans="5:31" x14ac:dyDescent="0.2">
      <c r="E300" s="61" t="s">
        <v>6496</v>
      </c>
      <c r="F300" s="62" t="s">
        <v>6921</v>
      </c>
      <c r="K300" s="61" t="s">
        <v>7388</v>
      </c>
      <c r="L300" s="62" t="s">
        <v>8759</v>
      </c>
      <c r="Q300" t="s">
        <v>4725</v>
      </c>
      <c r="R300" t="s">
        <v>976</v>
      </c>
      <c r="S300" t="s">
        <v>274</v>
      </c>
      <c r="U300" t="str">
        <f t="shared" si="5"/>
        <v>n_postTB_y17_ag8 * LY_postTB_y17_ag8 * u_postTB</v>
      </c>
      <c r="W300" t="s">
        <v>272</v>
      </c>
      <c r="X300" t="s">
        <v>262</v>
      </c>
      <c r="Y300" t="s">
        <v>5745</v>
      </c>
      <c r="Z300" t="s">
        <v>5754</v>
      </c>
      <c r="AB300" t="s">
        <v>7871</v>
      </c>
      <c r="AE300" t="s">
        <v>5729</v>
      </c>
    </row>
    <row r="301" spans="5:31" x14ac:dyDescent="0.2">
      <c r="E301" s="61" t="s">
        <v>6497</v>
      </c>
      <c r="F301" s="62" t="s">
        <v>6922</v>
      </c>
      <c r="K301" s="61" t="s">
        <v>7389</v>
      </c>
      <c r="L301" s="62" t="s">
        <v>8760</v>
      </c>
      <c r="Q301" t="s">
        <v>4726</v>
      </c>
      <c r="R301" t="s">
        <v>977</v>
      </c>
      <c r="S301" t="s">
        <v>274</v>
      </c>
      <c r="U301" t="str">
        <f t="shared" si="5"/>
        <v>n_postTB_y17_ag9 * LY_postTB_y17_ag9 * u_postTB</v>
      </c>
      <c r="W301" t="s">
        <v>272</v>
      </c>
      <c r="X301" t="s">
        <v>262</v>
      </c>
      <c r="Y301" t="s">
        <v>5746</v>
      </c>
      <c r="Z301" t="s">
        <v>5754</v>
      </c>
      <c r="AB301" t="s">
        <v>7872</v>
      </c>
      <c r="AE301" t="s">
        <v>5730</v>
      </c>
    </row>
    <row r="302" spans="5:31" x14ac:dyDescent="0.2">
      <c r="E302" s="61" t="s">
        <v>6498</v>
      </c>
      <c r="F302" s="62" t="s">
        <v>6923</v>
      </c>
      <c r="K302" s="61" t="s">
        <v>7390</v>
      </c>
      <c r="L302" s="62" t="s">
        <v>8761</v>
      </c>
      <c r="Q302" t="s">
        <v>4727</v>
      </c>
      <c r="R302" t="s">
        <v>978</v>
      </c>
      <c r="S302" t="s">
        <v>274</v>
      </c>
      <c r="U302" t="str">
        <f t="shared" si="5"/>
        <v>n_postTB_y17_ag10 * LY_postTB_y17_ag10 * u_postTB</v>
      </c>
      <c r="W302" t="s">
        <v>272</v>
      </c>
      <c r="X302" t="s">
        <v>262</v>
      </c>
      <c r="Y302" t="s">
        <v>5747</v>
      </c>
      <c r="Z302" t="s">
        <v>5754</v>
      </c>
      <c r="AB302" t="s">
        <v>7873</v>
      </c>
      <c r="AE302" t="s">
        <v>5731</v>
      </c>
    </row>
    <row r="303" spans="5:31" x14ac:dyDescent="0.2">
      <c r="E303" s="61" t="s">
        <v>6499</v>
      </c>
      <c r="F303" s="62" t="s">
        <v>6924</v>
      </c>
      <c r="K303" s="61" t="s">
        <v>7391</v>
      </c>
      <c r="L303" s="62" t="s">
        <v>8762</v>
      </c>
      <c r="Q303" t="s">
        <v>4728</v>
      </c>
      <c r="R303" t="s">
        <v>979</v>
      </c>
      <c r="S303" t="s">
        <v>274</v>
      </c>
      <c r="U303" t="str">
        <f t="shared" si="5"/>
        <v>n_postTB_y17_ag11 * LY_postTB_y17_ag11 * u_postTB</v>
      </c>
      <c r="W303" t="s">
        <v>272</v>
      </c>
      <c r="X303" t="s">
        <v>262</v>
      </c>
      <c r="Y303" t="s">
        <v>5748</v>
      </c>
      <c r="Z303" t="s">
        <v>5754</v>
      </c>
      <c r="AB303" t="s">
        <v>7874</v>
      </c>
      <c r="AE303" t="s">
        <v>5732</v>
      </c>
    </row>
    <row r="304" spans="5:31" x14ac:dyDescent="0.2">
      <c r="E304" s="61" t="s">
        <v>6500</v>
      </c>
      <c r="F304" s="62" t="s">
        <v>6925</v>
      </c>
      <c r="K304" s="61" t="s">
        <v>7392</v>
      </c>
      <c r="L304" s="62" t="s">
        <v>8763</v>
      </c>
      <c r="Q304" t="s">
        <v>4729</v>
      </c>
      <c r="R304" t="s">
        <v>980</v>
      </c>
      <c r="S304" t="s">
        <v>274</v>
      </c>
      <c r="U304" t="str">
        <f t="shared" si="5"/>
        <v>n_postTB_y17_ag12 * LY_postTB_y17_ag12 * u_postTB</v>
      </c>
      <c r="W304" t="s">
        <v>272</v>
      </c>
      <c r="X304" t="s">
        <v>262</v>
      </c>
      <c r="Y304" t="s">
        <v>5749</v>
      </c>
      <c r="Z304" t="s">
        <v>5754</v>
      </c>
      <c r="AB304" t="s">
        <v>7875</v>
      </c>
      <c r="AE304" t="s">
        <v>5733</v>
      </c>
    </row>
    <row r="305" spans="5:31" x14ac:dyDescent="0.2">
      <c r="E305" s="61" t="s">
        <v>6501</v>
      </c>
      <c r="F305" s="62" t="s">
        <v>6926</v>
      </c>
      <c r="K305" s="61" t="s">
        <v>7393</v>
      </c>
      <c r="L305" s="62" t="s">
        <v>8764</v>
      </c>
      <c r="Q305" t="s">
        <v>4730</v>
      </c>
      <c r="R305" t="s">
        <v>981</v>
      </c>
      <c r="S305" t="s">
        <v>274</v>
      </c>
      <c r="U305" t="str">
        <f t="shared" si="5"/>
        <v>n_postTB_y17_ag13 * LY_postTB_y17_ag13 * u_postTB</v>
      </c>
      <c r="W305" t="s">
        <v>272</v>
      </c>
      <c r="X305" t="s">
        <v>262</v>
      </c>
      <c r="Y305" t="s">
        <v>5750</v>
      </c>
      <c r="Z305" t="s">
        <v>5754</v>
      </c>
      <c r="AB305" t="s">
        <v>7876</v>
      </c>
      <c r="AE305" t="s">
        <v>5734</v>
      </c>
    </row>
    <row r="306" spans="5:31" x14ac:dyDescent="0.2">
      <c r="E306" s="61" t="s">
        <v>6502</v>
      </c>
      <c r="F306" s="62" t="s">
        <v>6927</v>
      </c>
      <c r="K306" s="61" t="s">
        <v>7394</v>
      </c>
      <c r="L306" s="62" t="s">
        <v>8765</v>
      </c>
      <c r="Q306" t="s">
        <v>4731</v>
      </c>
      <c r="R306" t="s">
        <v>982</v>
      </c>
      <c r="S306" t="s">
        <v>274</v>
      </c>
      <c r="U306" t="str">
        <f t="shared" si="5"/>
        <v>n_postTB_y17_ag14 * LY_postTB_y17_ag14 * u_postTB</v>
      </c>
      <c r="W306" t="s">
        <v>272</v>
      </c>
      <c r="X306" t="s">
        <v>262</v>
      </c>
      <c r="Y306" t="s">
        <v>5751</v>
      </c>
      <c r="Z306" t="s">
        <v>5754</v>
      </c>
      <c r="AB306" t="s">
        <v>7877</v>
      </c>
      <c r="AE306" t="s">
        <v>5735</v>
      </c>
    </row>
    <row r="307" spans="5:31" x14ac:dyDescent="0.2">
      <c r="E307" s="61" t="s">
        <v>6503</v>
      </c>
      <c r="F307" s="62" t="s">
        <v>6928</v>
      </c>
      <c r="K307" s="61" t="s">
        <v>7395</v>
      </c>
      <c r="L307" s="62" t="s">
        <v>8766</v>
      </c>
      <c r="Q307" t="s">
        <v>4732</v>
      </c>
      <c r="R307" t="s">
        <v>983</v>
      </c>
      <c r="S307" t="s">
        <v>274</v>
      </c>
      <c r="U307" t="str">
        <f t="shared" si="5"/>
        <v>n_postTB_y17_ag15 * LY_postTB_y17_ag15 * u_postTB</v>
      </c>
      <c r="W307" t="s">
        <v>272</v>
      </c>
      <c r="X307" t="s">
        <v>262</v>
      </c>
      <c r="Y307" t="s">
        <v>5752</v>
      </c>
      <c r="Z307" t="s">
        <v>5754</v>
      </c>
      <c r="AB307" t="s">
        <v>7878</v>
      </c>
      <c r="AE307" t="s">
        <v>5736</v>
      </c>
    </row>
    <row r="308" spans="5:31" x14ac:dyDescent="0.2">
      <c r="E308" s="61" t="s">
        <v>6504</v>
      </c>
      <c r="F308" s="62" t="s">
        <v>6929</v>
      </c>
      <c r="K308" s="61" t="s">
        <v>7396</v>
      </c>
      <c r="L308" s="62" t="s">
        <v>8767</v>
      </c>
      <c r="Q308" t="s">
        <v>4733</v>
      </c>
      <c r="R308" t="s">
        <v>984</v>
      </c>
      <c r="S308" t="s">
        <v>274</v>
      </c>
      <c r="U308" t="str">
        <f t="shared" si="5"/>
        <v>n_postTB_y17_ag16 * LY_postTB_y17_ag16 * u_postTB</v>
      </c>
      <c r="W308" t="s">
        <v>272</v>
      </c>
      <c r="X308" t="s">
        <v>262</v>
      </c>
      <c r="Y308" t="s">
        <v>5753</v>
      </c>
      <c r="Z308" t="s">
        <v>5754</v>
      </c>
      <c r="AB308" t="s">
        <v>7879</v>
      </c>
      <c r="AE308" t="s">
        <v>5737</v>
      </c>
    </row>
    <row r="309" spans="5:31" x14ac:dyDescent="0.2">
      <c r="E309" s="163" t="s">
        <v>6505</v>
      </c>
      <c r="F309" s="164" t="s">
        <v>6930</v>
      </c>
      <c r="K309" s="163" t="s">
        <v>7397</v>
      </c>
      <c r="L309" s="164" t="s">
        <v>8768</v>
      </c>
      <c r="Q309" t="s">
        <v>4734</v>
      </c>
      <c r="R309" t="s">
        <v>985</v>
      </c>
      <c r="S309" t="s">
        <v>274</v>
      </c>
      <c r="U309" t="str">
        <f t="shared" si="5"/>
        <v>n_postTB_y17_ag17 * LY_postTB_y17_ag17 * u_postTB</v>
      </c>
      <c r="W309" t="s">
        <v>272</v>
      </c>
      <c r="X309" t="s">
        <v>262</v>
      </c>
      <c r="Y309" t="s">
        <v>5754</v>
      </c>
      <c r="Z309" t="s">
        <v>5754</v>
      </c>
      <c r="AB309" t="s">
        <v>7880</v>
      </c>
      <c r="AE309" t="s">
        <v>5738</v>
      </c>
    </row>
    <row r="310" spans="5:31" x14ac:dyDescent="0.2">
      <c r="E310" s="61" t="s">
        <v>6506</v>
      </c>
      <c r="F310" s="62" t="s">
        <v>6931</v>
      </c>
      <c r="K310" s="61" t="s">
        <v>7398</v>
      </c>
      <c r="L310" s="62" t="s">
        <v>8769</v>
      </c>
      <c r="Q310" t="s">
        <v>4735</v>
      </c>
      <c r="R310" t="s">
        <v>986</v>
      </c>
      <c r="S310" t="s">
        <v>274</v>
      </c>
      <c r="U310" t="str">
        <f t="shared" si="5"/>
        <v>n_postTB_y18_ag1 * LY_postTB_y18_ag1 * u_postTB</v>
      </c>
      <c r="W310" t="s">
        <v>272</v>
      </c>
      <c r="X310" t="s">
        <v>262</v>
      </c>
      <c r="Y310">
        <v>1</v>
      </c>
      <c r="Z310" t="s">
        <v>7559</v>
      </c>
      <c r="AB310" t="s">
        <v>7881</v>
      </c>
      <c r="AE310" t="s">
        <v>5722</v>
      </c>
    </row>
    <row r="311" spans="5:31" x14ac:dyDescent="0.2">
      <c r="E311" s="61" t="s">
        <v>6507</v>
      </c>
      <c r="F311" s="62" t="s">
        <v>6932</v>
      </c>
      <c r="K311" s="61" t="s">
        <v>7399</v>
      </c>
      <c r="L311" s="62" t="s">
        <v>8770</v>
      </c>
      <c r="Q311" t="s">
        <v>4736</v>
      </c>
      <c r="R311" t="s">
        <v>987</v>
      </c>
      <c r="S311" t="s">
        <v>274</v>
      </c>
      <c r="U311" t="str">
        <f t="shared" si="5"/>
        <v>n_postTB_y18_ag2 * LY_postTB_y18_ag2 * u_postTB</v>
      </c>
      <c r="W311" t="s">
        <v>272</v>
      </c>
      <c r="X311" t="s">
        <v>262</v>
      </c>
      <c r="Y311" t="s">
        <v>5739</v>
      </c>
      <c r="Z311" t="s">
        <v>7559</v>
      </c>
      <c r="AB311" t="s">
        <v>7882</v>
      </c>
      <c r="AE311" t="s">
        <v>5723</v>
      </c>
    </row>
    <row r="312" spans="5:31" x14ac:dyDescent="0.2">
      <c r="E312" s="61" t="s">
        <v>6508</v>
      </c>
      <c r="F312" s="62" t="s">
        <v>6933</v>
      </c>
      <c r="K312" s="61" t="s">
        <v>7400</v>
      </c>
      <c r="L312" s="62" t="s">
        <v>8771</v>
      </c>
      <c r="Q312" t="s">
        <v>4737</v>
      </c>
      <c r="R312" t="s">
        <v>988</v>
      </c>
      <c r="S312" t="s">
        <v>274</v>
      </c>
      <c r="U312" t="str">
        <f t="shared" si="5"/>
        <v>n_postTB_y18_ag3 * LY_postTB_y18_ag3 * u_postTB</v>
      </c>
      <c r="W312" t="s">
        <v>272</v>
      </c>
      <c r="X312" t="s">
        <v>262</v>
      </c>
      <c r="Y312" t="s">
        <v>5740</v>
      </c>
      <c r="Z312" t="s">
        <v>7559</v>
      </c>
      <c r="AB312" t="s">
        <v>7883</v>
      </c>
      <c r="AE312" t="s">
        <v>5724</v>
      </c>
    </row>
    <row r="313" spans="5:31" x14ac:dyDescent="0.2">
      <c r="E313" s="61" t="s">
        <v>6509</v>
      </c>
      <c r="F313" s="62" t="s">
        <v>6934</v>
      </c>
      <c r="K313" s="61" t="s">
        <v>7401</v>
      </c>
      <c r="L313" s="62" t="s">
        <v>8772</v>
      </c>
      <c r="Q313" t="s">
        <v>4738</v>
      </c>
      <c r="R313" t="s">
        <v>989</v>
      </c>
      <c r="S313" t="s">
        <v>274</v>
      </c>
      <c r="U313" t="str">
        <f t="shared" si="5"/>
        <v>n_postTB_y18_ag4 * LY_postTB_y18_ag4 * u_postTB</v>
      </c>
      <c r="W313" t="s">
        <v>272</v>
      </c>
      <c r="X313" t="s">
        <v>262</v>
      </c>
      <c r="Y313" t="s">
        <v>5741</v>
      </c>
      <c r="Z313" t="s">
        <v>7559</v>
      </c>
      <c r="AB313" t="s">
        <v>7884</v>
      </c>
      <c r="AE313" t="s">
        <v>5725</v>
      </c>
    </row>
    <row r="314" spans="5:31" x14ac:dyDescent="0.2">
      <c r="E314" s="61" t="s">
        <v>6510</v>
      </c>
      <c r="F314" s="62" t="s">
        <v>6935</v>
      </c>
      <c r="K314" s="61" t="s">
        <v>7402</v>
      </c>
      <c r="L314" s="62" t="s">
        <v>8773</v>
      </c>
      <c r="Q314" t="s">
        <v>4739</v>
      </c>
      <c r="R314" t="s">
        <v>990</v>
      </c>
      <c r="S314" t="s">
        <v>274</v>
      </c>
      <c r="U314" t="str">
        <f t="shared" si="5"/>
        <v>n_postTB_y18_ag5 * LY_postTB_y18_ag5 * u_postTB</v>
      </c>
      <c r="W314" t="s">
        <v>272</v>
      </c>
      <c r="X314" t="s">
        <v>262</v>
      </c>
      <c r="Y314" t="s">
        <v>5742</v>
      </c>
      <c r="Z314" t="s">
        <v>7559</v>
      </c>
      <c r="AB314" t="s">
        <v>7885</v>
      </c>
      <c r="AE314" t="s">
        <v>5726</v>
      </c>
    </row>
    <row r="315" spans="5:31" x14ac:dyDescent="0.2">
      <c r="E315" s="61" t="s">
        <v>6511</v>
      </c>
      <c r="F315" s="62" t="s">
        <v>6936</v>
      </c>
      <c r="K315" s="61" t="s">
        <v>7403</v>
      </c>
      <c r="L315" s="62" t="s">
        <v>8774</v>
      </c>
      <c r="Q315" t="s">
        <v>4740</v>
      </c>
      <c r="R315" t="s">
        <v>991</v>
      </c>
      <c r="S315" t="s">
        <v>274</v>
      </c>
      <c r="U315" t="str">
        <f t="shared" si="5"/>
        <v>n_postTB_y18_ag6 * LY_postTB_y18_ag6 * u_postTB</v>
      </c>
      <c r="W315" t="s">
        <v>272</v>
      </c>
      <c r="X315" t="s">
        <v>262</v>
      </c>
      <c r="Y315" t="s">
        <v>5743</v>
      </c>
      <c r="Z315" t="s">
        <v>7559</v>
      </c>
      <c r="AB315" t="s">
        <v>7886</v>
      </c>
      <c r="AE315" t="s">
        <v>5727</v>
      </c>
    </row>
    <row r="316" spans="5:31" x14ac:dyDescent="0.2">
      <c r="E316" s="61" t="s">
        <v>6512</v>
      </c>
      <c r="F316" s="62" t="s">
        <v>6937</v>
      </c>
      <c r="K316" s="61" t="s">
        <v>7404</v>
      </c>
      <c r="L316" s="62" t="s">
        <v>8775</v>
      </c>
      <c r="Q316" t="s">
        <v>4741</v>
      </c>
      <c r="R316" t="s">
        <v>992</v>
      </c>
      <c r="S316" t="s">
        <v>274</v>
      </c>
      <c r="U316" t="str">
        <f t="shared" si="5"/>
        <v>n_postTB_y18_ag7 * LY_postTB_y18_ag7 * u_postTB</v>
      </c>
      <c r="W316" t="s">
        <v>272</v>
      </c>
      <c r="X316" t="s">
        <v>262</v>
      </c>
      <c r="Y316" t="s">
        <v>5744</v>
      </c>
      <c r="Z316" t="s">
        <v>7559</v>
      </c>
      <c r="AB316" t="s">
        <v>7887</v>
      </c>
      <c r="AE316" t="s">
        <v>5728</v>
      </c>
    </row>
    <row r="317" spans="5:31" x14ac:dyDescent="0.2">
      <c r="E317" s="61" t="s">
        <v>6513</v>
      </c>
      <c r="F317" s="62" t="s">
        <v>6938</v>
      </c>
      <c r="K317" s="61" t="s">
        <v>7405</v>
      </c>
      <c r="L317" s="62" t="s">
        <v>8776</v>
      </c>
      <c r="Q317" t="s">
        <v>4742</v>
      </c>
      <c r="R317" t="s">
        <v>993</v>
      </c>
      <c r="S317" t="s">
        <v>274</v>
      </c>
      <c r="U317" t="str">
        <f t="shared" si="5"/>
        <v>n_postTB_y18_ag8 * LY_postTB_y18_ag8 * u_postTB</v>
      </c>
      <c r="W317" t="s">
        <v>272</v>
      </c>
      <c r="X317" t="s">
        <v>262</v>
      </c>
      <c r="Y317" t="s">
        <v>5745</v>
      </c>
      <c r="Z317" t="s">
        <v>7559</v>
      </c>
      <c r="AB317" t="s">
        <v>7888</v>
      </c>
      <c r="AE317" t="s">
        <v>5729</v>
      </c>
    </row>
    <row r="318" spans="5:31" x14ac:dyDescent="0.2">
      <c r="E318" s="61" t="s">
        <v>6514</v>
      </c>
      <c r="F318" s="62" t="s">
        <v>6939</v>
      </c>
      <c r="K318" s="61" t="s">
        <v>7406</v>
      </c>
      <c r="L318" s="62" t="s">
        <v>8777</v>
      </c>
      <c r="Q318" t="s">
        <v>4743</v>
      </c>
      <c r="R318" t="s">
        <v>994</v>
      </c>
      <c r="S318" t="s">
        <v>274</v>
      </c>
      <c r="U318" t="str">
        <f t="shared" si="5"/>
        <v>n_postTB_y18_ag9 * LY_postTB_y18_ag9 * u_postTB</v>
      </c>
      <c r="W318" t="s">
        <v>272</v>
      </c>
      <c r="X318" t="s">
        <v>262</v>
      </c>
      <c r="Y318" t="s">
        <v>5746</v>
      </c>
      <c r="Z318" t="s">
        <v>7559</v>
      </c>
      <c r="AB318" t="s">
        <v>7889</v>
      </c>
      <c r="AE318" t="s">
        <v>5730</v>
      </c>
    </row>
    <row r="319" spans="5:31" x14ac:dyDescent="0.2">
      <c r="E319" s="61" t="s">
        <v>6515</v>
      </c>
      <c r="F319" s="62" t="s">
        <v>6940</v>
      </c>
      <c r="K319" s="61" t="s">
        <v>7407</v>
      </c>
      <c r="L319" s="62" t="s">
        <v>8778</v>
      </c>
      <c r="Q319" t="s">
        <v>4744</v>
      </c>
      <c r="R319" t="s">
        <v>995</v>
      </c>
      <c r="S319" t="s">
        <v>274</v>
      </c>
      <c r="U319" t="str">
        <f t="shared" si="5"/>
        <v>n_postTB_y18_ag10 * LY_postTB_y18_ag10 * u_postTB</v>
      </c>
      <c r="W319" t="s">
        <v>272</v>
      </c>
      <c r="X319" t="s">
        <v>262</v>
      </c>
      <c r="Y319" t="s">
        <v>5747</v>
      </c>
      <c r="Z319" t="s">
        <v>7559</v>
      </c>
      <c r="AB319" t="s">
        <v>7890</v>
      </c>
      <c r="AE319" t="s">
        <v>5731</v>
      </c>
    </row>
    <row r="320" spans="5:31" x14ac:dyDescent="0.2">
      <c r="E320" s="61" t="s">
        <v>6516</v>
      </c>
      <c r="F320" s="62" t="s">
        <v>6941</v>
      </c>
      <c r="K320" s="61" t="s">
        <v>7408</v>
      </c>
      <c r="L320" s="62" t="s">
        <v>8779</v>
      </c>
      <c r="Q320" t="s">
        <v>4745</v>
      </c>
      <c r="R320" t="s">
        <v>996</v>
      </c>
      <c r="S320" t="s">
        <v>274</v>
      </c>
      <c r="U320" t="str">
        <f t="shared" si="5"/>
        <v>n_postTB_y18_ag11 * LY_postTB_y18_ag11 * u_postTB</v>
      </c>
      <c r="W320" t="s">
        <v>272</v>
      </c>
      <c r="X320" t="s">
        <v>262</v>
      </c>
      <c r="Y320" t="s">
        <v>5748</v>
      </c>
      <c r="Z320" t="s">
        <v>7559</v>
      </c>
      <c r="AB320" t="s">
        <v>7891</v>
      </c>
      <c r="AE320" t="s">
        <v>5732</v>
      </c>
    </row>
    <row r="321" spans="5:31" x14ac:dyDescent="0.2">
      <c r="E321" s="61" t="s">
        <v>6517</v>
      </c>
      <c r="F321" s="62" t="s">
        <v>6942</v>
      </c>
      <c r="K321" s="61" t="s">
        <v>7409</v>
      </c>
      <c r="L321" s="62" t="s">
        <v>8780</v>
      </c>
      <c r="Q321" t="s">
        <v>4746</v>
      </c>
      <c r="R321" t="s">
        <v>997</v>
      </c>
      <c r="S321" t="s">
        <v>274</v>
      </c>
      <c r="U321" t="str">
        <f t="shared" si="5"/>
        <v>n_postTB_y18_ag12 * LY_postTB_y18_ag12 * u_postTB</v>
      </c>
      <c r="W321" t="s">
        <v>272</v>
      </c>
      <c r="X321" t="s">
        <v>262</v>
      </c>
      <c r="Y321" t="s">
        <v>5749</v>
      </c>
      <c r="Z321" t="s">
        <v>7559</v>
      </c>
      <c r="AB321" t="s">
        <v>7892</v>
      </c>
      <c r="AE321" t="s">
        <v>5733</v>
      </c>
    </row>
    <row r="322" spans="5:31" x14ac:dyDescent="0.2">
      <c r="E322" s="61" t="s">
        <v>6518</v>
      </c>
      <c r="F322" s="62" t="s">
        <v>6943</v>
      </c>
      <c r="K322" s="61" t="s">
        <v>7410</v>
      </c>
      <c r="L322" s="62" t="s">
        <v>8781</v>
      </c>
      <c r="Q322" t="s">
        <v>4747</v>
      </c>
      <c r="R322" t="s">
        <v>998</v>
      </c>
      <c r="S322" t="s">
        <v>274</v>
      </c>
      <c r="U322" t="str">
        <f t="shared" si="5"/>
        <v>n_postTB_y18_ag13 * LY_postTB_y18_ag13 * u_postTB</v>
      </c>
      <c r="W322" t="s">
        <v>272</v>
      </c>
      <c r="X322" t="s">
        <v>262</v>
      </c>
      <c r="Y322" t="s">
        <v>5750</v>
      </c>
      <c r="Z322" t="s">
        <v>7559</v>
      </c>
      <c r="AB322" t="s">
        <v>7893</v>
      </c>
      <c r="AE322" t="s">
        <v>5734</v>
      </c>
    </row>
    <row r="323" spans="5:31" x14ac:dyDescent="0.2">
      <c r="E323" s="61" t="s">
        <v>6519</v>
      </c>
      <c r="F323" s="62" t="s">
        <v>6944</v>
      </c>
      <c r="K323" s="61" t="s">
        <v>7411</v>
      </c>
      <c r="L323" s="62" t="s">
        <v>8782</v>
      </c>
      <c r="Q323" t="s">
        <v>4748</v>
      </c>
      <c r="R323" t="s">
        <v>999</v>
      </c>
      <c r="S323" t="s">
        <v>274</v>
      </c>
      <c r="U323" t="str">
        <f t="shared" si="5"/>
        <v>n_postTB_y18_ag14 * LY_postTB_y18_ag14 * u_postTB</v>
      </c>
      <c r="W323" t="s">
        <v>272</v>
      </c>
      <c r="X323" t="s">
        <v>262</v>
      </c>
      <c r="Y323" t="s">
        <v>5751</v>
      </c>
      <c r="Z323" t="s">
        <v>7559</v>
      </c>
      <c r="AB323" t="s">
        <v>7894</v>
      </c>
      <c r="AE323" t="s">
        <v>5735</v>
      </c>
    </row>
    <row r="324" spans="5:31" x14ac:dyDescent="0.2">
      <c r="E324" s="61" t="s">
        <v>6520</v>
      </c>
      <c r="F324" s="62" t="s">
        <v>6945</v>
      </c>
      <c r="K324" s="61" t="s">
        <v>7412</v>
      </c>
      <c r="L324" s="62" t="s">
        <v>8783</v>
      </c>
      <c r="Q324" t="s">
        <v>4749</v>
      </c>
      <c r="R324" t="s">
        <v>1000</v>
      </c>
      <c r="S324" t="s">
        <v>274</v>
      </c>
      <c r="U324" t="str">
        <f t="shared" si="5"/>
        <v>n_postTB_y18_ag15 * LY_postTB_y18_ag15 * u_postTB</v>
      </c>
      <c r="W324" t="s">
        <v>272</v>
      </c>
      <c r="X324" t="s">
        <v>262</v>
      </c>
      <c r="Y324" t="s">
        <v>5752</v>
      </c>
      <c r="Z324" t="s">
        <v>7559</v>
      </c>
      <c r="AB324" t="s">
        <v>7895</v>
      </c>
      <c r="AE324" t="s">
        <v>5736</v>
      </c>
    </row>
    <row r="325" spans="5:31" x14ac:dyDescent="0.2">
      <c r="E325" s="61" t="s">
        <v>6521</v>
      </c>
      <c r="F325" s="62" t="s">
        <v>6946</v>
      </c>
      <c r="K325" s="61" t="s">
        <v>7413</v>
      </c>
      <c r="L325" s="62" t="s">
        <v>8784</v>
      </c>
      <c r="Q325" t="s">
        <v>4750</v>
      </c>
      <c r="R325" t="s">
        <v>1001</v>
      </c>
      <c r="S325" t="s">
        <v>274</v>
      </c>
      <c r="U325" t="str">
        <f t="shared" si="5"/>
        <v>n_postTB_y18_ag16 * LY_postTB_y18_ag16 * u_postTB</v>
      </c>
      <c r="W325" t="s">
        <v>272</v>
      </c>
      <c r="X325" t="s">
        <v>262</v>
      </c>
      <c r="Y325" t="s">
        <v>5753</v>
      </c>
      <c r="Z325" t="s">
        <v>7559</v>
      </c>
      <c r="AB325" t="s">
        <v>7896</v>
      </c>
      <c r="AE325" t="s">
        <v>5737</v>
      </c>
    </row>
    <row r="326" spans="5:31" x14ac:dyDescent="0.2">
      <c r="E326" s="163" t="s">
        <v>6522</v>
      </c>
      <c r="F326" s="164" t="s">
        <v>6947</v>
      </c>
      <c r="K326" s="163" t="s">
        <v>7414</v>
      </c>
      <c r="L326" s="164" t="s">
        <v>8785</v>
      </c>
      <c r="Q326" t="s">
        <v>4751</v>
      </c>
      <c r="R326" t="s">
        <v>1002</v>
      </c>
      <c r="S326" t="s">
        <v>274</v>
      </c>
      <c r="U326" t="str">
        <f t="shared" si="5"/>
        <v>n_postTB_y18_ag17 * LY_postTB_y18_ag17 * u_postTB</v>
      </c>
      <c r="W326" t="s">
        <v>272</v>
      </c>
      <c r="X326" t="s">
        <v>262</v>
      </c>
      <c r="Y326" t="s">
        <v>5754</v>
      </c>
      <c r="Z326" t="s">
        <v>7559</v>
      </c>
      <c r="AB326" t="s">
        <v>7897</v>
      </c>
      <c r="AE326" t="s">
        <v>5738</v>
      </c>
    </row>
    <row r="327" spans="5:31" x14ac:dyDescent="0.2">
      <c r="E327" s="61" t="s">
        <v>6523</v>
      </c>
      <c r="F327" s="62" t="s">
        <v>6948</v>
      </c>
      <c r="K327" s="61" t="s">
        <v>7415</v>
      </c>
      <c r="L327" s="62" t="s">
        <v>8786</v>
      </c>
      <c r="Q327" t="s">
        <v>4752</v>
      </c>
      <c r="R327" t="s">
        <v>1003</v>
      </c>
      <c r="S327" t="s">
        <v>274</v>
      </c>
      <c r="U327" t="str">
        <f t="shared" si="5"/>
        <v>n_postTB_y19_ag1 * LY_postTB_y19_ag1 * u_postTB</v>
      </c>
      <c r="W327" t="s">
        <v>272</v>
      </c>
      <c r="X327" t="s">
        <v>262</v>
      </c>
      <c r="Y327">
        <v>1</v>
      </c>
      <c r="Z327" t="s">
        <v>7560</v>
      </c>
      <c r="AB327" t="s">
        <v>7898</v>
      </c>
      <c r="AE327" t="s">
        <v>5722</v>
      </c>
    </row>
    <row r="328" spans="5:31" x14ac:dyDescent="0.2">
      <c r="E328" s="61" t="s">
        <v>6524</v>
      </c>
      <c r="F328" s="62" t="s">
        <v>6949</v>
      </c>
      <c r="K328" s="61" t="s">
        <v>7416</v>
      </c>
      <c r="L328" s="62" t="s">
        <v>8787</v>
      </c>
      <c r="Q328" t="s">
        <v>4753</v>
      </c>
      <c r="R328" t="s">
        <v>1004</v>
      </c>
      <c r="S328" t="s">
        <v>274</v>
      </c>
      <c r="U328" t="str">
        <f t="shared" si="5"/>
        <v>n_postTB_y19_ag2 * LY_postTB_y19_ag2 * u_postTB</v>
      </c>
      <c r="W328" t="s">
        <v>272</v>
      </c>
      <c r="X328" t="s">
        <v>262</v>
      </c>
      <c r="Y328" t="s">
        <v>5739</v>
      </c>
      <c r="Z328" t="s">
        <v>7560</v>
      </c>
      <c r="AB328" t="s">
        <v>7899</v>
      </c>
      <c r="AE328" t="s">
        <v>5723</v>
      </c>
    </row>
    <row r="329" spans="5:31" x14ac:dyDescent="0.2">
      <c r="E329" s="61" t="s">
        <v>6525</v>
      </c>
      <c r="F329" s="62" t="s">
        <v>6950</v>
      </c>
      <c r="K329" s="61" t="s">
        <v>7417</v>
      </c>
      <c r="L329" s="62" t="s">
        <v>8788</v>
      </c>
      <c r="Q329" t="s">
        <v>4754</v>
      </c>
      <c r="R329" t="s">
        <v>1005</v>
      </c>
      <c r="S329" t="s">
        <v>274</v>
      </c>
      <c r="U329" t="str">
        <f t="shared" si="5"/>
        <v>n_postTB_y19_ag3 * LY_postTB_y19_ag3 * u_postTB</v>
      </c>
      <c r="W329" t="s">
        <v>272</v>
      </c>
      <c r="X329" t="s">
        <v>262</v>
      </c>
      <c r="Y329" t="s">
        <v>5740</v>
      </c>
      <c r="Z329" t="s">
        <v>7560</v>
      </c>
      <c r="AB329" t="s">
        <v>7900</v>
      </c>
      <c r="AE329" t="s">
        <v>5724</v>
      </c>
    </row>
    <row r="330" spans="5:31" x14ac:dyDescent="0.2">
      <c r="E330" s="61" t="s">
        <v>6526</v>
      </c>
      <c r="F330" s="62" t="s">
        <v>6951</v>
      </c>
      <c r="K330" s="61" t="s">
        <v>7418</v>
      </c>
      <c r="L330" s="62" t="s">
        <v>8789</v>
      </c>
      <c r="Q330" t="s">
        <v>4755</v>
      </c>
      <c r="R330" t="s">
        <v>1006</v>
      </c>
      <c r="S330" t="s">
        <v>274</v>
      </c>
      <c r="U330" t="str">
        <f t="shared" si="5"/>
        <v>n_postTB_y19_ag4 * LY_postTB_y19_ag4 * u_postTB</v>
      </c>
      <c r="W330" t="s">
        <v>272</v>
      </c>
      <c r="X330" t="s">
        <v>262</v>
      </c>
      <c r="Y330" t="s">
        <v>5741</v>
      </c>
      <c r="Z330" t="s">
        <v>7560</v>
      </c>
      <c r="AB330" t="s">
        <v>7901</v>
      </c>
      <c r="AE330" t="s">
        <v>5725</v>
      </c>
    </row>
    <row r="331" spans="5:31" x14ac:dyDescent="0.2">
      <c r="E331" s="61" t="s">
        <v>6527</v>
      </c>
      <c r="F331" s="62" t="s">
        <v>6952</v>
      </c>
      <c r="K331" s="61" t="s">
        <v>7419</v>
      </c>
      <c r="L331" s="62" t="s">
        <v>8790</v>
      </c>
      <c r="Q331" t="s">
        <v>4756</v>
      </c>
      <c r="R331" t="s">
        <v>1007</v>
      </c>
      <c r="S331" t="s">
        <v>274</v>
      </c>
      <c r="U331" t="str">
        <f t="shared" si="5"/>
        <v>n_postTB_y19_ag5 * LY_postTB_y19_ag5 * u_postTB</v>
      </c>
      <c r="W331" t="s">
        <v>272</v>
      </c>
      <c r="X331" t="s">
        <v>262</v>
      </c>
      <c r="Y331" t="s">
        <v>5742</v>
      </c>
      <c r="Z331" t="s">
        <v>7560</v>
      </c>
      <c r="AB331" t="s">
        <v>7902</v>
      </c>
      <c r="AE331" t="s">
        <v>5726</v>
      </c>
    </row>
    <row r="332" spans="5:31" x14ac:dyDescent="0.2">
      <c r="E332" s="61" t="s">
        <v>6528</v>
      </c>
      <c r="F332" s="62" t="s">
        <v>6953</v>
      </c>
      <c r="K332" s="61" t="s">
        <v>7420</v>
      </c>
      <c r="L332" s="62" t="s">
        <v>8791</v>
      </c>
      <c r="Q332" t="s">
        <v>4757</v>
      </c>
      <c r="R332" t="s">
        <v>1008</v>
      </c>
      <c r="S332" t="s">
        <v>274</v>
      </c>
      <c r="U332" t="str">
        <f t="shared" si="5"/>
        <v>n_postTB_y19_ag6 * LY_postTB_y19_ag6 * u_postTB</v>
      </c>
      <c r="W332" t="s">
        <v>272</v>
      </c>
      <c r="X332" t="s">
        <v>262</v>
      </c>
      <c r="Y332" t="s">
        <v>5743</v>
      </c>
      <c r="Z332" t="s">
        <v>7560</v>
      </c>
      <c r="AB332" t="s">
        <v>7903</v>
      </c>
      <c r="AE332" t="s">
        <v>5727</v>
      </c>
    </row>
    <row r="333" spans="5:31" x14ac:dyDescent="0.2">
      <c r="E333" s="61" t="s">
        <v>6529</v>
      </c>
      <c r="F333" s="62" t="s">
        <v>6954</v>
      </c>
      <c r="K333" s="61" t="s">
        <v>7421</v>
      </c>
      <c r="L333" s="62" t="s">
        <v>8792</v>
      </c>
      <c r="Q333" t="s">
        <v>4758</v>
      </c>
      <c r="R333" t="s">
        <v>1009</v>
      </c>
      <c r="S333" t="s">
        <v>274</v>
      </c>
      <c r="U333" t="str">
        <f t="shared" si="5"/>
        <v>n_postTB_y19_ag7 * LY_postTB_y19_ag7 * u_postTB</v>
      </c>
      <c r="W333" t="s">
        <v>272</v>
      </c>
      <c r="X333" t="s">
        <v>262</v>
      </c>
      <c r="Y333" t="s">
        <v>5744</v>
      </c>
      <c r="Z333" t="s">
        <v>7560</v>
      </c>
      <c r="AB333" t="s">
        <v>7904</v>
      </c>
      <c r="AE333" t="s">
        <v>5728</v>
      </c>
    </row>
    <row r="334" spans="5:31" x14ac:dyDescent="0.2">
      <c r="E334" s="61" t="s">
        <v>6530</v>
      </c>
      <c r="F334" s="62" t="s">
        <v>6955</v>
      </c>
      <c r="K334" s="61" t="s">
        <v>7422</v>
      </c>
      <c r="L334" s="62" t="s">
        <v>8793</v>
      </c>
      <c r="Q334" t="s">
        <v>4759</v>
      </c>
      <c r="R334" t="s">
        <v>1010</v>
      </c>
      <c r="S334" t="s">
        <v>274</v>
      </c>
      <c r="U334" t="str">
        <f t="shared" si="5"/>
        <v>n_postTB_y19_ag8 * LY_postTB_y19_ag8 * u_postTB</v>
      </c>
      <c r="W334" t="s">
        <v>272</v>
      </c>
      <c r="X334" t="s">
        <v>262</v>
      </c>
      <c r="Y334" t="s">
        <v>5745</v>
      </c>
      <c r="Z334" t="s">
        <v>7560</v>
      </c>
      <c r="AB334" t="s">
        <v>7905</v>
      </c>
      <c r="AE334" t="s">
        <v>5729</v>
      </c>
    </row>
    <row r="335" spans="5:31" x14ac:dyDescent="0.2">
      <c r="E335" s="61" t="s">
        <v>6531</v>
      </c>
      <c r="F335" s="62" t="s">
        <v>6956</v>
      </c>
      <c r="K335" s="61" t="s">
        <v>7423</v>
      </c>
      <c r="L335" s="62" t="s">
        <v>8794</v>
      </c>
      <c r="Q335" t="s">
        <v>4760</v>
      </c>
      <c r="R335" t="s">
        <v>1011</v>
      </c>
      <c r="S335" t="s">
        <v>274</v>
      </c>
      <c r="U335" t="str">
        <f t="shared" si="5"/>
        <v>n_postTB_y19_ag9 * LY_postTB_y19_ag9 * u_postTB</v>
      </c>
      <c r="W335" t="s">
        <v>272</v>
      </c>
      <c r="X335" t="s">
        <v>262</v>
      </c>
      <c r="Y335" t="s">
        <v>5746</v>
      </c>
      <c r="Z335" t="s">
        <v>7560</v>
      </c>
      <c r="AB335" t="s">
        <v>7906</v>
      </c>
      <c r="AE335" t="s">
        <v>5730</v>
      </c>
    </row>
    <row r="336" spans="5:31" x14ac:dyDescent="0.2">
      <c r="E336" s="61" t="s">
        <v>6532</v>
      </c>
      <c r="F336" s="62" t="s">
        <v>6957</v>
      </c>
      <c r="K336" s="61" t="s">
        <v>7424</v>
      </c>
      <c r="L336" s="62" t="s">
        <v>8795</v>
      </c>
      <c r="Q336" t="s">
        <v>4761</v>
      </c>
      <c r="R336" t="s">
        <v>1012</v>
      </c>
      <c r="S336" t="s">
        <v>274</v>
      </c>
      <c r="U336" t="str">
        <f t="shared" si="5"/>
        <v>n_postTB_y19_ag10 * LY_postTB_y19_ag10 * u_postTB</v>
      </c>
      <c r="W336" t="s">
        <v>272</v>
      </c>
      <c r="X336" t="s">
        <v>262</v>
      </c>
      <c r="Y336" t="s">
        <v>5747</v>
      </c>
      <c r="Z336" t="s">
        <v>7560</v>
      </c>
      <c r="AB336" t="s">
        <v>7907</v>
      </c>
      <c r="AE336" t="s">
        <v>5731</v>
      </c>
    </row>
    <row r="337" spans="5:31" x14ac:dyDescent="0.2">
      <c r="E337" s="61" t="s">
        <v>6533</v>
      </c>
      <c r="F337" s="62" t="s">
        <v>6958</v>
      </c>
      <c r="K337" s="61" t="s">
        <v>7425</v>
      </c>
      <c r="L337" s="62" t="s">
        <v>8796</v>
      </c>
      <c r="Q337" t="s">
        <v>4762</v>
      </c>
      <c r="R337" t="s">
        <v>1013</v>
      </c>
      <c r="S337" t="s">
        <v>274</v>
      </c>
      <c r="U337" t="str">
        <f t="shared" si="5"/>
        <v>n_postTB_y19_ag11 * LY_postTB_y19_ag11 * u_postTB</v>
      </c>
      <c r="W337" t="s">
        <v>272</v>
      </c>
      <c r="X337" t="s">
        <v>262</v>
      </c>
      <c r="Y337" t="s">
        <v>5748</v>
      </c>
      <c r="Z337" t="s">
        <v>7560</v>
      </c>
      <c r="AB337" t="s">
        <v>7908</v>
      </c>
      <c r="AE337" t="s">
        <v>5732</v>
      </c>
    </row>
    <row r="338" spans="5:31" x14ac:dyDescent="0.2">
      <c r="E338" s="61" t="s">
        <v>6534</v>
      </c>
      <c r="F338" s="62" t="s">
        <v>6959</v>
      </c>
      <c r="K338" s="61" t="s">
        <v>7426</v>
      </c>
      <c r="L338" s="62" t="s">
        <v>8797</v>
      </c>
      <c r="Q338" t="s">
        <v>4763</v>
      </c>
      <c r="R338" t="s">
        <v>1014</v>
      </c>
      <c r="S338" t="s">
        <v>274</v>
      </c>
      <c r="U338" t="str">
        <f t="shared" si="5"/>
        <v>n_postTB_y19_ag12 * LY_postTB_y19_ag12 * u_postTB</v>
      </c>
      <c r="W338" t="s">
        <v>272</v>
      </c>
      <c r="X338" t="s">
        <v>262</v>
      </c>
      <c r="Y338" t="s">
        <v>5749</v>
      </c>
      <c r="Z338" t="s">
        <v>7560</v>
      </c>
      <c r="AB338" t="s">
        <v>7909</v>
      </c>
      <c r="AE338" t="s">
        <v>5733</v>
      </c>
    </row>
    <row r="339" spans="5:31" x14ac:dyDescent="0.2">
      <c r="E339" s="61" t="s">
        <v>6535</v>
      </c>
      <c r="F339" s="62" t="s">
        <v>6960</v>
      </c>
      <c r="K339" s="61" t="s">
        <v>7427</v>
      </c>
      <c r="L339" s="62" t="s">
        <v>8798</v>
      </c>
      <c r="Q339" t="s">
        <v>4764</v>
      </c>
      <c r="R339" t="s">
        <v>1015</v>
      </c>
      <c r="S339" t="s">
        <v>274</v>
      </c>
      <c r="U339" t="str">
        <f t="shared" si="5"/>
        <v>n_postTB_y19_ag13 * LY_postTB_y19_ag13 * u_postTB</v>
      </c>
      <c r="W339" t="s">
        <v>272</v>
      </c>
      <c r="X339" t="s">
        <v>262</v>
      </c>
      <c r="Y339" t="s">
        <v>5750</v>
      </c>
      <c r="Z339" t="s">
        <v>7560</v>
      </c>
      <c r="AB339" t="s">
        <v>7910</v>
      </c>
      <c r="AE339" t="s">
        <v>5734</v>
      </c>
    </row>
    <row r="340" spans="5:31" x14ac:dyDescent="0.2">
      <c r="E340" s="61" t="s">
        <v>6536</v>
      </c>
      <c r="F340" s="62" t="s">
        <v>6961</v>
      </c>
      <c r="K340" s="61" t="s">
        <v>7428</v>
      </c>
      <c r="L340" s="62" t="s">
        <v>8799</v>
      </c>
      <c r="Q340" t="s">
        <v>4765</v>
      </c>
      <c r="R340" t="s">
        <v>1016</v>
      </c>
      <c r="S340" t="s">
        <v>274</v>
      </c>
      <c r="U340" t="str">
        <f t="shared" si="5"/>
        <v>n_postTB_y19_ag14 * LY_postTB_y19_ag14 * u_postTB</v>
      </c>
      <c r="W340" t="s">
        <v>272</v>
      </c>
      <c r="X340" t="s">
        <v>262</v>
      </c>
      <c r="Y340" t="s">
        <v>5751</v>
      </c>
      <c r="Z340" t="s">
        <v>7560</v>
      </c>
      <c r="AB340" t="s">
        <v>7911</v>
      </c>
      <c r="AE340" t="s">
        <v>5735</v>
      </c>
    </row>
    <row r="341" spans="5:31" x14ac:dyDescent="0.2">
      <c r="E341" s="61" t="s">
        <v>6537</v>
      </c>
      <c r="F341" s="62" t="s">
        <v>6962</v>
      </c>
      <c r="K341" s="61" t="s">
        <v>7429</v>
      </c>
      <c r="L341" s="62" t="s">
        <v>8800</v>
      </c>
      <c r="Q341" t="s">
        <v>4766</v>
      </c>
      <c r="R341" t="s">
        <v>1017</v>
      </c>
      <c r="S341" t="s">
        <v>274</v>
      </c>
      <c r="U341" t="str">
        <f t="shared" si="5"/>
        <v>n_postTB_y19_ag15 * LY_postTB_y19_ag15 * u_postTB</v>
      </c>
      <c r="W341" t="s">
        <v>272</v>
      </c>
      <c r="X341" t="s">
        <v>262</v>
      </c>
      <c r="Y341" t="s">
        <v>5752</v>
      </c>
      <c r="Z341" t="s">
        <v>7560</v>
      </c>
      <c r="AB341" t="s">
        <v>7912</v>
      </c>
      <c r="AE341" t="s">
        <v>5736</v>
      </c>
    </row>
    <row r="342" spans="5:31" x14ac:dyDescent="0.2">
      <c r="E342" s="61" t="s">
        <v>6538</v>
      </c>
      <c r="F342" s="62" t="s">
        <v>6963</v>
      </c>
      <c r="K342" s="61" t="s">
        <v>7430</v>
      </c>
      <c r="L342" s="62" t="s">
        <v>8801</v>
      </c>
      <c r="Q342" t="s">
        <v>4767</v>
      </c>
      <c r="R342" t="s">
        <v>1018</v>
      </c>
      <c r="S342" t="s">
        <v>274</v>
      </c>
      <c r="U342" t="str">
        <f t="shared" ref="U342:U405" si="6">_xlfn.CONCAT(Q342," * ",R342," * ",S342)</f>
        <v>n_postTB_y19_ag16 * LY_postTB_y19_ag16 * u_postTB</v>
      </c>
      <c r="W342" t="s">
        <v>272</v>
      </c>
      <c r="X342" t="s">
        <v>262</v>
      </c>
      <c r="Y342" t="s">
        <v>5753</v>
      </c>
      <c r="Z342" t="s">
        <v>7560</v>
      </c>
      <c r="AB342" t="s">
        <v>7913</v>
      </c>
      <c r="AE342" t="s">
        <v>5737</v>
      </c>
    </row>
    <row r="343" spans="5:31" x14ac:dyDescent="0.2">
      <c r="E343" s="163" t="s">
        <v>6539</v>
      </c>
      <c r="F343" s="164" t="s">
        <v>6964</v>
      </c>
      <c r="K343" s="163" t="s">
        <v>7431</v>
      </c>
      <c r="L343" s="164" t="s">
        <v>8802</v>
      </c>
      <c r="Q343" t="s">
        <v>4768</v>
      </c>
      <c r="R343" t="s">
        <v>1019</v>
      </c>
      <c r="S343" t="s">
        <v>274</v>
      </c>
      <c r="U343" t="str">
        <f t="shared" si="6"/>
        <v>n_postTB_y19_ag17 * LY_postTB_y19_ag17 * u_postTB</v>
      </c>
      <c r="W343" t="s">
        <v>272</v>
      </c>
      <c r="X343" t="s">
        <v>262</v>
      </c>
      <c r="Y343" t="s">
        <v>5754</v>
      </c>
      <c r="Z343" t="s">
        <v>7560</v>
      </c>
      <c r="AB343" t="s">
        <v>7914</v>
      </c>
      <c r="AE343" t="s">
        <v>5738</v>
      </c>
    </row>
    <row r="344" spans="5:31" x14ac:dyDescent="0.2">
      <c r="E344" s="61" t="s">
        <v>6540</v>
      </c>
      <c r="F344" s="62" t="s">
        <v>6965</v>
      </c>
      <c r="K344" s="61" t="s">
        <v>7432</v>
      </c>
      <c r="L344" s="62" t="s">
        <v>8803</v>
      </c>
      <c r="Q344" t="s">
        <v>4769</v>
      </c>
      <c r="R344" t="s">
        <v>1020</v>
      </c>
      <c r="S344" t="s">
        <v>274</v>
      </c>
      <c r="U344" t="str">
        <f t="shared" si="6"/>
        <v>n_postTB_y20_ag1 * LY_postTB_y20_ag1 * u_postTB</v>
      </c>
      <c r="W344" t="s">
        <v>272</v>
      </c>
      <c r="X344" t="s">
        <v>262</v>
      </c>
      <c r="Y344">
        <v>1</v>
      </c>
      <c r="Z344" t="s">
        <v>7561</v>
      </c>
      <c r="AB344" t="s">
        <v>7915</v>
      </c>
      <c r="AE344" t="s">
        <v>5722</v>
      </c>
    </row>
    <row r="345" spans="5:31" x14ac:dyDescent="0.2">
      <c r="E345" s="61" t="s">
        <v>6541</v>
      </c>
      <c r="F345" s="62" t="s">
        <v>6966</v>
      </c>
      <c r="K345" s="61" t="s">
        <v>7433</v>
      </c>
      <c r="L345" s="62" t="s">
        <v>8804</v>
      </c>
      <c r="Q345" t="s">
        <v>4770</v>
      </c>
      <c r="R345" t="s">
        <v>1021</v>
      </c>
      <c r="S345" t="s">
        <v>274</v>
      </c>
      <c r="U345" t="str">
        <f t="shared" si="6"/>
        <v>n_postTB_y20_ag2 * LY_postTB_y20_ag2 * u_postTB</v>
      </c>
      <c r="W345" t="s">
        <v>272</v>
      </c>
      <c r="X345" t="s">
        <v>262</v>
      </c>
      <c r="Y345" t="s">
        <v>5739</v>
      </c>
      <c r="Z345" t="s">
        <v>7561</v>
      </c>
      <c r="AB345" t="s">
        <v>7916</v>
      </c>
      <c r="AE345" t="s">
        <v>5723</v>
      </c>
    </row>
    <row r="346" spans="5:31" x14ac:dyDescent="0.2">
      <c r="E346" s="61" t="s">
        <v>6542</v>
      </c>
      <c r="F346" s="62" t="s">
        <v>6967</v>
      </c>
      <c r="K346" s="61" t="s">
        <v>7434</v>
      </c>
      <c r="L346" s="62" t="s">
        <v>8805</v>
      </c>
      <c r="Q346" t="s">
        <v>4771</v>
      </c>
      <c r="R346" t="s">
        <v>1022</v>
      </c>
      <c r="S346" t="s">
        <v>274</v>
      </c>
      <c r="U346" t="str">
        <f t="shared" si="6"/>
        <v>n_postTB_y20_ag3 * LY_postTB_y20_ag3 * u_postTB</v>
      </c>
      <c r="W346" t="s">
        <v>272</v>
      </c>
      <c r="X346" t="s">
        <v>262</v>
      </c>
      <c r="Y346" t="s">
        <v>5740</v>
      </c>
      <c r="Z346" t="s">
        <v>7561</v>
      </c>
      <c r="AB346" t="s">
        <v>7917</v>
      </c>
      <c r="AE346" t="s">
        <v>5724</v>
      </c>
    </row>
    <row r="347" spans="5:31" x14ac:dyDescent="0.2">
      <c r="E347" s="61" t="s">
        <v>6543</v>
      </c>
      <c r="F347" s="62" t="s">
        <v>6968</v>
      </c>
      <c r="K347" s="61" t="s">
        <v>7435</v>
      </c>
      <c r="L347" s="62" t="s">
        <v>8806</v>
      </c>
      <c r="Q347" t="s">
        <v>4772</v>
      </c>
      <c r="R347" t="s">
        <v>1023</v>
      </c>
      <c r="S347" t="s">
        <v>274</v>
      </c>
      <c r="U347" t="str">
        <f t="shared" si="6"/>
        <v>n_postTB_y20_ag4 * LY_postTB_y20_ag4 * u_postTB</v>
      </c>
      <c r="W347" t="s">
        <v>272</v>
      </c>
      <c r="X347" t="s">
        <v>262</v>
      </c>
      <c r="Y347" t="s">
        <v>5741</v>
      </c>
      <c r="Z347" t="s">
        <v>7561</v>
      </c>
      <c r="AB347" t="s">
        <v>7918</v>
      </c>
      <c r="AE347" t="s">
        <v>5725</v>
      </c>
    </row>
    <row r="348" spans="5:31" x14ac:dyDescent="0.2">
      <c r="E348" s="61" t="s">
        <v>6544</v>
      </c>
      <c r="F348" s="62" t="s">
        <v>6969</v>
      </c>
      <c r="K348" s="61" t="s">
        <v>7436</v>
      </c>
      <c r="L348" s="62" t="s">
        <v>8807</v>
      </c>
      <c r="Q348" t="s">
        <v>4773</v>
      </c>
      <c r="R348" t="s">
        <v>1024</v>
      </c>
      <c r="S348" t="s">
        <v>274</v>
      </c>
      <c r="U348" t="str">
        <f t="shared" si="6"/>
        <v>n_postTB_y20_ag5 * LY_postTB_y20_ag5 * u_postTB</v>
      </c>
      <c r="W348" t="s">
        <v>272</v>
      </c>
      <c r="X348" t="s">
        <v>262</v>
      </c>
      <c r="Y348" t="s">
        <v>5742</v>
      </c>
      <c r="Z348" t="s">
        <v>7561</v>
      </c>
      <c r="AB348" t="s">
        <v>7919</v>
      </c>
      <c r="AE348" t="s">
        <v>5726</v>
      </c>
    </row>
    <row r="349" spans="5:31" x14ac:dyDescent="0.2">
      <c r="E349" s="61" t="s">
        <v>6545</v>
      </c>
      <c r="F349" s="62" t="s">
        <v>6970</v>
      </c>
      <c r="K349" s="61" t="s">
        <v>7437</v>
      </c>
      <c r="L349" s="62" t="s">
        <v>8808</v>
      </c>
      <c r="Q349" t="s">
        <v>4774</v>
      </c>
      <c r="R349" t="s">
        <v>1025</v>
      </c>
      <c r="S349" t="s">
        <v>274</v>
      </c>
      <c r="U349" t="str">
        <f t="shared" si="6"/>
        <v>n_postTB_y20_ag6 * LY_postTB_y20_ag6 * u_postTB</v>
      </c>
      <c r="W349" t="s">
        <v>272</v>
      </c>
      <c r="X349" t="s">
        <v>262</v>
      </c>
      <c r="Y349" t="s">
        <v>5743</v>
      </c>
      <c r="Z349" t="s">
        <v>7561</v>
      </c>
      <c r="AB349" t="s">
        <v>7920</v>
      </c>
      <c r="AE349" t="s">
        <v>5727</v>
      </c>
    </row>
    <row r="350" spans="5:31" x14ac:dyDescent="0.2">
      <c r="E350" s="61" t="s">
        <v>6546</v>
      </c>
      <c r="F350" s="62" t="s">
        <v>6971</v>
      </c>
      <c r="K350" s="61" t="s">
        <v>7438</v>
      </c>
      <c r="L350" s="62" t="s">
        <v>8809</v>
      </c>
      <c r="Q350" t="s">
        <v>4775</v>
      </c>
      <c r="R350" t="s">
        <v>1026</v>
      </c>
      <c r="S350" t="s">
        <v>274</v>
      </c>
      <c r="U350" t="str">
        <f t="shared" si="6"/>
        <v>n_postTB_y20_ag7 * LY_postTB_y20_ag7 * u_postTB</v>
      </c>
      <c r="W350" t="s">
        <v>272</v>
      </c>
      <c r="X350" t="s">
        <v>262</v>
      </c>
      <c r="Y350" t="s">
        <v>5744</v>
      </c>
      <c r="Z350" t="s">
        <v>7561</v>
      </c>
      <c r="AB350" t="s">
        <v>7921</v>
      </c>
      <c r="AE350" t="s">
        <v>5728</v>
      </c>
    </row>
    <row r="351" spans="5:31" x14ac:dyDescent="0.2">
      <c r="E351" s="61" t="s">
        <v>6547</v>
      </c>
      <c r="F351" s="62" t="s">
        <v>6972</v>
      </c>
      <c r="K351" s="61" t="s">
        <v>7439</v>
      </c>
      <c r="L351" s="62" t="s">
        <v>8810</v>
      </c>
      <c r="Q351" t="s">
        <v>4776</v>
      </c>
      <c r="R351" t="s">
        <v>1027</v>
      </c>
      <c r="S351" t="s">
        <v>274</v>
      </c>
      <c r="U351" t="str">
        <f t="shared" si="6"/>
        <v>n_postTB_y20_ag8 * LY_postTB_y20_ag8 * u_postTB</v>
      </c>
      <c r="W351" t="s">
        <v>272</v>
      </c>
      <c r="X351" t="s">
        <v>262</v>
      </c>
      <c r="Y351" t="s">
        <v>5745</v>
      </c>
      <c r="Z351" t="s">
        <v>7561</v>
      </c>
      <c r="AB351" t="s">
        <v>7922</v>
      </c>
      <c r="AE351" t="s">
        <v>5729</v>
      </c>
    </row>
    <row r="352" spans="5:31" x14ac:dyDescent="0.2">
      <c r="E352" s="61" t="s">
        <v>6548</v>
      </c>
      <c r="F352" s="62" t="s">
        <v>6973</v>
      </c>
      <c r="K352" s="61" t="s">
        <v>7440</v>
      </c>
      <c r="L352" s="62" t="s">
        <v>8811</v>
      </c>
      <c r="Q352" t="s">
        <v>4777</v>
      </c>
      <c r="R352" t="s">
        <v>1028</v>
      </c>
      <c r="S352" t="s">
        <v>274</v>
      </c>
      <c r="U352" t="str">
        <f t="shared" si="6"/>
        <v>n_postTB_y20_ag9 * LY_postTB_y20_ag9 * u_postTB</v>
      </c>
      <c r="W352" t="s">
        <v>272</v>
      </c>
      <c r="X352" t="s">
        <v>262</v>
      </c>
      <c r="Y352" t="s">
        <v>5746</v>
      </c>
      <c r="Z352" t="s">
        <v>7561</v>
      </c>
      <c r="AB352" t="s">
        <v>7923</v>
      </c>
      <c r="AE352" t="s">
        <v>5730</v>
      </c>
    </row>
    <row r="353" spans="5:31" x14ac:dyDescent="0.2">
      <c r="E353" s="61" t="s">
        <v>6549</v>
      </c>
      <c r="F353" s="62" t="s">
        <v>6974</v>
      </c>
      <c r="K353" s="61" t="s">
        <v>7441</v>
      </c>
      <c r="L353" s="62" t="s">
        <v>8812</v>
      </c>
      <c r="Q353" t="s">
        <v>4778</v>
      </c>
      <c r="R353" t="s">
        <v>1029</v>
      </c>
      <c r="S353" t="s">
        <v>274</v>
      </c>
      <c r="U353" t="str">
        <f t="shared" si="6"/>
        <v>n_postTB_y20_ag10 * LY_postTB_y20_ag10 * u_postTB</v>
      </c>
      <c r="W353" t="s">
        <v>272</v>
      </c>
      <c r="X353" t="s">
        <v>262</v>
      </c>
      <c r="Y353" t="s">
        <v>5747</v>
      </c>
      <c r="Z353" t="s">
        <v>7561</v>
      </c>
      <c r="AB353" t="s">
        <v>7924</v>
      </c>
      <c r="AE353" t="s">
        <v>5731</v>
      </c>
    </row>
    <row r="354" spans="5:31" x14ac:dyDescent="0.2">
      <c r="E354" s="61" t="s">
        <v>6550</v>
      </c>
      <c r="F354" s="62" t="s">
        <v>6975</v>
      </c>
      <c r="K354" s="61" t="s">
        <v>7442</v>
      </c>
      <c r="L354" s="62" t="s">
        <v>8813</v>
      </c>
      <c r="Q354" t="s">
        <v>4779</v>
      </c>
      <c r="R354" t="s">
        <v>1030</v>
      </c>
      <c r="S354" t="s">
        <v>274</v>
      </c>
      <c r="U354" t="str">
        <f t="shared" si="6"/>
        <v>n_postTB_y20_ag11 * LY_postTB_y20_ag11 * u_postTB</v>
      </c>
      <c r="W354" t="s">
        <v>272</v>
      </c>
      <c r="X354" t="s">
        <v>262</v>
      </c>
      <c r="Y354" t="s">
        <v>5748</v>
      </c>
      <c r="Z354" t="s">
        <v>7561</v>
      </c>
      <c r="AB354" t="s">
        <v>7925</v>
      </c>
      <c r="AE354" t="s">
        <v>5732</v>
      </c>
    </row>
    <row r="355" spans="5:31" x14ac:dyDescent="0.2">
      <c r="E355" s="61" t="s">
        <v>6551</v>
      </c>
      <c r="F355" s="62" t="s">
        <v>6976</v>
      </c>
      <c r="K355" s="61" t="s">
        <v>7443</v>
      </c>
      <c r="L355" s="62" t="s">
        <v>8814</v>
      </c>
      <c r="Q355" t="s">
        <v>4780</v>
      </c>
      <c r="R355" t="s">
        <v>1031</v>
      </c>
      <c r="S355" t="s">
        <v>274</v>
      </c>
      <c r="U355" t="str">
        <f t="shared" si="6"/>
        <v>n_postTB_y20_ag12 * LY_postTB_y20_ag12 * u_postTB</v>
      </c>
      <c r="W355" t="s">
        <v>272</v>
      </c>
      <c r="X355" t="s">
        <v>262</v>
      </c>
      <c r="Y355" t="s">
        <v>5749</v>
      </c>
      <c r="Z355" t="s">
        <v>7561</v>
      </c>
      <c r="AB355" t="s">
        <v>7926</v>
      </c>
      <c r="AE355" t="s">
        <v>5733</v>
      </c>
    </row>
    <row r="356" spans="5:31" x14ac:dyDescent="0.2">
      <c r="E356" s="61" t="s">
        <v>6552</v>
      </c>
      <c r="F356" s="62" t="s">
        <v>6977</v>
      </c>
      <c r="K356" s="61" t="s">
        <v>7444</v>
      </c>
      <c r="L356" s="62" t="s">
        <v>8815</v>
      </c>
      <c r="Q356" t="s">
        <v>4781</v>
      </c>
      <c r="R356" t="s">
        <v>1032</v>
      </c>
      <c r="S356" t="s">
        <v>274</v>
      </c>
      <c r="U356" t="str">
        <f t="shared" si="6"/>
        <v>n_postTB_y20_ag13 * LY_postTB_y20_ag13 * u_postTB</v>
      </c>
      <c r="W356" t="s">
        <v>272</v>
      </c>
      <c r="X356" t="s">
        <v>262</v>
      </c>
      <c r="Y356" t="s">
        <v>5750</v>
      </c>
      <c r="Z356" t="s">
        <v>7561</v>
      </c>
      <c r="AB356" t="s">
        <v>7927</v>
      </c>
      <c r="AE356" t="s">
        <v>5734</v>
      </c>
    </row>
    <row r="357" spans="5:31" x14ac:dyDescent="0.2">
      <c r="E357" s="61" t="s">
        <v>6553</v>
      </c>
      <c r="F357" s="62" t="s">
        <v>6978</v>
      </c>
      <c r="K357" s="61" t="s">
        <v>7445</v>
      </c>
      <c r="L357" s="62" t="s">
        <v>8816</v>
      </c>
      <c r="Q357" t="s">
        <v>4782</v>
      </c>
      <c r="R357" t="s">
        <v>1033</v>
      </c>
      <c r="S357" t="s">
        <v>274</v>
      </c>
      <c r="U357" t="str">
        <f t="shared" si="6"/>
        <v>n_postTB_y20_ag14 * LY_postTB_y20_ag14 * u_postTB</v>
      </c>
      <c r="W357" t="s">
        <v>272</v>
      </c>
      <c r="X357" t="s">
        <v>262</v>
      </c>
      <c r="Y357" t="s">
        <v>5751</v>
      </c>
      <c r="Z357" t="s">
        <v>7561</v>
      </c>
      <c r="AB357" t="s">
        <v>7928</v>
      </c>
      <c r="AE357" t="s">
        <v>5735</v>
      </c>
    </row>
    <row r="358" spans="5:31" x14ac:dyDescent="0.2">
      <c r="E358" s="61" t="s">
        <v>6554</v>
      </c>
      <c r="F358" s="62" t="s">
        <v>6979</v>
      </c>
      <c r="K358" s="61" t="s">
        <v>7446</v>
      </c>
      <c r="L358" s="62" t="s">
        <v>8817</v>
      </c>
      <c r="Q358" t="s">
        <v>4783</v>
      </c>
      <c r="R358" t="s">
        <v>1034</v>
      </c>
      <c r="S358" t="s">
        <v>274</v>
      </c>
      <c r="U358" t="str">
        <f t="shared" si="6"/>
        <v>n_postTB_y20_ag15 * LY_postTB_y20_ag15 * u_postTB</v>
      </c>
      <c r="W358" t="s">
        <v>272</v>
      </c>
      <c r="X358" t="s">
        <v>262</v>
      </c>
      <c r="Y358" t="s">
        <v>5752</v>
      </c>
      <c r="Z358" t="s">
        <v>7561</v>
      </c>
      <c r="AB358" t="s">
        <v>7929</v>
      </c>
      <c r="AE358" t="s">
        <v>5736</v>
      </c>
    </row>
    <row r="359" spans="5:31" x14ac:dyDescent="0.2">
      <c r="E359" s="61" t="s">
        <v>6555</v>
      </c>
      <c r="F359" s="62" t="s">
        <v>6980</v>
      </c>
      <c r="K359" s="61" t="s">
        <v>7447</v>
      </c>
      <c r="L359" s="62" t="s">
        <v>8818</v>
      </c>
      <c r="Q359" t="s">
        <v>4784</v>
      </c>
      <c r="R359" t="s">
        <v>1035</v>
      </c>
      <c r="S359" t="s">
        <v>274</v>
      </c>
      <c r="U359" t="str">
        <f t="shared" si="6"/>
        <v>n_postTB_y20_ag16 * LY_postTB_y20_ag16 * u_postTB</v>
      </c>
      <c r="W359" t="s">
        <v>272</v>
      </c>
      <c r="X359" t="s">
        <v>262</v>
      </c>
      <c r="Y359" t="s">
        <v>5753</v>
      </c>
      <c r="Z359" t="s">
        <v>7561</v>
      </c>
      <c r="AB359" t="s">
        <v>7930</v>
      </c>
      <c r="AE359" t="s">
        <v>5737</v>
      </c>
    </row>
    <row r="360" spans="5:31" x14ac:dyDescent="0.2">
      <c r="E360" s="163" t="s">
        <v>6556</v>
      </c>
      <c r="F360" s="164" t="s">
        <v>6981</v>
      </c>
      <c r="K360" s="163" t="s">
        <v>7448</v>
      </c>
      <c r="L360" s="164" t="s">
        <v>8819</v>
      </c>
      <c r="Q360" t="s">
        <v>4785</v>
      </c>
      <c r="R360" t="s">
        <v>1036</v>
      </c>
      <c r="S360" t="s">
        <v>274</v>
      </c>
      <c r="U360" t="str">
        <f t="shared" si="6"/>
        <v>n_postTB_y20_ag17 * LY_postTB_y20_ag17 * u_postTB</v>
      </c>
      <c r="W360" t="s">
        <v>272</v>
      </c>
      <c r="X360" t="s">
        <v>262</v>
      </c>
      <c r="Y360" t="s">
        <v>5754</v>
      </c>
      <c r="Z360" t="s">
        <v>7561</v>
      </c>
      <c r="AB360" t="s">
        <v>7931</v>
      </c>
      <c r="AE360" t="s">
        <v>5738</v>
      </c>
    </row>
    <row r="361" spans="5:31" x14ac:dyDescent="0.2">
      <c r="E361" s="61" t="s">
        <v>6557</v>
      </c>
      <c r="F361" s="62" t="s">
        <v>6982</v>
      </c>
      <c r="K361" s="61" t="s">
        <v>7449</v>
      </c>
      <c r="L361" s="62" t="s">
        <v>8820</v>
      </c>
      <c r="Q361" t="s">
        <v>4786</v>
      </c>
      <c r="R361" t="s">
        <v>1037</v>
      </c>
      <c r="S361" t="s">
        <v>274</v>
      </c>
      <c r="U361" t="str">
        <f t="shared" si="6"/>
        <v>n_postTB_y21_ag1 * LY_postTB_y21_ag1 * u_postTB</v>
      </c>
      <c r="W361" t="s">
        <v>272</v>
      </c>
      <c r="X361" t="s">
        <v>262</v>
      </c>
      <c r="Y361">
        <v>1</v>
      </c>
      <c r="Z361" t="s">
        <v>7562</v>
      </c>
      <c r="AB361" t="s">
        <v>7932</v>
      </c>
      <c r="AE361" t="s">
        <v>5722</v>
      </c>
    </row>
    <row r="362" spans="5:31" x14ac:dyDescent="0.2">
      <c r="E362" s="61" t="s">
        <v>6558</v>
      </c>
      <c r="F362" s="62" t="s">
        <v>6983</v>
      </c>
      <c r="K362" s="61" t="s">
        <v>7450</v>
      </c>
      <c r="L362" s="62" t="s">
        <v>8821</v>
      </c>
      <c r="Q362" t="s">
        <v>4787</v>
      </c>
      <c r="R362" t="s">
        <v>1038</v>
      </c>
      <c r="S362" t="s">
        <v>274</v>
      </c>
      <c r="U362" t="str">
        <f t="shared" si="6"/>
        <v>n_postTB_y21_ag2 * LY_postTB_y21_ag2 * u_postTB</v>
      </c>
      <c r="W362" t="s">
        <v>272</v>
      </c>
      <c r="X362" t="s">
        <v>262</v>
      </c>
      <c r="Y362" t="s">
        <v>5739</v>
      </c>
      <c r="Z362" t="s">
        <v>7562</v>
      </c>
      <c r="AB362" t="s">
        <v>7933</v>
      </c>
      <c r="AE362" t="s">
        <v>5723</v>
      </c>
    </row>
    <row r="363" spans="5:31" x14ac:dyDescent="0.2">
      <c r="E363" s="61" t="s">
        <v>6559</v>
      </c>
      <c r="F363" s="62" t="s">
        <v>6984</v>
      </c>
      <c r="K363" s="61" t="s">
        <v>7451</v>
      </c>
      <c r="L363" s="62" t="s">
        <v>8822</v>
      </c>
      <c r="Q363" t="s">
        <v>4788</v>
      </c>
      <c r="R363" t="s">
        <v>1039</v>
      </c>
      <c r="S363" t="s">
        <v>274</v>
      </c>
      <c r="U363" t="str">
        <f t="shared" si="6"/>
        <v>n_postTB_y21_ag3 * LY_postTB_y21_ag3 * u_postTB</v>
      </c>
      <c r="W363" t="s">
        <v>272</v>
      </c>
      <c r="X363" t="s">
        <v>262</v>
      </c>
      <c r="Y363" t="s">
        <v>5740</v>
      </c>
      <c r="Z363" t="s">
        <v>7562</v>
      </c>
      <c r="AB363" t="s">
        <v>7934</v>
      </c>
      <c r="AE363" t="s">
        <v>5724</v>
      </c>
    </row>
    <row r="364" spans="5:31" x14ac:dyDescent="0.2">
      <c r="E364" s="61" t="s">
        <v>6560</v>
      </c>
      <c r="F364" s="62" t="s">
        <v>6985</v>
      </c>
      <c r="K364" s="61" t="s">
        <v>7452</v>
      </c>
      <c r="L364" s="62" t="s">
        <v>8823</v>
      </c>
      <c r="Q364" t="s">
        <v>4789</v>
      </c>
      <c r="R364" t="s">
        <v>1040</v>
      </c>
      <c r="S364" t="s">
        <v>274</v>
      </c>
      <c r="U364" t="str">
        <f t="shared" si="6"/>
        <v>n_postTB_y21_ag4 * LY_postTB_y21_ag4 * u_postTB</v>
      </c>
      <c r="W364" t="s">
        <v>272</v>
      </c>
      <c r="X364" t="s">
        <v>262</v>
      </c>
      <c r="Y364" t="s">
        <v>5741</v>
      </c>
      <c r="Z364" t="s">
        <v>7562</v>
      </c>
      <c r="AB364" t="s">
        <v>7935</v>
      </c>
      <c r="AE364" t="s">
        <v>5725</v>
      </c>
    </row>
    <row r="365" spans="5:31" x14ac:dyDescent="0.2">
      <c r="E365" s="61" t="s">
        <v>6561</v>
      </c>
      <c r="F365" s="62" t="s">
        <v>6986</v>
      </c>
      <c r="K365" s="61" t="s">
        <v>7453</v>
      </c>
      <c r="L365" s="62" t="s">
        <v>8824</v>
      </c>
      <c r="Q365" t="s">
        <v>4790</v>
      </c>
      <c r="R365" t="s">
        <v>1041</v>
      </c>
      <c r="S365" t="s">
        <v>274</v>
      </c>
      <c r="U365" t="str">
        <f t="shared" si="6"/>
        <v>n_postTB_y21_ag5 * LY_postTB_y21_ag5 * u_postTB</v>
      </c>
      <c r="W365" t="s">
        <v>272</v>
      </c>
      <c r="X365" t="s">
        <v>262</v>
      </c>
      <c r="Y365" t="s">
        <v>5742</v>
      </c>
      <c r="Z365" t="s">
        <v>7562</v>
      </c>
      <c r="AB365" t="s">
        <v>7936</v>
      </c>
      <c r="AE365" t="s">
        <v>5726</v>
      </c>
    </row>
    <row r="366" spans="5:31" x14ac:dyDescent="0.2">
      <c r="E366" s="61" t="s">
        <v>6562</v>
      </c>
      <c r="F366" s="62" t="s">
        <v>6987</v>
      </c>
      <c r="K366" s="61" t="s">
        <v>7454</v>
      </c>
      <c r="L366" s="62" t="s">
        <v>8825</v>
      </c>
      <c r="Q366" t="s">
        <v>4791</v>
      </c>
      <c r="R366" t="s">
        <v>1042</v>
      </c>
      <c r="S366" t="s">
        <v>274</v>
      </c>
      <c r="U366" t="str">
        <f t="shared" si="6"/>
        <v>n_postTB_y21_ag6 * LY_postTB_y21_ag6 * u_postTB</v>
      </c>
      <c r="W366" t="s">
        <v>272</v>
      </c>
      <c r="X366" t="s">
        <v>262</v>
      </c>
      <c r="Y366" t="s">
        <v>5743</v>
      </c>
      <c r="Z366" t="s">
        <v>7562</v>
      </c>
      <c r="AB366" t="s">
        <v>7937</v>
      </c>
      <c r="AE366" t="s">
        <v>5727</v>
      </c>
    </row>
    <row r="367" spans="5:31" x14ac:dyDescent="0.2">
      <c r="E367" s="61" t="s">
        <v>6563</v>
      </c>
      <c r="F367" s="62" t="s">
        <v>6988</v>
      </c>
      <c r="K367" s="61" t="s">
        <v>7455</v>
      </c>
      <c r="L367" s="62" t="s">
        <v>8826</v>
      </c>
      <c r="Q367" t="s">
        <v>4792</v>
      </c>
      <c r="R367" t="s">
        <v>1043</v>
      </c>
      <c r="S367" t="s">
        <v>274</v>
      </c>
      <c r="U367" t="str">
        <f t="shared" si="6"/>
        <v>n_postTB_y21_ag7 * LY_postTB_y21_ag7 * u_postTB</v>
      </c>
      <c r="W367" t="s">
        <v>272</v>
      </c>
      <c r="X367" t="s">
        <v>262</v>
      </c>
      <c r="Y367" t="s">
        <v>5744</v>
      </c>
      <c r="Z367" t="s">
        <v>7562</v>
      </c>
      <c r="AB367" t="s">
        <v>7938</v>
      </c>
      <c r="AE367" t="s">
        <v>5728</v>
      </c>
    </row>
    <row r="368" spans="5:31" x14ac:dyDescent="0.2">
      <c r="E368" s="61" t="s">
        <v>6564</v>
      </c>
      <c r="F368" s="62" t="s">
        <v>6989</v>
      </c>
      <c r="K368" s="61" t="s">
        <v>7456</v>
      </c>
      <c r="L368" s="62" t="s">
        <v>8827</v>
      </c>
      <c r="Q368" t="s">
        <v>4793</v>
      </c>
      <c r="R368" t="s">
        <v>1044</v>
      </c>
      <c r="S368" t="s">
        <v>274</v>
      </c>
      <c r="U368" t="str">
        <f t="shared" si="6"/>
        <v>n_postTB_y21_ag8 * LY_postTB_y21_ag8 * u_postTB</v>
      </c>
      <c r="W368" t="s">
        <v>272</v>
      </c>
      <c r="X368" t="s">
        <v>262</v>
      </c>
      <c r="Y368" t="s">
        <v>5745</v>
      </c>
      <c r="Z368" t="s">
        <v>7562</v>
      </c>
      <c r="AB368" t="s">
        <v>7939</v>
      </c>
      <c r="AE368" t="s">
        <v>5729</v>
      </c>
    </row>
    <row r="369" spans="5:31" x14ac:dyDescent="0.2">
      <c r="E369" s="61" t="s">
        <v>6565</v>
      </c>
      <c r="F369" s="62" t="s">
        <v>6990</v>
      </c>
      <c r="K369" s="61" t="s">
        <v>7457</v>
      </c>
      <c r="L369" s="62" t="s">
        <v>8828</v>
      </c>
      <c r="Q369" t="s">
        <v>4794</v>
      </c>
      <c r="R369" t="s">
        <v>1045</v>
      </c>
      <c r="S369" t="s">
        <v>274</v>
      </c>
      <c r="U369" t="str">
        <f t="shared" si="6"/>
        <v>n_postTB_y21_ag9 * LY_postTB_y21_ag9 * u_postTB</v>
      </c>
      <c r="W369" t="s">
        <v>272</v>
      </c>
      <c r="X369" t="s">
        <v>262</v>
      </c>
      <c r="Y369" t="s">
        <v>5746</v>
      </c>
      <c r="Z369" t="s">
        <v>7562</v>
      </c>
      <c r="AB369" t="s">
        <v>7940</v>
      </c>
      <c r="AE369" t="s">
        <v>5730</v>
      </c>
    </row>
    <row r="370" spans="5:31" x14ac:dyDescent="0.2">
      <c r="E370" s="61" t="s">
        <v>6566</v>
      </c>
      <c r="F370" s="62" t="s">
        <v>6991</v>
      </c>
      <c r="K370" s="61" t="s">
        <v>7458</v>
      </c>
      <c r="L370" s="62" t="s">
        <v>8829</v>
      </c>
      <c r="Q370" t="s">
        <v>4795</v>
      </c>
      <c r="R370" t="s">
        <v>1046</v>
      </c>
      <c r="S370" t="s">
        <v>274</v>
      </c>
      <c r="U370" t="str">
        <f t="shared" si="6"/>
        <v>n_postTB_y21_ag10 * LY_postTB_y21_ag10 * u_postTB</v>
      </c>
      <c r="W370" t="s">
        <v>272</v>
      </c>
      <c r="X370" t="s">
        <v>262</v>
      </c>
      <c r="Y370" t="s">
        <v>5747</v>
      </c>
      <c r="Z370" t="s">
        <v>7562</v>
      </c>
      <c r="AB370" t="s">
        <v>7941</v>
      </c>
      <c r="AE370" t="s">
        <v>5731</v>
      </c>
    </row>
    <row r="371" spans="5:31" x14ac:dyDescent="0.2">
      <c r="E371" s="61" t="s">
        <v>6567</v>
      </c>
      <c r="F371" s="62" t="s">
        <v>6992</v>
      </c>
      <c r="K371" s="61" t="s">
        <v>7459</v>
      </c>
      <c r="L371" s="62" t="s">
        <v>8830</v>
      </c>
      <c r="Q371" t="s">
        <v>4796</v>
      </c>
      <c r="R371" t="s">
        <v>1047</v>
      </c>
      <c r="S371" t="s">
        <v>274</v>
      </c>
      <c r="U371" t="str">
        <f t="shared" si="6"/>
        <v>n_postTB_y21_ag11 * LY_postTB_y21_ag11 * u_postTB</v>
      </c>
      <c r="W371" t="s">
        <v>272</v>
      </c>
      <c r="X371" t="s">
        <v>262</v>
      </c>
      <c r="Y371" t="s">
        <v>5748</v>
      </c>
      <c r="Z371" t="s">
        <v>7562</v>
      </c>
      <c r="AB371" t="s">
        <v>7942</v>
      </c>
      <c r="AE371" t="s">
        <v>5732</v>
      </c>
    </row>
    <row r="372" spans="5:31" x14ac:dyDescent="0.2">
      <c r="E372" s="61" t="s">
        <v>6568</v>
      </c>
      <c r="F372" s="62" t="s">
        <v>6993</v>
      </c>
      <c r="K372" s="61" t="s">
        <v>7460</v>
      </c>
      <c r="L372" s="62" t="s">
        <v>8831</v>
      </c>
      <c r="Q372" t="s">
        <v>4797</v>
      </c>
      <c r="R372" t="s">
        <v>1048</v>
      </c>
      <c r="S372" t="s">
        <v>274</v>
      </c>
      <c r="U372" t="str">
        <f t="shared" si="6"/>
        <v>n_postTB_y21_ag12 * LY_postTB_y21_ag12 * u_postTB</v>
      </c>
      <c r="W372" t="s">
        <v>272</v>
      </c>
      <c r="X372" t="s">
        <v>262</v>
      </c>
      <c r="Y372" t="s">
        <v>5749</v>
      </c>
      <c r="Z372" t="s">
        <v>7562</v>
      </c>
      <c r="AB372" t="s">
        <v>7943</v>
      </c>
      <c r="AE372" t="s">
        <v>5733</v>
      </c>
    </row>
    <row r="373" spans="5:31" x14ac:dyDescent="0.2">
      <c r="E373" s="61" t="s">
        <v>6569</v>
      </c>
      <c r="F373" s="62" t="s">
        <v>6994</v>
      </c>
      <c r="K373" s="61" t="s">
        <v>7461</v>
      </c>
      <c r="L373" s="62" t="s">
        <v>8832</v>
      </c>
      <c r="Q373" t="s">
        <v>4798</v>
      </c>
      <c r="R373" t="s">
        <v>1049</v>
      </c>
      <c r="S373" t="s">
        <v>274</v>
      </c>
      <c r="U373" t="str">
        <f t="shared" si="6"/>
        <v>n_postTB_y21_ag13 * LY_postTB_y21_ag13 * u_postTB</v>
      </c>
      <c r="W373" t="s">
        <v>272</v>
      </c>
      <c r="X373" t="s">
        <v>262</v>
      </c>
      <c r="Y373" t="s">
        <v>5750</v>
      </c>
      <c r="Z373" t="s">
        <v>7562</v>
      </c>
      <c r="AB373" t="s">
        <v>7944</v>
      </c>
      <c r="AE373" t="s">
        <v>5734</v>
      </c>
    </row>
    <row r="374" spans="5:31" x14ac:dyDescent="0.2">
      <c r="E374" s="61" t="s">
        <v>6570</v>
      </c>
      <c r="F374" s="62" t="s">
        <v>6995</v>
      </c>
      <c r="K374" s="61" t="s">
        <v>7462</v>
      </c>
      <c r="L374" s="62" t="s">
        <v>8833</v>
      </c>
      <c r="Q374" t="s">
        <v>4799</v>
      </c>
      <c r="R374" t="s">
        <v>1050</v>
      </c>
      <c r="S374" t="s">
        <v>274</v>
      </c>
      <c r="U374" t="str">
        <f t="shared" si="6"/>
        <v>n_postTB_y21_ag14 * LY_postTB_y21_ag14 * u_postTB</v>
      </c>
      <c r="W374" t="s">
        <v>272</v>
      </c>
      <c r="X374" t="s">
        <v>262</v>
      </c>
      <c r="Y374" t="s">
        <v>5751</v>
      </c>
      <c r="Z374" t="s">
        <v>7562</v>
      </c>
      <c r="AB374" t="s">
        <v>7945</v>
      </c>
      <c r="AE374" t="s">
        <v>5735</v>
      </c>
    </row>
    <row r="375" spans="5:31" x14ac:dyDescent="0.2">
      <c r="E375" s="61" t="s">
        <v>6571</v>
      </c>
      <c r="F375" s="62" t="s">
        <v>6996</v>
      </c>
      <c r="K375" s="61" t="s">
        <v>7463</v>
      </c>
      <c r="L375" s="62" t="s">
        <v>8834</v>
      </c>
      <c r="Q375" t="s">
        <v>4800</v>
      </c>
      <c r="R375" t="s">
        <v>1051</v>
      </c>
      <c r="S375" t="s">
        <v>274</v>
      </c>
      <c r="U375" t="str">
        <f t="shared" si="6"/>
        <v>n_postTB_y21_ag15 * LY_postTB_y21_ag15 * u_postTB</v>
      </c>
      <c r="W375" t="s">
        <v>272</v>
      </c>
      <c r="X375" t="s">
        <v>262</v>
      </c>
      <c r="Y375" t="s">
        <v>5752</v>
      </c>
      <c r="Z375" t="s">
        <v>7562</v>
      </c>
      <c r="AB375" t="s">
        <v>7946</v>
      </c>
      <c r="AE375" t="s">
        <v>5736</v>
      </c>
    </row>
    <row r="376" spans="5:31" x14ac:dyDescent="0.2">
      <c r="E376" s="61" t="s">
        <v>6572</v>
      </c>
      <c r="F376" s="62" t="s">
        <v>6997</v>
      </c>
      <c r="K376" s="61" t="s">
        <v>7464</v>
      </c>
      <c r="L376" s="62" t="s">
        <v>8835</v>
      </c>
      <c r="Q376" t="s">
        <v>4801</v>
      </c>
      <c r="R376" t="s">
        <v>1052</v>
      </c>
      <c r="S376" t="s">
        <v>274</v>
      </c>
      <c r="U376" t="str">
        <f t="shared" si="6"/>
        <v>n_postTB_y21_ag16 * LY_postTB_y21_ag16 * u_postTB</v>
      </c>
      <c r="W376" t="s">
        <v>272</v>
      </c>
      <c r="X376" t="s">
        <v>262</v>
      </c>
      <c r="Y376" t="s">
        <v>5753</v>
      </c>
      <c r="Z376" t="s">
        <v>7562</v>
      </c>
      <c r="AB376" t="s">
        <v>7947</v>
      </c>
      <c r="AE376" t="s">
        <v>5737</v>
      </c>
    </row>
    <row r="377" spans="5:31" x14ac:dyDescent="0.2">
      <c r="E377" s="163" t="s">
        <v>6573</v>
      </c>
      <c r="F377" s="164" t="s">
        <v>6998</v>
      </c>
      <c r="K377" s="163" t="s">
        <v>7465</v>
      </c>
      <c r="L377" s="164" t="s">
        <v>8836</v>
      </c>
      <c r="Q377" t="s">
        <v>4802</v>
      </c>
      <c r="R377" t="s">
        <v>1053</v>
      </c>
      <c r="S377" t="s">
        <v>274</v>
      </c>
      <c r="U377" t="str">
        <f t="shared" si="6"/>
        <v>n_postTB_y21_ag17 * LY_postTB_y21_ag17 * u_postTB</v>
      </c>
      <c r="W377" t="s">
        <v>272</v>
      </c>
      <c r="X377" t="s">
        <v>262</v>
      </c>
      <c r="Y377" t="s">
        <v>5754</v>
      </c>
      <c r="Z377" t="s">
        <v>7562</v>
      </c>
      <c r="AB377" t="s">
        <v>7948</v>
      </c>
      <c r="AE377" t="s">
        <v>5738</v>
      </c>
    </row>
    <row r="378" spans="5:31" x14ac:dyDescent="0.2">
      <c r="E378" s="61" t="s">
        <v>6574</v>
      </c>
      <c r="F378" s="62" t="s">
        <v>6999</v>
      </c>
      <c r="K378" s="61" t="s">
        <v>7466</v>
      </c>
      <c r="L378" s="62" t="s">
        <v>8837</v>
      </c>
      <c r="Q378" t="s">
        <v>4803</v>
      </c>
      <c r="R378" t="s">
        <v>1054</v>
      </c>
      <c r="S378" t="s">
        <v>274</v>
      </c>
      <c r="U378" t="str">
        <f t="shared" si="6"/>
        <v>n_postTB_y22_ag1 * LY_postTB_y22_ag1 * u_postTB</v>
      </c>
      <c r="W378" t="s">
        <v>272</v>
      </c>
      <c r="X378" t="s">
        <v>262</v>
      </c>
      <c r="Y378">
        <v>1</v>
      </c>
      <c r="Z378" t="s">
        <v>7563</v>
      </c>
      <c r="AB378" t="s">
        <v>7949</v>
      </c>
      <c r="AE378" t="s">
        <v>5722</v>
      </c>
    </row>
    <row r="379" spans="5:31" x14ac:dyDescent="0.2">
      <c r="E379" s="61" t="s">
        <v>6575</v>
      </c>
      <c r="F379" s="62" t="s">
        <v>7000</v>
      </c>
      <c r="K379" s="61" t="s">
        <v>7467</v>
      </c>
      <c r="L379" s="62" t="s">
        <v>8838</v>
      </c>
      <c r="Q379" t="s">
        <v>4804</v>
      </c>
      <c r="R379" t="s">
        <v>1055</v>
      </c>
      <c r="S379" t="s">
        <v>274</v>
      </c>
      <c r="U379" t="str">
        <f t="shared" si="6"/>
        <v>n_postTB_y22_ag2 * LY_postTB_y22_ag2 * u_postTB</v>
      </c>
      <c r="W379" t="s">
        <v>272</v>
      </c>
      <c r="X379" t="s">
        <v>262</v>
      </c>
      <c r="Y379" t="s">
        <v>5739</v>
      </c>
      <c r="Z379" t="s">
        <v>7563</v>
      </c>
      <c r="AB379" t="s">
        <v>7950</v>
      </c>
      <c r="AE379" t="s">
        <v>5723</v>
      </c>
    </row>
    <row r="380" spans="5:31" x14ac:dyDescent="0.2">
      <c r="E380" s="61" t="s">
        <v>6576</v>
      </c>
      <c r="F380" s="62" t="s">
        <v>7001</v>
      </c>
      <c r="K380" s="61" t="s">
        <v>7468</v>
      </c>
      <c r="L380" s="62" t="s">
        <v>8839</v>
      </c>
      <c r="Q380" t="s">
        <v>4805</v>
      </c>
      <c r="R380" t="s">
        <v>1056</v>
      </c>
      <c r="S380" t="s">
        <v>274</v>
      </c>
      <c r="U380" t="str">
        <f t="shared" si="6"/>
        <v>n_postTB_y22_ag3 * LY_postTB_y22_ag3 * u_postTB</v>
      </c>
      <c r="W380" t="s">
        <v>272</v>
      </c>
      <c r="X380" t="s">
        <v>262</v>
      </c>
      <c r="Y380" t="s">
        <v>5740</v>
      </c>
      <c r="Z380" t="s">
        <v>7563</v>
      </c>
      <c r="AB380" t="s">
        <v>7951</v>
      </c>
      <c r="AE380" t="s">
        <v>5724</v>
      </c>
    </row>
    <row r="381" spans="5:31" x14ac:dyDescent="0.2">
      <c r="E381" s="61" t="s">
        <v>6577</v>
      </c>
      <c r="F381" s="62" t="s">
        <v>7002</v>
      </c>
      <c r="K381" s="61" t="s">
        <v>7469</v>
      </c>
      <c r="L381" s="62" t="s">
        <v>8840</v>
      </c>
      <c r="Q381" t="s">
        <v>4806</v>
      </c>
      <c r="R381" t="s">
        <v>1057</v>
      </c>
      <c r="S381" t="s">
        <v>274</v>
      </c>
      <c r="U381" t="str">
        <f t="shared" si="6"/>
        <v>n_postTB_y22_ag4 * LY_postTB_y22_ag4 * u_postTB</v>
      </c>
      <c r="W381" t="s">
        <v>272</v>
      </c>
      <c r="X381" t="s">
        <v>262</v>
      </c>
      <c r="Y381" t="s">
        <v>5741</v>
      </c>
      <c r="Z381" t="s">
        <v>7563</v>
      </c>
      <c r="AB381" t="s">
        <v>7952</v>
      </c>
      <c r="AE381" t="s">
        <v>5725</v>
      </c>
    </row>
    <row r="382" spans="5:31" x14ac:dyDescent="0.2">
      <c r="E382" s="61" t="s">
        <v>6578</v>
      </c>
      <c r="F382" s="62" t="s">
        <v>7003</v>
      </c>
      <c r="K382" s="61" t="s">
        <v>7470</v>
      </c>
      <c r="L382" s="62" t="s">
        <v>8841</v>
      </c>
      <c r="Q382" t="s">
        <v>4807</v>
      </c>
      <c r="R382" t="s">
        <v>1058</v>
      </c>
      <c r="S382" t="s">
        <v>274</v>
      </c>
      <c r="U382" t="str">
        <f t="shared" si="6"/>
        <v>n_postTB_y22_ag5 * LY_postTB_y22_ag5 * u_postTB</v>
      </c>
      <c r="W382" t="s">
        <v>272</v>
      </c>
      <c r="X382" t="s">
        <v>262</v>
      </c>
      <c r="Y382" t="s">
        <v>5742</v>
      </c>
      <c r="Z382" t="s">
        <v>7563</v>
      </c>
      <c r="AB382" t="s">
        <v>7953</v>
      </c>
      <c r="AE382" t="s">
        <v>5726</v>
      </c>
    </row>
    <row r="383" spans="5:31" x14ac:dyDescent="0.2">
      <c r="E383" s="61" t="s">
        <v>6579</v>
      </c>
      <c r="F383" s="62" t="s">
        <v>7004</v>
      </c>
      <c r="K383" s="61" t="s">
        <v>7471</v>
      </c>
      <c r="L383" s="62" t="s">
        <v>8842</v>
      </c>
      <c r="Q383" t="s">
        <v>4808</v>
      </c>
      <c r="R383" t="s">
        <v>1059</v>
      </c>
      <c r="S383" t="s">
        <v>274</v>
      </c>
      <c r="U383" t="str">
        <f t="shared" si="6"/>
        <v>n_postTB_y22_ag6 * LY_postTB_y22_ag6 * u_postTB</v>
      </c>
      <c r="W383" t="s">
        <v>272</v>
      </c>
      <c r="X383" t="s">
        <v>262</v>
      </c>
      <c r="Y383" t="s">
        <v>5743</v>
      </c>
      <c r="Z383" t="s">
        <v>7563</v>
      </c>
      <c r="AB383" t="s">
        <v>7954</v>
      </c>
      <c r="AE383" t="s">
        <v>5727</v>
      </c>
    </row>
    <row r="384" spans="5:31" x14ac:dyDescent="0.2">
      <c r="E384" s="61" t="s">
        <v>6580</v>
      </c>
      <c r="F384" s="62" t="s">
        <v>7005</v>
      </c>
      <c r="K384" s="61" t="s">
        <v>7472</v>
      </c>
      <c r="L384" s="62" t="s">
        <v>8843</v>
      </c>
      <c r="Q384" t="s">
        <v>4809</v>
      </c>
      <c r="R384" t="s">
        <v>1060</v>
      </c>
      <c r="S384" t="s">
        <v>274</v>
      </c>
      <c r="U384" t="str">
        <f t="shared" si="6"/>
        <v>n_postTB_y22_ag7 * LY_postTB_y22_ag7 * u_postTB</v>
      </c>
      <c r="W384" t="s">
        <v>272</v>
      </c>
      <c r="X384" t="s">
        <v>262</v>
      </c>
      <c r="Y384" t="s">
        <v>5744</v>
      </c>
      <c r="Z384" t="s">
        <v>7563</v>
      </c>
      <c r="AB384" t="s">
        <v>7955</v>
      </c>
      <c r="AE384" t="s">
        <v>5728</v>
      </c>
    </row>
    <row r="385" spans="5:31" x14ac:dyDescent="0.2">
      <c r="E385" s="61" t="s">
        <v>6581</v>
      </c>
      <c r="F385" s="62" t="s">
        <v>7006</v>
      </c>
      <c r="K385" s="61" t="s">
        <v>7473</v>
      </c>
      <c r="L385" s="62" t="s">
        <v>8844</v>
      </c>
      <c r="Q385" t="s">
        <v>4810</v>
      </c>
      <c r="R385" t="s">
        <v>1061</v>
      </c>
      <c r="S385" t="s">
        <v>274</v>
      </c>
      <c r="U385" t="str">
        <f t="shared" si="6"/>
        <v>n_postTB_y22_ag8 * LY_postTB_y22_ag8 * u_postTB</v>
      </c>
      <c r="W385" t="s">
        <v>272</v>
      </c>
      <c r="X385" t="s">
        <v>262</v>
      </c>
      <c r="Y385" t="s">
        <v>5745</v>
      </c>
      <c r="Z385" t="s">
        <v>7563</v>
      </c>
      <c r="AB385" t="s">
        <v>7956</v>
      </c>
      <c r="AE385" t="s">
        <v>5729</v>
      </c>
    </row>
    <row r="386" spans="5:31" x14ac:dyDescent="0.2">
      <c r="E386" s="61" t="s">
        <v>6582</v>
      </c>
      <c r="F386" s="62" t="s">
        <v>7007</v>
      </c>
      <c r="K386" s="61" t="s">
        <v>7474</v>
      </c>
      <c r="L386" s="62" t="s">
        <v>8845</v>
      </c>
      <c r="Q386" t="s">
        <v>4811</v>
      </c>
      <c r="R386" t="s">
        <v>1062</v>
      </c>
      <c r="S386" t="s">
        <v>274</v>
      </c>
      <c r="U386" t="str">
        <f t="shared" si="6"/>
        <v>n_postTB_y22_ag9 * LY_postTB_y22_ag9 * u_postTB</v>
      </c>
      <c r="W386" t="s">
        <v>272</v>
      </c>
      <c r="X386" t="s">
        <v>262</v>
      </c>
      <c r="Y386" t="s">
        <v>5746</v>
      </c>
      <c r="Z386" t="s">
        <v>7563</v>
      </c>
      <c r="AB386" t="s">
        <v>7957</v>
      </c>
      <c r="AE386" t="s">
        <v>5730</v>
      </c>
    </row>
    <row r="387" spans="5:31" x14ac:dyDescent="0.2">
      <c r="E387" s="61" t="s">
        <v>6583</v>
      </c>
      <c r="F387" s="62" t="s">
        <v>7008</v>
      </c>
      <c r="K387" s="61" t="s">
        <v>7475</v>
      </c>
      <c r="L387" s="62" t="s">
        <v>8846</v>
      </c>
      <c r="Q387" t="s">
        <v>4812</v>
      </c>
      <c r="R387" t="s">
        <v>1063</v>
      </c>
      <c r="S387" t="s">
        <v>274</v>
      </c>
      <c r="U387" t="str">
        <f t="shared" si="6"/>
        <v>n_postTB_y22_ag10 * LY_postTB_y22_ag10 * u_postTB</v>
      </c>
      <c r="W387" t="s">
        <v>272</v>
      </c>
      <c r="X387" t="s">
        <v>262</v>
      </c>
      <c r="Y387" t="s">
        <v>5747</v>
      </c>
      <c r="Z387" t="s">
        <v>7563</v>
      </c>
      <c r="AB387" t="s">
        <v>7958</v>
      </c>
      <c r="AE387" t="s">
        <v>5731</v>
      </c>
    </row>
    <row r="388" spans="5:31" x14ac:dyDescent="0.2">
      <c r="E388" s="61" t="s">
        <v>6584</v>
      </c>
      <c r="F388" s="62" t="s">
        <v>7009</v>
      </c>
      <c r="K388" s="61" t="s">
        <v>7476</v>
      </c>
      <c r="L388" s="62" t="s">
        <v>8847</v>
      </c>
      <c r="Q388" t="s">
        <v>4813</v>
      </c>
      <c r="R388" t="s">
        <v>1064</v>
      </c>
      <c r="S388" t="s">
        <v>274</v>
      </c>
      <c r="U388" t="str">
        <f t="shared" si="6"/>
        <v>n_postTB_y22_ag11 * LY_postTB_y22_ag11 * u_postTB</v>
      </c>
      <c r="W388" t="s">
        <v>272</v>
      </c>
      <c r="X388" t="s">
        <v>262</v>
      </c>
      <c r="Y388" t="s">
        <v>5748</v>
      </c>
      <c r="Z388" t="s">
        <v>7563</v>
      </c>
      <c r="AB388" t="s">
        <v>7959</v>
      </c>
      <c r="AE388" t="s">
        <v>5732</v>
      </c>
    </row>
    <row r="389" spans="5:31" x14ac:dyDescent="0.2">
      <c r="E389" s="61" t="s">
        <v>6585</v>
      </c>
      <c r="F389" s="62" t="s">
        <v>7010</v>
      </c>
      <c r="K389" s="61" t="s">
        <v>7477</v>
      </c>
      <c r="L389" s="62" t="s">
        <v>8848</v>
      </c>
      <c r="Q389" t="s">
        <v>4814</v>
      </c>
      <c r="R389" t="s">
        <v>1065</v>
      </c>
      <c r="S389" t="s">
        <v>274</v>
      </c>
      <c r="U389" t="str">
        <f t="shared" si="6"/>
        <v>n_postTB_y22_ag12 * LY_postTB_y22_ag12 * u_postTB</v>
      </c>
      <c r="W389" t="s">
        <v>272</v>
      </c>
      <c r="X389" t="s">
        <v>262</v>
      </c>
      <c r="Y389" t="s">
        <v>5749</v>
      </c>
      <c r="Z389" t="s">
        <v>7563</v>
      </c>
      <c r="AB389" t="s">
        <v>7960</v>
      </c>
      <c r="AE389" t="s">
        <v>5733</v>
      </c>
    </row>
    <row r="390" spans="5:31" x14ac:dyDescent="0.2">
      <c r="E390" s="61" t="s">
        <v>6586</v>
      </c>
      <c r="F390" s="62" t="s">
        <v>7011</v>
      </c>
      <c r="K390" s="61" t="s">
        <v>7478</v>
      </c>
      <c r="L390" s="62" t="s">
        <v>8849</v>
      </c>
      <c r="Q390" t="s">
        <v>4815</v>
      </c>
      <c r="R390" t="s">
        <v>1066</v>
      </c>
      <c r="S390" t="s">
        <v>274</v>
      </c>
      <c r="U390" t="str">
        <f t="shared" si="6"/>
        <v>n_postTB_y22_ag13 * LY_postTB_y22_ag13 * u_postTB</v>
      </c>
      <c r="W390" t="s">
        <v>272</v>
      </c>
      <c r="X390" t="s">
        <v>262</v>
      </c>
      <c r="Y390" t="s">
        <v>5750</v>
      </c>
      <c r="Z390" t="s">
        <v>7563</v>
      </c>
      <c r="AB390" t="s">
        <v>7961</v>
      </c>
      <c r="AE390" t="s">
        <v>5734</v>
      </c>
    </row>
    <row r="391" spans="5:31" x14ac:dyDescent="0.2">
      <c r="E391" s="61" t="s">
        <v>6587</v>
      </c>
      <c r="F391" s="62" t="s">
        <v>7012</v>
      </c>
      <c r="K391" s="61" t="s">
        <v>7479</v>
      </c>
      <c r="L391" s="62" t="s">
        <v>8850</v>
      </c>
      <c r="Q391" t="s">
        <v>4816</v>
      </c>
      <c r="R391" t="s">
        <v>1067</v>
      </c>
      <c r="S391" t="s">
        <v>274</v>
      </c>
      <c r="U391" t="str">
        <f t="shared" si="6"/>
        <v>n_postTB_y22_ag14 * LY_postTB_y22_ag14 * u_postTB</v>
      </c>
      <c r="W391" t="s">
        <v>272</v>
      </c>
      <c r="X391" t="s">
        <v>262</v>
      </c>
      <c r="Y391" t="s">
        <v>5751</v>
      </c>
      <c r="Z391" t="s">
        <v>7563</v>
      </c>
      <c r="AB391" t="s">
        <v>7962</v>
      </c>
      <c r="AE391" t="s">
        <v>5735</v>
      </c>
    </row>
    <row r="392" spans="5:31" x14ac:dyDescent="0.2">
      <c r="E392" s="61" t="s">
        <v>6588</v>
      </c>
      <c r="F392" s="62" t="s">
        <v>7013</v>
      </c>
      <c r="K392" s="61" t="s">
        <v>7480</v>
      </c>
      <c r="L392" s="62" t="s">
        <v>8851</v>
      </c>
      <c r="Q392" t="s">
        <v>4817</v>
      </c>
      <c r="R392" t="s">
        <v>1068</v>
      </c>
      <c r="S392" t="s">
        <v>274</v>
      </c>
      <c r="U392" t="str">
        <f t="shared" si="6"/>
        <v>n_postTB_y22_ag15 * LY_postTB_y22_ag15 * u_postTB</v>
      </c>
      <c r="W392" t="s">
        <v>272</v>
      </c>
      <c r="X392" t="s">
        <v>262</v>
      </c>
      <c r="Y392" t="s">
        <v>5752</v>
      </c>
      <c r="Z392" t="s">
        <v>7563</v>
      </c>
      <c r="AB392" t="s">
        <v>7963</v>
      </c>
      <c r="AE392" t="s">
        <v>5736</v>
      </c>
    </row>
    <row r="393" spans="5:31" x14ac:dyDescent="0.2">
      <c r="E393" s="61" t="s">
        <v>6589</v>
      </c>
      <c r="F393" s="62" t="s">
        <v>7014</v>
      </c>
      <c r="K393" s="61" t="s">
        <v>7481</v>
      </c>
      <c r="L393" s="62" t="s">
        <v>8852</v>
      </c>
      <c r="Q393" t="s">
        <v>4818</v>
      </c>
      <c r="R393" t="s">
        <v>1069</v>
      </c>
      <c r="S393" t="s">
        <v>274</v>
      </c>
      <c r="U393" t="str">
        <f t="shared" si="6"/>
        <v>n_postTB_y22_ag16 * LY_postTB_y22_ag16 * u_postTB</v>
      </c>
      <c r="W393" t="s">
        <v>272</v>
      </c>
      <c r="X393" t="s">
        <v>262</v>
      </c>
      <c r="Y393" t="s">
        <v>5753</v>
      </c>
      <c r="Z393" t="s">
        <v>7563</v>
      </c>
      <c r="AB393" t="s">
        <v>7964</v>
      </c>
      <c r="AE393" t="s">
        <v>5737</v>
      </c>
    </row>
    <row r="394" spans="5:31" x14ac:dyDescent="0.2">
      <c r="E394" s="163" t="s">
        <v>6590</v>
      </c>
      <c r="F394" s="164" t="s">
        <v>7015</v>
      </c>
      <c r="K394" s="163" t="s">
        <v>7482</v>
      </c>
      <c r="L394" s="164" t="s">
        <v>8853</v>
      </c>
      <c r="Q394" t="s">
        <v>4819</v>
      </c>
      <c r="R394" t="s">
        <v>1070</v>
      </c>
      <c r="S394" t="s">
        <v>274</v>
      </c>
      <c r="U394" t="str">
        <f t="shared" si="6"/>
        <v>n_postTB_y22_ag17 * LY_postTB_y22_ag17 * u_postTB</v>
      </c>
      <c r="W394" t="s">
        <v>272</v>
      </c>
      <c r="X394" t="s">
        <v>262</v>
      </c>
      <c r="Y394" t="s">
        <v>5754</v>
      </c>
      <c r="Z394" t="s">
        <v>7563</v>
      </c>
      <c r="AB394" t="s">
        <v>7965</v>
      </c>
      <c r="AE394" t="s">
        <v>5738</v>
      </c>
    </row>
    <row r="395" spans="5:31" x14ac:dyDescent="0.2">
      <c r="E395" s="61" t="s">
        <v>6591</v>
      </c>
      <c r="F395" s="62" t="s">
        <v>7016</v>
      </c>
      <c r="K395" s="61" t="s">
        <v>7483</v>
      </c>
      <c r="L395" s="62" t="s">
        <v>8854</v>
      </c>
      <c r="Q395" t="s">
        <v>4820</v>
      </c>
      <c r="R395" t="s">
        <v>1071</v>
      </c>
      <c r="S395" t="s">
        <v>274</v>
      </c>
      <c r="U395" t="str">
        <f t="shared" si="6"/>
        <v>n_postTB_y23_ag1 * LY_postTB_y23_ag1 * u_postTB</v>
      </c>
      <c r="W395" t="s">
        <v>272</v>
      </c>
      <c r="X395" t="s">
        <v>262</v>
      </c>
      <c r="Y395">
        <v>1</v>
      </c>
      <c r="Z395" t="s">
        <v>7564</v>
      </c>
      <c r="AB395" t="s">
        <v>7966</v>
      </c>
      <c r="AE395" t="s">
        <v>5722</v>
      </c>
    </row>
    <row r="396" spans="5:31" x14ac:dyDescent="0.2">
      <c r="E396" s="61" t="s">
        <v>6592</v>
      </c>
      <c r="F396" s="62" t="s">
        <v>7017</v>
      </c>
      <c r="K396" s="61" t="s">
        <v>7484</v>
      </c>
      <c r="L396" s="62" t="s">
        <v>8855</v>
      </c>
      <c r="Q396" t="s">
        <v>4821</v>
      </c>
      <c r="R396" t="s">
        <v>1072</v>
      </c>
      <c r="S396" t="s">
        <v>274</v>
      </c>
      <c r="U396" t="str">
        <f t="shared" si="6"/>
        <v>n_postTB_y23_ag2 * LY_postTB_y23_ag2 * u_postTB</v>
      </c>
      <c r="W396" t="s">
        <v>272</v>
      </c>
      <c r="X396" t="s">
        <v>262</v>
      </c>
      <c r="Y396" t="s">
        <v>5739</v>
      </c>
      <c r="Z396" t="s">
        <v>7564</v>
      </c>
      <c r="AB396" t="s">
        <v>7967</v>
      </c>
      <c r="AE396" t="s">
        <v>5723</v>
      </c>
    </row>
    <row r="397" spans="5:31" x14ac:dyDescent="0.2">
      <c r="E397" s="61" t="s">
        <v>6593</v>
      </c>
      <c r="F397" s="62" t="s">
        <v>7018</v>
      </c>
      <c r="K397" s="61" t="s">
        <v>7485</v>
      </c>
      <c r="L397" s="62" t="s">
        <v>8856</v>
      </c>
      <c r="Q397" t="s">
        <v>4822</v>
      </c>
      <c r="R397" t="s">
        <v>1073</v>
      </c>
      <c r="S397" t="s">
        <v>274</v>
      </c>
      <c r="U397" t="str">
        <f t="shared" si="6"/>
        <v>n_postTB_y23_ag3 * LY_postTB_y23_ag3 * u_postTB</v>
      </c>
      <c r="W397" t="s">
        <v>272</v>
      </c>
      <c r="X397" t="s">
        <v>262</v>
      </c>
      <c r="Y397" t="s">
        <v>5740</v>
      </c>
      <c r="Z397" t="s">
        <v>7564</v>
      </c>
      <c r="AB397" t="s">
        <v>7968</v>
      </c>
      <c r="AE397" t="s">
        <v>5724</v>
      </c>
    </row>
    <row r="398" spans="5:31" x14ac:dyDescent="0.2">
      <c r="E398" s="61" t="s">
        <v>6594</v>
      </c>
      <c r="F398" s="62" t="s">
        <v>7019</v>
      </c>
      <c r="K398" s="61" t="s">
        <v>7486</v>
      </c>
      <c r="L398" s="62" t="s">
        <v>8857</v>
      </c>
      <c r="Q398" t="s">
        <v>4823</v>
      </c>
      <c r="R398" t="s">
        <v>1074</v>
      </c>
      <c r="S398" t="s">
        <v>274</v>
      </c>
      <c r="U398" t="str">
        <f t="shared" si="6"/>
        <v>n_postTB_y23_ag4 * LY_postTB_y23_ag4 * u_postTB</v>
      </c>
      <c r="W398" t="s">
        <v>272</v>
      </c>
      <c r="X398" t="s">
        <v>262</v>
      </c>
      <c r="Y398" t="s">
        <v>5741</v>
      </c>
      <c r="Z398" t="s">
        <v>7564</v>
      </c>
      <c r="AB398" t="s">
        <v>7969</v>
      </c>
      <c r="AE398" t="s">
        <v>5725</v>
      </c>
    </row>
    <row r="399" spans="5:31" x14ac:dyDescent="0.2">
      <c r="E399" s="61" t="s">
        <v>6595</v>
      </c>
      <c r="F399" s="62" t="s">
        <v>7020</v>
      </c>
      <c r="K399" s="61" t="s">
        <v>7487</v>
      </c>
      <c r="L399" s="62" t="s">
        <v>8858</v>
      </c>
      <c r="Q399" t="s">
        <v>4824</v>
      </c>
      <c r="R399" t="s">
        <v>1075</v>
      </c>
      <c r="S399" t="s">
        <v>274</v>
      </c>
      <c r="U399" t="str">
        <f t="shared" si="6"/>
        <v>n_postTB_y23_ag5 * LY_postTB_y23_ag5 * u_postTB</v>
      </c>
      <c r="W399" t="s">
        <v>272</v>
      </c>
      <c r="X399" t="s">
        <v>262</v>
      </c>
      <c r="Y399" t="s">
        <v>5742</v>
      </c>
      <c r="Z399" t="s">
        <v>7564</v>
      </c>
      <c r="AB399" t="s">
        <v>7970</v>
      </c>
      <c r="AE399" t="s">
        <v>5726</v>
      </c>
    </row>
    <row r="400" spans="5:31" x14ac:dyDescent="0.2">
      <c r="E400" s="61" t="s">
        <v>6596</v>
      </c>
      <c r="F400" s="62" t="s">
        <v>7021</v>
      </c>
      <c r="K400" s="61" t="s">
        <v>7488</v>
      </c>
      <c r="L400" s="62" t="s">
        <v>8859</v>
      </c>
      <c r="Q400" t="s">
        <v>4825</v>
      </c>
      <c r="R400" t="s">
        <v>1076</v>
      </c>
      <c r="S400" t="s">
        <v>274</v>
      </c>
      <c r="U400" t="str">
        <f t="shared" si="6"/>
        <v>n_postTB_y23_ag6 * LY_postTB_y23_ag6 * u_postTB</v>
      </c>
      <c r="W400" t="s">
        <v>272</v>
      </c>
      <c r="X400" t="s">
        <v>262</v>
      </c>
      <c r="Y400" t="s">
        <v>5743</v>
      </c>
      <c r="Z400" t="s">
        <v>7564</v>
      </c>
      <c r="AB400" t="s">
        <v>7971</v>
      </c>
      <c r="AE400" t="s">
        <v>5727</v>
      </c>
    </row>
    <row r="401" spans="5:31" x14ac:dyDescent="0.2">
      <c r="E401" s="61" t="s">
        <v>6597</v>
      </c>
      <c r="F401" s="62" t="s">
        <v>7022</v>
      </c>
      <c r="K401" s="61" t="s">
        <v>7489</v>
      </c>
      <c r="L401" s="62" t="s">
        <v>8860</v>
      </c>
      <c r="Q401" t="s">
        <v>4826</v>
      </c>
      <c r="R401" t="s">
        <v>1077</v>
      </c>
      <c r="S401" t="s">
        <v>274</v>
      </c>
      <c r="U401" t="str">
        <f t="shared" si="6"/>
        <v>n_postTB_y23_ag7 * LY_postTB_y23_ag7 * u_postTB</v>
      </c>
      <c r="W401" t="s">
        <v>272</v>
      </c>
      <c r="X401" t="s">
        <v>262</v>
      </c>
      <c r="Y401" t="s">
        <v>5744</v>
      </c>
      <c r="Z401" t="s">
        <v>7564</v>
      </c>
      <c r="AB401" t="s">
        <v>7972</v>
      </c>
      <c r="AE401" t="s">
        <v>5728</v>
      </c>
    </row>
    <row r="402" spans="5:31" x14ac:dyDescent="0.2">
      <c r="E402" s="61" t="s">
        <v>6598</v>
      </c>
      <c r="F402" s="62" t="s">
        <v>7023</v>
      </c>
      <c r="K402" s="61" t="s">
        <v>7490</v>
      </c>
      <c r="L402" s="62" t="s">
        <v>8861</v>
      </c>
      <c r="Q402" t="s">
        <v>4827</v>
      </c>
      <c r="R402" t="s">
        <v>1078</v>
      </c>
      <c r="S402" t="s">
        <v>274</v>
      </c>
      <c r="U402" t="str">
        <f t="shared" si="6"/>
        <v>n_postTB_y23_ag8 * LY_postTB_y23_ag8 * u_postTB</v>
      </c>
      <c r="W402" t="s">
        <v>272</v>
      </c>
      <c r="X402" t="s">
        <v>262</v>
      </c>
      <c r="Y402" t="s">
        <v>5745</v>
      </c>
      <c r="Z402" t="s">
        <v>7564</v>
      </c>
      <c r="AB402" t="s">
        <v>7973</v>
      </c>
      <c r="AE402" t="s">
        <v>5729</v>
      </c>
    </row>
    <row r="403" spans="5:31" x14ac:dyDescent="0.2">
      <c r="E403" s="61" t="s">
        <v>6599</v>
      </c>
      <c r="F403" s="62" t="s">
        <v>7024</v>
      </c>
      <c r="K403" s="61" t="s">
        <v>7491</v>
      </c>
      <c r="L403" s="62" t="s">
        <v>8862</v>
      </c>
      <c r="Q403" t="s">
        <v>4828</v>
      </c>
      <c r="R403" t="s">
        <v>1079</v>
      </c>
      <c r="S403" t="s">
        <v>274</v>
      </c>
      <c r="U403" t="str">
        <f t="shared" si="6"/>
        <v>n_postTB_y23_ag9 * LY_postTB_y23_ag9 * u_postTB</v>
      </c>
      <c r="W403" t="s">
        <v>272</v>
      </c>
      <c r="X403" t="s">
        <v>262</v>
      </c>
      <c r="Y403" t="s">
        <v>5746</v>
      </c>
      <c r="Z403" t="s">
        <v>7564</v>
      </c>
      <c r="AB403" t="s">
        <v>7974</v>
      </c>
      <c r="AE403" t="s">
        <v>5730</v>
      </c>
    </row>
    <row r="404" spans="5:31" x14ac:dyDescent="0.2">
      <c r="E404" s="61" t="s">
        <v>6600</v>
      </c>
      <c r="F404" s="62" t="s">
        <v>7025</v>
      </c>
      <c r="K404" s="61" t="s">
        <v>7492</v>
      </c>
      <c r="L404" s="62" t="s">
        <v>8863</v>
      </c>
      <c r="Q404" t="s">
        <v>4829</v>
      </c>
      <c r="R404" t="s">
        <v>1080</v>
      </c>
      <c r="S404" t="s">
        <v>274</v>
      </c>
      <c r="U404" t="str">
        <f t="shared" si="6"/>
        <v>n_postTB_y23_ag10 * LY_postTB_y23_ag10 * u_postTB</v>
      </c>
      <c r="W404" t="s">
        <v>272</v>
      </c>
      <c r="X404" t="s">
        <v>262</v>
      </c>
      <c r="Y404" t="s">
        <v>5747</v>
      </c>
      <c r="Z404" t="s">
        <v>7564</v>
      </c>
      <c r="AB404" t="s">
        <v>7975</v>
      </c>
      <c r="AE404" t="s">
        <v>5731</v>
      </c>
    </row>
    <row r="405" spans="5:31" x14ac:dyDescent="0.2">
      <c r="E405" s="61" t="s">
        <v>6601</v>
      </c>
      <c r="F405" s="62" t="s">
        <v>7026</v>
      </c>
      <c r="K405" s="61" t="s">
        <v>7493</v>
      </c>
      <c r="L405" s="62" t="s">
        <v>8864</v>
      </c>
      <c r="Q405" t="s">
        <v>4830</v>
      </c>
      <c r="R405" t="s">
        <v>1081</v>
      </c>
      <c r="S405" t="s">
        <v>274</v>
      </c>
      <c r="U405" t="str">
        <f t="shared" si="6"/>
        <v>n_postTB_y23_ag11 * LY_postTB_y23_ag11 * u_postTB</v>
      </c>
      <c r="W405" t="s">
        <v>272</v>
      </c>
      <c r="X405" t="s">
        <v>262</v>
      </c>
      <c r="Y405" t="s">
        <v>5748</v>
      </c>
      <c r="Z405" t="s">
        <v>7564</v>
      </c>
      <c r="AB405" t="s">
        <v>7976</v>
      </c>
      <c r="AE405" t="s">
        <v>5732</v>
      </c>
    </row>
    <row r="406" spans="5:31" x14ac:dyDescent="0.2">
      <c r="E406" s="61" t="s">
        <v>6602</v>
      </c>
      <c r="F406" s="62" t="s">
        <v>7027</v>
      </c>
      <c r="K406" s="61" t="s">
        <v>7494</v>
      </c>
      <c r="L406" s="62" t="s">
        <v>8865</v>
      </c>
      <c r="Q406" t="s">
        <v>4831</v>
      </c>
      <c r="R406" t="s">
        <v>1082</v>
      </c>
      <c r="S406" t="s">
        <v>274</v>
      </c>
      <c r="U406" t="str">
        <f t="shared" ref="U406:U445" si="7">_xlfn.CONCAT(Q406," * ",R406," * ",S406)</f>
        <v>n_postTB_y23_ag12 * LY_postTB_y23_ag12 * u_postTB</v>
      </c>
      <c r="W406" t="s">
        <v>272</v>
      </c>
      <c r="X406" t="s">
        <v>262</v>
      </c>
      <c r="Y406" t="s">
        <v>5749</v>
      </c>
      <c r="Z406" t="s">
        <v>7564</v>
      </c>
      <c r="AB406" t="s">
        <v>7977</v>
      </c>
      <c r="AE406" t="s">
        <v>5733</v>
      </c>
    </row>
    <row r="407" spans="5:31" x14ac:dyDescent="0.2">
      <c r="E407" s="61" t="s">
        <v>6603</v>
      </c>
      <c r="F407" s="62" t="s">
        <v>7028</v>
      </c>
      <c r="K407" s="61" t="s">
        <v>7495</v>
      </c>
      <c r="L407" s="62" t="s">
        <v>8866</v>
      </c>
      <c r="Q407" t="s">
        <v>4832</v>
      </c>
      <c r="R407" t="s">
        <v>1083</v>
      </c>
      <c r="S407" t="s">
        <v>274</v>
      </c>
      <c r="U407" t="str">
        <f t="shared" si="7"/>
        <v>n_postTB_y23_ag13 * LY_postTB_y23_ag13 * u_postTB</v>
      </c>
      <c r="W407" t="s">
        <v>272</v>
      </c>
      <c r="X407" t="s">
        <v>262</v>
      </c>
      <c r="Y407" t="s">
        <v>5750</v>
      </c>
      <c r="Z407" t="s">
        <v>7564</v>
      </c>
      <c r="AB407" t="s">
        <v>7978</v>
      </c>
      <c r="AE407" t="s">
        <v>5734</v>
      </c>
    </row>
    <row r="408" spans="5:31" x14ac:dyDescent="0.2">
      <c r="E408" s="61" t="s">
        <v>6604</v>
      </c>
      <c r="F408" s="62" t="s">
        <v>7029</v>
      </c>
      <c r="K408" s="61" t="s">
        <v>7496</v>
      </c>
      <c r="L408" s="62" t="s">
        <v>8867</v>
      </c>
      <c r="Q408" t="s">
        <v>4833</v>
      </c>
      <c r="R408" t="s">
        <v>1084</v>
      </c>
      <c r="S408" t="s">
        <v>274</v>
      </c>
      <c r="U408" t="str">
        <f t="shared" si="7"/>
        <v>n_postTB_y23_ag14 * LY_postTB_y23_ag14 * u_postTB</v>
      </c>
      <c r="W408" t="s">
        <v>272</v>
      </c>
      <c r="X408" t="s">
        <v>262</v>
      </c>
      <c r="Y408" t="s">
        <v>5751</v>
      </c>
      <c r="Z408" t="s">
        <v>7564</v>
      </c>
      <c r="AB408" t="s">
        <v>7979</v>
      </c>
      <c r="AE408" t="s">
        <v>5735</v>
      </c>
    </row>
    <row r="409" spans="5:31" x14ac:dyDescent="0.2">
      <c r="E409" s="61" t="s">
        <v>6605</v>
      </c>
      <c r="F409" s="62" t="s">
        <v>7030</v>
      </c>
      <c r="K409" s="61" t="s">
        <v>7497</v>
      </c>
      <c r="L409" s="62" t="s">
        <v>8868</v>
      </c>
      <c r="Q409" t="s">
        <v>4834</v>
      </c>
      <c r="R409" t="s">
        <v>1085</v>
      </c>
      <c r="S409" t="s">
        <v>274</v>
      </c>
      <c r="U409" t="str">
        <f t="shared" si="7"/>
        <v>n_postTB_y23_ag15 * LY_postTB_y23_ag15 * u_postTB</v>
      </c>
      <c r="W409" t="s">
        <v>272</v>
      </c>
      <c r="X409" t="s">
        <v>262</v>
      </c>
      <c r="Y409" t="s">
        <v>5752</v>
      </c>
      <c r="Z409" t="s">
        <v>7564</v>
      </c>
      <c r="AB409" t="s">
        <v>7980</v>
      </c>
      <c r="AE409" t="s">
        <v>5736</v>
      </c>
    </row>
    <row r="410" spans="5:31" x14ac:dyDescent="0.2">
      <c r="E410" s="61" t="s">
        <v>6606</v>
      </c>
      <c r="F410" s="62" t="s">
        <v>7031</v>
      </c>
      <c r="K410" s="61" t="s">
        <v>7498</v>
      </c>
      <c r="L410" s="62" t="s">
        <v>8869</v>
      </c>
      <c r="Q410" t="s">
        <v>4835</v>
      </c>
      <c r="R410" t="s">
        <v>1086</v>
      </c>
      <c r="S410" t="s">
        <v>274</v>
      </c>
      <c r="U410" t="str">
        <f t="shared" si="7"/>
        <v>n_postTB_y23_ag16 * LY_postTB_y23_ag16 * u_postTB</v>
      </c>
      <c r="W410" t="s">
        <v>272</v>
      </c>
      <c r="X410" t="s">
        <v>262</v>
      </c>
      <c r="Y410" t="s">
        <v>5753</v>
      </c>
      <c r="Z410" t="s">
        <v>7564</v>
      </c>
      <c r="AB410" t="s">
        <v>7981</v>
      </c>
      <c r="AE410" t="s">
        <v>5737</v>
      </c>
    </row>
    <row r="411" spans="5:31" x14ac:dyDescent="0.2">
      <c r="E411" s="163" t="s">
        <v>6607</v>
      </c>
      <c r="F411" s="164" t="s">
        <v>7032</v>
      </c>
      <c r="K411" s="163" t="s">
        <v>7499</v>
      </c>
      <c r="L411" s="164" t="s">
        <v>8870</v>
      </c>
      <c r="Q411" t="s">
        <v>4836</v>
      </c>
      <c r="R411" t="s">
        <v>1087</v>
      </c>
      <c r="S411" t="s">
        <v>274</v>
      </c>
      <c r="U411" t="str">
        <f t="shared" si="7"/>
        <v>n_postTB_y23_ag17 * LY_postTB_y23_ag17 * u_postTB</v>
      </c>
      <c r="W411" t="s">
        <v>272</v>
      </c>
      <c r="X411" t="s">
        <v>262</v>
      </c>
      <c r="Y411" t="s">
        <v>5754</v>
      </c>
      <c r="Z411" t="s">
        <v>7564</v>
      </c>
      <c r="AB411" t="s">
        <v>7982</v>
      </c>
      <c r="AE411" t="s">
        <v>5738</v>
      </c>
    </row>
    <row r="412" spans="5:31" x14ac:dyDescent="0.2">
      <c r="E412" s="61" t="s">
        <v>6608</v>
      </c>
      <c r="F412" s="62" t="s">
        <v>7033</v>
      </c>
      <c r="K412" s="61" t="s">
        <v>7500</v>
      </c>
      <c r="L412" s="62" t="s">
        <v>8871</v>
      </c>
      <c r="Q412" t="s">
        <v>4837</v>
      </c>
      <c r="R412" t="s">
        <v>1088</v>
      </c>
      <c r="S412" t="s">
        <v>274</v>
      </c>
      <c r="U412" t="str">
        <f t="shared" si="7"/>
        <v>n_postTB_y24_ag1 * LY_postTB_y24_ag1 * u_postTB</v>
      </c>
      <c r="W412" t="s">
        <v>272</v>
      </c>
      <c r="X412" t="s">
        <v>262</v>
      </c>
      <c r="Y412">
        <v>1</v>
      </c>
      <c r="Z412" t="s">
        <v>7565</v>
      </c>
      <c r="AB412" t="s">
        <v>7983</v>
      </c>
      <c r="AE412" t="s">
        <v>5722</v>
      </c>
    </row>
    <row r="413" spans="5:31" x14ac:dyDescent="0.2">
      <c r="E413" s="61" t="s">
        <v>6609</v>
      </c>
      <c r="F413" s="62" t="s">
        <v>7034</v>
      </c>
      <c r="K413" s="61" t="s">
        <v>7501</v>
      </c>
      <c r="L413" s="62" t="s">
        <v>8872</v>
      </c>
      <c r="Q413" t="s">
        <v>4838</v>
      </c>
      <c r="R413" t="s">
        <v>1089</v>
      </c>
      <c r="S413" t="s">
        <v>274</v>
      </c>
      <c r="U413" t="str">
        <f t="shared" si="7"/>
        <v>n_postTB_y24_ag2 * LY_postTB_y24_ag2 * u_postTB</v>
      </c>
      <c r="W413" t="s">
        <v>272</v>
      </c>
      <c r="X413" t="s">
        <v>262</v>
      </c>
      <c r="Y413" t="s">
        <v>5739</v>
      </c>
      <c r="Z413" t="s">
        <v>7565</v>
      </c>
      <c r="AB413" t="s">
        <v>7984</v>
      </c>
      <c r="AE413" t="s">
        <v>5723</v>
      </c>
    </row>
    <row r="414" spans="5:31" x14ac:dyDescent="0.2">
      <c r="E414" s="61" t="s">
        <v>6610</v>
      </c>
      <c r="F414" s="62" t="s">
        <v>7035</v>
      </c>
      <c r="K414" s="61" t="s">
        <v>7502</v>
      </c>
      <c r="L414" s="62" t="s">
        <v>8873</v>
      </c>
      <c r="Q414" t="s">
        <v>4839</v>
      </c>
      <c r="R414" t="s">
        <v>1090</v>
      </c>
      <c r="S414" t="s">
        <v>274</v>
      </c>
      <c r="U414" t="str">
        <f t="shared" si="7"/>
        <v>n_postTB_y24_ag3 * LY_postTB_y24_ag3 * u_postTB</v>
      </c>
      <c r="W414" t="s">
        <v>272</v>
      </c>
      <c r="X414" t="s">
        <v>262</v>
      </c>
      <c r="Y414" t="s">
        <v>5740</v>
      </c>
      <c r="Z414" t="s">
        <v>7565</v>
      </c>
      <c r="AB414" t="s">
        <v>7985</v>
      </c>
      <c r="AE414" t="s">
        <v>5724</v>
      </c>
    </row>
    <row r="415" spans="5:31" x14ac:dyDescent="0.2">
      <c r="E415" s="61" t="s">
        <v>6611</v>
      </c>
      <c r="F415" s="62" t="s">
        <v>7036</v>
      </c>
      <c r="K415" s="61" t="s">
        <v>7503</v>
      </c>
      <c r="L415" s="62" t="s">
        <v>8874</v>
      </c>
      <c r="Q415" t="s">
        <v>4840</v>
      </c>
      <c r="R415" t="s">
        <v>1091</v>
      </c>
      <c r="S415" t="s">
        <v>274</v>
      </c>
      <c r="U415" t="str">
        <f t="shared" si="7"/>
        <v>n_postTB_y24_ag4 * LY_postTB_y24_ag4 * u_postTB</v>
      </c>
      <c r="W415" t="s">
        <v>272</v>
      </c>
      <c r="X415" t="s">
        <v>262</v>
      </c>
      <c r="Y415" t="s">
        <v>5741</v>
      </c>
      <c r="Z415" t="s">
        <v>7565</v>
      </c>
      <c r="AB415" t="s">
        <v>7986</v>
      </c>
      <c r="AE415" t="s">
        <v>5725</v>
      </c>
    </row>
    <row r="416" spans="5:31" x14ac:dyDescent="0.2">
      <c r="E416" s="61" t="s">
        <v>6612</v>
      </c>
      <c r="F416" s="62" t="s">
        <v>7037</v>
      </c>
      <c r="K416" s="61" t="s">
        <v>7504</v>
      </c>
      <c r="L416" s="62" t="s">
        <v>8875</v>
      </c>
      <c r="Q416" t="s">
        <v>4841</v>
      </c>
      <c r="R416" t="s">
        <v>1092</v>
      </c>
      <c r="S416" t="s">
        <v>274</v>
      </c>
      <c r="U416" t="str">
        <f t="shared" si="7"/>
        <v>n_postTB_y24_ag5 * LY_postTB_y24_ag5 * u_postTB</v>
      </c>
      <c r="W416" t="s">
        <v>272</v>
      </c>
      <c r="X416" t="s">
        <v>262</v>
      </c>
      <c r="Y416" t="s">
        <v>5742</v>
      </c>
      <c r="Z416" t="s">
        <v>7565</v>
      </c>
      <c r="AB416" t="s">
        <v>7987</v>
      </c>
      <c r="AE416" t="s">
        <v>5726</v>
      </c>
    </row>
    <row r="417" spans="5:31" x14ac:dyDescent="0.2">
      <c r="E417" s="61" t="s">
        <v>6613</v>
      </c>
      <c r="F417" s="62" t="s">
        <v>7038</v>
      </c>
      <c r="K417" s="61" t="s">
        <v>7505</v>
      </c>
      <c r="L417" s="62" t="s">
        <v>8876</v>
      </c>
      <c r="Q417" t="s">
        <v>4842</v>
      </c>
      <c r="R417" t="s">
        <v>1093</v>
      </c>
      <c r="S417" t="s">
        <v>274</v>
      </c>
      <c r="U417" t="str">
        <f t="shared" si="7"/>
        <v>n_postTB_y24_ag6 * LY_postTB_y24_ag6 * u_postTB</v>
      </c>
      <c r="W417" t="s">
        <v>272</v>
      </c>
      <c r="X417" t="s">
        <v>262</v>
      </c>
      <c r="Y417" t="s">
        <v>5743</v>
      </c>
      <c r="Z417" t="s">
        <v>7565</v>
      </c>
      <c r="AB417" t="s">
        <v>7988</v>
      </c>
      <c r="AE417" t="s">
        <v>5727</v>
      </c>
    </row>
    <row r="418" spans="5:31" x14ac:dyDescent="0.2">
      <c r="E418" s="61" t="s">
        <v>6614</v>
      </c>
      <c r="F418" s="62" t="s">
        <v>7039</v>
      </c>
      <c r="K418" s="61" t="s">
        <v>7506</v>
      </c>
      <c r="L418" s="62" t="s">
        <v>8877</v>
      </c>
      <c r="Q418" t="s">
        <v>4843</v>
      </c>
      <c r="R418" t="s">
        <v>1094</v>
      </c>
      <c r="S418" t="s">
        <v>274</v>
      </c>
      <c r="U418" t="str">
        <f t="shared" si="7"/>
        <v>n_postTB_y24_ag7 * LY_postTB_y24_ag7 * u_postTB</v>
      </c>
      <c r="W418" t="s">
        <v>272</v>
      </c>
      <c r="X418" t="s">
        <v>262</v>
      </c>
      <c r="Y418" t="s">
        <v>5744</v>
      </c>
      <c r="Z418" t="s">
        <v>7565</v>
      </c>
      <c r="AB418" t="s">
        <v>7989</v>
      </c>
      <c r="AE418" t="s">
        <v>5728</v>
      </c>
    </row>
    <row r="419" spans="5:31" x14ac:dyDescent="0.2">
      <c r="E419" s="61" t="s">
        <v>6615</v>
      </c>
      <c r="F419" s="62" t="s">
        <v>7040</v>
      </c>
      <c r="K419" s="61" t="s">
        <v>7507</v>
      </c>
      <c r="L419" s="62" t="s">
        <v>8878</v>
      </c>
      <c r="Q419" t="s">
        <v>4844</v>
      </c>
      <c r="R419" t="s">
        <v>1095</v>
      </c>
      <c r="S419" t="s">
        <v>274</v>
      </c>
      <c r="U419" t="str">
        <f t="shared" si="7"/>
        <v>n_postTB_y24_ag8 * LY_postTB_y24_ag8 * u_postTB</v>
      </c>
      <c r="W419" t="s">
        <v>272</v>
      </c>
      <c r="X419" t="s">
        <v>262</v>
      </c>
      <c r="Y419" t="s">
        <v>5745</v>
      </c>
      <c r="Z419" t="s">
        <v>7565</v>
      </c>
      <c r="AB419" t="s">
        <v>7990</v>
      </c>
      <c r="AE419" t="s">
        <v>5729</v>
      </c>
    </row>
    <row r="420" spans="5:31" x14ac:dyDescent="0.2">
      <c r="E420" s="61" t="s">
        <v>6616</v>
      </c>
      <c r="F420" s="62" t="s">
        <v>7041</v>
      </c>
      <c r="K420" s="61" t="s">
        <v>7508</v>
      </c>
      <c r="L420" s="62" t="s">
        <v>8879</v>
      </c>
      <c r="Q420" t="s">
        <v>4845</v>
      </c>
      <c r="R420" t="s">
        <v>1096</v>
      </c>
      <c r="S420" t="s">
        <v>274</v>
      </c>
      <c r="U420" t="str">
        <f t="shared" si="7"/>
        <v>n_postTB_y24_ag9 * LY_postTB_y24_ag9 * u_postTB</v>
      </c>
      <c r="W420" t="s">
        <v>272</v>
      </c>
      <c r="X420" t="s">
        <v>262</v>
      </c>
      <c r="Y420" t="s">
        <v>5746</v>
      </c>
      <c r="Z420" t="s">
        <v>7565</v>
      </c>
      <c r="AB420" t="s">
        <v>7991</v>
      </c>
      <c r="AE420" t="s">
        <v>5730</v>
      </c>
    </row>
    <row r="421" spans="5:31" x14ac:dyDescent="0.2">
      <c r="E421" s="61" t="s">
        <v>6617</v>
      </c>
      <c r="F421" s="62" t="s">
        <v>7042</v>
      </c>
      <c r="K421" s="61" t="s">
        <v>7509</v>
      </c>
      <c r="L421" s="62" t="s">
        <v>8880</v>
      </c>
      <c r="Q421" t="s">
        <v>4846</v>
      </c>
      <c r="R421" t="s">
        <v>1097</v>
      </c>
      <c r="S421" t="s">
        <v>274</v>
      </c>
      <c r="U421" t="str">
        <f t="shared" si="7"/>
        <v>n_postTB_y24_ag10 * LY_postTB_y24_ag10 * u_postTB</v>
      </c>
      <c r="W421" t="s">
        <v>272</v>
      </c>
      <c r="X421" t="s">
        <v>262</v>
      </c>
      <c r="Y421" t="s">
        <v>5747</v>
      </c>
      <c r="Z421" t="s">
        <v>7565</v>
      </c>
      <c r="AB421" t="s">
        <v>7992</v>
      </c>
      <c r="AE421" t="s">
        <v>5731</v>
      </c>
    </row>
    <row r="422" spans="5:31" x14ac:dyDescent="0.2">
      <c r="E422" s="61" t="s">
        <v>6618</v>
      </c>
      <c r="F422" s="62" t="s">
        <v>7043</v>
      </c>
      <c r="K422" s="61" t="s">
        <v>7510</v>
      </c>
      <c r="L422" s="62" t="s">
        <v>8881</v>
      </c>
      <c r="Q422" t="s">
        <v>4847</v>
      </c>
      <c r="R422" t="s">
        <v>1098</v>
      </c>
      <c r="S422" t="s">
        <v>274</v>
      </c>
      <c r="U422" t="str">
        <f t="shared" si="7"/>
        <v>n_postTB_y24_ag11 * LY_postTB_y24_ag11 * u_postTB</v>
      </c>
      <c r="W422" t="s">
        <v>272</v>
      </c>
      <c r="X422" t="s">
        <v>262</v>
      </c>
      <c r="Y422" t="s">
        <v>5748</v>
      </c>
      <c r="Z422" t="s">
        <v>7565</v>
      </c>
      <c r="AB422" t="s">
        <v>7993</v>
      </c>
      <c r="AE422" t="s">
        <v>5732</v>
      </c>
    </row>
    <row r="423" spans="5:31" x14ac:dyDescent="0.2">
      <c r="E423" s="61" t="s">
        <v>6619</v>
      </c>
      <c r="F423" s="62" t="s">
        <v>7044</v>
      </c>
      <c r="K423" s="61" t="s">
        <v>7511</v>
      </c>
      <c r="L423" s="62" t="s">
        <v>8882</v>
      </c>
      <c r="Q423" t="s">
        <v>4848</v>
      </c>
      <c r="R423" t="s">
        <v>1099</v>
      </c>
      <c r="S423" t="s">
        <v>274</v>
      </c>
      <c r="U423" t="str">
        <f t="shared" si="7"/>
        <v>n_postTB_y24_ag12 * LY_postTB_y24_ag12 * u_postTB</v>
      </c>
      <c r="W423" t="s">
        <v>272</v>
      </c>
      <c r="X423" t="s">
        <v>262</v>
      </c>
      <c r="Y423" t="s">
        <v>5749</v>
      </c>
      <c r="Z423" t="s">
        <v>7565</v>
      </c>
      <c r="AB423" t="s">
        <v>7994</v>
      </c>
      <c r="AE423" t="s">
        <v>5733</v>
      </c>
    </row>
    <row r="424" spans="5:31" x14ac:dyDescent="0.2">
      <c r="E424" s="61" t="s">
        <v>6620</v>
      </c>
      <c r="F424" s="62" t="s">
        <v>7045</v>
      </c>
      <c r="K424" s="61" t="s">
        <v>7512</v>
      </c>
      <c r="L424" s="62" t="s">
        <v>8883</v>
      </c>
      <c r="Q424" t="s">
        <v>4849</v>
      </c>
      <c r="R424" t="s">
        <v>1100</v>
      </c>
      <c r="S424" t="s">
        <v>274</v>
      </c>
      <c r="U424" t="str">
        <f t="shared" si="7"/>
        <v>n_postTB_y24_ag13 * LY_postTB_y24_ag13 * u_postTB</v>
      </c>
      <c r="W424" t="s">
        <v>272</v>
      </c>
      <c r="X424" t="s">
        <v>262</v>
      </c>
      <c r="Y424" t="s">
        <v>5750</v>
      </c>
      <c r="Z424" t="s">
        <v>7565</v>
      </c>
      <c r="AB424" t="s">
        <v>7995</v>
      </c>
      <c r="AE424" t="s">
        <v>5734</v>
      </c>
    </row>
    <row r="425" spans="5:31" x14ac:dyDescent="0.2">
      <c r="E425" s="61" t="s">
        <v>6621</v>
      </c>
      <c r="F425" s="62" t="s">
        <v>7046</v>
      </c>
      <c r="K425" s="61" t="s">
        <v>7513</v>
      </c>
      <c r="L425" s="62" t="s">
        <v>8884</v>
      </c>
      <c r="Q425" t="s">
        <v>4850</v>
      </c>
      <c r="R425" t="s">
        <v>1101</v>
      </c>
      <c r="S425" t="s">
        <v>274</v>
      </c>
      <c r="U425" t="str">
        <f t="shared" si="7"/>
        <v>n_postTB_y24_ag14 * LY_postTB_y24_ag14 * u_postTB</v>
      </c>
      <c r="W425" t="s">
        <v>272</v>
      </c>
      <c r="X425" t="s">
        <v>262</v>
      </c>
      <c r="Y425" t="s">
        <v>5751</v>
      </c>
      <c r="Z425" t="s">
        <v>7565</v>
      </c>
      <c r="AB425" t="s">
        <v>7996</v>
      </c>
      <c r="AE425" t="s">
        <v>5735</v>
      </c>
    </row>
    <row r="426" spans="5:31" x14ac:dyDescent="0.2">
      <c r="E426" s="61" t="s">
        <v>6622</v>
      </c>
      <c r="F426" s="62" t="s">
        <v>7047</v>
      </c>
      <c r="K426" s="61" t="s">
        <v>7514</v>
      </c>
      <c r="L426" s="62" t="s">
        <v>8885</v>
      </c>
      <c r="Q426" t="s">
        <v>4851</v>
      </c>
      <c r="R426" t="s">
        <v>1102</v>
      </c>
      <c r="S426" t="s">
        <v>274</v>
      </c>
      <c r="U426" t="str">
        <f t="shared" si="7"/>
        <v>n_postTB_y24_ag15 * LY_postTB_y24_ag15 * u_postTB</v>
      </c>
      <c r="W426" t="s">
        <v>272</v>
      </c>
      <c r="X426" t="s">
        <v>262</v>
      </c>
      <c r="Y426" t="s">
        <v>5752</v>
      </c>
      <c r="Z426" t="s">
        <v>7565</v>
      </c>
      <c r="AB426" t="s">
        <v>7997</v>
      </c>
      <c r="AE426" t="s">
        <v>5736</v>
      </c>
    </row>
    <row r="427" spans="5:31" x14ac:dyDescent="0.2">
      <c r="E427" s="61" t="s">
        <v>6623</v>
      </c>
      <c r="F427" s="62" t="s">
        <v>7048</v>
      </c>
      <c r="K427" s="61" t="s">
        <v>7515</v>
      </c>
      <c r="L427" s="62" t="s">
        <v>8886</v>
      </c>
      <c r="Q427" t="s">
        <v>4852</v>
      </c>
      <c r="R427" t="s">
        <v>1103</v>
      </c>
      <c r="S427" t="s">
        <v>274</v>
      </c>
      <c r="U427" t="str">
        <f t="shared" si="7"/>
        <v>n_postTB_y24_ag16 * LY_postTB_y24_ag16 * u_postTB</v>
      </c>
      <c r="W427" t="s">
        <v>272</v>
      </c>
      <c r="X427" t="s">
        <v>262</v>
      </c>
      <c r="Y427" t="s">
        <v>5753</v>
      </c>
      <c r="Z427" t="s">
        <v>7565</v>
      </c>
      <c r="AB427" t="s">
        <v>7998</v>
      </c>
      <c r="AE427" t="s">
        <v>5737</v>
      </c>
    </row>
    <row r="428" spans="5:31" x14ac:dyDescent="0.2">
      <c r="E428" s="163" t="s">
        <v>6624</v>
      </c>
      <c r="F428" s="164" t="s">
        <v>7049</v>
      </c>
      <c r="K428" s="163" t="s">
        <v>7516</v>
      </c>
      <c r="L428" s="164" t="s">
        <v>8887</v>
      </c>
      <c r="Q428" t="s">
        <v>4853</v>
      </c>
      <c r="R428" t="s">
        <v>1104</v>
      </c>
      <c r="S428" t="s">
        <v>274</v>
      </c>
      <c r="U428" t="str">
        <f t="shared" si="7"/>
        <v>n_postTB_y24_ag17 * LY_postTB_y24_ag17 * u_postTB</v>
      </c>
      <c r="W428" t="s">
        <v>272</v>
      </c>
      <c r="X428" t="s">
        <v>262</v>
      </c>
      <c r="Y428" t="s">
        <v>5754</v>
      </c>
      <c r="Z428" t="s">
        <v>7565</v>
      </c>
      <c r="AB428" t="s">
        <v>7999</v>
      </c>
      <c r="AE428" t="s">
        <v>5738</v>
      </c>
    </row>
    <row r="429" spans="5:31" x14ac:dyDescent="0.2">
      <c r="E429" s="61" t="s">
        <v>6625</v>
      </c>
      <c r="F429" s="62" t="s">
        <v>7050</v>
      </c>
      <c r="K429" s="61" t="s">
        <v>7517</v>
      </c>
      <c r="L429" s="62" t="s">
        <v>8888</v>
      </c>
      <c r="Q429" t="s">
        <v>4854</v>
      </c>
      <c r="R429" t="s">
        <v>1105</v>
      </c>
      <c r="S429" t="s">
        <v>274</v>
      </c>
      <c r="U429" t="str">
        <f t="shared" si="7"/>
        <v>n_postTB_y25_ag1 * LY_postTB_y25_ag1 * u_postTB</v>
      </c>
      <c r="W429" t="s">
        <v>272</v>
      </c>
      <c r="X429" t="s">
        <v>262</v>
      </c>
      <c r="Y429">
        <v>1</v>
      </c>
      <c r="Z429" t="s">
        <v>7566</v>
      </c>
      <c r="AB429" t="s">
        <v>8000</v>
      </c>
      <c r="AE429" t="s">
        <v>5722</v>
      </c>
    </row>
    <row r="430" spans="5:31" x14ac:dyDescent="0.2">
      <c r="E430" s="61" t="s">
        <v>6626</v>
      </c>
      <c r="F430" s="62" t="s">
        <v>7051</v>
      </c>
      <c r="K430" s="61" t="s">
        <v>7518</v>
      </c>
      <c r="L430" s="62" t="s">
        <v>8889</v>
      </c>
      <c r="Q430" t="s">
        <v>4855</v>
      </c>
      <c r="R430" t="s">
        <v>1106</v>
      </c>
      <c r="S430" t="s">
        <v>274</v>
      </c>
      <c r="U430" t="str">
        <f t="shared" si="7"/>
        <v>n_postTB_y25_ag2 * LY_postTB_y25_ag2 * u_postTB</v>
      </c>
      <c r="W430" t="s">
        <v>272</v>
      </c>
      <c r="X430" t="s">
        <v>262</v>
      </c>
      <c r="Y430" t="s">
        <v>5739</v>
      </c>
      <c r="Z430" t="s">
        <v>7566</v>
      </c>
      <c r="AB430" t="s">
        <v>8001</v>
      </c>
      <c r="AE430" t="s">
        <v>5723</v>
      </c>
    </row>
    <row r="431" spans="5:31" x14ac:dyDescent="0.2">
      <c r="E431" s="61" t="s">
        <v>6627</v>
      </c>
      <c r="F431" s="62" t="s">
        <v>7052</v>
      </c>
      <c r="K431" s="61" t="s">
        <v>7519</v>
      </c>
      <c r="L431" s="62" t="s">
        <v>8890</v>
      </c>
      <c r="Q431" t="s">
        <v>4856</v>
      </c>
      <c r="R431" t="s">
        <v>1107</v>
      </c>
      <c r="S431" t="s">
        <v>274</v>
      </c>
      <c r="U431" t="str">
        <f t="shared" si="7"/>
        <v>n_postTB_y25_ag3 * LY_postTB_y25_ag3 * u_postTB</v>
      </c>
      <c r="W431" t="s">
        <v>272</v>
      </c>
      <c r="X431" t="s">
        <v>262</v>
      </c>
      <c r="Y431" t="s">
        <v>5740</v>
      </c>
      <c r="Z431" t="s">
        <v>7566</v>
      </c>
      <c r="AB431" t="s">
        <v>8002</v>
      </c>
      <c r="AE431" t="s">
        <v>5724</v>
      </c>
    </row>
    <row r="432" spans="5:31" x14ac:dyDescent="0.2">
      <c r="E432" s="61" t="s">
        <v>6628</v>
      </c>
      <c r="F432" s="62" t="s">
        <v>7053</v>
      </c>
      <c r="K432" s="61" t="s">
        <v>7520</v>
      </c>
      <c r="L432" s="62" t="s">
        <v>8891</v>
      </c>
      <c r="Q432" t="s">
        <v>4857</v>
      </c>
      <c r="R432" t="s">
        <v>1108</v>
      </c>
      <c r="S432" t="s">
        <v>274</v>
      </c>
      <c r="U432" t="str">
        <f t="shared" si="7"/>
        <v>n_postTB_y25_ag4 * LY_postTB_y25_ag4 * u_postTB</v>
      </c>
      <c r="W432" t="s">
        <v>272</v>
      </c>
      <c r="X432" t="s">
        <v>262</v>
      </c>
      <c r="Y432" t="s">
        <v>5741</v>
      </c>
      <c r="Z432" t="s">
        <v>7566</v>
      </c>
      <c r="AB432" t="s">
        <v>8003</v>
      </c>
      <c r="AE432" t="s">
        <v>5725</v>
      </c>
    </row>
    <row r="433" spans="5:31" x14ac:dyDescent="0.2">
      <c r="E433" s="61" t="s">
        <v>6629</v>
      </c>
      <c r="F433" s="62" t="s">
        <v>7054</v>
      </c>
      <c r="K433" s="61" t="s">
        <v>7521</v>
      </c>
      <c r="L433" s="62" t="s">
        <v>8892</v>
      </c>
      <c r="Q433" t="s">
        <v>4858</v>
      </c>
      <c r="R433" t="s">
        <v>1109</v>
      </c>
      <c r="S433" t="s">
        <v>274</v>
      </c>
      <c r="U433" t="str">
        <f t="shared" si="7"/>
        <v>n_postTB_y25_ag5 * LY_postTB_y25_ag5 * u_postTB</v>
      </c>
      <c r="W433" t="s">
        <v>272</v>
      </c>
      <c r="X433" t="s">
        <v>262</v>
      </c>
      <c r="Y433" t="s">
        <v>5742</v>
      </c>
      <c r="Z433" t="s">
        <v>7566</v>
      </c>
      <c r="AB433" t="s">
        <v>8004</v>
      </c>
      <c r="AE433" t="s">
        <v>5726</v>
      </c>
    </row>
    <row r="434" spans="5:31" x14ac:dyDescent="0.2">
      <c r="E434" s="61" t="s">
        <v>6630</v>
      </c>
      <c r="F434" s="62" t="s">
        <v>7055</v>
      </c>
      <c r="K434" s="61" t="s">
        <v>7522</v>
      </c>
      <c r="L434" s="62" t="s">
        <v>8893</v>
      </c>
      <c r="Q434" t="s">
        <v>4859</v>
      </c>
      <c r="R434" t="s">
        <v>1110</v>
      </c>
      <c r="S434" t="s">
        <v>274</v>
      </c>
      <c r="U434" t="str">
        <f t="shared" si="7"/>
        <v>n_postTB_y25_ag6 * LY_postTB_y25_ag6 * u_postTB</v>
      </c>
      <c r="W434" t="s">
        <v>272</v>
      </c>
      <c r="X434" t="s">
        <v>262</v>
      </c>
      <c r="Y434" t="s">
        <v>5743</v>
      </c>
      <c r="Z434" t="s">
        <v>7566</v>
      </c>
      <c r="AB434" t="s">
        <v>8005</v>
      </c>
      <c r="AE434" t="s">
        <v>5727</v>
      </c>
    </row>
    <row r="435" spans="5:31" x14ac:dyDescent="0.2">
      <c r="E435" s="61" t="s">
        <v>6631</v>
      </c>
      <c r="F435" s="62" t="s">
        <v>7056</v>
      </c>
      <c r="K435" s="61" t="s">
        <v>7523</v>
      </c>
      <c r="L435" s="62" t="s">
        <v>8894</v>
      </c>
      <c r="Q435" t="s">
        <v>4860</v>
      </c>
      <c r="R435" t="s">
        <v>1111</v>
      </c>
      <c r="S435" t="s">
        <v>274</v>
      </c>
      <c r="U435" t="str">
        <f t="shared" si="7"/>
        <v>n_postTB_y25_ag7 * LY_postTB_y25_ag7 * u_postTB</v>
      </c>
      <c r="W435" t="s">
        <v>272</v>
      </c>
      <c r="X435" t="s">
        <v>262</v>
      </c>
      <c r="Y435" t="s">
        <v>5744</v>
      </c>
      <c r="Z435" t="s">
        <v>7566</v>
      </c>
      <c r="AB435" t="s">
        <v>8006</v>
      </c>
      <c r="AE435" t="s">
        <v>5728</v>
      </c>
    </row>
    <row r="436" spans="5:31" x14ac:dyDescent="0.2">
      <c r="E436" s="61" t="s">
        <v>6632</v>
      </c>
      <c r="F436" s="62" t="s">
        <v>7057</v>
      </c>
      <c r="K436" s="61" t="s">
        <v>7524</v>
      </c>
      <c r="L436" s="62" t="s">
        <v>8895</v>
      </c>
      <c r="Q436" t="s">
        <v>4861</v>
      </c>
      <c r="R436" t="s">
        <v>1112</v>
      </c>
      <c r="S436" t="s">
        <v>274</v>
      </c>
      <c r="U436" t="str">
        <f t="shared" si="7"/>
        <v>n_postTB_y25_ag8 * LY_postTB_y25_ag8 * u_postTB</v>
      </c>
      <c r="W436" t="s">
        <v>272</v>
      </c>
      <c r="X436" t="s">
        <v>262</v>
      </c>
      <c r="Y436" t="s">
        <v>5745</v>
      </c>
      <c r="Z436" t="s">
        <v>7566</v>
      </c>
      <c r="AB436" t="s">
        <v>8007</v>
      </c>
      <c r="AE436" t="s">
        <v>5729</v>
      </c>
    </row>
    <row r="437" spans="5:31" x14ac:dyDescent="0.2">
      <c r="E437" s="61" t="s">
        <v>6633</v>
      </c>
      <c r="F437" s="62" t="s">
        <v>7058</v>
      </c>
      <c r="K437" s="61" t="s">
        <v>7525</v>
      </c>
      <c r="L437" s="62" t="s">
        <v>8896</v>
      </c>
      <c r="Q437" t="s">
        <v>4862</v>
      </c>
      <c r="R437" t="s">
        <v>1113</v>
      </c>
      <c r="S437" t="s">
        <v>274</v>
      </c>
      <c r="U437" t="str">
        <f t="shared" si="7"/>
        <v>n_postTB_y25_ag9 * LY_postTB_y25_ag9 * u_postTB</v>
      </c>
      <c r="W437" t="s">
        <v>272</v>
      </c>
      <c r="X437" t="s">
        <v>262</v>
      </c>
      <c r="Y437" t="s">
        <v>5746</v>
      </c>
      <c r="Z437" t="s">
        <v>7566</v>
      </c>
      <c r="AB437" t="s">
        <v>8008</v>
      </c>
      <c r="AE437" t="s">
        <v>5730</v>
      </c>
    </row>
    <row r="438" spans="5:31" x14ac:dyDescent="0.2">
      <c r="E438" s="61" t="s">
        <v>6634</v>
      </c>
      <c r="F438" s="62" t="s">
        <v>7059</v>
      </c>
      <c r="K438" s="61" t="s">
        <v>7526</v>
      </c>
      <c r="L438" s="62" t="s">
        <v>8897</v>
      </c>
      <c r="Q438" t="s">
        <v>4863</v>
      </c>
      <c r="R438" t="s">
        <v>1114</v>
      </c>
      <c r="S438" t="s">
        <v>274</v>
      </c>
      <c r="U438" t="str">
        <f t="shared" si="7"/>
        <v>n_postTB_y25_ag10 * LY_postTB_y25_ag10 * u_postTB</v>
      </c>
      <c r="W438" t="s">
        <v>272</v>
      </c>
      <c r="X438" t="s">
        <v>262</v>
      </c>
      <c r="Y438" t="s">
        <v>5747</v>
      </c>
      <c r="Z438" t="s">
        <v>7566</v>
      </c>
      <c r="AB438" t="s">
        <v>8009</v>
      </c>
      <c r="AE438" t="s">
        <v>5731</v>
      </c>
    </row>
    <row r="439" spans="5:31" x14ac:dyDescent="0.2">
      <c r="E439" s="61" t="s">
        <v>6635</v>
      </c>
      <c r="F439" s="62" t="s">
        <v>7060</v>
      </c>
      <c r="K439" s="61" t="s">
        <v>7527</v>
      </c>
      <c r="L439" s="62" t="s">
        <v>8898</v>
      </c>
      <c r="Q439" t="s">
        <v>4864</v>
      </c>
      <c r="R439" t="s">
        <v>1115</v>
      </c>
      <c r="S439" t="s">
        <v>274</v>
      </c>
      <c r="U439" t="str">
        <f t="shared" si="7"/>
        <v>n_postTB_y25_ag11 * LY_postTB_y25_ag11 * u_postTB</v>
      </c>
      <c r="W439" t="s">
        <v>272</v>
      </c>
      <c r="X439" t="s">
        <v>262</v>
      </c>
      <c r="Y439" t="s">
        <v>5748</v>
      </c>
      <c r="Z439" t="s">
        <v>7566</v>
      </c>
      <c r="AB439" t="s">
        <v>8010</v>
      </c>
      <c r="AE439" t="s">
        <v>5732</v>
      </c>
    </row>
    <row r="440" spans="5:31" x14ac:dyDescent="0.2">
      <c r="E440" s="61" t="s">
        <v>6636</v>
      </c>
      <c r="F440" s="62" t="s">
        <v>7061</v>
      </c>
      <c r="K440" s="61" t="s">
        <v>7528</v>
      </c>
      <c r="L440" s="62" t="s">
        <v>8899</v>
      </c>
      <c r="Q440" t="s">
        <v>4865</v>
      </c>
      <c r="R440" t="s">
        <v>1116</v>
      </c>
      <c r="S440" t="s">
        <v>274</v>
      </c>
      <c r="U440" t="str">
        <f t="shared" si="7"/>
        <v>n_postTB_y25_ag12 * LY_postTB_y25_ag12 * u_postTB</v>
      </c>
      <c r="W440" t="s">
        <v>272</v>
      </c>
      <c r="X440" t="s">
        <v>262</v>
      </c>
      <c r="Y440" t="s">
        <v>5749</v>
      </c>
      <c r="Z440" t="s">
        <v>7566</v>
      </c>
      <c r="AB440" t="s">
        <v>8011</v>
      </c>
      <c r="AE440" t="s">
        <v>5733</v>
      </c>
    </row>
    <row r="441" spans="5:31" x14ac:dyDescent="0.2">
      <c r="E441" s="61" t="s">
        <v>6637</v>
      </c>
      <c r="F441" s="62" t="s">
        <v>7062</v>
      </c>
      <c r="K441" s="61" t="s">
        <v>7529</v>
      </c>
      <c r="L441" s="62" t="s">
        <v>8900</v>
      </c>
      <c r="Q441" t="s">
        <v>4866</v>
      </c>
      <c r="R441" t="s">
        <v>1117</v>
      </c>
      <c r="S441" t="s">
        <v>274</v>
      </c>
      <c r="U441" t="str">
        <f t="shared" si="7"/>
        <v>n_postTB_y25_ag13 * LY_postTB_y25_ag13 * u_postTB</v>
      </c>
      <c r="W441" t="s">
        <v>272</v>
      </c>
      <c r="X441" t="s">
        <v>262</v>
      </c>
      <c r="Y441" t="s">
        <v>5750</v>
      </c>
      <c r="Z441" t="s">
        <v>7566</v>
      </c>
      <c r="AB441" t="s">
        <v>8012</v>
      </c>
      <c r="AE441" t="s">
        <v>5734</v>
      </c>
    </row>
    <row r="442" spans="5:31" x14ac:dyDescent="0.2">
      <c r="E442" s="61" t="s">
        <v>6638</v>
      </c>
      <c r="F442" s="62" t="s">
        <v>7063</v>
      </c>
      <c r="K442" s="61" t="s">
        <v>7530</v>
      </c>
      <c r="L442" s="62" t="s">
        <v>8901</v>
      </c>
      <c r="Q442" t="s">
        <v>4867</v>
      </c>
      <c r="R442" t="s">
        <v>1118</v>
      </c>
      <c r="S442" t="s">
        <v>274</v>
      </c>
      <c r="U442" t="str">
        <f t="shared" si="7"/>
        <v>n_postTB_y25_ag14 * LY_postTB_y25_ag14 * u_postTB</v>
      </c>
      <c r="W442" t="s">
        <v>272</v>
      </c>
      <c r="X442" t="s">
        <v>262</v>
      </c>
      <c r="Y442" t="s">
        <v>5751</v>
      </c>
      <c r="Z442" t="s">
        <v>7566</v>
      </c>
      <c r="AB442" t="s">
        <v>8013</v>
      </c>
      <c r="AE442" t="s">
        <v>5735</v>
      </c>
    </row>
    <row r="443" spans="5:31" x14ac:dyDescent="0.2">
      <c r="E443" s="61" t="s">
        <v>6639</v>
      </c>
      <c r="F443" s="62" t="s">
        <v>7064</v>
      </c>
      <c r="K443" s="61" t="s">
        <v>7531</v>
      </c>
      <c r="L443" s="62" t="s">
        <v>8902</v>
      </c>
      <c r="Q443" t="s">
        <v>4868</v>
      </c>
      <c r="R443" t="s">
        <v>1119</v>
      </c>
      <c r="S443" t="s">
        <v>274</v>
      </c>
      <c r="U443" t="str">
        <f t="shared" si="7"/>
        <v>n_postTB_y25_ag15 * LY_postTB_y25_ag15 * u_postTB</v>
      </c>
      <c r="W443" t="s">
        <v>272</v>
      </c>
      <c r="X443" t="s">
        <v>262</v>
      </c>
      <c r="Y443" t="s">
        <v>5752</v>
      </c>
      <c r="Z443" t="s">
        <v>7566</v>
      </c>
      <c r="AB443" t="s">
        <v>8014</v>
      </c>
      <c r="AE443" t="s">
        <v>5736</v>
      </c>
    </row>
    <row r="444" spans="5:31" x14ac:dyDescent="0.2">
      <c r="E444" s="61" t="s">
        <v>6640</v>
      </c>
      <c r="F444" s="62" t="s">
        <v>7065</v>
      </c>
      <c r="K444" s="61" t="s">
        <v>7532</v>
      </c>
      <c r="L444" s="62" t="s">
        <v>8903</v>
      </c>
      <c r="Q444" t="s">
        <v>4869</v>
      </c>
      <c r="R444" t="s">
        <v>1120</v>
      </c>
      <c r="S444" t="s">
        <v>274</v>
      </c>
      <c r="U444" t="str">
        <f t="shared" si="7"/>
        <v>n_postTB_y25_ag16 * LY_postTB_y25_ag16 * u_postTB</v>
      </c>
      <c r="W444" t="s">
        <v>272</v>
      </c>
      <c r="X444" t="s">
        <v>262</v>
      </c>
      <c r="Y444" t="s">
        <v>5753</v>
      </c>
      <c r="Z444" t="s">
        <v>7566</v>
      </c>
      <c r="AB444" t="s">
        <v>8015</v>
      </c>
      <c r="AE444" t="s">
        <v>5737</v>
      </c>
    </row>
    <row r="445" spans="5:31" x14ac:dyDescent="0.2">
      <c r="E445" s="165" t="s">
        <v>6641</v>
      </c>
      <c r="F445" s="166" t="s">
        <v>7066</v>
      </c>
      <c r="K445" s="165" t="s">
        <v>7533</v>
      </c>
      <c r="L445" s="166" t="s">
        <v>8904</v>
      </c>
      <c r="Q445" t="s">
        <v>4870</v>
      </c>
      <c r="R445" t="s">
        <v>1121</v>
      </c>
      <c r="S445" t="s">
        <v>274</v>
      </c>
      <c r="U445" t="str">
        <f t="shared" si="7"/>
        <v>n_postTB_y25_ag17 * LY_postTB_y25_ag17 * u_postTB</v>
      </c>
      <c r="W445" t="s">
        <v>272</v>
      </c>
      <c r="X445" t="s">
        <v>262</v>
      </c>
      <c r="Y445" t="s">
        <v>5754</v>
      </c>
      <c r="Z445" t="s">
        <v>7566</v>
      </c>
      <c r="AB445" t="s">
        <v>8016</v>
      </c>
      <c r="AE445" t="s">
        <v>5738</v>
      </c>
    </row>
  </sheetData>
  <mergeCells count="1">
    <mergeCell ref="C17:F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142B-C657-426B-B133-8C6EA6FEFC0D}">
  <dimension ref="A1:L446"/>
  <sheetViews>
    <sheetView topLeftCell="B1" workbookViewId="0"/>
  </sheetViews>
  <sheetFormatPr baseColWidth="10" defaultColWidth="8.83203125" defaultRowHeight="15" x14ac:dyDescent="0.2"/>
  <cols>
    <col min="2" max="2" width="22.83203125" customWidth="1"/>
    <col min="3" max="3" width="37.6640625" customWidth="1"/>
    <col min="4" max="4" width="5" customWidth="1"/>
    <col min="5" max="5" width="23.83203125" customWidth="1"/>
    <col min="6" max="6" width="39.83203125" customWidth="1"/>
    <col min="7" max="7" width="4.5" customWidth="1"/>
    <col min="8" max="8" width="19.5" bestFit="1" customWidth="1"/>
    <col min="9" max="9" width="50.5" customWidth="1"/>
    <col min="11" max="11" width="23.1640625" bestFit="1" customWidth="1"/>
    <col min="12" max="12" width="47.1640625" customWidth="1"/>
    <col min="15" max="15" width="49" bestFit="1" customWidth="1"/>
    <col min="16" max="16" width="15" bestFit="1" customWidth="1"/>
    <col min="17" max="17" width="17.33203125" bestFit="1" customWidth="1"/>
    <col min="18" max="18" width="7.5" bestFit="1" customWidth="1"/>
    <col min="19" max="19" width="14.83203125" bestFit="1" customWidth="1"/>
  </cols>
  <sheetData>
    <row r="1" spans="1:8" ht="16" x14ac:dyDescent="0.2">
      <c r="A1" s="37" t="s">
        <v>9002</v>
      </c>
    </row>
    <row r="3" spans="1:8" x14ac:dyDescent="0.2">
      <c r="B3" s="38" t="s">
        <v>1857</v>
      </c>
    </row>
    <row r="5" spans="1:8" x14ac:dyDescent="0.2">
      <c r="A5" t="s">
        <v>141</v>
      </c>
      <c r="B5" s="33" t="s">
        <v>144</v>
      </c>
      <c r="C5" s="44" t="s">
        <v>3137</v>
      </c>
      <c r="D5" s="44"/>
      <c r="E5" s="33" t="s">
        <v>3573</v>
      </c>
      <c r="H5" s="45" t="s">
        <v>147</v>
      </c>
    </row>
    <row r="6" spans="1:8" x14ac:dyDescent="0.2">
      <c r="B6" t="s">
        <v>3135</v>
      </c>
      <c r="C6" s="49" t="s">
        <v>3138</v>
      </c>
      <c r="D6" s="43"/>
      <c r="E6" s="51" t="s">
        <v>3134</v>
      </c>
      <c r="H6" s="46" t="s">
        <v>3584</v>
      </c>
    </row>
    <row r="7" spans="1:8" x14ac:dyDescent="0.2">
      <c r="C7" s="43"/>
      <c r="D7" s="43"/>
      <c r="H7" s="47" t="s">
        <v>3585</v>
      </c>
    </row>
    <row r="8" spans="1:8" x14ac:dyDescent="0.2">
      <c r="A8" t="s">
        <v>141</v>
      </c>
      <c r="B8" s="33" t="s">
        <v>3141</v>
      </c>
      <c r="C8" s="44" t="s">
        <v>3139</v>
      </c>
      <c r="D8" s="44"/>
      <c r="E8" s="33" t="s">
        <v>3572</v>
      </c>
    </row>
    <row r="9" spans="1:8" x14ac:dyDescent="0.2">
      <c r="B9" t="s">
        <v>3136</v>
      </c>
      <c r="C9" s="50" t="s">
        <v>6202</v>
      </c>
      <c r="D9" s="11"/>
      <c r="E9" s="52" t="s">
        <v>3142</v>
      </c>
    </row>
    <row r="10" spans="1:8" x14ac:dyDescent="0.2">
      <c r="C10" s="11"/>
      <c r="D10" s="11"/>
      <c r="E10" s="13"/>
    </row>
    <row r="11" spans="1:8" x14ac:dyDescent="0.2">
      <c r="A11" t="s">
        <v>142</v>
      </c>
      <c r="B11" s="33" t="s">
        <v>145</v>
      </c>
      <c r="C11" s="44" t="s">
        <v>3576</v>
      </c>
      <c r="D11" s="33"/>
      <c r="E11" s="44" t="s">
        <v>3577</v>
      </c>
      <c r="F11" s="33" t="s">
        <v>3568</v>
      </c>
      <c r="G11" s="33" t="s">
        <v>3579</v>
      </c>
    </row>
    <row r="12" spans="1:8" x14ac:dyDescent="0.2">
      <c r="B12" s="10" t="s">
        <v>3581</v>
      </c>
      <c r="C12" s="49" t="s">
        <v>3580</v>
      </c>
      <c r="E12" s="49" t="s">
        <v>5721</v>
      </c>
      <c r="F12" s="48" t="s">
        <v>3574</v>
      </c>
      <c r="G12" s="48" t="s">
        <v>3578</v>
      </c>
    </row>
    <row r="13" spans="1:8" x14ac:dyDescent="0.2">
      <c r="B13" s="10"/>
      <c r="C13" s="13"/>
      <c r="E13" s="13"/>
    </row>
    <row r="14" spans="1:8" x14ac:dyDescent="0.2">
      <c r="A14" t="s">
        <v>142</v>
      </c>
      <c r="B14" s="38" t="s">
        <v>146</v>
      </c>
      <c r="C14" s="44" t="s">
        <v>3139</v>
      </c>
      <c r="D14" s="33"/>
      <c r="E14" s="33" t="s">
        <v>3571</v>
      </c>
      <c r="F14" s="33" t="s">
        <v>3569</v>
      </c>
    </row>
    <row r="15" spans="1:8" x14ac:dyDescent="0.2">
      <c r="B15" s="10" t="s">
        <v>3582</v>
      </c>
      <c r="C15" s="50" t="s">
        <v>6202</v>
      </c>
      <c r="E15" s="51" t="s">
        <v>3583</v>
      </c>
      <c r="F15" s="48" t="s">
        <v>3575</v>
      </c>
    </row>
    <row r="16" spans="1:8" x14ac:dyDescent="0.2">
      <c r="B16" s="10"/>
      <c r="C16" s="50"/>
      <c r="E16" s="51"/>
      <c r="F16" s="48"/>
    </row>
    <row r="17" spans="1:12" x14ac:dyDescent="0.2">
      <c r="B17" s="1"/>
    </row>
    <row r="18" spans="1:12" x14ac:dyDescent="0.2">
      <c r="B18" s="55" t="s">
        <v>6184</v>
      </c>
      <c r="C18" s="222" t="s">
        <v>8911</v>
      </c>
      <c r="D18" s="222"/>
      <c r="E18" s="222"/>
      <c r="F18" s="223"/>
      <c r="H18" s="33" t="s">
        <v>6185</v>
      </c>
    </row>
    <row r="19" spans="1:12" x14ac:dyDescent="0.2">
      <c r="B19" s="1"/>
    </row>
    <row r="20" spans="1:12" x14ac:dyDescent="0.2">
      <c r="B20" s="55" t="s">
        <v>6180</v>
      </c>
      <c r="C20" s="57" t="s">
        <v>6206</v>
      </c>
      <c r="E20" s="55" t="s">
        <v>6181</v>
      </c>
      <c r="F20" s="57" t="s">
        <v>6205</v>
      </c>
      <c r="H20" s="55" t="s">
        <v>6182</v>
      </c>
      <c r="I20" s="57" t="s">
        <v>6203</v>
      </c>
      <c r="K20" s="58" t="s">
        <v>6183</v>
      </c>
      <c r="L20" s="57" t="s">
        <v>6204</v>
      </c>
    </row>
    <row r="21" spans="1:12" x14ac:dyDescent="0.2">
      <c r="B21" s="1"/>
      <c r="C21" s="54"/>
      <c r="E21" s="1"/>
      <c r="F21" s="54"/>
      <c r="H21" s="1"/>
      <c r="I21" s="54"/>
      <c r="K21" s="1"/>
      <c r="L21" s="54"/>
    </row>
    <row r="22" spans="1:12" x14ac:dyDescent="0.2">
      <c r="A22">
        <f>25*17</f>
        <v>425</v>
      </c>
      <c r="B22" s="59" t="s">
        <v>2283</v>
      </c>
      <c r="C22" s="60" t="s">
        <v>1858</v>
      </c>
      <c r="E22" s="59" t="s">
        <v>2708</v>
      </c>
      <c r="F22" s="60" t="s">
        <v>3143</v>
      </c>
      <c r="G22" s="6"/>
      <c r="H22" s="65" t="s">
        <v>3596</v>
      </c>
      <c r="I22" s="60" t="s">
        <v>8017</v>
      </c>
      <c r="K22" s="65" t="s">
        <v>4021</v>
      </c>
      <c r="L22" s="60" t="s">
        <v>4871</v>
      </c>
    </row>
    <row r="23" spans="1:12" x14ac:dyDescent="0.2">
      <c r="B23" s="61" t="s">
        <v>2284</v>
      </c>
      <c r="C23" s="62" t="s">
        <v>1859</v>
      </c>
      <c r="E23" s="61" t="s">
        <v>2709</v>
      </c>
      <c r="F23" s="62" t="s">
        <v>3144</v>
      </c>
      <c r="H23" s="61" t="s">
        <v>3597</v>
      </c>
      <c r="I23" s="62" t="s">
        <v>8018</v>
      </c>
      <c r="K23" s="61" t="s">
        <v>4022</v>
      </c>
      <c r="L23" s="62" t="s">
        <v>4872</v>
      </c>
    </row>
    <row r="24" spans="1:12" x14ac:dyDescent="0.2">
      <c r="B24" s="61" t="s">
        <v>2285</v>
      </c>
      <c r="C24" s="62" t="s">
        <v>1860</v>
      </c>
      <c r="E24" s="61" t="s">
        <v>2710</v>
      </c>
      <c r="F24" s="62" t="s">
        <v>3145</v>
      </c>
      <c r="H24" s="61" t="s">
        <v>3598</v>
      </c>
      <c r="I24" s="62" t="s">
        <v>8019</v>
      </c>
      <c r="K24" s="61" t="s">
        <v>4023</v>
      </c>
      <c r="L24" s="62" t="s">
        <v>4873</v>
      </c>
    </row>
    <row r="25" spans="1:12" x14ac:dyDescent="0.2">
      <c r="B25" s="61" t="s">
        <v>2286</v>
      </c>
      <c r="C25" s="62" t="s">
        <v>1861</v>
      </c>
      <c r="E25" s="61" t="s">
        <v>2711</v>
      </c>
      <c r="F25" s="62" t="s">
        <v>3146</v>
      </c>
      <c r="H25" s="61" t="s">
        <v>3599</v>
      </c>
      <c r="I25" s="62" t="s">
        <v>8020</v>
      </c>
      <c r="K25" s="61" t="s">
        <v>4024</v>
      </c>
      <c r="L25" s="62" t="s">
        <v>4874</v>
      </c>
    </row>
    <row r="26" spans="1:12" x14ac:dyDescent="0.2">
      <c r="B26" s="61" t="s">
        <v>2287</v>
      </c>
      <c r="C26" s="62" t="s">
        <v>1862</v>
      </c>
      <c r="E26" s="61" t="s">
        <v>2712</v>
      </c>
      <c r="F26" s="62" t="s">
        <v>3147</v>
      </c>
      <c r="H26" s="61" t="s">
        <v>3600</v>
      </c>
      <c r="I26" s="62" t="s">
        <v>8021</v>
      </c>
      <c r="K26" s="61" t="s">
        <v>4025</v>
      </c>
      <c r="L26" s="62" t="s">
        <v>4875</v>
      </c>
    </row>
    <row r="27" spans="1:12" x14ac:dyDescent="0.2">
      <c r="B27" s="61" t="s">
        <v>2288</v>
      </c>
      <c r="C27" s="62" t="s">
        <v>1863</v>
      </c>
      <c r="E27" s="61" t="s">
        <v>2713</v>
      </c>
      <c r="F27" s="62" t="s">
        <v>3148</v>
      </c>
      <c r="H27" s="61" t="s">
        <v>3601</v>
      </c>
      <c r="I27" s="62" t="s">
        <v>8022</v>
      </c>
      <c r="K27" s="61" t="s">
        <v>4026</v>
      </c>
      <c r="L27" s="62" t="s">
        <v>4876</v>
      </c>
    </row>
    <row r="28" spans="1:12" x14ac:dyDescent="0.2">
      <c r="B28" s="61" t="s">
        <v>2289</v>
      </c>
      <c r="C28" s="62" t="s">
        <v>1864</v>
      </c>
      <c r="E28" s="61" t="s">
        <v>2714</v>
      </c>
      <c r="F28" s="62" t="s">
        <v>3149</v>
      </c>
      <c r="H28" s="61" t="s">
        <v>3602</v>
      </c>
      <c r="I28" s="62" t="s">
        <v>8023</v>
      </c>
      <c r="K28" s="61" t="s">
        <v>4027</v>
      </c>
      <c r="L28" s="62" t="s">
        <v>4877</v>
      </c>
    </row>
    <row r="29" spans="1:12" x14ac:dyDescent="0.2">
      <c r="B29" s="61" t="s">
        <v>2290</v>
      </c>
      <c r="C29" s="62" t="s">
        <v>1865</v>
      </c>
      <c r="E29" s="61" t="s">
        <v>2715</v>
      </c>
      <c r="F29" s="62" t="s">
        <v>3150</v>
      </c>
      <c r="H29" s="61" t="s">
        <v>3603</v>
      </c>
      <c r="I29" s="62" t="s">
        <v>8024</v>
      </c>
      <c r="K29" s="61" t="s">
        <v>4028</v>
      </c>
      <c r="L29" s="62" t="s">
        <v>4878</v>
      </c>
    </row>
    <row r="30" spans="1:12" x14ac:dyDescent="0.2">
      <c r="B30" s="61" t="s">
        <v>2291</v>
      </c>
      <c r="C30" s="62" t="s">
        <v>1866</v>
      </c>
      <c r="E30" s="61" t="s">
        <v>2716</v>
      </c>
      <c r="F30" s="62" t="s">
        <v>3151</v>
      </c>
      <c r="H30" s="61" t="s">
        <v>3604</v>
      </c>
      <c r="I30" s="62" t="s">
        <v>8025</v>
      </c>
      <c r="K30" s="61" t="s">
        <v>4029</v>
      </c>
      <c r="L30" s="62" t="s">
        <v>4879</v>
      </c>
    </row>
    <row r="31" spans="1:12" x14ac:dyDescent="0.2">
      <c r="B31" s="61" t="s">
        <v>2292</v>
      </c>
      <c r="C31" s="62" t="s">
        <v>1867</v>
      </c>
      <c r="E31" s="61" t="s">
        <v>2717</v>
      </c>
      <c r="F31" s="62" t="s">
        <v>3152</v>
      </c>
      <c r="H31" s="61" t="s">
        <v>3605</v>
      </c>
      <c r="I31" s="62" t="s">
        <v>8026</v>
      </c>
      <c r="K31" s="61" t="s">
        <v>4030</v>
      </c>
      <c r="L31" s="62" t="s">
        <v>4880</v>
      </c>
    </row>
    <row r="32" spans="1:12" x14ac:dyDescent="0.2">
      <c r="B32" s="61" t="s">
        <v>2293</v>
      </c>
      <c r="C32" s="62" t="s">
        <v>1868</v>
      </c>
      <c r="E32" s="61" t="s">
        <v>2718</v>
      </c>
      <c r="F32" s="62" t="s">
        <v>3153</v>
      </c>
      <c r="H32" s="61" t="s">
        <v>3606</v>
      </c>
      <c r="I32" s="62" t="s">
        <v>8027</v>
      </c>
      <c r="K32" s="61" t="s">
        <v>4031</v>
      </c>
      <c r="L32" s="62" t="s">
        <v>4881</v>
      </c>
    </row>
    <row r="33" spans="2:12" x14ac:dyDescent="0.2">
      <c r="B33" s="61" t="s">
        <v>2294</v>
      </c>
      <c r="C33" s="62" t="s">
        <v>1869</v>
      </c>
      <c r="E33" s="61" t="s">
        <v>2719</v>
      </c>
      <c r="F33" s="62" t="s">
        <v>3154</v>
      </c>
      <c r="H33" s="61" t="s">
        <v>3607</v>
      </c>
      <c r="I33" s="62" t="s">
        <v>8028</v>
      </c>
      <c r="K33" s="61" t="s">
        <v>4032</v>
      </c>
      <c r="L33" s="62" t="s">
        <v>4882</v>
      </c>
    </row>
    <row r="34" spans="2:12" x14ac:dyDescent="0.2">
      <c r="B34" s="61" t="s">
        <v>2295</v>
      </c>
      <c r="C34" s="62" t="s">
        <v>1870</v>
      </c>
      <c r="E34" s="61" t="s">
        <v>2720</v>
      </c>
      <c r="F34" s="62" t="s">
        <v>3155</v>
      </c>
      <c r="H34" s="61" t="s">
        <v>3608</v>
      </c>
      <c r="I34" s="62" t="s">
        <v>8029</v>
      </c>
      <c r="K34" s="61" t="s">
        <v>4033</v>
      </c>
      <c r="L34" s="62" t="s">
        <v>4883</v>
      </c>
    </row>
    <row r="35" spans="2:12" x14ac:dyDescent="0.2">
      <c r="B35" s="61" t="s">
        <v>2296</v>
      </c>
      <c r="C35" s="62" t="s">
        <v>1871</v>
      </c>
      <c r="E35" s="61" t="s">
        <v>2721</v>
      </c>
      <c r="F35" s="62" t="s">
        <v>3156</v>
      </c>
      <c r="H35" s="61" t="s">
        <v>3609</v>
      </c>
      <c r="I35" s="62" t="s">
        <v>8030</v>
      </c>
      <c r="K35" s="61" t="s">
        <v>4034</v>
      </c>
      <c r="L35" s="62" t="s">
        <v>4884</v>
      </c>
    </row>
    <row r="36" spans="2:12" x14ac:dyDescent="0.2">
      <c r="B36" s="61" t="s">
        <v>2297</v>
      </c>
      <c r="C36" s="62" t="s">
        <v>1872</v>
      </c>
      <c r="E36" s="61" t="s">
        <v>2722</v>
      </c>
      <c r="F36" s="62" t="s">
        <v>3157</v>
      </c>
      <c r="H36" s="61" t="s">
        <v>3610</v>
      </c>
      <c r="I36" s="62" t="s">
        <v>8031</v>
      </c>
      <c r="K36" s="61" t="s">
        <v>4035</v>
      </c>
      <c r="L36" s="62" t="s">
        <v>4885</v>
      </c>
    </row>
    <row r="37" spans="2:12" x14ac:dyDescent="0.2">
      <c r="B37" s="61" t="s">
        <v>2298</v>
      </c>
      <c r="C37" s="62" t="s">
        <v>1873</v>
      </c>
      <c r="E37" s="61" t="s">
        <v>2723</v>
      </c>
      <c r="F37" s="62" t="s">
        <v>3158</v>
      </c>
      <c r="H37" s="61" t="s">
        <v>3611</v>
      </c>
      <c r="I37" s="62" t="s">
        <v>8032</v>
      </c>
      <c r="K37" s="61" t="s">
        <v>4036</v>
      </c>
      <c r="L37" s="62" t="s">
        <v>4886</v>
      </c>
    </row>
    <row r="38" spans="2:12" s="151" customFormat="1" x14ac:dyDescent="0.2">
      <c r="B38" s="163" t="s">
        <v>2299</v>
      </c>
      <c r="C38" s="164" t="s">
        <v>1874</v>
      </c>
      <c r="E38" s="163" t="s">
        <v>2724</v>
      </c>
      <c r="F38" s="164" t="s">
        <v>3159</v>
      </c>
      <c r="H38" s="163" t="s">
        <v>3612</v>
      </c>
      <c r="I38" s="164" t="s">
        <v>8033</v>
      </c>
      <c r="K38" s="163" t="s">
        <v>4037</v>
      </c>
      <c r="L38" s="164" t="s">
        <v>4887</v>
      </c>
    </row>
    <row r="39" spans="2:12" x14ac:dyDescent="0.2">
      <c r="B39" s="61" t="s">
        <v>2300</v>
      </c>
      <c r="C39" s="62" t="s">
        <v>1875</v>
      </c>
      <c r="E39" s="61" t="s">
        <v>2725</v>
      </c>
      <c r="F39" s="62" t="s">
        <v>3160</v>
      </c>
      <c r="H39" s="61" t="s">
        <v>3613</v>
      </c>
      <c r="I39" s="62" t="s">
        <v>8034</v>
      </c>
      <c r="K39" s="61" t="s">
        <v>4038</v>
      </c>
      <c r="L39" s="62" t="s">
        <v>4888</v>
      </c>
    </row>
    <row r="40" spans="2:12" x14ac:dyDescent="0.2">
      <c r="B40" s="61" t="s">
        <v>2301</v>
      </c>
      <c r="C40" s="62" t="s">
        <v>1876</v>
      </c>
      <c r="E40" s="61" t="s">
        <v>2726</v>
      </c>
      <c r="F40" s="62" t="s">
        <v>3161</v>
      </c>
      <c r="H40" s="61" t="s">
        <v>3614</v>
      </c>
      <c r="I40" s="62" t="s">
        <v>8035</v>
      </c>
      <c r="K40" s="61" t="s">
        <v>4039</v>
      </c>
      <c r="L40" s="62" t="s">
        <v>4889</v>
      </c>
    </row>
    <row r="41" spans="2:12" x14ac:dyDescent="0.2">
      <c r="B41" s="61" t="s">
        <v>2302</v>
      </c>
      <c r="C41" s="62" t="s">
        <v>1877</v>
      </c>
      <c r="E41" s="61" t="s">
        <v>2727</v>
      </c>
      <c r="F41" s="62" t="s">
        <v>3162</v>
      </c>
      <c r="H41" s="61" t="s">
        <v>3615</v>
      </c>
      <c r="I41" s="62" t="s">
        <v>8036</v>
      </c>
      <c r="K41" s="61" t="s">
        <v>4040</v>
      </c>
      <c r="L41" s="62" t="s">
        <v>4890</v>
      </c>
    </row>
    <row r="42" spans="2:12" x14ac:dyDescent="0.2">
      <c r="B42" s="61" t="s">
        <v>2303</v>
      </c>
      <c r="C42" s="62" t="s">
        <v>1878</v>
      </c>
      <c r="E42" s="61" t="s">
        <v>2728</v>
      </c>
      <c r="F42" s="62" t="s">
        <v>3163</v>
      </c>
      <c r="H42" s="61" t="s">
        <v>3616</v>
      </c>
      <c r="I42" s="62" t="s">
        <v>8037</v>
      </c>
      <c r="K42" s="61" t="s">
        <v>4041</v>
      </c>
      <c r="L42" s="62" t="s">
        <v>4891</v>
      </c>
    </row>
    <row r="43" spans="2:12" x14ac:dyDescent="0.2">
      <c r="B43" s="61" t="s">
        <v>2304</v>
      </c>
      <c r="C43" s="62" t="s">
        <v>1879</v>
      </c>
      <c r="E43" s="61" t="s">
        <v>2729</v>
      </c>
      <c r="F43" s="62" t="s">
        <v>3164</v>
      </c>
      <c r="H43" s="61" t="s">
        <v>3617</v>
      </c>
      <c r="I43" s="62" t="s">
        <v>8038</v>
      </c>
      <c r="K43" s="61" t="s">
        <v>4042</v>
      </c>
      <c r="L43" s="62" t="s">
        <v>4892</v>
      </c>
    </row>
    <row r="44" spans="2:12" x14ac:dyDescent="0.2">
      <c r="B44" s="61" t="s">
        <v>2305</v>
      </c>
      <c r="C44" s="62" t="s">
        <v>1880</v>
      </c>
      <c r="E44" s="61" t="s">
        <v>2730</v>
      </c>
      <c r="F44" s="62" t="s">
        <v>3165</v>
      </c>
      <c r="H44" s="61" t="s">
        <v>3618</v>
      </c>
      <c r="I44" s="62" t="s">
        <v>8039</v>
      </c>
      <c r="K44" s="61" t="s">
        <v>4043</v>
      </c>
      <c r="L44" s="62" t="s">
        <v>4893</v>
      </c>
    </row>
    <row r="45" spans="2:12" x14ac:dyDescent="0.2">
      <c r="B45" s="61" t="s">
        <v>2306</v>
      </c>
      <c r="C45" s="62" t="s">
        <v>1881</v>
      </c>
      <c r="E45" s="61" t="s">
        <v>2731</v>
      </c>
      <c r="F45" s="62" t="s">
        <v>3166</v>
      </c>
      <c r="H45" s="61" t="s">
        <v>3619</v>
      </c>
      <c r="I45" s="62" t="s">
        <v>8040</v>
      </c>
      <c r="K45" s="61" t="s">
        <v>4044</v>
      </c>
      <c r="L45" s="62" t="s">
        <v>4894</v>
      </c>
    </row>
    <row r="46" spans="2:12" x14ac:dyDescent="0.2">
      <c r="B46" s="61" t="s">
        <v>2307</v>
      </c>
      <c r="C46" s="62" t="s">
        <v>1882</v>
      </c>
      <c r="E46" s="61" t="s">
        <v>2732</v>
      </c>
      <c r="F46" s="62" t="s">
        <v>3167</v>
      </c>
      <c r="H46" s="61" t="s">
        <v>3620</v>
      </c>
      <c r="I46" s="62" t="s">
        <v>8041</v>
      </c>
      <c r="K46" s="61" t="s">
        <v>4045</v>
      </c>
      <c r="L46" s="62" t="s">
        <v>4895</v>
      </c>
    </row>
    <row r="47" spans="2:12" x14ac:dyDescent="0.2">
      <c r="B47" s="61" t="s">
        <v>2308</v>
      </c>
      <c r="C47" s="62" t="s">
        <v>1883</v>
      </c>
      <c r="E47" s="61" t="s">
        <v>2733</v>
      </c>
      <c r="F47" s="62" t="s">
        <v>3168</v>
      </c>
      <c r="H47" s="61" t="s">
        <v>3621</v>
      </c>
      <c r="I47" s="62" t="s">
        <v>8042</v>
      </c>
      <c r="K47" s="61" t="s">
        <v>4046</v>
      </c>
      <c r="L47" s="62" t="s">
        <v>4896</v>
      </c>
    </row>
    <row r="48" spans="2:12" x14ac:dyDescent="0.2">
      <c r="B48" s="61" t="s">
        <v>2309</v>
      </c>
      <c r="C48" s="62" t="s">
        <v>1884</v>
      </c>
      <c r="E48" s="61" t="s">
        <v>2734</v>
      </c>
      <c r="F48" s="62" t="s">
        <v>3169</v>
      </c>
      <c r="H48" s="61" t="s">
        <v>3622</v>
      </c>
      <c r="I48" s="62" t="s">
        <v>8043</v>
      </c>
      <c r="K48" s="61" t="s">
        <v>4047</v>
      </c>
      <c r="L48" s="62" t="s">
        <v>4897</v>
      </c>
    </row>
    <row r="49" spans="2:12" x14ac:dyDescent="0.2">
      <c r="B49" s="61" t="s">
        <v>2310</v>
      </c>
      <c r="C49" s="62" t="s">
        <v>1885</v>
      </c>
      <c r="E49" s="61" t="s">
        <v>2735</v>
      </c>
      <c r="F49" s="62" t="s">
        <v>3170</v>
      </c>
      <c r="H49" s="61" t="s">
        <v>3623</v>
      </c>
      <c r="I49" s="62" t="s">
        <v>8044</v>
      </c>
      <c r="K49" s="61" t="s">
        <v>4048</v>
      </c>
      <c r="L49" s="62" t="s">
        <v>4898</v>
      </c>
    </row>
    <row r="50" spans="2:12" x14ac:dyDescent="0.2">
      <c r="B50" s="61" t="s">
        <v>2311</v>
      </c>
      <c r="C50" s="62" t="s">
        <v>1886</v>
      </c>
      <c r="E50" s="61" t="s">
        <v>2736</v>
      </c>
      <c r="F50" s="62" t="s">
        <v>3171</v>
      </c>
      <c r="H50" s="61" t="s">
        <v>3624</v>
      </c>
      <c r="I50" s="62" t="s">
        <v>8045</v>
      </c>
      <c r="K50" s="61" t="s">
        <v>4049</v>
      </c>
      <c r="L50" s="62" t="s">
        <v>4899</v>
      </c>
    </row>
    <row r="51" spans="2:12" x14ac:dyDescent="0.2">
      <c r="B51" s="61" t="s">
        <v>2312</v>
      </c>
      <c r="C51" s="62" t="s">
        <v>1887</v>
      </c>
      <c r="E51" s="61" t="s">
        <v>2737</v>
      </c>
      <c r="F51" s="62" t="s">
        <v>3172</v>
      </c>
      <c r="H51" s="61" t="s">
        <v>3625</v>
      </c>
      <c r="I51" s="62" t="s">
        <v>8046</v>
      </c>
      <c r="K51" s="61" t="s">
        <v>4050</v>
      </c>
      <c r="L51" s="62" t="s">
        <v>4900</v>
      </c>
    </row>
    <row r="52" spans="2:12" x14ac:dyDescent="0.2">
      <c r="B52" s="61" t="s">
        <v>2313</v>
      </c>
      <c r="C52" s="62" t="s">
        <v>1888</v>
      </c>
      <c r="E52" s="61" t="s">
        <v>2738</v>
      </c>
      <c r="F52" s="62" t="s">
        <v>3173</v>
      </c>
      <c r="H52" s="61" t="s">
        <v>3626</v>
      </c>
      <c r="I52" s="62" t="s">
        <v>8047</v>
      </c>
      <c r="K52" s="61" t="s">
        <v>4051</v>
      </c>
      <c r="L52" s="62" t="s">
        <v>4901</v>
      </c>
    </row>
    <row r="53" spans="2:12" x14ac:dyDescent="0.2">
      <c r="B53" s="61" t="s">
        <v>2314</v>
      </c>
      <c r="C53" s="62" t="s">
        <v>1889</v>
      </c>
      <c r="E53" s="61" t="s">
        <v>2739</v>
      </c>
      <c r="F53" s="62" t="s">
        <v>3174</v>
      </c>
      <c r="H53" s="61" t="s">
        <v>3627</v>
      </c>
      <c r="I53" s="62" t="s">
        <v>8048</v>
      </c>
      <c r="K53" s="61" t="s">
        <v>4052</v>
      </c>
      <c r="L53" s="62" t="s">
        <v>4902</v>
      </c>
    </row>
    <row r="54" spans="2:12" x14ac:dyDescent="0.2">
      <c r="B54" s="61" t="s">
        <v>2315</v>
      </c>
      <c r="C54" s="62" t="s">
        <v>1890</v>
      </c>
      <c r="E54" s="61" t="s">
        <v>2740</v>
      </c>
      <c r="F54" s="62" t="s">
        <v>3175</v>
      </c>
      <c r="H54" s="61" t="s">
        <v>3628</v>
      </c>
      <c r="I54" s="62" t="s">
        <v>8049</v>
      </c>
      <c r="K54" s="61" t="s">
        <v>4053</v>
      </c>
      <c r="L54" s="62" t="s">
        <v>4903</v>
      </c>
    </row>
    <row r="55" spans="2:12" s="151" customFormat="1" x14ac:dyDescent="0.2">
      <c r="B55" s="163" t="s">
        <v>2316</v>
      </c>
      <c r="C55" s="164" t="s">
        <v>1891</v>
      </c>
      <c r="E55" s="163" t="s">
        <v>2741</v>
      </c>
      <c r="F55" s="164" t="s">
        <v>3176</v>
      </c>
      <c r="H55" s="163" t="s">
        <v>3629</v>
      </c>
      <c r="I55" s="164" t="s">
        <v>8050</v>
      </c>
      <c r="K55" s="163" t="s">
        <v>4054</v>
      </c>
      <c r="L55" s="164" t="s">
        <v>4904</v>
      </c>
    </row>
    <row r="56" spans="2:12" x14ac:dyDescent="0.2">
      <c r="B56" s="61" t="s">
        <v>2317</v>
      </c>
      <c r="C56" s="62" t="s">
        <v>1892</v>
      </c>
      <c r="E56" s="61" t="s">
        <v>2742</v>
      </c>
      <c r="F56" s="62" t="s">
        <v>3177</v>
      </c>
      <c r="H56" s="61" t="s">
        <v>3630</v>
      </c>
      <c r="I56" s="62" t="s">
        <v>8051</v>
      </c>
      <c r="K56" s="61" t="s">
        <v>4055</v>
      </c>
      <c r="L56" s="62" t="s">
        <v>4905</v>
      </c>
    </row>
    <row r="57" spans="2:12" x14ac:dyDescent="0.2">
      <c r="B57" s="61" t="s">
        <v>2318</v>
      </c>
      <c r="C57" s="62" t="s">
        <v>1893</v>
      </c>
      <c r="E57" s="61" t="s">
        <v>2743</v>
      </c>
      <c r="F57" s="62" t="s">
        <v>3178</v>
      </c>
      <c r="H57" s="61" t="s">
        <v>3631</v>
      </c>
      <c r="I57" s="62" t="s">
        <v>8052</v>
      </c>
      <c r="K57" s="61" t="s">
        <v>4056</v>
      </c>
      <c r="L57" s="62" t="s">
        <v>4906</v>
      </c>
    </row>
    <row r="58" spans="2:12" x14ac:dyDescent="0.2">
      <c r="B58" s="61" t="s">
        <v>2319</v>
      </c>
      <c r="C58" s="62" t="s">
        <v>1894</v>
      </c>
      <c r="E58" s="61" t="s">
        <v>2744</v>
      </c>
      <c r="F58" s="62" t="s">
        <v>3179</v>
      </c>
      <c r="H58" s="61" t="s">
        <v>3632</v>
      </c>
      <c r="I58" s="62" t="s">
        <v>8053</v>
      </c>
      <c r="K58" s="61" t="s">
        <v>4057</v>
      </c>
      <c r="L58" s="62" t="s">
        <v>4907</v>
      </c>
    </row>
    <row r="59" spans="2:12" x14ac:dyDescent="0.2">
      <c r="B59" s="61" t="s">
        <v>2320</v>
      </c>
      <c r="C59" s="62" t="s">
        <v>1895</v>
      </c>
      <c r="E59" s="61" t="s">
        <v>2745</v>
      </c>
      <c r="F59" s="62" t="s">
        <v>3180</v>
      </c>
      <c r="H59" s="61" t="s">
        <v>3633</v>
      </c>
      <c r="I59" s="62" t="s">
        <v>8054</v>
      </c>
      <c r="K59" s="61" t="s">
        <v>4058</v>
      </c>
      <c r="L59" s="62" t="s">
        <v>4908</v>
      </c>
    </row>
    <row r="60" spans="2:12" x14ac:dyDescent="0.2">
      <c r="B60" s="61" t="s">
        <v>2321</v>
      </c>
      <c r="C60" s="62" t="s">
        <v>1896</v>
      </c>
      <c r="E60" s="61" t="s">
        <v>2746</v>
      </c>
      <c r="F60" s="62" t="s">
        <v>3181</v>
      </c>
      <c r="H60" s="61" t="s">
        <v>3634</v>
      </c>
      <c r="I60" s="62" t="s">
        <v>8055</v>
      </c>
      <c r="K60" s="61" t="s">
        <v>4059</v>
      </c>
      <c r="L60" s="62" t="s">
        <v>4909</v>
      </c>
    </row>
    <row r="61" spans="2:12" x14ac:dyDescent="0.2">
      <c r="B61" s="61" t="s">
        <v>2322</v>
      </c>
      <c r="C61" s="62" t="s">
        <v>1897</v>
      </c>
      <c r="E61" s="61" t="s">
        <v>2747</v>
      </c>
      <c r="F61" s="62" t="s">
        <v>3182</v>
      </c>
      <c r="H61" s="61" t="s">
        <v>3635</v>
      </c>
      <c r="I61" s="62" t="s">
        <v>8056</v>
      </c>
      <c r="K61" s="61" t="s">
        <v>4060</v>
      </c>
      <c r="L61" s="62" t="s">
        <v>4910</v>
      </c>
    </row>
    <row r="62" spans="2:12" x14ac:dyDescent="0.2">
      <c r="B62" s="61" t="s">
        <v>2323</v>
      </c>
      <c r="C62" s="62" t="s">
        <v>1898</v>
      </c>
      <c r="E62" s="61" t="s">
        <v>2748</v>
      </c>
      <c r="F62" s="62" t="s">
        <v>3183</v>
      </c>
      <c r="H62" s="61" t="s">
        <v>3636</v>
      </c>
      <c r="I62" s="62" t="s">
        <v>8057</v>
      </c>
      <c r="K62" s="61" t="s">
        <v>4061</v>
      </c>
      <c r="L62" s="62" t="s">
        <v>4911</v>
      </c>
    </row>
    <row r="63" spans="2:12" x14ac:dyDescent="0.2">
      <c r="B63" s="61" t="s">
        <v>2324</v>
      </c>
      <c r="C63" s="62" t="s">
        <v>1899</v>
      </c>
      <c r="E63" s="61" t="s">
        <v>2749</v>
      </c>
      <c r="F63" s="62" t="s">
        <v>3184</v>
      </c>
      <c r="H63" s="61" t="s">
        <v>3637</v>
      </c>
      <c r="I63" s="62" t="s">
        <v>8058</v>
      </c>
      <c r="K63" s="61" t="s">
        <v>4062</v>
      </c>
      <c r="L63" s="62" t="s">
        <v>4912</v>
      </c>
    </row>
    <row r="64" spans="2:12" x14ac:dyDescent="0.2">
      <c r="B64" s="61" t="s">
        <v>2325</v>
      </c>
      <c r="C64" s="62" t="s">
        <v>1900</v>
      </c>
      <c r="E64" s="61" t="s">
        <v>2750</v>
      </c>
      <c r="F64" s="62" t="s">
        <v>3185</v>
      </c>
      <c r="H64" s="61" t="s">
        <v>3638</v>
      </c>
      <c r="I64" s="62" t="s">
        <v>8059</v>
      </c>
      <c r="K64" s="61" t="s">
        <v>4063</v>
      </c>
      <c r="L64" s="62" t="s">
        <v>4913</v>
      </c>
    </row>
    <row r="65" spans="2:12" x14ac:dyDescent="0.2">
      <c r="B65" s="61" t="s">
        <v>2326</v>
      </c>
      <c r="C65" s="62" t="s">
        <v>1901</v>
      </c>
      <c r="E65" s="61" t="s">
        <v>2751</v>
      </c>
      <c r="F65" s="62" t="s">
        <v>3186</v>
      </c>
      <c r="H65" s="61" t="s">
        <v>3639</v>
      </c>
      <c r="I65" s="62" t="s">
        <v>8060</v>
      </c>
      <c r="K65" s="61" t="s">
        <v>4064</v>
      </c>
      <c r="L65" s="62" t="s">
        <v>4914</v>
      </c>
    </row>
    <row r="66" spans="2:12" x14ac:dyDescent="0.2">
      <c r="B66" s="61" t="s">
        <v>2327</v>
      </c>
      <c r="C66" s="62" t="s">
        <v>1902</v>
      </c>
      <c r="E66" s="61" t="s">
        <v>2752</v>
      </c>
      <c r="F66" s="62" t="s">
        <v>3187</v>
      </c>
      <c r="H66" s="61" t="s">
        <v>3640</v>
      </c>
      <c r="I66" s="62" t="s">
        <v>8061</v>
      </c>
      <c r="K66" s="61" t="s">
        <v>4065</v>
      </c>
      <c r="L66" s="62" t="s">
        <v>4915</v>
      </c>
    </row>
    <row r="67" spans="2:12" x14ac:dyDescent="0.2">
      <c r="B67" s="61" t="s">
        <v>2328</v>
      </c>
      <c r="C67" s="62" t="s">
        <v>1903</v>
      </c>
      <c r="E67" s="61" t="s">
        <v>2753</v>
      </c>
      <c r="F67" s="62" t="s">
        <v>3188</v>
      </c>
      <c r="H67" s="61" t="s">
        <v>3641</v>
      </c>
      <c r="I67" s="62" t="s">
        <v>8062</v>
      </c>
      <c r="K67" s="61" t="s">
        <v>4066</v>
      </c>
      <c r="L67" s="62" t="s">
        <v>4916</v>
      </c>
    </row>
    <row r="68" spans="2:12" x14ac:dyDescent="0.2">
      <c r="B68" s="61" t="s">
        <v>2329</v>
      </c>
      <c r="C68" s="62" t="s">
        <v>1904</v>
      </c>
      <c r="E68" s="61" t="s">
        <v>2754</v>
      </c>
      <c r="F68" s="62" t="s">
        <v>3189</v>
      </c>
      <c r="H68" s="61" t="s">
        <v>3642</v>
      </c>
      <c r="I68" s="62" t="s">
        <v>8063</v>
      </c>
      <c r="K68" s="61" t="s">
        <v>4067</v>
      </c>
      <c r="L68" s="62" t="s">
        <v>4917</v>
      </c>
    </row>
    <row r="69" spans="2:12" x14ac:dyDescent="0.2">
      <c r="B69" s="61" t="s">
        <v>2330</v>
      </c>
      <c r="C69" s="62" t="s">
        <v>1905</v>
      </c>
      <c r="E69" s="61" t="s">
        <v>2755</v>
      </c>
      <c r="F69" s="62" t="s">
        <v>3190</v>
      </c>
      <c r="H69" s="61" t="s">
        <v>3643</v>
      </c>
      <c r="I69" s="62" t="s">
        <v>8064</v>
      </c>
      <c r="K69" s="61" t="s">
        <v>4068</v>
      </c>
      <c r="L69" s="62" t="s">
        <v>4918</v>
      </c>
    </row>
    <row r="70" spans="2:12" x14ac:dyDescent="0.2">
      <c r="B70" s="61" t="s">
        <v>2331</v>
      </c>
      <c r="C70" s="62" t="s">
        <v>1906</v>
      </c>
      <c r="E70" s="61" t="s">
        <v>2756</v>
      </c>
      <c r="F70" s="62" t="s">
        <v>3191</v>
      </c>
      <c r="H70" s="61" t="s">
        <v>3644</v>
      </c>
      <c r="I70" s="62" t="s">
        <v>8065</v>
      </c>
      <c r="K70" s="61" t="s">
        <v>4069</v>
      </c>
      <c r="L70" s="62" t="s">
        <v>4919</v>
      </c>
    </row>
    <row r="71" spans="2:12" x14ac:dyDescent="0.2">
      <c r="B71" s="61" t="s">
        <v>2332</v>
      </c>
      <c r="C71" s="62" t="s">
        <v>1907</v>
      </c>
      <c r="E71" s="61" t="s">
        <v>2757</v>
      </c>
      <c r="F71" s="62" t="s">
        <v>3192</v>
      </c>
      <c r="H71" s="61" t="s">
        <v>3645</v>
      </c>
      <c r="I71" s="62" t="s">
        <v>8066</v>
      </c>
      <c r="K71" s="61" t="s">
        <v>4070</v>
      </c>
      <c r="L71" s="62" t="s">
        <v>4920</v>
      </c>
    </row>
    <row r="72" spans="2:12" s="151" customFormat="1" x14ac:dyDescent="0.2">
      <c r="B72" s="163" t="s">
        <v>2333</v>
      </c>
      <c r="C72" s="164" t="s">
        <v>1908</v>
      </c>
      <c r="E72" s="163" t="s">
        <v>2758</v>
      </c>
      <c r="F72" s="164" t="s">
        <v>3193</v>
      </c>
      <c r="H72" s="163" t="s">
        <v>3646</v>
      </c>
      <c r="I72" s="164" t="s">
        <v>8067</v>
      </c>
      <c r="K72" s="163" t="s">
        <v>4071</v>
      </c>
      <c r="L72" s="164" t="s">
        <v>4921</v>
      </c>
    </row>
    <row r="73" spans="2:12" x14ac:dyDescent="0.2">
      <c r="B73" s="61" t="s">
        <v>2334</v>
      </c>
      <c r="C73" s="62" t="s">
        <v>1909</v>
      </c>
      <c r="E73" s="61" t="s">
        <v>2759</v>
      </c>
      <c r="F73" s="62" t="s">
        <v>3194</v>
      </c>
      <c r="H73" s="61" t="s">
        <v>3647</v>
      </c>
      <c r="I73" s="62" t="s">
        <v>8068</v>
      </c>
      <c r="K73" s="61" t="s">
        <v>4072</v>
      </c>
      <c r="L73" s="62" t="s">
        <v>4922</v>
      </c>
    </row>
    <row r="74" spans="2:12" x14ac:dyDescent="0.2">
      <c r="B74" s="61" t="s">
        <v>2335</v>
      </c>
      <c r="C74" s="62" t="s">
        <v>1910</v>
      </c>
      <c r="E74" s="61" t="s">
        <v>2760</v>
      </c>
      <c r="F74" s="62" t="s">
        <v>3195</v>
      </c>
      <c r="H74" s="61" t="s">
        <v>3648</v>
      </c>
      <c r="I74" s="62" t="s">
        <v>8069</v>
      </c>
      <c r="K74" s="61" t="s">
        <v>4073</v>
      </c>
      <c r="L74" s="62" t="s">
        <v>4923</v>
      </c>
    </row>
    <row r="75" spans="2:12" x14ac:dyDescent="0.2">
      <c r="B75" s="61" t="s">
        <v>2336</v>
      </c>
      <c r="C75" s="62" t="s">
        <v>1911</v>
      </c>
      <c r="E75" s="61" t="s">
        <v>2761</v>
      </c>
      <c r="F75" s="62" t="s">
        <v>3196</v>
      </c>
      <c r="H75" s="61" t="s">
        <v>3649</v>
      </c>
      <c r="I75" s="62" t="s">
        <v>8070</v>
      </c>
      <c r="K75" s="61" t="s">
        <v>4074</v>
      </c>
      <c r="L75" s="62" t="s">
        <v>4924</v>
      </c>
    </row>
    <row r="76" spans="2:12" x14ac:dyDescent="0.2">
      <c r="B76" s="61" t="s">
        <v>2337</v>
      </c>
      <c r="C76" s="62" t="s">
        <v>1912</v>
      </c>
      <c r="E76" s="61" t="s">
        <v>2762</v>
      </c>
      <c r="F76" s="62" t="s">
        <v>3197</v>
      </c>
      <c r="H76" s="61" t="s">
        <v>3650</v>
      </c>
      <c r="I76" s="62" t="s">
        <v>8071</v>
      </c>
      <c r="K76" s="61" t="s">
        <v>4075</v>
      </c>
      <c r="L76" s="62" t="s">
        <v>4925</v>
      </c>
    </row>
    <row r="77" spans="2:12" x14ac:dyDescent="0.2">
      <c r="B77" s="61" t="s">
        <v>2338</v>
      </c>
      <c r="C77" s="62" t="s">
        <v>1913</v>
      </c>
      <c r="E77" s="61" t="s">
        <v>2763</v>
      </c>
      <c r="F77" s="62" t="s">
        <v>3198</v>
      </c>
      <c r="H77" s="61" t="s">
        <v>3651</v>
      </c>
      <c r="I77" s="62" t="s">
        <v>8072</v>
      </c>
      <c r="K77" s="61" t="s">
        <v>4076</v>
      </c>
      <c r="L77" s="62" t="s">
        <v>4926</v>
      </c>
    </row>
    <row r="78" spans="2:12" x14ac:dyDescent="0.2">
      <c r="B78" s="61" t="s">
        <v>2339</v>
      </c>
      <c r="C78" s="62" t="s">
        <v>1914</v>
      </c>
      <c r="E78" s="61" t="s">
        <v>2764</v>
      </c>
      <c r="F78" s="62" t="s">
        <v>3199</v>
      </c>
      <c r="H78" s="61" t="s">
        <v>3652</v>
      </c>
      <c r="I78" s="62" t="s">
        <v>8073</v>
      </c>
      <c r="K78" s="61" t="s">
        <v>4077</v>
      </c>
      <c r="L78" s="62" t="s">
        <v>4927</v>
      </c>
    </row>
    <row r="79" spans="2:12" x14ac:dyDescent="0.2">
      <c r="B79" s="61" t="s">
        <v>2340</v>
      </c>
      <c r="C79" s="62" t="s">
        <v>1915</v>
      </c>
      <c r="E79" s="61" t="s">
        <v>2765</v>
      </c>
      <c r="F79" s="62" t="s">
        <v>3200</v>
      </c>
      <c r="H79" s="61" t="s">
        <v>3653</v>
      </c>
      <c r="I79" s="62" t="s">
        <v>8074</v>
      </c>
      <c r="K79" s="61" t="s">
        <v>4078</v>
      </c>
      <c r="L79" s="62" t="s">
        <v>4928</v>
      </c>
    </row>
    <row r="80" spans="2:12" x14ac:dyDescent="0.2">
      <c r="B80" s="61" t="s">
        <v>2341</v>
      </c>
      <c r="C80" s="62" t="s">
        <v>1916</v>
      </c>
      <c r="E80" s="61" t="s">
        <v>2766</v>
      </c>
      <c r="F80" s="62" t="s">
        <v>3201</v>
      </c>
      <c r="H80" s="61" t="s">
        <v>3654</v>
      </c>
      <c r="I80" s="62" t="s">
        <v>8075</v>
      </c>
      <c r="K80" s="61" t="s">
        <v>4079</v>
      </c>
      <c r="L80" s="62" t="s">
        <v>4929</v>
      </c>
    </row>
    <row r="81" spans="2:12" x14ac:dyDescent="0.2">
      <c r="B81" s="61" t="s">
        <v>2342</v>
      </c>
      <c r="C81" s="62" t="s">
        <v>1917</v>
      </c>
      <c r="E81" s="61" t="s">
        <v>2767</v>
      </c>
      <c r="F81" s="62" t="s">
        <v>3202</v>
      </c>
      <c r="H81" s="61" t="s">
        <v>3655</v>
      </c>
      <c r="I81" s="62" t="s">
        <v>8076</v>
      </c>
      <c r="K81" s="61" t="s">
        <v>4080</v>
      </c>
      <c r="L81" s="62" t="s">
        <v>4930</v>
      </c>
    </row>
    <row r="82" spans="2:12" x14ac:dyDescent="0.2">
      <c r="B82" s="61" t="s">
        <v>2343</v>
      </c>
      <c r="C82" s="62" t="s">
        <v>1918</v>
      </c>
      <c r="E82" s="61" t="s">
        <v>2768</v>
      </c>
      <c r="F82" s="62" t="s">
        <v>3203</v>
      </c>
      <c r="H82" s="61" t="s">
        <v>3656</v>
      </c>
      <c r="I82" s="62" t="s">
        <v>8077</v>
      </c>
      <c r="K82" s="61" t="s">
        <v>4081</v>
      </c>
      <c r="L82" s="62" t="s">
        <v>4931</v>
      </c>
    </row>
    <row r="83" spans="2:12" x14ac:dyDescent="0.2">
      <c r="B83" s="61" t="s">
        <v>2344</v>
      </c>
      <c r="C83" s="62" t="s">
        <v>1919</v>
      </c>
      <c r="E83" s="61" t="s">
        <v>2769</v>
      </c>
      <c r="F83" s="62" t="s">
        <v>3204</v>
      </c>
      <c r="H83" s="61" t="s">
        <v>3657</v>
      </c>
      <c r="I83" s="62" t="s">
        <v>8078</v>
      </c>
      <c r="K83" s="61" t="s">
        <v>4082</v>
      </c>
      <c r="L83" s="62" t="s">
        <v>4932</v>
      </c>
    </row>
    <row r="84" spans="2:12" x14ac:dyDescent="0.2">
      <c r="B84" s="61" t="s">
        <v>2345</v>
      </c>
      <c r="C84" s="62" t="s">
        <v>1920</v>
      </c>
      <c r="E84" s="61" t="s">
        <v>2770</v>
      </c>
      <c r="F84" s="62" t="s">
        <v>3205</v>
      </c>
      <c r="H84" s="61" t="s">
        <v>3658</v>
      </c>
      <c r="I84" s="62" t="s">
        <v>8079</v>
      </c>
      <c r="K84" s="61" t="s">
        <v>4083</v>
      </c>
      <c r="L84" s="62" t="s">
        <v>4933</v>
      </c>
    </row>
    <row r="85" spans="2:12" x14ac:dyDescent="0.2">
      <c r="B85" s="61" t="s">
        <v>2346</v>
      </c>
      <c r="C85" s="62" t="s">
        <v>1921</v>
      </c>
      <c r="E85" s="61" t="s">
        <v>2771</v>
      </c>
      <c r="F85" s="62" t="s">
        <v>3206</v>
      </c>
      <c r="H85" s="61" t="s">
        <v>3659</v>
      </c>
      <c r="I85" s="62" t="s">
        <v>8080</v>
      </c>
      <c r="K85" s="61" t="s">
        <v>4084</v>
      </c>
      <c r="L85" s="62" t="s">
        <v>4934</v>
      </c>
    </row>
    <row r="86" spans="2:12" x14ac:dyDescent="0.2">
      <c r="B86" s="61" t="s">
        <v>2347</v>
      </c>
      <c r="C86" s="62" t="s">
        <v>1922</v>
      </c>
      <c r="E86" s="61" t="s">
        <v>2772</v>
      </c>
      <c r="F86" s="62" t="s">
        <v>3207</v>
      </c>
      <c r="H86" s="61" t="s">
        <v>3660</v>
      </c>
      <c r="I86" s="62" t="s">
        <v>8081</v>
      </c>
      <c r="K86" s="61" t="s">
        <v>4085</v>
      </c>
      <c r="L86" s="62" t="s">
        <v>4935</v>
      </c>
    </row>
    <row r="87" spans="2:12" x14ac:dyDescent="0.2">
      <c r="B87" s="61" t="s">
        <v>2348</v>
      </c>
      <c r="C87" s="62" t="s">
        <v>1923</v>
      </c>
      <c r="E87" s="61" t="s">
        <v>2773</v>
      </c>
      <c r="F87" s="62" t="s">
        <v>3208</v>
      </c>
      <c r="H87" s="61" t="s">
        <v>3661</v>
      </c>
      <c r="I87" s="62" t="s">
        <v>8082</v>
      </c>
      <c r="K87" s="61" t="s">
        <v>4086</v>
      </c>
      <c r="L87" s="62" t="s">
        <v>4936</v>
      </c>
    </row>
    <row r="88" spans="2:12" x14ac:dyDescent="0.2">
      <c r="B88" s="61" t="s">
        <v>2349</v>
      </c>
      <c r="C88" s="62" t="s">
        <v>1924</v>
      </c>
      <c r="E88" s="61" t="s">
        <v>2774</v>
      </c>
      <c r="F88" s="62" t="s">
        <v>3209</v>
      </c>
      <c r="H88" s="61" t="s">
        <v>3662</v>
      </c>
      <c r="I88" s="62" t="s">
        <v>8083</v>
      </c>
      <c r="K88" s="61" t="s">
        <v>4087</v>
      </c>
      <c r="L88" s="62" t="s">
        <v>4937</v>
      </c>
    </row>
    <row r="89" spans="2:12" s="151" customFormat="1" x14ac:dyDescent="0.2">
      <c r="B89" s="163" t="s">
        <v>2350</v>
      </c>
      <c r="C89" s="164" t="s">
        <v>1925</v>
      </c>
      <c r="E89" s="163" t="s">
        <v>2775</v>
      </c>
      <c r="F89" s="164" t="s">
        <v>3210</v>
      </c>
      <c r="H89" s="163" t="s">
        <v>3663</v>
      </c>
      <c r="I89" s="164" t="s">
        <v>8084</v>
      </c>
      <c r="K89" s="163" t="s">
        <v>4088</v>
      </c>
      <c r="L89" s="164" t="s">
        <v>4938</v>
      </c>
    </row>
    <row r="90" spans="2:12" x14ac:dyDescent="0.2">
      <c r="B90" s="61" t="s">
        <v>2351</v>
      </c>
      <c r="C90" s="62" t="s">
        <v>1926</v>
      </c>
      <c r="E90" s="61" t="s">
        <v>2776</v>
      </c>
      <c r="F90" s="62" t="s">
        <v>3211</v>
      </c>
      <c r="H90" s="61" t="s">
        <v>3664</v>
      </c>
      <c r="I90" s="62" t="s">
        <v>8085</v>
      </c>
      <c r="K90" s="61" t="s">
        <v>4089</v>
      </c>
      <c r="L90" s="62" t="s">
        <v>4939</v>
      </c>
    </row>
    <row r="91" spans="2:12" x14ac:dyDescent="0.2">
      <c r="B91" s="61" t="s">
        <v>2352</v>
      </c>
      <c r="C91" s="62" t="s">
        <v>1927</v>
      </c>
      <c r="E91" s="61" t="s">
        <v>2777</v>
      </c>
      <c r="F91" s="62" t="s">
        <v>3212</v>
      </c>
      <c r="H91" s="61" t="s">
        <v>3665</v>
      </c>
      <c r="I91" s="62" t="s">
        <v>8086</v>
      </c>
      <c r="K91" s="61" t="s">
        <v>4090</v>
      </c>
      <c r="L91" s="62" t="s">
        <v>4940</v>
      </c>
    </row>
    <row r="92" spans="2:12" x14ac:dyDescent="0.2">
      <c r="B92" s="61" t="s">
        <v>2353</v>
      </c>
      <c r="C92" s="62" t="s">
        <v>1928</v>
      </c>
      <c r="E92" s="61" t="s">
        <v>2778</v>
      </c>
      <c r="F92" s="62" t="s">
        <v>3213</v>
      </c>
      <c r="H92" s="61" t="s">
        <v>3666</v>
      </c>
      <c r="I92" s="62" t="s">
        <v>8087</v>
      </c>
      <c r="K92" s="61" t="s">
        <v>4091</v>
      </c>
      <c r="L92" s="62" t="s">
        <v>4941</v>
      </c>
    </row>
    <row r="93" spans="2:12" x14ac:dyDescent="0.2">
      <c r="B93" s="61" t="s">
        <v>2354</v>
      </c>
      <c r="C93" s="62" t="s">
        <v>1929</v>
      </c>
      <c r="E93" s="61" t="s">
        <v>2779</v>
      </c>
      <c r="F93" s="62" t="s">
        <v>3214</v>
      </c>
      <c r="H93" s="61" t="s">
        <v>3667</v>
      </c>
      <c r="I93" s="62" t="s">
        <v>8088</v>
      </c>
      <c r="K93" s="61" t="s">
        <v>4092</v>
      </c>
      <c r="L93" s="62" t="s">
        <v>4942</v>
      </c>
    </row>
    <row r="94" spans="2:12" x14ac:dyDescent="0.2">
      <c r="B94" s="61" t="s">
        <v>2355</v>
      </c>
      <c r="C94" s="62" t="s">
        <v>1930</v>
      </c>
      <c r="E94" s="61" t="s">
        <v>2780</v>
      </c>
      <c r="F94" s="62" t="s">
        <v>3215</v>
      </c>
      <c r="H94" s="61" t="s">
        <v>3668</v>
      </c>
      <c r="I94" s="62" t="s">
        <v>8089</v>
      </c>
      <c r="K94" s="61" t="s">
        <v>4093</v>
      </c>
      <c r="L94" s="62" t="s">
        <v>4943</v>
      </c>
    </row>
    <row r="95" spans="2:12" x14ac:dyDescent="0.2">
      <c r="B95" s="61" t="s">
        <v>2356</v>
      </c>
      <c r="C95" s="62" t="s">
        <v>1931</v>
      </c>
      <c r="E95" s="61" t="s">
        <v>2781</v>
      </c>
      <c r="F95" s="62" t="s">
        <v>3216</v>
      </c>
      <c r="H95" s="61" t="s">
        <v>3669</v>
      </c>
      <c r="I95" s="62" t="s">
        <v>8090</v>
      </c>
      <c r="K95" s="61" t="s">
        <v>4094</v>
      </c>
      <c r="L95" s="62" t="s">
        <v>4944</v>
      </c>
    </row>
    <row r="96" spans="2:12" x14ac:dyDescent="0.2">
      <c r="B96" s="61" t="s">
        <v>2357</v>
      </c>
      <c r="C96" s="62" t="s">
        <v>1932</v>
      </c>
      <c r="E96" s="61" t="s">
        <v>2782</v>
      </c>
      <c r="F96" s="62" t="s">
        <v>3217</v>
      </c>
      <c r="H96" s="61" t="s">
        <v>3670</v>
      </c>
      <c r="I96" s="62" t="s">
        <v>8091</v>
      </c>
      <c r="K96" s="61" t="s">
        <v>4095</v>
      </c>
      <c r="L96" s="62" t="s">
        <v>4945</v>
      </c>
    </row>
    <row r="97" spans="2:12" x14ac:dyDescent="0.2">
      <c r="B97" s="61" t="s">
        <v>2358</v>
      </c>
      <c r="C97" s="62" t="s">
        <v>1933</v>
      </c>
      <c r="E97" s="61" t="s">
        <v>2783</v>
      </c>
      <c r="F97" s="62" t="s">
        <v>3218</v>
      </c>
      <c r="H97" s="61" t="s">
        <v>3671</v>
      </c>
      <c r="I97" s="62" t="s">
        <v>8092</v>
      </c>
      <c r="K97" s="61" t="s">
        <v>4096</v>
      </c>
      <c r="L97" s="62" t="s">
        <v>4946</v>
      </c>
    </row>
    <row r="98" spans="2:12" x14ac:dyDescent="0.2">
      <c r="B98" s="61" t="s">
        <v>2359</v>
      </c>
      <c r="C98" s="62" t="s">
        <v>1934</v>
      </c>
      <c r="E98" s="61" t="s">
        <v>2784</v>
      </c>
      <c r="F98" s="62" t="s">
        <v>3219</v>
      </c>
      <c r="H98" s="61" t="s">
        <v>3672</v>
      </c>
      <c r="I98" s="62" t="s">
        <v>8093</v>
      </c>
      <c r="K98" s="61" t="s">
        <v>4097</v>
      </c>
      <c r="L98" s="62" t="s">
        <v>4947</v>
      </c>
    </row>
    <row r="99" spans="2:12" x14ac:dyDescent="0.2">
      <c r="B99" s="61" t="s">
        <v>2360</v>
      </c>
      <c r="C99" s="62" t="s">
        <v>1935</v>
      </c>
      <c r="E99" s="61" t="s">
        <v>2785</v>
      </c>
      <c r="F99" s="62" t="s">
        <v>3220</v>
      </c>
      <c r="H99" s="61" t="s">
        <v>3673</v>
      </c>
      <c r="I99" s="62" t="s">
        <v>8094</v>
      </c>
      <c r="K99" s="61" t="s">
        <v>4098</v>
      </c>
      <c r="L99" s="62" t="s">
        <v>4948</v>
      </c>
    </row>
    <row r="100" spans="2:12" x14ac:dyDescent="0.2">
      <c r="B100" s="61" t="s">
        <v>2361</v>
      </c>
      <c r="C100" s="62" t="s">
        <v>1936</v>
      </c>
      <c r="E100" s="61" t="s">
        <v>2786</v>
      </c>
      <c r="F100" s="62" t="s">
        <v>3221</v>
      </c>
      <c r="H100" s="61" t="s">
        <v>3674</v>
      </c>
      <c r="I100" s="62" t="s">
        <v>8095</v>
      </c>
      <c r="K100" s="61" t="s">
        <v>4099</v>
      </c>
      <c r="L100" s="62" t="s">
        <v>4949</v>
      </c>
    </row>
    <row r="101" spans="2:12" x14ac:dyDescent="0.2">
      <c r="B101" s="61" t="s">
        <v>2362</v>
      </c>
      <c r="C101" s="62" t="s">
        <v>1937</v>
      </c>
      <c r="E101" s="61" t="s">
        <v>2787</v>
      </c>
      <c r="F101" s="62" t="s">
        <v>3222</v>
      </c>
      <c r="H101" s="61" t="s">
        <v>3675</v>
      </c>
      <c r="I101" s="62" t="s">
        <v>8096</v>
      </c>
      <c r="K101" s="61" t="s">
        <v>4100</v>
      </c>
      <c r="L101" s="62" t="s">
        <v>4950</v>
      </c>
    </row>
    <row r="102" spans="2:12" x14ac:dyDescent="0.2">
      <c r="B102" s="61" t="s">
        <v>2363</v>
      </c>
      <c r="C102" s="62" t="s">
        <v>1938</v>
      </c>
      <c r="E102" s="61" t="s">
        <v>2788</v>
      </c>
      <c r="F102" s="62" t="s">
        <v>3223</v>
      </c>
      <c r="H102" s="61" t="s">
        <v>3676</v>
      </c>
      <c r="I102" s="62" t="s">
        <v>8097</v>
      </c>
      <c r="K102" s="61" t="s">
        <v>4101</v>
      </c>
      <c r="L102" s="62" t="s">
        <v>4951</v>
      </c>
    </row>
    <row r="103" spans="2:12" x14ac:dyDescent="0.2">
      <c r="B103" s="61" t="s">
        <v>2364</v>
      </c>
      <c r="C103" s="62" t="s">
        <v>1939</v>
      </c>
      <c r="E103" s="61" t="s">
        <v>2789</v>
      </c>
      <c r="F103" s="62" t="s">
        <v>3224</v>
      </c>
      <c r="H103" s="61" t="s">
        <v>3677</v>
      </c>
      <c r="I103" s="62" t="s">
        <v>8098</v>
      </c>
      <c r="K103" s="61" t="s">
        <v>4102</v>
      </c>
      <c r="L103" s="62" t="s">
        <v>4952</v>
      </c>
    </row>
    <row r="104" spans="2:12" x14ac:dyDescent="0.2">
      <c r="B104" s="61" t="s">
        <v>2365</v>
      </c>
      <c r="C104" s="62" t="s">
        <v>1940</v>
      </c>
      <c r="E104" s="61" t="s">
        <v>2790</v>
      </c>
      <c r="F104" s="62" t="s">
        <v>3225</v>
      </c>
      <c r="H104" s="61" t="s">
        <v>3678</v>
      </c>
      <c r="I104" s="62" t="s">
        <v>8099</v>
      </c>
      <c r="K104" s="61" t="s">
        <v>4103</v>
      </c>
      <c r="L104" s="62" t="s">
        <v>4953</v>
      </c>
    </row>
    <row r="105" spans="2:12" x14ac:dyDescent="0.2">
      <c r="B105" s="61" t="s">
        <v>2366</v>
      </c>
      <c r="C105" s="62" t="s">
        <v>1941</v>
      </c>
      <c r="E105" s="61" t="s">
        <v>2791</v>
      </c>
      <c r="F105" s="62" t="s">
        <v>3226</v>
      </c>
      <c r="H105" s="61" t="s">
        <v>3679</v>
      </c>
      <c r="I105" s="62" t="s">
        <v>8100</v>
      </c>
      <c r="K105" s="61" t="s">
        <v>4104</v>
      </c>
      <c r="L105" s="62" t="s">
        <v>4954</v>
      </c>
    </row>
    <row r="106" spans="2:12" s="151" customFormat="1" x14ac:dyDescent="0.2">
      <c r="B106" s="163" t="s">
        <v>2367</v>
      </c>
      <c r="C106" s="164" t="s">
        <v>1942</v>
      </c>
      <c r="E106" s="163" t="s">
        <v>2792</v>
      </c>
      <c r="F106" s="164" t="s">
        <v>3227</v>
      </c>
      <c r="H106" s="163" t="s">
        <v>3680</v>
      </c>
      <c r="I106" s="164" t="s">
        <v>8101</v>
      </c>
      <c r="K106" s="163" t="s">
        <v>4105</v>
      </c>
      <c r="L106" s="164" t="s">
        <v>4955</v>
      </c>
    </row>
    <row r="107" spans="2:12" x14ac:dyDescent="0.2">
      <c r="B107" s="61" t="s">
        <v>2368</v>
      </c>
      <c r="C107" s="62" t="s">
        <v>1943</v>
      </c>
      <c r="E107" s="61" t="s">
        <v>2793</v>
      </c>
      <c r="F107" s="62" t="s">
        <v>3228</v>
      </c>
      <c r="H107" s="61" t="s">
        <v>3681</v>
      </c>
      <c r="I107" s="62" t="s">
        <v>8102</v>
      </c>
      <c r="K107" s="61" t="s">
        <v>4106</v>
      </c>
      <c r="L107" s="62" t="s">
        <v>4956</v>
      </c>
    </row>
    <row r="108" spans="2:12" x14ac:dyDescent="0.2">
      <c r="B108" s="61" t="s">
        <v>2369</v>
      </c>
      <c r="C108" s="62" t="s">
        <v>1944</v>
      </c>
      <c r="E108" s="61" t="s">
        <v>2794</v>
      </c>
      <c r="F108" s="62" t="s">
        <v>3229</v>
      </c>
      <c r="H108" s="61" t="s">
        <v>3682</v>
      </c>
      <c r="I108" s="62" t="s">
        <v>8103</v>
      </c>
      <c r="K108" s="61" t="s">
        <v>4107</v>
      </c>
      <c r="L108" s="62" t="s">
        <v>4957</v>
      </c>
    </row>
    <row r="109" spans="2:12" x14ac:dyDescent="0.2">
      <c r="B109" s="61" t="s">
        <v>2370</v>
      </c>
      <c r="C109" s="62" t="s">
        <v>1945</v>
      </c>
      <c r="E109" s="61" t="s">
        <v>2795</v>
      </c>
      <c r="F109" s="62" t="s">
        <v>3230</v>
      </c>
      <c r="H109" s="61" t="s">
        <v>3683</v>
      </c>
      <c r="I109" s="62" t="s">
        <v>8104</v>
      </c>
      <c r="K109" s="61" t="s">
        <v>4108</v>
      </c>
      <c r="L109" s="62" t="s">
        <v>4958</v>
      </c>
    </row>
    <row r="110" spans="2:12" x14ac:dyDescent="0.2">
      <c r="B110" s="61" t="s">
        <v>2371</v>
      </c>
      <c r="C110" s="62" t="s">
        <v>1946</v>
      </c>
      <c r="E110" s="61" t="s">
        <v>2796</v>
      </c>
      <c r="F110" s="62" t="s">
        <v>3231</v>
      </c>
      <c r="H110" s="61" t="s">
        <v>3684</v>
      </c>
      <c r="I110" s="62" t="s">
        <v>8105</v>
      </c>
      <c r="K110" s="61" t="s">
        <v>4109</v>
      </c>
      <c r="L110" s="62" t="s">
        <v>4959</v>
      </c>
    </row>
    <row r="111" spans="2:12" x14ac:dyDescent="0.2">
      <c r="B111" s="61" t="s">
        <v>2372</v>
      </c>
      <c r="C111" s="62" t="s">
        <v>1947</v>
      </c>
      <c r="E111" s="61" t="s">
        <v>2797</v>
      </c>
      <c r="F111" s="62" t="s">
        <v>3232</v>
      </c>
      <c r="H111" s="61" t="s">
        <v>3685</v>
      </c>
      <c r="I111" s="62" t="s">
        <v>8106</v>
      </c>
      <c r="K111" s="61" t="s">
        <v>4110</v>
      </c>
      <c r="L111" s="62" t="s">
        <v>4960</v>
      </c>
    </row>
    <row r="112" spans="2:12" x14ac:dyDescent="0.2">
      <c r="B112" s="61" t="s">
        <v>2373</v>
      </c>
      <c r="C112" s="62" t="s">
        <v>1948</v>
      </c>
      <c r="E112" s="61" t="s">
        <v>2798</v>
      </c>
      <c r="F112" s="62" t="s">
        <v>3233</v>
      </c>
      <c r="H112" s="61" t="s">
        <v>3686</v>
      </c>
      <c r="I112" s="62" t="s">
        <v>8107</v>
      </c>
      <c r="K112" s="61" t="s">
        <v>4111</v>
      </c>
      <c r="L112" s="62" t="s">
        <v>4961</v>
      </c>
    </row>
    <row r="113" spans="2:12" x14ac:dyDescent="0.2">
      <c r="B113" s="61" t="s">
        <v>2374</v>
      </c>
      <c r="C113" s="62" t="s">
        <v>1949</v>
      </c>
      <c r="E113" s="61" t="s">
        <v>2799</v>
      </c>
      <c r="F113" s="62" t="s">
        <v>3234</v>
      </c>
      <c r="H113" s="61" t="s">
        <v>3687</v>
      </c>
      <c r="I113" s="62" t="s">
        <v>8108</v>
      </c>
      <c r="K113" s="61" t="s">
        <v>4112</v>
      </c>
      <c r="L113" s="62" t="s">
        <v>4962</v>
      </c>
    </row>
    <row r="114" spans="2:12" x14ac:dyDescent="0.2">
      <c r="B114" s="61" t="s">
        <v>2375</v>
      </c>
      <c r="C114" s="62" t="s">
        <v>1950</v>
      </c>
      <c r="E114" s="61" t="s">
        <v>2800</v>
      </c>
      <c r="F114" s="62" t="s">
        <v>3235</v>
      </c>
      <c r="H114" s="61" t="s">
        <v>3688</v>
      </c>
      <c r="I114" s="62" t="s">
        <v>8109</v>
      </c>
      <c r="K114" s="61" t="s">
        <v>4113</v>
      </c>
      <c r="L114" s="62" t="s">
        <v>4963</v>
      </c>
    </row>
    <row r="115" spans="2:12" x14ac:dyDescent="0.2">
      <c r="B115" s="61" t="s">
        <v>2376</v>
      </c>
      <c r="C115" s="62" t="s">
        <v>1951</v>
      </c>
      <c r="E115" s="61" t="s">
        <v>2801</v>
      </c>
      <c r="F115" s="62" t="s">
        <v>3236</v>
      </c>
      <c r="H115" s="61" t="s">
        <v>3689</v>
      </c>
      <c r="I115" s="62" t="s">
        <v>8110</v>
      </c>
      <c r="K115" s="61" t="s">
        <v>4114</v>
      </c>
      <c r="L115" s="62" t="s">
        <v>4964</v>
      </c>
    </row>
    <row r="116" spans="2:12" x14ac:dyDescent="0.2">
      <c r="B116" s="61" t="s">
        <v>2377</v>
      </c>
      <c r="C116" s="62" t="s">
        <v>1952</v>
      </c>
      <c r="E116" s="61" t="s">
        <v>2802</v>
      </c>
      <c r="F116" s="62" t="s">
        <v>3237</v>
      </c>
      <c r="H116" s="61" t="s">
        <v>3690</v>
      </c>
      <c r="I116" s="62" t="s">
        <v>8111</v>
      </c>
      <c r="K116" s="61" t="s">
        <v>4115</v>
      </c>
      <c r="L116" s="62" t="s">
        <v>4965</v>
      </c>
    </row>
    <row r="117" spans="2:12" x14ac:dyDescent="0.2">
      <c r="B117" s="61" t="s">
        <v>2378</v>
      </c>
      <c r="C117" s="62" t="s">
        <v>1953</v>
      </c>
      <c r="E117" s="61" t="s">
        <v>2803</v>
      </c>
      <c r="F117" s="62" t="s">
        <v>3238</v>
      </c>
      <c r="H117" s="61" t="s">
        <v>3691</v>
      </c>
      <c r="I117" s="62" t="s">
        <v>8112</v>
      </c>
      <c r="K117" s="61" t="s">
        <v>4116</v>
      </c>
      <c r="L117" s="62" t="s">
        <v>4966</v>
      </c>
    </row>
    <row r="118" spans="2:12" x14ac:dyDescent="0.2">
      <c r="B118" s="61" t="s">
        <v>2379</v>
      </c>
      <c r="C118" s="62" t="s">
        <v>1954</v>
      </c>
      <c r="E118" s="61" t="s">
        <v>2804</v>
      </c>
      <c r="F118" s="62" t="s">
        <v>3239</v>
      </c>
      <c r="H118" s="61" t="s">
        <v>3692</v>
      </c>
      <c r="I118" s="62" t="s">
        <v>8113</v>
      </c>
      <c r="K118" s="61" t="s">
        <v>4117</v>
      </c>
      <c r="L118" s="62" t="s">
        <v>4967</v>
      </c>
    </row>
    <row r="119" spans="2:12" x14ac:dyDescent="0.2">
      <c r="B119" s="61" t="s">
        <v>2380</v>
      </c>
      <c r="C119" s="62" t="s">
        <v>1955</v>
      </c>
      <c r="E119" s="61" t="s">
        <v>2805</v>
      </c>
      <c r="F119" s="62" t="s">
        <v>3240</v>
      </c>
      <c r="H119" s="61" t="s">
        <v>3693</v>
      </c>
      <c r="I119" s="62" t="s">
        <v>8114</v>
      </c>
      <c r="K119" s="61" t="s">
        <v>4118</v>
      </c>
      <c r="L119" s="62" t="s">
        <v>4968</v>
      </c>
    </row>
    <row r="120" spans="2:12" x14ac:dyDescent="0.2">
      <c r="B120" s="61" t="s">
        <v>2381</v>
      </c>
      <c r="C120" s="62" t="s">
        <v>1956</v>
      </c>
      <c r="E120" s="61" t="s">
        <v>2806</v>
      </c>
      <c r="F120" s="62" t="s">
        <v>3241</v>
      </c>
      <c r="H120" s="61" t="s">
        <v>3694</v>
      </c>
      <c r="I120" s="62" t="s">
        <v>8115</v>
      </c>
      <c r="K120" s="61" t="s">
        <v>4119</v>
      </c>
      <c r="L120" s="62" t="s">
        <v>4969</v>
      </c>
    </row>
    <row r="121" spans="2:12" x14ac:dyDescent="0.2">
      <c r="B121" s="61" t="s">
        <v>2382</v>
      </c>
      <c r="C121" s="62" t="s">
        <v>1957</v>
      </c>
      <c r="E121" s="61" t="s">
        <v>2807</v>
      </c>
      <c r="F121" s="62" t="s">
        <v>3242</v>
      </c>
      <c r="H121" s="61" t="s">
        <v>3695</v>
      </c>
      <c r="I121" s="62" t="s">
        <v>8116</v>
      </c>
      <c r="K121" s="61" t="s">
        <v>4120</v>
      </c>
      <c r="L121" s="62" t="s">
        <v>4970</v>
      </c>
    </row>
    <row r="122" spans="2:12" x14ac:dyDescent="0.2">
      <c r="B122" s="61" t="s">
        <v>2383</v>
      </c>
      <c r="C122" s="62" t="s">
        <v>1958</v>
      </c>
      <c r="E122" s="61" t="s">
        <v>2808</v>
      </c>
      <c r="F122" s="62" t="s">
        <v>3243</v>
      </c>
      <c r="H122" s="61" t="s">
        <v>3696</v>
      </c>
      <c r="I122" s="62" t="s">
        <v>8117</v>
      </c>
      <c r="K122" s="61" t="s">
        <v>4121</v>
      </c>
      <c r="L122" s="62" t="s">
        <v>4971</v>
      </c>
    </row>
    <row r="123" spans="2:12" s="151" customFormat="1" x14ac:dyDescent="0.2">
      <c r="B123" s="163" t="s">
        <v>2384</v>
      </c>
      <c r="C123" s="164" t="s">
        <v>1959</v>
      </c>
      <c r="E123" s="163" t="s">
        <v>2809</v>
      </c>
      <c r="F123" s="164" t="s">
        <v>3244</v>
      </c>
      <c r="H123" s="163" t="s">
        <v>3697</v>
      </c>
      <c r="I123" s="164" t="s">
        <v>8118</v>
      </c>
      <c r="K123" s="163" t="s">
        <v>4122</v>
      </c>
      <c r="L123" s="164" t="s">
        <v>4972</v>
      </c>
    </row>
    <row r="124" spans="2:12" x14ac:dyDescent="0.2">
      <c r="B124" s="61" t="s">
        <v>2385</v>
      </c>
      <c r="C124" s="62" t="s">
        <v>1960</v>
      </c>
      <c r="E124" s="61" t="s">
        <v>2810</v>
      </c>
      <c r="F124" s="62" t="s">
        <v>3245</v>
      </c>
      <c r="H124" s="61" t="s">
        <v>3698</v>
      </c>
      <c r="I124" s="62" t="s">
        <v>8119</v>
      </c>
      <c r="K124" s="61" t="s">
        <v>4123</v>
      </c>
      <c r="L124" s="62" t="s">
        <v>4973</v>
      </c>
    </row>
    <row r="125" spans="2:12" x14ac:dyDescent="0.2">
      <c r="B125" s="61" t="s">
        <v>2386</v>
      </c>
      <c r="C125" s="62" t="s">
        <v>1961</v>
      </c>
      <c r="E125" s="61" t="s">
        <v>2811</v>
      </c>
      <c r="F125" s="62" t="s">
        <v>3246</v>
      </c>
      <c r="H125" s="61" t="s">
        <v>3699</v>
      </c>
      <c r="I125" s="62" t="s">
        <v>8120</v>
      </c>
      <c r="K125" s="61" t="s">
        <v>4124</v>
      </c>
      <c r="L125" s="62" t="s">
        <v>4974</v>
      </c>
    </row>
    <row r="126" spans="2:12" x14ac:dyDescent="0.2">
      <c r="B126" s="61" t="s">
        <v>2387</v>
      </c>
      <c r="C126" s="62" t="s">
        <v>1962</v>
      </c>
      <c r="E126" s="61" t="s">
        <v>2812</v>
      </c>
      <c r="F126" s="62" t="s">
        <v>3247</v>
      </c>
      <c r="H126" s="61" t="s">
        <v>3700</v>
      </c>
      <c r="I126" s="62" t="s">
        <v>8121</v>
      </c>
      <c r="K126" s="61" t="s">
        <v>4125</v>
      </c>
      <c r="L126" s="62" t="s">
        <v>4975</v>
      </c>
    </row>
    <row r="127" spans="2:12" x14ac:dyDescent="0.2">
      <c r="B127" s="61" t="s">
        <v>2388</v>
      </c>
      <c r="C127" s="62" t="s">
        <v>1963</v>
      </c>
      <c r="E127" s="61" t="s">
        <v>2813</v>
      </c>
      <c r="F127" s="62" t="s">
        <v>3248</v>
      </c>
      <c r="H127" s="61" t="s">
        <v>3701</v>
      </c>
      <c r="I127" s="62" t="s">
        <v>8122</v>
      </c>
      <c r="K127" s="61" t="s">
        <v>4126</v>
      </c>
      <c r="L127" s="62" t="s">
        <v>4976</v>
      </c>
    </row>
    <row r="128" spans="2:12" x14ac:dyDescent="0.2">
      <c r="B128" s="61" t="s">
        <v>2389</v>
      </c>
      <c r="C128" s="62" t="s">
        <v>1964</v>
      </c>
      <c r="E128" s="61" t="s">
        <v>2814</v>
      </c>
      <c r="F128" s="62" t="s">
        <v>3249</v>
      </c>
      <c r="H128" s="61" t="s">
        <v>3702</v>
      </c>
      <c r="I128" s="62" t="s">
        <v>8123</v>
      </c>
      <c r="K128" s="61" t="s">
        <v>4127</v>
      </c>
      <c r="L128" s="62" t="s">
        <v>4977</v>
      </c>
    </row>
    <row r="129" spans="2:12" x14ac:dyDescent="0.2">
      <c r="B129" s="61" t="s">
        <v>2390</v>
      </c>
      <c r="C129" s="62" t="s">
        <v>1965</v>
      </c>
      <c r="E129" s="61" t="s">
        <v>2815</v>
      </c>
      <c r="F129" s="62" t="s">
        <v>3250</v>
      </c>
      <c r="H129" s="61" t="s">
        <v>3703</v>
      </c>
      <c r="I129" s="62" t="s">
        <v>8124</v>
      </c>
      <c r="K129" s="61" t="s">
        <v>4128</v>
      </c>
      <c r="L129" s="62" t="s">
        <v>4978</v>
      </c>
    </row>
    <row r="130" spans="2:12" x14ac:dyDescent="0.2">
      <c r="B130" s="61" t="s">
        <v>2391</v>
      </c>
      <c r="C130" s="62" t="s">
        <v>1966</v>
      </c>
      <c r="E130" s="61" t="s">
        <v>2816</v>
      </c>
      <c r="F130" s="62" t="s">
        <v>3251</v>
      </c>
      <c r="H130" s="61" t="s">
        <v>3704</v>
      </c>
      <c r="I130" s="62" t="s">
        <v>8125</v>
      </c>
      <c r="K130" s="61" t="s">
        <v>4129</v>
      </c>
      <c r="L130" s="62" t="s">
        <v>4979</v>
      </c>
    </row>
    <row r="131" spans="2:12" x14ac:dyDescent="0.2">
      <c r="B131" s="61" t="s">
        <v>2392</v>
      </c>
      <c r="C131" s="62" t="s">
        <v>1967</v>
      </c>
      <c r="E131" s="61" t="s">
        <v>2817</v>
      </c>
      <c r="F131" s="62" t="s">
        <v>3252</v>
      </c>
      <c r="H131" s="61" t="s">
        <v>3705</v>
      </c>
      <c r="I131" s="62" t="s">
        <v>8126</v>
      </c>
      <c r="K131" s="61" t="s">
        <v>4130</v>
      </c>
      <c r="L131" s="62" t="s">
        <v>4980</v>
      </c>
    </row>
    <row r="132" spans="2:12" x14ac:dyDescent="0.2">
      <c r="B132" s="61" t="s">
        <v>2393</v>
      </c>
      <c r="C132" s="62" t="s">
        <v>1968</v>
      </c>
      <c r="E132" s="61" t="s">
        <v>2818</v>
      </c>
      <c r="F132" s="62" t="s">
        <v>3253</v>
      </c>
      <c r="H132" s="61" t="s">
        <v>3706</v>
      </c>
      <c r="I132" s="62" t="s">
        <v>8127</v>
      </c>
      <c r="K132" s="61" t="s">
        <v>4131</v>
      </c>
      <c r="L132" s="62" t="s">
        <v>4981</v>
      </c>
    </row>
    <row r="133" spans="2:12" x14ac:dyDescent="0.2">
      <c r="B133" s="61" t="s">
        <v>2394</v>
      </c>
      <c r="C133" s="62" t="s">
        <v>1969</v>
      </c>
      <c r="E133" s="61" t="s">
        <v>2819</v>
      </c>
      <c r="F133" s="62" t="s">
        <v>3254</v>
      </c>
      <c r="H133" s="61" t="s">
        <v>3707</v>
      </c>
      <c r="I133" s="62" t="s">
        <v>8128</v>
      </c>
      <c r="K133" s="61" t="s">
        <v>4132</v>
      </c>
      <c r="L133" s="62" t="s">
        <v>4982</v>
      </c>
    </row>
    <row r="134" spans="2:12" x14ac:dyDescent="0.2">
      <c r="B134" s="61" t="s">
        <v>2395</v>
      </c>
      <c r="C134" s="62" t="s">
        <v>1970</v>
      </c>
      <c r="E134" s="61" t="s">
        <v>2820</v>
      </c>
      <c r="F134" s="62" t="s">
        <v>3255</v>
      </c>
      <c r="H134" s="61" t="s">
        <v>3708</v>
      </c>
      <c r="I134" s="62" t="s">
        <v>8129</v>
      </c>
      <c r="K134" s="61" t="s">
        <v>4133</v>
      </c>
      <c r="L134" s="62" t="s">
        <v>4983</v>
      </c>
    </row>
    <row r="135" spans="2:12" x14ac:dyDescent="0.2">
      <c r="B135" s="61" t="s">
        <v>2396</v>
      </c>
      <c r="C135" s="62" t="s">
        <v>1971</v>
      </c>
      <c r="E135" s="61" t="s">
        <v>2821</v>
      </c>
      <c r="F135" s="62" t="s">
        <v>3256</v>
      </c>
      <c r="H135" s="61" t="s">
        <v>3709</v>
      </c>
      <c r="I135" s="62" t="s">
        <v>8130</v>
      </c>
      <c r="K135" s="61" t="s">
        <v>4134</v>
      </c>
      <c r="L135" s="62" t="s">
        <v>4984</v>
      </c>
    </row>
    <row r="136" spans="2:12" x14ac:dyDescent="0.2">
      <c r="B136" s="61" t="s">
        <v>2397</v>
      </c>
      <c r="C136" s="62" t="s">
        <v>1972</v>
      </c>
      <c r="E136" s="61" t="s">
        <v>2822</v>
      </c>
      <c r="F136" s="62" t="s">
        <v>3257</v>
      </c>
      <c r="H136" s="61" t="s">
        <v>3710</v>
      </c>
      <c r="I136" s="62" t="s">
        <v>8131</v>
      </c>
      <c r="K136" s="61" t="s">
        <v>4135</v>
      </c>
      <c r="L136" s="62" t="s">
        <v>4985</v>
      </c>
    </row>
    <row r="137" spans="2:12" x14ac:dyDescent="0.2">
      <c r="B137" s="61" t="s">
        <v>2398</v>
      </c>
      <c r="C137" s="62" t="s">
        <v>1973</v>
      </c>
      <c r="E137" s="61" t="s">
        <v>2823</v>
      </c>
      <c r="F137" s="62" t="s">
        <v>3258</v>
      </c>
      <c r="H137" s="61" t="s">
        <v>3711</v>
      </c>
      <c r="I137" s="62" t="s">
        <v>8132</v>
      </c>
      <c r="K137" s="61" t="s">
        <v>4136</v>
      </c>
      <c r="L137" s="62" t="s">
        <v>4986</v>
      </c>
    </row>
    <row r="138" spans="2:12" x14ac:dyDescent="0.2">
      <c r="B138" s="61" t="s">
        <v>2399</v>
      </c>
      <c r="C138" s="62" t="s">
        <v>1974</v>
      </c>
      <c r="E138" s="61" t="s">
        <v>2824</v>
      </c>
      <c r="F138" s="62" t="s">
        <v>3259</v>
      </c>
      <c r="H138" s="61" t="s">
        <v>3712</v>
      </c>
      <c r="I138" s="62" t="s">
        <v>8133</v>
      </c>
      <c r="K138" s="61" t="s">
        <v>4137</v>
      </c>
      <c r="L138" s="62" t="s">
        <v>4987</v>
      </c>
    </row>
    <row r="139" spans="2:12" x14ac:dyDescent="0.2">
      <c r="B139" s="61" t="s">
        <v>2400</v>
      </c>
      <c r="C139" s="62" t="s">
        <v>1975</v>
      </c>
      <c r="E139" s="61" t="s">
        <v>2825</v>
      </c>
      <c r="F139" s="62" t="s">
        <v>3260</v>
      </c>
      <c r="H139" s="61" t="s">
        <v>3713</v>
      </c>
      <c r="I139" s="62" t="s">
        <v>8134</v>
      </c>
      <c r="K139" s="61" t="s">
        <v>4138</v>
      </c>
      <c r="L139" s="62" t="s">
        <v>4988</v>
      </c>
    </row>
    <row r="140" spans="2:12" s="151" customFormat="1" x14ac:dyDescent="0.2">
      <c r="B140" s="163" t="s">
        <v>2401</v>
      </c>
      <c r="C140" s="164" t="s">
        <v>1976</v>
      </c>
      <c r="E140" s="163" t="s">
        <v>2826</v>
      </c>
      <c r="F140" s="164" t="s">
        <v>3261</v>
      </c>
      <c r="H140" s="163" t="s">
        <v>3714</v>
      </c>
      <c r="I140" s="164" t="s">
        <v>8135</v>
      </c>
      <c r="K140" s="163" t="s">
        <v>4139</v>
      </c>
      <c r="L140" s="164" t="s">
        <v>4989</v>
      </c>
    </row>
    <row r="141" spans="2:12" x14ac:dyDescent="0.2">
      <c r="B141" s="61" t="s">
        <v>2402</v>
      </c>
      <c r="C141" s="62" t="s">
        <v>1977</v>
      </c>
      <c r="E141" s="61" t="s">
        <v>2827</v>
      </c>
      <c r="F141" s="62" t="s">
        <v>3262</v>
      </c>
      <c r="H141" s="61" t="s">
        <v>3715</v>
      </c>
      <c r="I141" s="62" t="s">
        <v>8136</v>
      </c>
      <c r="K141" s="61" t="s">
        <v>4140</v>
      </c>
      <c r="L141" s="62" t="s">
        <v>4990</v>
      </c>
    </row>
    <row r="142" spans="2:12" x14ac:dyDescent="0.2">
      <c r="B142" s="61" t="s">
        <v>2403</v>
      </c>
      <c r="C142" s="62" t="s">
        <v>1978</v>
      </c>
      <c r="E142" s="61" t="s">
        <v>2828</v>
      </c>
      <c r="F142" s="62" t="s">
        <v>3263</v>
      </c>
      <c r="H142" s="61" t="s">
        <v>3716</v>
      </c>
      <c r="I142" s="62" t="s">
        <v>8137</v>
      </c>
      <c r="K142" s="61" t="s">
        <v>4141</v>
      </c>
      <c r="L142" s="62" t="s">
        <v>4991</v>
      </c>
    </row>
    <row r="143" spans="2:12" x14ac:dyDescent="0.2">
      <c r="B143" s="61" t="s">
        <v>2404</v>
      </c>
      <c r="C143" s="62" t="s">
        <v>1979</v>
      </c>
      <c r="E143" s="61" t="s">
        <v>2829</v>
      </c>
      <c r="F143" s="62" t="s">
        <v>3264</v>
      </c>
      <c r="H143" s="61" t="s">
        <v>3717</v>
      </c>
      <c r="I143" s="62" t="s">
        <v>8138</v>
      </c>
      <c r="K143" s="61" t="s">
        <v>4142</v>
      </c>
      <c r="L143" s="62" t="s">
        <v>4992</v>
      </c>
    </row>
    <row r="144" spans="2:12" x14ac:dyDescent="0.2">
      <c r="B144" s="61" t="s">
        <v>2405</v>
      </c>
      <c r="C144" s="62" t="s">
        <v>1980</v>
      </c>
      <c r="E144" s="61" t="s">
        <v>2830</v>
      </c>
      <c r="F144" s="62" t="s">
        <v>3265</v>
      </c>
      <c r="H144" s="61" t="s">
        <v>3718</v>
      </c>
      <c r="I144" s="62" t="s">
        <v>8139</v>
      </c>
      <c r="K144" s="61" t="s">
        <v>4143</v>
      </c>
      <c r="L144" s="62" t="s">
        <v>4993</v>
      </c>
    </row>
    <row r="145" spans="2:12" x14ac:dyDescent="0.2">
      <c r="B145" s="61" t="s">
        <v>2406</v>
      </c>
      <c r="C145" s="62" t="s">
        <v>1981</v>
      </c>
      <c r="E145" s="61" t="s">
        <v>2831</v>
      </c>
      <c r="F145" s="62" t="s">
        <v>3266</v>
      </c>
      <c r="H145" s="61" t="s">
        <v>3719</v>
      </c>
      <c r="I145" s="62" t="s">
        <v>8140</v>
      </c>
      <c r="K145" s="61" t="s">
        <v>4144</v>
      </c>
      <c r="L145" s="62" t="s">
        <v>4994</v>
      </c>
    </row>
    <row r="146" spans="2:12" x14ac:dyDescent="0.2">
      <c r="B146" s="61" t="s">
        <v>2407</v>
      </c>
      <c r="C146" s="62" t="s">
        <v>1982</v>
      </c>
      <c r="E146" s="61" t="s">
        <v>2832</v>
      </c>
      <c r="F146" s="62" t="s">
        <v>3267</v>
      </c>
      <c r="H146" s="61" t="s">
        <v>3720</v>
      </c>
      <c r="I146" s="62" t="s">
        <v>8141</v>
      </c>
      <c r="K146" s="61" t="s">
        <v>4145</v>
      </c>
      <c r="L146" s="62" t="s">
        <v>4995</v>
      </c>
    </row>
    <row r="147" spans="2:12" x14ac:dyDescent="0.2">
      <c r="B147" s="61" t="s">
        <v>2408</v>
      </c>
      <c r="C147" s="62" t="s">
        <v>1983</v>
      </c>
      <c r="E147" s="61" t="s">
        <v>2833</v>
      </c>
      <c r="F147" s="62" t="s">
        <v>3268</v>
      </c>
      <c r="H147" s="61" t="s">
        <v>3721</v>
      </c>
      <c r="I147" s="62" t="s">
        <v>8142</v>
      </c>
      <c r="K147" s="61" t="s">
        <v>4146</v>
      </c>
      <c r="L147" s="62" t="s">
        <v>4996</v>
      </c>
    </row>
    <row r="148" spans="2:12" x14ac:dyDescent="0.2">
      <c r="B148" s="61" t="s">
        <v>2409</v>
      </c>
      <c r="C148" s="62" t="s">
        <v>1984</v>
      </c>
      <c r="E148" s="61" t="s">
        <v>2834</v>
      </c>
      <c r="F148" s="62" t="s">
        <v>3269</v>
      </c>
      <c r="H148" s="61" t="s">
        <v>3722</v>
      </c>
      <c r="I148" s="62" t="s">
        <v>8143</v>
      </c>
      <c r="K148" s="61" t="s">
        <v>4147</v>
      </c>
      <c r="L148" s="62" t="s">
        <v>4997</v>
      </c>
    </row>
    <row r="149" spans="2:12" x14ac:dyDescent="0.2">
      <c r="B149" s="61" t="s">
        <v>2410</v>
      </c>
      <c r="C149" s="62" t="s">
        <v>1985</v>
      </c>
      <c r="E149" s="61" t="s">
        <v>2835</v>
      </c>
      <c r="F149" s="62" t="s">
        <v>3270</v>
      </c>
      <c r="H149" s="61" t="s">
        <v>3723</v>
      </c>
      <c r="I149" s="62" t="s">
        <v>8144</v>
      </c>
      <c r="K149" s="61" t="s">
        <v>4148</v>
      </c>
      <c r="L149" s="62" t="s">
        <v>4998</v>
      </c>
    </row>
    <row r="150" spans="2:12" x14ac:dyDescent="0.2">
      <c r="B150" s="61" t="s">
        <v>2411</v>
      </c>
      <c r="C150" s="62" t="s">
        <v>1986</v>
      </c>
      <c r="E150" s="61" t="s">
        <v>2836</v>
      </c>
      <c r="F150" s="62" t="s">
        <v>3271</v>
      </c>
      <c r="H150" s="61" t="s">
        <v>3724</v>
      </c>
      <c r="I150" s="62" t="s">
        <v>8145</v>
      </c>
      <c r="K150" s="61" t="s">
        <v>4149</v>
      </c>
      <c r="L150" s="62" t="s">
        <v>4999</v>
      </c>
    </row>
    <row r="151" spans="2:12" x14ac:dyDescent="0.2">
      <c r="B151" s="61" t="s">
        <v>2412</v>
      </c>
      <c r="C151" s="62" t="s">
        <v>1987</v>
      </c>
      <c r="E151" s="61" t="s">
        <v>2837</v>
      </c>
      <c r="F151" s="62" t="s">
        <v>3272</v>
      </c>
      <c r="H151" s="61" t="s">
        <v>3725</v>
      </c>
      <c r="I151" s="62" t="s">
        <v>8146</v>
      </c>
      <c r="K151" s="61" t="s">
        <v>4150</v>
      </c>
      <c r="L151" s="62" t="s">
        <v>5000</v>
      </c>
    </row>
    <row r="152" spans="2:12" x14ac:dyDescent="0.2">
      <c r="B152" s="61" t="s">
        <v>2413</v>
      </c>
      <c r="C152" s="62" t="s">
        <v>1988</v>
      </c>
      <c r="E152" s="61" t="s">
        <v>2838</v>
      </c>
      <c r="F152" s="62" t="s">
        <v>3273</v>
      </c>
      <c r="H152" s="61" t="s">
        <v>3726</v>
      </c>
      <c r="I152" s="62" t="s">
        <v>8147</v>
      </c>
      <c r="K152" s="61" t="s">
        <v>4151</v>
      </c>
      <c r="L152" s="62" t="s">
        <v>5001</v>
      </c>
    </row>
    <row r="153" spans="2:12" x14ac:dyDescent="0.2">
      <c r="B153" s="61" t="s">
        <v>2414</v>
      </c>
      <c r="C153" s="62" t="s">
        <v>1989</v>
      </c>
      <c r="E153" s="61" t="s">
        <v>2839</v>
      </c>
      <c r="F153" s="62" t="s">
        <v>3274</v>
      </c>
      <c r="H153" s="61" t="s">
        <v>3727</v>
      </c>
      <c r="I153" s="62" t="s">
        <v>8148</v>
      </c>
      <c r="K153" s="61" t="s">
        <v>4152</v>
      </c>
      <c r="L153" s="62" t="s">
        <v>5002</v>
      </c>
    </row>
    <row r="154" spans="2:12" x14ac:dyDescent="0.2">
      <c r="B154" s="61" t="s">
        <v>2415</v>
      </c>
      <c r="C154" s="62" t="s">
        <v>1990</v>
      </c>
      <c r="E154" s="61" t="s">
        <v>2840</v>
      </c>
      <c r="F154" s="62" t="s">
        <v>3275</v>
      </c>
      <c r="H154" s="61" t="s">
        <v>3728</v>
      </c>
      <c r="I154" s="62" t="s">
        <v>8149</v>
      </c>
      <c r="K154" s="61" t="s">
        <v>4153</v>
      </c>
      <c r="L154" s="62" t="s">
        <v>5003</v>
      </c>
    </row>
    <row r="155" spans="2:12" x14ac:dyDescent="0.2">
      <c r="B155" s="61" t="s">
        <v>2416</v>
      </c>
      <c r="C155" s="62" t="s">
        <v>1991</v>
      </c>
      <c r="E155" s="61" t="s">
        <v>2841</v>
      </c>
      <c r="F155" s="62" t="s">
        <v>3276</v>
      </c>
      <c r="H155" s="61" t="s">
        <v>3729</v>
      </c>
      <c r="I155" s="62" t="s">
        <v>8150</v>
      </c>
      <c r="K155" s="61" t="s">
        <v>4154</v>
      </c>
      <c r="L155" s="62" t="s">
        <v>5004</v>
      </c>
    </row>
    <row r="156" spans="2:12" x14ac:dyDescent="0.2">
      <c r="B156" s="61" t="s">
        <v>2417</v>
      </c>
      <c r="C156" s="62" t="s">
        <v>1992</v>
      </c>
      <c r="E156" s="61" t="s">
        <v>2842</v>
      </c>
      <c r="F156" s="62" t="s">
        <v>3277</v>
      </c>
      <c r="H156" s="61" t="s">
        <v>3730</v>
      </c>
      <c r="I156" s="62" t="s">
        <v>8151</v>
      </c>
      <c r="K156" s="61" t="s">
        <v>4155</v>
      </c>
      <c r="L156" s="62" t="s">
        <v>5005</v>
      </c>
    </row>
    <row r="157" spans="2:12" s="151" customFormat="1" x14ac:dyDescent="0.2">
      <c r="B157" s="163" t="s">
        <v>2418</v>
      </c>
      <c r="C157" s="164" t="s">
        <v>1993</v>
      </c>
      <c r="E157" s="163" t="s">
        <v>2843</v>
      </c>
      <c r="F157" s="164" t="s">
        <v>3278</v>
      </c>
      <c r="H157" s="163" t="s">
        <v>3731</v>
      </c>
      <c r="I157" s="164" t="s">
        <v>8152</v>
      </c>
      <c r="K157" s="163" t="s">
        <v>4156</v>
      </c>
      <c r="L157" s="164" t="s">
        <v>5006</v>
      </c>
    </row>
    <row r="158" spans="2:12" x14ac:dyDescent="0.2">
      <c r="B158" s="61" t="s">
        <v>2419</v>
      </c>
      <c r="C158" s="62" t="s">
        <v>1994</v>
      </c>
      <c r="E158" s="61" t="s">
        <v>2844</v>
      </c>
      <c r="F158" s="62" t="s">
        <v>3279</v>
      </c>
      <c r="H158" s="61" t="s">
        <v>3732</v>
      </c>
      <c r="I158" s="62" t="s">
        <v>8153</v>
      </c>
      <c r="K158" s="61" t="s">
        <v>4157</v>
      </c>
      <c r="L158" s="62" t="s">
        <v>5007</v>
      </c>
    </row>
    <row r="159" spans="2:12" x14ac:dyDescent="0.2">
      <c r="B159" s="61" t="s">
        <v>2420</v>
      </c>
      <c r="C159" s="62" t="s">
        <v>1995</v>
      </c>
      <c r="E159" s="61" t="s">
        <v>2845</v>
      </c>
      <c r="F159" s="62" t="s">
        <v>3280</v>
      </c>
      <c r="H159" s="61" t="s">
        <v>3733</v>
      </c>
      <c r="I159" s="62" t="s">
        <v>8154</v>
      </c>
      <c r="K159" s="61" t="s">
        <v>4158</v>
      </c>
      <c r="L159" s="62" t="s">
        <v>5008</v>
      </c>
    </row>
    <row r="160" spans="2:12" x14ac:dyDescent="0.2">
      <c r="B160" s="61" t="s">
        <v>2421</v>
      </c>
      <c r="C160" s="62" t="s">
        <v>1996</v>
      </c>
      <c r="E160" s="61" t="s">
        <v>2846</v>
      </c>
      <c r="F160" s="62" t="s">
        <v>3281</v>
      </c>
      <c r="H160" s="61" t="s">
        <v>3734</v>
      </c>
      <c r="I160" s="62" t="s">
        <v>8155</v>
      </c>
      <c r="K160" s="61" t="s">
        <v>4159</v>
      </c>
      <c r="L160" s="62" t="s">
        <v>5009</v>
      </c>
    </row>
    <row r="161" spans="2:12" x14ac:dyDescent="0.2">
      <c r="B161" s="61" t="s">
        <v>2422</v>
      </c>
      <c r="C161" s="62" t="s">
        <v>1997</v>
      </c>
      <c r="E161" s="61" t="s">
        <v>2847</v>
      </c>
      <c r="F161" s="62" t="s">
        <v>3282</v>
      </c>
      <c r="H161" s="61" t="s">
        <v>3735</v>
      </c>
      <c r="I161" s="62" t="s">
        <v>8156</v>
      </c>
      <c r="K161" s="61" t="s">
        <v>4160</v>
      </c>
      <c r="L161" s="62" t="s">
        <v>5010</v>
      </c>
    </row>
    <row r="162" spans="2:12" x14ac:dyDescent="0.2">
      <c r="B162" s="61" t="s">
        <v>2423</v>
      </c>
      <c r="C162" s="62" t="s">
        <v>1998</v>
      </c>
      <c r="E162" s="61" t="s">
        <v>2848</v>
      </c>
      <c r="F162" s="62" t="s">
        <v>3283</v>
      </c>
      <c r="H162" s="61" t="s">
        <v>3736</v>
      </c>
      <c r="I162" s="62" t="s">
        <v>8157</v>
      </c>
      <c r="K162" s="61" t="s">
        <v>4161</v>
      </c>
      <c r="L162" s="62" t="s">
        <v>5011</v>
      </c>
    </row>
    <row r="163" spans="2:12" x14ac:dyDescent="0.2">
      <c r="B163" s="61" t="s">
        <v>2424</v>
      </c>
      <c r="C163" s="62" t="s">
        <v>1999</v>
      </c>
      <c r="E163" s="61" t="s">
        <v>2849</v>
      </c>
      <c r="F163" s="62" t="s">
        <v>3284</v>
      </c>
      <c r="H163" s="61" t="s">
        <v>3737</v>
      </c>
      <c r="I163" s="62" t="s">
        <v>8158</v>
      </c>
      <c r="K163" s="61" t="s">
        <v>4162</v>
      </c>
      <c r="L163" s="62" t="s">
        <v>5012</v>
      </c>
    </row>
    <row r="164" spans="2:12" x14ac:dyDescent="0.2">
      <c r="B164" s="61" t="s">
        <v>2425</v>
      </c>
      <c r="C164" s="62" t="s">
        <v>2000</v>
      </c>
      <c r="E164" s="61" t="s">
        <v>2850</v>
      </c>
      <c r="F164" s="62" t="s">
        <v>3285</v>
      </c>
      <c r="H164" s="61" t="s">
        <v>3738</v>
      </c>
      <c r="I164" s="62" t="s">
        <v>8159</v>
      </c>
      <c r="K164" s="61" t="s">
        <v>4163</v>
      </c>
      <c r="L164" s="62" t="s">
        <v>5013</v>
      </c>
    </row>
    <row r="165" spans="2:12" x14ac:dyDescent="0.2">
      <c r="B165" s="61" t="s">
        <v>2426</v>
      </c>
      <c r="C165" s="62" t="s">
        <v>2001</v>
      </c>
      <c r="E165" s="61" t="s">
        <v>2851</v>
      </c>
      <c r="F165" s="62" t="s">
        <v>3286</v>
      </c>
      <c r="H165" s="61" t="s">
        <v>3739</v>
      </c>
      <c r="I165" s="62" t="s">
        <v>8160</v>
      </c>
      <c r="K165" s="61" t="s">
        <v>4164</v>
      </c>
      <c r="L165" s="62" t="s">
        <v>5014</v>
      </c>
    </row>
    <row r="166" spans="2:12" x14ac:dyDescent="0.2">
      <c r="B166" s="61" t="s">
        <v>2427</v>
      </c>
      <c r="C166" s="62" t="s">
        <v>2002</v>
      </c>
      <c r="E166" s="61" t="s">
        <v>2852</v>
      </c>
      <c r="F166" s="62" t="s">
        <v>3287</v>
      </c>
      <c r="H166" s="61" t="s">
        <v>3740</v>
      </c>
      <c r="I166" s="62" t="s">
        <v>8161</v>
      </c>
      <c r="K166" s="61" t="s">
        <v>4165</v>
      </c>
      <c r="L166" s="62" t="s">
        <v>5015</v>
      </c>
    </row>
    <row r="167" spans="2:12" x14ac:dyDescent="0.2">
      <c r="B167" s="61" t="s">
        <v>2428</v>
      </c>
      <c r="C167" s="62" t="s">
        <v>2003</v>
      </c>
      <c r="E167" s="61" t="s">
        <v>2853</v>
      </c>
      <c r="F167" s="62" t="s">
        <v>3288</v>
      </c>
      <c r="H167" s="61" t="s">
        <v>3741</v>
      </c>
      <c r="I167" s="62" t="s">
        <v>8162</v>
      </c>
      <c r="K167" s="61" t="s">
        <v>4166</v>
      </c>
      <c r="L167" s="62" t="s">
        <v>5016</v>
      </c>
    </row>
    <row r="168" spans="2:12" x14ac:dyDescent="0.2">
      <c r="B168" s="61" t="s">
        <v>2429</v>
      </c>
      <c r="C168" s="62" t="s">
        <v>2004</v>
      </c>
      <c r="E168" s="61" t="s">
        <v>2854</v>
      </c>
      <c r="F168" s="62" t="s">
        <v>3289</v>
      </c>
      <c r="H168" s="61" t="s">
        <v>3742</v>
      </c>
      <c r="I168" s="62" t="s">
        <v>8163</v>
      </c>
      <c r="K168" s="61" t="s">
        <v>4167</v>
      </c>
      <c r="L168" s="62" t="s">
        <v>5017</v>
      </c>
    </row>
    <row r="169" spans="2:12" x14ac:dyDescent="0.2">
      <c r="B169" s="61" t="s">
        <v>2430</v>
      </c>
      <c r="C169" s="62" t="s">
        <v>2005</v>
      </c>
      <c r="E169" s="61" t="s">
        <v>2855</v>
      </c>
      <c r="F169" s="62" t="s">
        <v>3290</v>
      </c>
      <c r="H169" s="61" t="s">
        <v>3743</v>
      </c>
      <c r="I169" s="62" t="s">
        <v>8164</v>
      </c>
      <c r="K169" s="61" t="s">
        <v>4168</v>
      </c>
      <c r="L169" s="62" t="s">
        <v>5018</v>
      </c>
    </row>
    <row r="170" spans="2:12" x14ac:dyDescent="0.2">
      <c r="B170" s="61" t="s">
        <v>2431</v>
      </c>
      <c r="C170" s="62" t="s">
        <v>2006</v>
      </c>
      <c r="E170" s="61" t="s">
        <v>2856</v>
      </c>
      <c r="F170" s="62" t="s">
        <v>3291</v>
      </c>
      <c r="H170" s="61" t="s">
        <v>3744</v>
      </c>
      <c r="I170" s="62" t="s">
        <v>8165</v>
      </c>
      <c r="K170" s="61" t="s">
        <v>4169</v>
      </c>
      <c r="L170" s="62" t="s">
        <v>5019</v>
      </c>
    </row>
    <row r="171" spans="2:12" x14ac:dyDescent="0.2">
      <c r="B171" s="61" t="s">
        <v>2432</v>
      </c>
      <c r="C171" s="62" t="s">
        <v>2007</v>
      </c>
      <c r="E171" s="61" t="s">
        <v>2857</v>
      </c>
      <c r="F171" s="62" t="s">
        <v>3292</v>
      </c>
      <c r="H171" s="61" t="s">
        <v>3745</v>
      </c>
      <c r="I171" s="62" t="s">
        <v>8166</v>
      </c>
      <c r="K171" s="61" t="s">
        <v>4170</v>
      </c>
      <c r="L171" s="62" t="s">
        <v>5020</v>
      </c>
    </row>
    <row r="172" spans="2:12" x14ac:dyDescent="0.2">
      <c r="B172" s="61" t="s">
        <v>2433</v>
      </c>
      <c r="C172" s="62" t="s">
        <v>2008</v>
      </c>
      <c r="E172" s="61" t="s">
        <v>2858</v>
      </c>
      <c r="F172" s="62" t="s">
        <v>3293</v>
      </c>
      <c r="H172" s="61" t="s">
        <v>3746</v>
      </c>
      <c r="I172" s="62" t="s">
        <v>8167</v>
      </c>
      <c r="K172" s="61" t="s">
        <v>4171</v>
      </c>
      <c r="L172" s="62" t="s">
        <v>5021</v>
      </c>
    </row>
    <row r="173" spans="2:12" x14ac:dyDescent="0.2">
      <c r="B173" s="61" t="s">
        <v>2434</v>
      </c>
      <c r="C173" s="62" t="s">
        <v>2009</v>
      </c>
      <c r="E173" s="61" t="s">
        <v>2859</v>
      </c>
      <c r="F173" s="62" t="s">
        <v>3294</v>
      </c>
      <c r="H173" s="61" t="s">
        <v>3747</v>
      </c>
      <c r="I173" s="62" t="s">
        <v>8168</v>
      </c>
      <c r="K173" s="61" t="s">
        <v>4172</v>
      </c>
      <c r="L173" s="62" t="s">
        <v>5022</v>
      </c>
    </row>
    <row r="174" spans="2:12" s="151" customFormat="1" x14ac:dyDescent="0.2">
      <c r="B174" s="163" t="s">
        <v>2435</v>
      </c>
      <c r="C174" s="164" t="s">
        <v>2010</v>
      </c>
      <c r="E174" s="163" t="s">
        <v>2860</v>
      </c>
      <c r="F174" s="164" t="s">
        <v>3295</v>
      </c>
      <c r="H174" s="163" t="s">
        <v>3748</v>
      </c>
      <c r="I174" s="164" t="s">
        <v>8169</v>
      </c>
      <c r="K174" s="163" t="s">
        <v>4173</v>
      </c>
      <c r="L174" s="164" t="s">
        <v>5023</v>
      </c>
    </row>
    <row r="175" spans="2:12" x14ac:dyDescent="0.2">
      <c r="B175" s="61" t="s">
        <v>2436</v>
      </c>
      <c r="C175" s="62" t="s">
        <v>2011</v>
      </c>
      <c r="E175" s="61" t="s">
        <v>2861</v>
      </c>
      <c r="F175" s="62" t="s">
        <v>3296</v>
      </c>
      <c r="H175" s="61" t="s">
        <v>3749</v>
      </c>
      <c r="I175" s="62" t="s">
        <v>8170</v>
      </c>
      <c r="K175" s="61" t="s">
        <v>4174</v>
      </c>
      <c r="L175" s="62" t="s">
        <v>5024</v>
      </c>
    </row>
    <row r="176" spans="2:12" x14ac:dyDescent="0.2">
      <c r="B176" s="61" t="s">
        <v>2437</v>
      </c>
      <c r="C176" s="62" t="s">
        <v>2012</v>
      </c>
      <c r="E176" s="61" t="s">
        <v>2862</v>
      </c>
      <c r="F176" s="62" t="s">
        <v>3297</v>
      </c>
      <c r="H176" s="61" t="s">
        <v>3750</v>
      </c>
      <c r="I176" s="62" t="s">
        <v>8171</v>
      </c>
      <c r="K176" s="61" t="s">
        <v>4175</v>
      </c>
      <c r="L176" s="62" t="s">
        <v>5025</v>
      </c>
    </row>
    <row r="177" spans="2:12" x14ac:dyDescent="0.2">
      <c r="B177" s="61" t="s">
        <v>2438</v>
      </c>
      <c r="C177" s="62" t="s">
        <v>2013</v>
      </c>
      <c r="E177" s="61" t="s">
        <v>2863</v>
      </c>
      <c r="F177" s="62" t="s">
        <v>3298</v>
      </c>
      <c r="H177" s="61" t="s">
        <v>3751</v>
      </c>
      <c r="I177" s="62" t="s">
        <v>8172</v>
      </c>
      <c r="K177" s="61" t="s">
        <v>4176</v>
      </c>
      <c r="L177" s="62" t="s">
        <v>5026</v>
      </c>
    </row>
    <row r="178" spans="2:12" x14ac:dyDescent="0.2">
      <c r="B178" s="61" t="s">
        <v>2439</v>
      </c>
      <c r="C178" s="62" t="s">
        <v>2014</v>
      </c>
      <c r="E178" s="61" t="s">
        <v>2864</v>
      </c>
      <c r="F178" s="62" t="s">
        <v>3299</v>
      </c>
      <c r="H178" s="61" t="s">
        <v>3752</v>
      </c>
      <c r="I178" s="62" t="s">
        <v>8173</v>
      </c>
      <c r="K178" s="61" t="s">
        <v>4177</v>
      </c>
      <c r="L178" s="62" t="s">
        <v>5027</v>
      </c>
    </row>
    <row r="179" spans="2:12" x14ac:dyDescent="0.2">
      <c r="B179" s="61" t="s">
        <v>2440</v>
      </c>
      <c r="C179" s="62" t="s">
        <v>2015</v>
      </c>
      <c r="E179" s="61" t="s">
        <v>2865</v>
      </c>
      <c r="F179" s="62" t="s">
        <v>3300</v>
      </c>
      <c r="H179" s="61" t="s">
        <v>3753</v>
      </c>
      <c r="I179" s="62" t="s">
        <v>8174</v>
      </c>
      <c r="K179" s="61" t="s">
        <v>4178</v>
      </c>
      <c r="L179" s="62" t="s">
        <v>5028</v>
      </c>
    </row>
    <row r="180" spans="2:12" x14ac:dyDescent="0.2">
      <c r="B180" s="61" t="s">
        <v>2441</v>
      </c>
      <c r="C180" s="62" t="s">
        <v>2016</v>
      </c>
      <c r="E180" s="61" t="s">
        <v>2866</v>
      </c>
      <c r="F180" s="62" t="s">
        <v>3301</v>
      </c>
      <c r="H180" s="61" t="s">
        <v>3754</v>
      </c>
      <c r="I180" s="62" t="s">
        <v>8175</v>
      </c>
      <c r="K180" s="61" t="s">
        <v>4179</v>
      </c>
      <c r="L180" s="62" t="s">
        <v>5029</v>
      </c>
    </row>
    <row r="181" spans="2:12" x14ac:dyDescent="0.2">
      <c r="B181" s="61" t="s">
        <v>2442</v>
      </c>
      <c r="C181" s="62" t="s">
        <v>2017</v>
      </c>
      <c r="E181" s="61" t="s">
        <v>2867</v>
      </c>
      <c r="F181" s="62" t="s">
        <v>3302</v>
      </c>
      <c r="H181" s="61" t="s">
        <v>3755</v>
      </c>
      <c r="I181" s="62" t="s">
        <v>8176</v>
      </c>
      <c r="K181" s="61" t="s">
        <v>4180</v>
      </c>
      <c r="L181" s="62" t="s">
        <v>5030</v>
      </c>
    </row>
    <row r="182" spans="2:12" x14ac:dyDescent="0.2">
      <c r="B182" s="61" t="s">
        <v>2443</v>
      </c>
      <c r="C182" s="62" t="s">
        <v>2018</v>
      </c>
      <c r="E182" s="61" t="s">
        <v>2868</v>
      </c>
      <c r="F182" s="62" t="s">
        <v>3303</v>
      </c>
      <c r="H182" s="61" t="s">
        <v>3756</v>
      </c>
      <c r="I182" s="62" t="s">
        <v>8177</v>
      </c>
      <c r="K182" s="61" t="s">
        <v>4181</v>
      </c>
      <c r="L182" s="62" t="s">
        <v>5031</v>
      </c>
    </row>
    <row r="183" spans="2:12" x14ac:dyDescent="0.2">
      <c r="B183" s="61" t="s">
        <v>2444</v>
      </c>
      <c r="C183" s="62" t="s">
        <v>2019</v>
      </c>
      <c r="E183" s="61" t="s">
        <v>2869</v>
      </c>
      <c r="F183" s="62" t="s">
        <v>3304</v>
      </c>
      <c r="H183" s="61" t="s">
        <v>3757</v>
      </c>
      <c r="I183" s="62" t="s">
        <v>8178</v>
      </c>
      <c r="K183" s="61" t="s">
        <v>4182</v>
      </c>
      <c r="L183" s="62" t="s">
        <v>5032</v>
      </c>
    </row>
    <row r="184" spans="2:12" x14ac:dyDescent="0.2">
      <c r="B184" s="61" t="s">
        <v>2445</v>
      </c>
      <c r="C184" s="62" t="s">
        <v>2020</v>
      </c>
      <c r="E184" s="61" t="s">
        <v>2870</v>
      </c>
      <c r="F184" s="62" t="s">
        <v>3305</v>
      </c>
      <c r="H184" s="61" t="s">
        <v>3758</v>
      </c>
      <c r="I184" s="62" t="s">
        <v>8179</v>
      </c>
      <c r="K184" s="61" t="s">
        <v>4183</v>
      </c>
      <c r="L184" s="62" t="s">
        <v>5033</v>
      </c>
    </row>
    <row r="185" spans="2:12" x14ac:dyDescent="0.2">
      <c r="B185" s="61" t="s">
        <v>2446</v>
      </c>
      <c r="C185" s="62" t="s">
        <v>2021</v>
      </c>
      <c r="E185" s="61" t="s">
        <v>2871</v>
      </c>
      <c r="F185" s="62" t="s">
        <v>3306</v>
      </c>
      <c r="H185" s="61" t="s">
        <v>3759</v>
      </c>
      <c r="I185" s="62" t="s">
        <v>8180</v>
      </c>
      <c r="K185" s="61" t="s">
        <v>4184</v>
      </c>
      <c r="L185" s="62" t="s">
        <v>5034</v>
      </c>
    </row>
    <row r="186" spans="2:12" x14ac:dyDescent="0.2">
      <c r="B186" s="61" t="s">
        <v>2447</v>
      </c>
      <c r="C186" s="62" t="s">
        <v>2022</v>
      </c>
      <c r="E186" s="61" t="s">
        <v>2872</v>
      </c>
      <c r="F186" s="62" t="s">
        <v>3307</v>
      </c>
      <c r="H186" s="61" t="s">
        <v>3760</v>
      </c>
      <c r="I186" s="62" t="s">
        <v>8181</v>
      </c>
      <c r="K186" s="61" t="s">
        <v>4185</v>
      </c>
      <c r="L186" s="62" t="s">
        <v>5035</v>
      </c>
    </row>
    <row r="187" spans="2:12" x14ac:dyDescent="0.2">
      <c r="B187" s="61" t="s">
        <v>2448</v>
      </c>
      <c r="C187" s="62" t="s">
        <v>2023</v>
      </c>
      <c r="E187" s="61" t="s">
        <v>2873</v>
      </c>
      <c r="F187" s="62" t="s">
        <v>3308</v>
      </c>
      <c r="H187" s="61" t="s">
        <v>3761</v>
      </c>
      <c r="I187" s="62" t="s">
        <v>8182</v>
      </c>
      <c r="K187" s="61" t="s">
        <v>4186</v>
      </c>
      <c r="L187" s="62" t="s">
        <v>5036</v>
      </c>
    </row>
    <row r="188" spans="2:12" x14ac:dyDescent="0.2">
      <c r="B188" s="61" t="s">
        <v>2449</v>
      </c>
      <c r="C188" s="62" t="s">
        <v>2024</v>
      </c>
      <c r="E188" s="61" t="s">
        <v>2874</v>
      </c>
      <c r="F188" s="62" t="s">
        <v>3309</v>
      </c>
      <c r="H188" s="61" t="s">
        <v>3762</v>
      </c>
      <c r="I188" s="62" t="s">
        <v>8183</v>
      </c>
      <c r="K188" s="61" t="s">
        <v>4187</v>
      </c>
      <c r="L188" s="62" t="s">
        <v>5037</v>
      </c>
    </row>
    <row r="189" spans="2:12" x14ac:dyDescent="0.2">
      <c r="B189" s="61" t="s">
        <v>2450</v>
      </c>
      <c r="C189" s="62" t="s">
        <v>2025</v>
      </c>
      <c r="E189" s="61" t="s">
        <v>2875</v>
      </c>
      <c r="F189" s="62" t="s">
        <v>3310</v>
      </c>
      <c r="H189" s="61" t="s">
        <v>3763</v>
      </c>
      <c r="I189" s="62" t="s">
        <v>8184</v>
      </c>
      <c r="K189" s="61" t="s">
        <v>4188</v>
      </c>
      <c r="L189" s="62" t="s">
        <v>5038</v>
      </c>
    </row>
    <row r="190" spans="2:12" x14ac:dyDescent="0.2">
      <c r="B190" s="61" t="s">
        <v>2451</v>
      </c>
      <c r="C190" s="62" t="s">
        <v>2026</v>
      </c>
      <c r="E190" s="61" t="s">
        <v>2876</v>
      </c>
      <c r="F190" s="62" t="s">
        <v>3311</v>
      </c>
      <c r="H190" s="61" t="s">
        <v>3764</v>
      </c>
      <c r="I190" s="62" t="s">
        <v>8185</v>
      </c>
      <c r="K190" s="61" t="s">
        <v>4189</v>
      </c>
      <c r="L190" s="62" t="s">
        <v>5039</v>
      </c>
    </row>
    <row r="191" spans="2:12" s="151" customFormat="1" x14ac:dyDescent="0.2">
      <c r="B191" s="163" t="s">
        <v>2452</v>
      </c>
      <c r="C191" s="164" t="s">
        <v>2027</v>
      </c>
      <c r="E191" s="163" t="s">
        <v>2877</v>
      </c>
      <c r="F191" s="164" t="s">
        <v>3312</v>
      </c>
      <c r="H191" s="163" t="s">
        <v>3765</v>
      </c>
      <c r="I191" s="164" t="s">
        <v>8186</v>
      </c>
      <c r="K191" s="163" t="s">
        <v>4190</v>
      </c>
      <c r="L191" s="164" t="s">
        <v>5040</v>
      </c>
    </row>
    <row r="192" spans="2:12" x14ac:dyDescent="0.2">
      <c r="B192" s="61" t="s">
        <v>2453</v>
      </c>
      <c r="C192" s="62" t="s">
        <v>2028</v>
      </c>
      <c r="E192" s="61" t="s">
        <v>2878</v>
      </c>
      <c r="F192" s="62" t="s">
        <v>3313</v>
      </c>
      <c r="H192" s="61" t="s">
        <v>3766</v>
      </c>
      <c r="I192" s="62" t="s">
        <v>8187</v>
      </c>
      <c r="K192" s="61" t="s">
        <v>4191</v>
      </c>
      <c r="L192" s="62" t="s">
        <v>5041</v>
      </c>
    </row>
    <row r="193" spans="2:12" x14ac:dyDescent="0.2">
      <c r="B193" s="61" t="s">
        <v>2454</v>
      </c>
      <c r="C193" s="62" t="s">
        <v>2029</v>
      </c>
      <c r="E193" s="61" t="s">
        <v>2879</v>
      </c>
      <c r="F193" s="62" t="s">
        <v>3314</v>
      </c>
      <c r="H193" s="61" t="s">
        <v>3767</v>
      </c>
      <c r="I193" s="62" t="s">
        <v>8188</v>
      </c>
      <c r="K193" s="61" t="s">
        <v>4192</v>
      </c>
      <c r="L193" s="62" t="s">
        <v>5042</v>
      </c>
    </row>
    <row r="194" spans="2:12" x14ac:dyDescent="0.2">
      <c r="B194" s="61" t="s">
        <v>2455</v>
      </c>
      <c r="C194" s="62" t="s">
        <v>2030</v>
      </c>
      <c r="E194" s="61" t="s">
        <v>2880</v>
      </c>
      <c r="F194" s="62" t="s">
        <v>3315</v>
      </c>
      <c r="H194" s="61" t="s">
        <v>3768</v>
      </c>
      <c r="I194" s="62" t="s">
        <v>8189</v>
      </c>
      <c r="K194" s="61" t="s">
        <v>4193</v>
      </c>
      <c r="L194" s="62" t="s">
        <v>5043</v>
      </c>
    </row>
    <row r="195" spans="2:12" x14ac:dyDescent="0.2">
      <c r="B195" s="61" t="s">
        <v>2456</v>
      </c>
      <c r="C195" s="62" t="s">
        <v>2031</v>
      </c>
      <c r="E195" s="61" t="s">
        <v>2881</v>
      </c>
      <c r="F195" s="62" t="s">
        <v>3316</v>
      </c>
      <c r="H195" s="61" t="s">
        <v>3769</v>
      </c>
      <c r="I195" s="62" t="s">
        <v>8190</v>
      </c>
      <c r="K195" s="61" t="s">
        <v>4194</v>
      </c>
      <c r="L195" s="62" t="s">
        <v>5044</v>
      </c>
    </row>
    <row r="196" spans="2:12" x14ac:dyDescent="0.2">
      <c r="B196" s="61" t="s">
        <v>2457</v>
      </c>
      <c r="C196" s="62" t="s">
        <v>2032</v>
      </c>
      <c r="E196" s="61" t="s">
        <v>2882</v>
      </c>
      <c r="F196" s="62" t="s">
        <v>3317</v>
      </c>
      <c r="H196" s="61" t="s">
        <v>3770</v>
      </c>
      <c r="I196" s="62" t="s">
        <v>8191</v>
      </c>
      <c r="K196" s="61" t="s">
        <v>4195</v>
      </c>
      <c r="L196" s="62" t="s">
        <v>5045</v>
      </c>
    </row>
    <row r="197" spans="2:12" x14ac:dyDescent="0.2">
      <c r="B197" s="61" t="s">
        <v>2458</v>
      </c>
      <c r="C197" s="62" t="s">
        <v>2033</v>
      </c>
      <c r="E197" s="61" t="s">
        <v>2883</v>
      </c>
      <c r="F197" s="62" t="s">
        <v>3318</v>
      </c>
      <c r="H197" s="61" t="s">
        <v>3771</v>
      </c>
      <c r="I197" s="62" t="s">
        <v>8192</v>
      </c>
      <c r="K197" s="61" t="s">
        <v>4196</v>
      </c>
      <c r="L197" s="62" t="s">
        <v>5046</v>
      </c>
    </row>
    <row r="198" spans="2:12" x14ac:dyDescent="0.2">
      <c r="B198" s="61" t="s">
        <v>2459</v>
      </c>
      <c r="C198" s="62" t="s">
        <v>2034</v>
      </c>
      <c r="E198" s="61" t="s">
        <v>2884</v>
      </c>
      <c r="F198" s="62" t="s">
        <v>3319</v>
      </c>
      <c r="H198" s="61" t="s">
        <v>3772</v>
      </c>
      <c r="I198" s="62" t="s">
        <v>8193</v>
      </c>
      <c r="K198" s="61" t="s">
        <v>4197</v>
      </c>
      <c r="L198" s="62" t="s">
        <v>5047</v>
      </c>
    </row>
    <row r="199" spans="2:12" x14ac:dyDescent="0.2">
      <c r="B199" s="61" t="s">
        <v>2460</v>
      </c>
      <c r="C199" s="62" t="s">
        <v>2035</v>
      </c>
      <c r="E199" s="61" t="s">
        <v>2885</v>
      </c>
      <c r="F199" s="62" t="s">
        <v>3320</v>
      </c>
      <c r="H199" s="61" t="s">
        <v>3773</v>
      </c>
      <c r="I199" s="62" t="s">
        <v>8194</v>
      </c>
      <c r="K199" s="61" t="s">
        <v>4198</v>
      </c>
      <c r="L199" s="62" t="s">
        <v>5048</v>
      </c>
    </row>
    <row r="200" spans="2:12" x14ac:dyDescent="0.2">
      <c r="B200" s="61" t="s">
        <v>2461</v>
      </c>
      <c r="C200" s="62" t="s">
        <v>2036</v>
      </c>
      <c r="E200" s="61" t="s">
        <v>2886</v>
      </c>
      <c r="F200" s="62" t="s">
        <v>3321</v>
      </c>
      <c r="H200" s="61" t="s">
        <v>3774</v>
      </c>
      <c r="I200" s="62" t="s">
        <v>8195</v>
      </c>
      <c r="K200" s="61" t="s">
        <v>4199</v>
      </c>
      <c r="L200" s="62" t="s">
        <v>5049</v>
      </c>
    </row>
    <row r="201" spans="2:12" x14ac:dyDescent="0.2">
      <c r="B201" s="61" t="s">
        <v>2462</v>
      </c>
      <c r="C201" s="62" t="s">
        <v>2037</v>
      </c>
      <c r="E201" s="61" t="s">
        <v>2887</v>
      </c>
      <c r="F201" s="62" t="s">
        <v>3322</v>
      </c>
      <c r="H201" s="61" t="s">
        <v>3775</v>
      </c>
      <c r="I201" s="62" t="s">
        <v>8196</v>
      </c>
      <c r="K201" s="61" t="s">
        <v>4200</v>
      </c>
      <c r="L201" s="62" t="s">
        <v>5050</v>
      </c>
    </row>
    <row r="202" spans="2:12" x14ac:dyDescent="0.2">
      <c r="B202" s="61" t="s">
        <v>2463</v>
      </c>
      <c r="C202" s="62" t="s">
        <v>2038</v>
      </c>
      <c r="E202" s="61" t="s">
        <v>2888</v>
      </c>
      <c r="F202" s="62" t="s">
        <v>3323</v>
      </c>
      <c r="H202" s="61" t="s">
        <v>3776</v>
      </c>
      <c r="I202" s="62" t="s">
        <v>8197</v>
      </c>
      <c r="K202" s="61" t="s">
        <v>4201</v>
      </c>
      <c r="L202" s="62" t="s">
        <v>5051</v>
      </c>
    </row>
    <row r="203" spans="2:12" x14ac:dyDescent="0.2">
      <c r="B203" s="61" t="s">
        <v>2464</v>
      </c>
      <c r="C203" s="62" t="s">
        <v>2039</v>
      </c>
      <c r="E203" s="61" t="s">
        <v>2889</v>
      </c>
      <c r="F203" s="62" t="s">
        <v>3324</v>
      </c>
      <c r="H203" s="61" t="s">
        <v>3777</v>
      </c>
      <c r="I203" s="62" t="s">
        <v>8198</v>
      </c>
      <c r="K203" s="61" t="s">
        <v>4202</v>
      </c>
      <c r="L203" s="62" t="s">
        <v>5052</v>
      </c>
    </row>
    <row r="204" spans="2:12" x14ac:dyDescent="0.2">
      <c r="B204" s="61" t="s">
        <v>2465</v>
      </c>
      <c r="C204" s="62" t="s">
        <v>2040</v>
      </c>
      <c r="E204" s="61" t="s">
        <v>2890</v>
      </c>
      <c r="F204" s="62" t="s">
        <v>3325</v>
      </c>
      <c r="H204" s="61" t="s">
        <v>3778</v>
      </c>
      <c r="I204" s="62" t="s">
        <v>8199</v>
      </c>
      <c r="K204" s="61" t="s">
        <v>4203</v>
      </c>
      <c r="L204" s="62" t="s">
        <v>5053</v>
      </c>
    </row>
    <row r="205" spans="2:12" x14ac:dyDescent="0.2">
      <c r="B205" s="61" t="s">
        <v>2466</v>
      </c>
      <c r="C205" s="62" t="s">
        <v>2041</v>
      </c>
      <c r="E205" s="61" t="s">
        <v>2891</v>
      </c>
      <c r="F205" s="62" t="s">
        <v>3326</v>
      </c>
      <c r="H205" s="61" t="s">
        <v>3779</v>
      </c>
      <c r="I205" s="62" t="s">
        <v>8200</v>
      </c>
      <c r="K205" s="61" t="s">
        <v>4204</v>
      </c>
      <c r="L205" s="62" t="s">
        <v>5054</v>
      </c>
    </row>
    <row r="206" spans="2:12" x14ac:dyDescent="0.2">
      <c r="B206" s="61" t="s">
        <v>2467</v>
      </c>
      <c r="C206" s="62" t="s">
        <v>2042</v>
      </c>
      <c r="E206" s="61" t="s">
        <v>2892</v>
      </c>
      <c r="F206" s="62" t="s">
        <v>3327</v>
      </c>
      <c r="H206" s="61" t="s">
        <v>3780</v>
      </c>
      <c r="I206" s="62" t="s">
        <v>8201</v>
      </c>
      <c r="K206" s="61" t="s">
        <v>4205</v>
      </c>
      <c r="L206" s="62" t="s">
        <v>5055</v>
      </c>
    </row>
    <row r="207" spans="2:12" x14ac:dyDescent="0.2">
      <c r="B207" s="61" t="s">
        <v>2468</v>
      </c>
      <c r="C207" s="62" t="s">
        <v>2043</v>
      </c>
      <c r="E207" s="61" t="s">
        <v>2893</v>
      </c>
      <c r="F207" s="62" t="s">
        <v>3328</v>
      </c>
      <c r="H207" s="61" t="s">
        <v>3781</v>
      </c>
      <c r="I207" s="62" t="s">
        <v>8202</v>
      </c>
      <c r="K207" s="61" t="s">
        <v>4206</v>
      </c>
      <c r="L207" s="62" t="s">
        <v>5056</v>
      </c>
    </row>
    <row r="208" spans="2:12" s="151" customFormat="1" x14ac:dyDescent="0.2">
      <c r="B208" s="163" t="s">
        <v>2469</v>
      </c>
      <c r="C208" s="164" t="s">
        <v>2044</v>
      </c>
      <c r="E208" s="163" t="s">
        <v>2894</v>
      </c>
      <c r="F208" s="164" t="s">
        <v>3329</v>
      </c>
      <c r="H208" s="163" t="s">
        <v>3782</v>
      </c>
      <c r="I208" s="164" t="s">
        <v>8203</v>
      </c>
      <c r="K208" s="163" t="s">
        <v>4207</v>
      </c>
      <c r="L208" s="164" t="s">
        <v>5057</v>
      </c>
    </row>
    <row r="209" spans="2:12" x14ac:dyDescent="0.2">
      <c r="B209" s="61" t="s">
        <v>2470</v>
      </c>
      <c r="C209" s="62" t="s">
        <v>2045</v>
      </c>
      <c r="E209" s="61" t="s">
        <v>2895</v>
      </c>
      <c r="F209" s="62" t="s">
        <v>3330</v>
      </c>
      <c r="H209" s="61" t="s">
        <v>3783</v>
      </c>
      <c r="I209" s="62" t="s">
        <v>8204</v>
      </c>
      <c r="K209" s="61" t="s">
        <v>4208</v>
      </c>
      <c r="L209" s="62" t="s">
        <v>5058</v>
      </c>
    </row>
    <row r="210" spans="2:12" x14ac:dyDescent="0.2">
      <c r="B210" s="61" t="s">
        <v>2471</v>
      </c>
      <c r="C210" s="62" t="s">
        <v>2046</v>
      </c>
      <c r="E210" s="61" t="s">
        <v>2896</v>
      </c>
      <c r="F210" s="62" t="s">
        <v>3331</v>
      </c>
      <c r="H210" s="61" t="s">
        <v>3784</v>
      </c>
      <c r="I210" s="62" t="s">
        <v>8205</v>
      </c>
      <c r="K210" s="61" t="s">
        <v>4209</v>
      </c>
      <c r="L210" s="62" t="s">
        <v>5059</v>
      </c>
    </row>
    <row r="211" spans="2:12" x14ac:dyDescent="0.2">
      <c r="B211" s="61" t="s">
        <v>2472</v>
      </c>
      <c r="C211" s="62" t="s">
        <v>2047</v>
      </c>
      <c r="E211" s="61" t="s">
        <v>2897</v>
      </c>
      <c r="F211" s="62" t="s">
        <v>3332</v>
      </c>
      <c r="H211" s="61" t="s">
        <v>3785</v>
      </c>
      <c r="I211" s="62" t="s">
        <v>8206</v>
      </c>
      <c r="K211" s="61" t="s">
        <v>4210</v>
      </c>
      <c r="L211" s="62" t="s">
        <v>5060</v>
      </c>
    </row>
    <row r="212" spans="2:12" x14ac:dyDescent="0.2">
      <c r="B212" s="61" t="s">
        <v>2473</v>
      </c>
      <c r="C212" s="62" t="s">
        <v>2048</v>
      </c>
      <c r="E212" s="61" t="s">
        <v>2898</v>
      </c>
      <c r="F212" s="62" t="s">
        <v>3333</v>
      </c>
      <c r="H212" s="61" t="s">
        <v>3786</v>
      </c>
      <c r="I212" s="62" t="s">
        <v>8207</v>
      </c>
      <c r="K212" s="61" t="s">
        <v>4211</v>
      </c>
      <c r="L212" s="62" t="s">
        <v>5061</v>
      </c>
    </row>
    <row r="213" spans="2:12" x14ac:dyDescent="0.2">
      <c r="B213" s="61" t="s">
        <v>2474</v>
      </c>
      <c r="C213" s="62" t="s">
        <v>2049</v>
      </c>
      <c r="E213" s="61" t="s">
        <v>2899</v>
      </c>
      <c r="F213" s="62" t="s">
        <v>3334</v>
      </c>
      <c r="H213" s="61" t="s">
        <v>3787</v>
      </c>
      <c r="I213" s="62" t="s">
        <v>8208</v>
      </c>
      <c r="K213" s="61" t="s">
        <v>4212</v>
      </c>
      <c r="L213" s="62" t="s">
        <v>5062</v>
      </c>
    </row>
    <row r="214" spans="2:12" x14ac:dyDescent="0.2">
      <c r="B214" s="61" t="s">
        <v>2475</v>
      </c>
      <c r="C214" s="62" t="s">
        <v>2050</v>
      </c>
      <c r="E214" s="61" t="s">
        <v>2900</v>
      </c>
      <c r="F214" s="62" t="s">
        <v>3335</v>
      </c>
      <c r="H214" s="61" t="s">
        <v>3788</v>
      </c>
      <c r="I214" s="62" t="s">
        <v>8209</v>
      </c>
      <c r="K214" s="61" t="s">
        <v>4213</v>
      </c>
      <c r="L214" s="62" t="s">
        <v>5063</v>
      </c>
    </row>
    <row r="215" spans="2:12" x14ac:dyDescent="0.2">
      <c r="B215" s="61" t="s">
        <v>2476</v>
      </c>
      <c r="C215" s="62" t="s">
        <v>2051</v>
      </c>
      <c r="E215" s="61" t="s">
        <v>2901</v>
      </c>
      <c r="F215" s="62" t="s">
        <v>3336</v>
      </c>
      <c r="H215" s="61" t="s">
        <v>3789</v>
      </c>
      <c r="I215" s="62" t="s">
        <v>8210</v>
      </c>
      <c r="K215" s="61" t="s">
        <v>4214</v>
      </c>
      <c r="L215" s="62" t="s">
        <v>5064</v>
      </c>
    </row>
    <row r="216" spans="2:12" x14ac:dyDescent="0.2">
      <c r="B216" s="61" t="s">
        <v>2477</v>
      </c>
      <c r="C216" s="62" t="s">
        <v>2052</v>
      </c>
      <c r="E216" s="61" t="s">
        <v>2902</v>
      </c>
      <c r="F216" s="62" t="s">
        <v>3337</v>
      </c>
      <c r="H216" s="61" t="s">
        <v>3790</v>
      </c>
      <c r="I216" s="62" t="s">
        <v>8211</v>
      </c>
      <c r="K216" s="61" t="s">
        <v>4215</v>
      </c>
      <c r="L216" s="62" t="s">
        <v>5065</v>
      </c>
    </row>
    <row r="217" spans="2:12" x14ac:dyDescent="0.2">
      <c r="B217" s="61" t="s">
        <v>2478</v>
      </c>
      <c r="C217" s="62" t="s">
        <v>2053</v>
      </c>
      <c r="E217" s="61" t="s">
        <v>2903</v>
      </c>
      <c r="F217" s="62" t="s">
        <v>3338</v>
      </c>
      <c r="H217" s="61" t="s">
        <v>3791</v>
      </c>
      <c r="I217" s="62" t="s">
        <v>8212</v>
      </c>
      <c r="K217" s="61" t="s">
        <v>4216</v>
      </c>
      <c r="L217" s="62" t="s">
        <v>5066</v>
      </c>
    </row>
    <row r="218" spans="2:12" x14ac:dyDescent="0.2">
      <c r="B218" s="61" t="s">
        <v>2479</v>
      </c>
      <c r="C218" s="62" t="s">
        <v>2054</v>
      </c>
      <c r="E218" s="61" t="s">
        <v>2904</v>
      </c>
      <c r="F218" s="62" t="s">
        <v>3339</v>
      </c>
      <c r="H218" s="61" t="s">
        <v>3792</v>
      </c>
      <c r="I218" s="62" t="s">
        <v>8213</v>
      </c>
      <c r="K218" s="61" t="s">
        <v>4217</v>
      </c>
      <c r="L218" s="62" t="s">
        <v>5067</v>
      </c>
    </row>
    <row r="219" spans="2:12" x14ac:dyDescent="0.2">
      <c r="B219" s="61" t="s">
        <v>2480</v>
      </c>
      <c r="C219" s="62" t="s">
        <v>2055</v>
      </c>
      <c r="E219" s="61" t="s">
        <v>2905</v>
      </c>
      <c r="F219" s="62" t="s">
        <v>3340</v>
      </c>
      <c r="H219" s="61" t="s">
        <v>3793</v>
      </c>
      <c r="I219" s="62" t="s">
        <v>8214</v>
      </c>
      <c r="K219" s="61" t="s">
        <v>4218</v>
      </c>
      <c r="L219" s="62" t="s">
        <v>5068</v>
      </c>
    </row>
    <row r="220" spans="2:12" x14ac:dyDescent="0.2">
      <c r="B220" s="61" t="s">
        <v>2481</v>
      </c>
      <c r="C220" s="62" t="s">
        <v>2056</v>
      </c>
      <c r="E220" s="61" t="s">
        <v>2906</v>
      </c>
      <c r="F220" s="62" t="s">
        <v>3341</v>
      </c>
      <c r="H220" s="61" t="s">
        <v>3794</v>
      </c>
      <c r="I220" s="62" t="s">
        <v>8215</v>
      </c>
      <c r="K220" s="61" t="s">
        <v>4219</v>
      </c>
      <c r="L220" s="62" t="s">
        <v>5069</v>
      </c>
    </row>
    <row r="221" spans="2:12" x14ac:dyDescent="0.2">
      <c r="B221" s="61" t="s">
        <v>2482</v>
      </c>
      <c r="C221" s="62" t="s">
        <v>2057</v>
      </c>
      <c r="E221" s="61" t="s">
        <v>2907</v>
      </c>
      <c r="F221" s="62" t="s">
        <v>3342</v>
      </c>
      <c r="H221" s="61" t="s">
        <v>3795</v>
      </c>
      <c r="I221" s="62" t="s">
        <v>8216</v>
      </c>
      <c r="K221" s="61" t="s">
        <v>4220</v>
      </c>
      <c r="L221" s="62" t="s">
        <v>5070</v>
      </c>
    </row>
    <row r="222" spans="2:12" x14ac:dyDescent="0.2">
      <c r="B222" s="61" t="s">
        <v>2483</v>
      </c>
      <c r="C222" s="62" t="s">
        <v>2058</v>
      </c>
      <c r="E222" s="61" t="s">
        <v>2908</v>
      </c>
      <c r="F222" s="62" t="s">
        <v>3343</v>
      </c>
      <c r="H222" s="61" t="s">
        <v>3796</v>
      </c>
      <c r="I222" s="62" t="s">
        <v>8217</v>
      </c>
      <c r="K222" s="61" t="s">
        <v>4221</v>
      </c>
      <c r="L222" s="62" t="s">
        <v>5071</v>
      </c>
    </row>
    <row r="223" spans="2:12" x14ac:dyDescent="0.2">
      <c r="B223" s="61" t="s">
        <v>2484</v>
      </c>
      <c r="C223" s="62" t="s">
        <v>2059</v>
      </c>
      <c r="E223" s="61" t="s">
        <v>2909</v>
      </c>
      <c r="F223" s="62" t="s">
        <v>3344</v>
      </c>
      <c r="H223" s="61" t="s">
        <v>3797</v>
      </c>
      <c r="I223" s="62" t="s">
        <v>8218</v>
      </c>
      <c r="K223" s="61" t="s">
        <v>4222</v>
      </c>
      <c r="L223" s="62" t="s">
        <v>5072</v>
      </c>
    </row>
    <row r="224" spans="2:12" x14ac:dyDescent="0.2">
      <c r="B224" s="61" t="s">
        <v>2485</v>
      </c>
      <c r="C224" s="62" t="s">
        <v>2060</v>
      </c>
      <c r="E224" s="61" t="s">
        <v>2910</v>
      </c>
      <c r="F224" s="62" t="s">
        <v>3345</v>
      </c>
      <c r="H224" s="61" t="s">
        <v>3798</v>
      </c>
      <c r="I224" s="62" t="s">
        <v>8219</v>
      </c>
      <c r="K224" s="61" t="s">
        <v>4223</v>
      </c>
      <c r="L224" s="62" t="s">
        <v>5073</v>
      </c>
    </row>
    <row r="225" spans="2:12" s="151" customFormat="1" x14ac:dyDescent="0.2">
      <c r="B225" s="163" t="s">
        <v>2486</v>
      </c>
      <c r="C225" s="164" t="s">
        <v>2061</v>
      </c>
      <c r="E225" s="163" t="s">
        <v>2911</v>
      </c>
      <c r="F225" s="164" t="s">
        <v>3346</v>
      </c>
      <c r="H225" s="163" t="s">
        <v>3799</v>
      </c>
      <c r="I225" s="164" t="s">
        <v>8220</v>
      </c>
      <c r="K225" s="163" t="s">
        <v>4224</v>
      </c>
      <c r="L225" s="164" t="s">
        <v>5074</v>
      </c>
    </row>
    <row r="226" spans="2:12" x14ac:dyDescent="0.2">
      <c r="B226" s="61" t="s">
        <v>2487</v>
      </c>
      <c r="C226" s="62" t="s">
        <v>2062</v>
      </c>
      <c r="E226" s="61" t="s">
        <v>2912</v>
      </c>
      <c r="F226" s="62" t="s">
        <v>3347</v>
      </c>
      <c r="H226" s="61" t="s">
        <v>3800</v>
      </c>
      <c r="I226" s="62" t="s">
        <v>8221</v>
      </c>
      <c r="K226" s="61" t="s">
        <v>4225</v>
      </c>
      <c r="L226" s="62" t="s">
        <v>5075</v>
      </c>
    </row>
    <row r="227" spans="2:12" x14ac:dyDescent="0.2">
      <c r="B227" s="61" t="s">
        <v>2488</v>
      </c>
      <c r="C227" s="62" t="s">
        <v>2063</v>
      </c>
      <c r="E227" s="61" t="s">
        <v>2913</v>
      </c>
      <c r="F227" s="62" t="s">
        <v>3348</v>
      </c>
      <c r="H227" s="61" t="s">
        <v>3801</v>
      </c>
      <c r="I227" s="62" t="s">
        <v>8222</v>
      </c>
      <c r="K227" s="61" t="s">
        <v>4226</v>
      </c>
      <c r="L227" s="62" t="s">
        <v>5076</v>
      </c>
    </row>
    <row r="228" spans="2:12" x14ac:dyDescent="0.2">
      <c r="B228" s="61" t="s">
        <v>2489</v>
      </c>
      <c r="C228" s="62" t="s">
        <v>2064</v>
      </c>
      <c r="E228" s="61" t="s">
        <v>2914</v>
      </c>
      <c r="F228" s="62" t="s">
        <v>3349</v>
      </c>
      <c r="H228" s="61" t="s">
        <v>3802</v>
      </c>
      <c r="I228" s="62" t="s">
        <v>8223</v>
      </c>
      <c r="K228" s="61" t="s">
        <v>4227</v>
      </c>
      <c r="L228" s="62" t="s">
        <v>5077</v>
      </c>
    </row>
    <row r="229" spans="2:12" x14ac:dyDescent="0.2">
      <c r="B229" s="61" t="s">
        <v>2490</v>
      </c>
      <c r="C229" s="62" t="s">
        <v>2065</v>
      </c>
      <c r="E229" s="61" t="s">
        <v>2915</v>
      </c>
      <c r="F229" s="62" t="s">
        <v>3350</v>
      </c>
      <c r="H229" s="61" t="s">
        <v>3803</v>
      </c>
      <c r="I229" s="62" t="s">
        <v>8224</v>
      </c>
      <c r="K229" s="61" t="s">
        <v>4228</v>
      </c>
      <c r="L229" s="62" t="s">
        <v>5078</v>
      </c>
    </row>
    <row r="230" spans="2:12" x14ac:dyDescent="0.2">
      <c r="B230" s="61" t="s">
        <v>2491</v>
      </c>
      <c r="C230" s="62" t="s">
        <v>2066</v>
      </c>
      <c r="E230" s="61" t="s">
        <v>2916</v>
      </c>
      <c r="F230" s="62" t="s">
        <v>3351</v>
      </c>
      <c r="H230" s="61" t="s">
        <v>3804</v>
      </c>
      <c r="I230" s="62" t="s">
        <v>8225</v>
      </c>
      <c r="K230" s="61" t="s">
        <v>4229</v>
      </c>
      <c r="L230" s="62" t="s">
        <v>5079</v>
      </c>
    </row>
    <row r="231" spans="2:12" x14ac:dyDescent="0.2">
      <c r="B231" s="61" t="s">
        <v>2492</v>
      </c>
      <c r="C231" s="62" t="s">
        <v>2067</v>
      </c>
      <c r="E231" s="61" t="s">
        <v>2917</v>
      </c>
      <c r="F231" s="62" t="s">
        <v>3352</v>
      </c>
      <c r="H231" s="61" t="s">
        <v>3805</v>
      </c>
      <c r="I231" s="62" t="s">
        <v>8226</v>
      </c>
      <c r="K231" s="61" t="s">
        <v>4230</v>
      </c>
      <c r="L231" s="62" t="s">
        <v>5080</v>
      </c>
    </row>
    <row r="232" spans="2:12" x14ac:dyDescent="0.2">
      <c r="B232" s="61" t="s">
        <v>2493</v>
      </c>
      <c r="C232" s="62" t="s">
        <v>2068</v>
      </c>
      <c r="E232" s="61" t="s">
        <v>2918</v>
      </c>
      <c r="F232" s="62" t="s">
        <v>3353</v>
      </c>
      <c r="H232" s="61" t="s">
        <v>3806</v>
      </c>
      <c r="I232" s="62" t="s">
        <v>8227</v>
      </c>
      <c r="K232" s="61" t="s">
        <v>4231</v>
      </c>
      <c r="L232" s="62" t="s">
        <v>5081</v>
      </c>
    </row>
    <row r="233" spans="2:12" x14ac:dyDescent="0.2">
      <c r="B233" s="61" t="s">
        <v>2494</v>
      </c>
      <c r="C233" s="62" t="s">
        <v>2069</v>
      </c>
      <c r="E233" s="61" t="s">
        <v>2919</v>
      </c>
      <c r="F233" s="62" t="s">
        <v>3354</v>
      </c>
      <c r="H233" s="61" t="s">
        <v>3807</v>
      </c>
      <c r="I233" s="62" t="s">
        <v>8228</v>
      </c>
      <c r="K233" s="61" t="s">
        <v>4232</v>
      </c>
      <c r="L233" s="62" t="s">
        <v>5082</v>
      </c>
    </row>
    <row r="234" spans="2:12" x14ac:dyDescent="0.2">
      <c r="B234" s="61" t="s">
        <v>2495</v>
      </c>
      <c r="C234" s="62" t="s">
        <v>2070</v>
      </c>
      <c r="E234" s="61" t="s">
        <v>2920</v>
      </c>
      <c r="F234" s="62" t="s">
        <v>3355</v>
      </c>
      <c r="H234" s="61" t="s">
        <v>3808</v>
      </c>
      <c r="I234" s="62" t="s">
        <v>8229</v>
      </c>
      <c r="K234" s="61" t="s">
        <v>4233</v>
      </c>
      <c r="L234" s="62" t="s">
        <v>5083</v>
      </c>
    </row>
    <row r="235" spans="2:12" x14ac:dyDescent="0.2">
      <c r="B235" s="61" t="s">
        <v>2496</v>
      </c>
      <c r="C235" s="62" t="s">
        <v>2071</v>
      </c>
      <c r="E235" s="61" t="s">
        <v>2921</v>
      </c>
      <c r="F235" s="62" t="s">
        <v>3356</v>
      </c>
      <c r="H235" s="61" t="s">
        <v>3809</v>
      </c>
      <c r="I235" s="62" t="s">
        <v>8230</v>
      </c>
      <c r="K235" s="61" t="s">
        <v>4234</v>
      </c>
      <c r="L235" s="62" t="s">
        <v>5084</v>
      </c>
    </row>
    <row r="236" spans="2:12" x14ac:dyDescent="0.2">
      <c r="B236" s="61" t="s">
        <v>2497</v>
      </c>
      <c r="C236" s="62" t="s">
        <v>2072</v>
      </c>
      <c r="E236" s="61" t="s">
        <v>2922</v>
      </c>
      <c r="F236" s="62" t="s">
        <v>3357</v>
      </c>
      <c r="H236" s="61" t="s">
        <v>3810</v>
      </c>
      <c r="I236" s="62" t="s">
        <v>8231</v>
      </c>
      <c r="K236" s="61" t="s">
        <v>4235</v>
      </c>
      <c r="L236" s="62" t="s">
        <v>5085</v>
      </c>
    </row>
    <row r="237" spans="2:12" x14ac:dyDescent="0.2">
      <c r="B237" s="61" t="s">
        <v>2498</v>
      </c>
      <c r="C237" s="62" t="s">
        <v>2073</v>
      </c>
      <c r="E237" s="61" t="s">
        <v>2923</v>
      </c>
      <c r="F237" s="62" t="s">
        <v>3358</v>
      </c>
      <c r="H237" s="61" t="s">
        <v>3811</v>
      </c>
      <c r="I237" s="62" t="s">
        <v>8232</v>
      </c>
      <c r="K237" s="61" t="s">
        <v>4236</v>
      </c>
      <c r="L237" s="62" t="s">
        <v>5086</v>
      </c>
    </row>
    <row r="238" spans="2:12" x14ac:dyDescent="0.2">
      <c r="B238" s="61" t="s">
        <v>2499</v>
      </c>
      <c r="C238" s="62" t="s">
        <v>2074</v>
      </c>
      <c r="E238" s="61" t="s">
        <v>2924</v>
      </c>
      <c r="F238" s="62" t="s">
        <v>3359</v>
      </c>
      <c r="H238" s="61" t="s">
        <v>3812</v>
      </c>
      <c r="I238" s="62" t="s">
        <v>8233</v>
      </c>
      <c r="K238" s="61" t="s">
        <v>4237</v>
      </c>
      <c r="L238" s="62" t="s">
        <v>5087</v>
      </c>
    </row>
    <row r="239" spans="2:12" x14ac:dyDescent="0.2">
      <c r="B239" s="61" t="s">
        <v>2500</v>
      </c>
      <c r="C239" s="62" t="s">
        <v>2075</v>
      </c>
      <c r="E239" s="61" t="s">
        <v>2925</v>
      </c>
      <c r="F239" s="62" t="s">
        <v>3360</v>
      </c>
      <c r="H239" s="61" t="s">
        <v>3813</v>
      </c>
      <c r="I239" s="62" t="s">
        <v>8234</v>
      </c>
      <c r="K239" s="61" t="s">
        <v>4238</v>
      </c>
      <c r="L239" s="62" t="s">
        <v>5088</v>
      </c>
    </row>
    <row r="240" spans="2:12" x14ac:dyDescent="0.2">
      <c r="B240" s="61" t="s">
        <v>2501</v>
      </c>
      <c r="C240" s="62" t="s">
        <v>2076</v>
      </c>
      <c r="E240" s="61" t="s">
        <v>2926</v>
      </c>
      <c r="F240" s="62" t="s">
        <v>3361</v>
      </c>
      <c r="H240" s="61" t="s">
        <v>3814</v>
      </c>
      <c r="I240" s="62" t="s">
        <v>8235</v>
      </c>
      <c r="K240" s="61" t="s">
        <v>4239</v>
      </c>
      <c r="L240" s="62" t="s">
        <v>5089</v>
      </c>
    </row>
    <row r="241" spans="2:12" x14ac:dyDescent="0.2">
      <c r="B241" s="61" t="s">
        <v>2502</v>
      </c>
      <c r="C241" s="62" t="s">
        <v>2077</v>
      </c>
      <c r="E241" s="61" t="s">
        <v>2927</v>
      </c>
      <c r="F241" s="62" t="s">
        <v>3362</v>
      </c>
      <c r="H241" s="61" t="s">
        <v>3815</v>
      </c>
      <c r="I241" s="62" t="s">
        <v>8236</v>
      </c>
      <c r="K241" s="61" t="s">
        <v>4240</v>
      </c>
      <c r="L241" s="62" t="s">
        <v>5090</v>
      </c>
    </row>
    <row r="242" spans="2:12" s="151" customFormat="1" x14ac:dyDescent="0.2">
      <c r="B242" s="163" t="s">
        <v>2503</v>
      </c>
      <c r="C242" s="164" t="s">
        <v>2078</v>
      </c>
      <c r="E242" s="163" t="s">
        <v>2928</v>
      </c>
      <c r="F242" s="164" t="s">
        <v>3363</v>
      </c>
      <c r="H242" s="163" t="s">
        <v>3816</v>
      </c>
      <c r="I242" s="164" t="s">
        <v>8237</v>
      </c>
      <c r="K242" s="163" t="s">
        <v>4241</v>
      </c>
      <c r="L242" s="164" t="s">
        <v>5091</v>
      </c>
    </row>
    <row r="243" spans="2:12" x14ac:dyDescent="0.2">
      <c r="B243" s="61" t="s">
        <v>2504</v>
      </c>
      <c r="C243" s="62" t="s">
        <v>2079</v>
      </c>
      <c r="E243" s="61" t="s">
        <v>2929</v>
      </c>
      <c r="F243" s="62" t="s">
        <v>3364</v>
      </c>
      <c r="H243" s="61" t="s">
        <v>3817</v>
      </c>
      <c r="I243" s="62" t="s">
        <v>8238</v>
      </c>
      <c r="K243" s="61" t="s">
        <v>4242</v>
      </c>
      <c r="L243" s="62" t="s">
        <v>5092</v>
      </c>
    </row>
    <row r="244" spans="2:12" x14ac:dyDescent="0.2">
      <c r="B244" s="61" t="s">
        <v>2505</v>
      </c>
      <c r="C244" s="62" t="s">
        <v>2080</v>
      </c>
      <c r="E244" s="61" t="s">
        <v>2930</v>
      </c>
      <c r="F244" s="62" t="s">
        <v>3365</v>
      </c>
      <c r="H244" s="61" t="s">
        <v>3818</v>
      </c>
      <c r="I244" s="62" t="s">
        <v>8239</v>
      </c>
      <c r="K244" s="61" t="s">
        <v>4243</v>
      </c>
      <c r="L244" s="62" t="s">
        <v>5093</v>
      </c>
    </row>
    <row r="245" spans="2:12" x14ac:dyDescent="0.2">
      <c r="B245" s="61" t="s">
        <v>2506</v>
      </c>
      <c r="C245" s="62" t="s">
        <v>2081</v>
      </c>
      <c r="E245" s="61" t="s">
        <v>2931</v>
      </c>
      <c r="F245" s="62" t="s">
        <v>3366</v>
      </c>
      <c r="H245" s="61" t="s">
        <v>3819</v>
      </c>
      <c r="I245" s="62" t="s">
        <v>8240</v>
      </c>
      <c r="K245" s="61" t="s">
        <v>4244</v>
      </c>
      <c r="L245" s="62" t="s">
        <v>5094</v>
      </c>
    </row>
    <row r="246" spans="2:12" x14ac:dyDescent="0.2">
      <c r="B246" s="61" t="s">
        <v>2507</v>
      </c>
      <c r="C246" s="62" t="s">
        <v>2082</v>
      </c>
      <c r="E246" s="61" t="s">
        <v>2932</v>
      </c>
      <c r="F246" s="62" t="s">
        <v>3367</v>
      </c>
      <c r="H246" s="61" t="s">
        <v>3820</v>
      </c>
      <c r="I246" s="62" t="s">
        <v>8241</v>
      </c>
      <c r="K246" s="61" t="s">
        <v>4245</v>
      </c>
      <c r="L246" s="62" t="s">
        <v>5095</v>
      </c>
    </row>
    <row r="247" spans="2:12" x14ac:dyDescent="0.2">
      <c r="B247" s="61" t="s">
        <v>2508</v>
      </c>
      <c r="C247" s="62" t="s">
        <v>2083</v>
      </c>
      <c r="E247" s="61" t="s">
        <v>2933</v>
      </c>
      <c r="F247" s="62" t="s">
        <v>3368</v>
      </c>
      <c r="H247" s="61" t="s">
        <v>3821</v>
      </c>
      <c r="I247" s="62" t="s">
        <v>8242</v>
      </c>
      <c r="K247" s="61" t="s">
        <v>4246</v>
      </c>
      <c r="L247" s="62" t="s">
        <v>5096</v>
      </c>
    </row>
    <row r="248" spans="2:12" x14ac:dyDescent="0.2">
      <c r="B248" s="61" t="s">
        <v>2509</v>
      </c>
      <c r="C248" s="62" t="s">
        <v>2084</v>
      </c>
      <c r="E248" s="61" t="s">
        <v>2934</v>
      </c>
      <c r="F248" s="62" t="s">
        <v>3369</v>
      </c>
      <c r="H248" s="61" t="s">
        <v>3822</v>
      </c>
      <c r="I248" s="62" t="s">
        <v>8243</v>
      </c>
      <c r="K248" s="61" t="s">
        <v>4247</v>
      </c>
      <c r="L248" s="62" t="s">
        <v>5097</v>
      </c>
    </row>
    <row r="249" spans="2:12" x14ac:dyDescent="0.2">
      <c r="B249" s="61" t="s">
        <v>2510</v>
      </c>
      <c r="C249" s="62" t="s">
        <v>2085</v>
      </c>
      <c r="E249" s="61" t="s">
        <v>2935</v>
      </c>
      <c r="F249" s="62" t="s">
        <v>3370</v>
      </c>
      <c r="H249" s="61" t="s">
        <v>3823</v>
      </c>
      <c r="I249" s="62" t="s">
        <v>8244</v>
      </c>
      <c r="K249" s="61" t="s">
        <v>4248</v>
      </c>
      <c r="L249" s="62" t="s">
        <v>5098</v>
      </c>
    </row>
    <row r="250" spans="2:12" x14ac:dyDescent="0.2">
      <c r="B250" s="61" t="s">
        <v>2511</v>
      </c>
      <c r="C250" s="62" t="s">
        <v>2086</v>
      </c>
      <c r="E250" s="61" t="s">
        <v>2936</v>
      </c>
      <c r="F250" s="62" t="s">
        <v>3371</v>
      </c>
      <c r="H250" s="61" t="s">
        <v>3824</v>
      </c>
      <c r="I250" s="62" t="s">
        <v>8245</v>
      </c>
      <c r="K250" s="61" t="s">
        <v>4249</v>
      </c>
      <c r="L250" s="62" t="s">
        <v>5099</v>
      </c>
    </row>
    <row r="251" spans="2:12" x14ac:dyDescent="0.2">
      <c r="B251" s="61" t="s">
        <v>2512</v>
      </c>
      <c r="C251" s="62" t="s">
        <v>2087</v>
      </c>
      <c r="E251" s="61" t="s">
        <v>2937</v>
      </c>
      <c r="F251" s="62" t="s">
        <v>3372</v>
      </c>
      <c r="H251" s="61" t="s">
        <v>3825</v>
      </c>
      <c r="I251" s="62" t="s">
        <v>8246</v>
      </c>
      <c r="K251" s="61" t="s">
        <v>4250</v>
      </c>
      <c r="L251" s="62" t="s">
        <v>5100</v>
      </c>
    </row>
    <row r="252" spans="2:12" x14ac:dyDescent="0.2">
      <c r="B252" s="61" t="s">
        <v>2513</v>
      </c>
      <c r="C252" s="62" t="s">
        <v>2088</v>
      </c>
      <c r="E252" s="61" t="s">
        <v>2938</v>
      </c>
      <c r="F252" s="62" t="s">
        <v>3373</v>
      </c>
      <c r="H252" s="61" t="s">
        <v>3826</v>
      </c>
      <c r="I252" s="62" t="s">
        <v>8247</v>
      </c>
      <c r="K252" s="61" t="s">
        <v>4251</v>
      </c>
      <c r="L252" s="62" t="s">
        <v>5101</v>
      </c>
    </row>
    <row r="253" spans="2:12" x14ac:dyDescent="0.2">
      <c r="B253" s="61" t="s">
        <v>2514</v>
      </c>
      <c r="C253" s="62" t="s">
        <v>2089</v>
      </c>
      <c r="E253" s="61" t="s">
        <v>2939</v>
      </c>
      <c r="F253" s="62" t="s">
        <v>3374</v>
      </c>
      <c r="H253" s="61" t="s">
        <v>3827</v>
      </c>
      <c r="I253" s="62" t="s">
        <v>8248</v>
      </c>
      <c r="K253" s="61" t="s">
        <v>4252</v>
      </c>
      <c r="L253" s="62" t="s">
        <v>5102</v>
      </c>
    </row>
    <row r="254" spans="2:12" x14ac:dyDescent="0.2">
      <c r="B254" s="61" t="s">
        <v>2515</v>
      </c>
      <c r="C254" s="62" t="s">
        <v>2090</v>
      </c>
      <c r="E254" s="61" t="s">
        <v>2940</v>
      </c>
      <c r="F254" s="62" t="s">
        <v>3375</v>
      </c>
      <c r="H254" s="61" t="s">
        <v>3828</v>
      </c>
      <c r="I254" s="62" t="s">
        <v>8249</v>
      </c>
      <c r="K254" s="61" t="s">
        <v>4253</v>
      </c>
      <c r="L254" s="62" t="s">
        <v>5103</v>
      </c>
    </row>
    <row r="255" spans="2:12" x14ac:dyDescent="0.2">
      <c r="B255" s="61" t="s">
        <v>2516</v>
      </c>
      <c r="C255" s="62" t="s">
        <v>2091</v>
      </c>
      <c r="E255" s="61" t="s">
        <v>2941</v>
      </c>
      <c r="F255" s="62" t="s">
        <v>3376</v>
      </c>
      <c r="H255" s="61" t="s">
        <v>3829</v>
      </c>
      <c r="I255" s="62" t="s">
        <v>8250</v>
      </c>
      <c r="K255" s="61" t="s">
        <v>4254</v>
      </c>
      <c r="L255" s="62" t="s">
        <v>5104</v>
      </c>
    </row>
    <row r="256" spans="2:12" x14ac:dyDescent="0.2">
      <c r="B256" s="61" t="s">
        <v>2517</v>
      </c>
      <c r="C256" s="62" t="s">
        <v>2092</v>
      </c>
      <c r="E256" s="61" t="s">
        <v>2942</v>
      </c>
      <c r="F256" s="62" t="s">
        <v>3377</v>
      </c>
      <c r="H256" s="61" t="s">
        <v>3830</v>
      </c>
      <c r="I256" s="62" t="s">
        <v>8251</v>
      </c>
      <c r="K256" s="61" t="s">
        <v>4255</v>
      </c>
      <c r="L256" s="62" t="s">
        <v>5105</v>
      </c>
    </row>
    <row r="257" spans="2:12" x14ac:dyDescent="0.2">
      <c r="B257" s="61" t="s">
        <v>2518</v>
      </c>
      <c r="C257" s="62" t="s">
        <v>2093</v>
      </c>
      <c r="E257" s="61" t="s">
        <v>2943</v>
      </c>
      <c r="F257" s="62" t="s">
        <v>3378</v>
      </c>
      <c r="H257" s="61" t="s">
        <v>3831</v>
      </c>
      <c r="I257" s="62" t="s">
        <v>8252</v>
      </c>
      <c r="K257" s="61" t="s">
        <v>4256</v>
      </c>
      <c r="L257" s="62" t="s">
        <v>5106</v>
      </c>
    </row>
    <row r="258" spans="2:12" x14ac:dyDescent="0.2">
      <c r="B258" s="61" t="s">
        <v>2519</v>
      </c>
      <c r="C258" s="62" t="s">
        <v>2094</v>
      </c>
      <c r="E258" s="61" t="s">
        <v>2944</v>
      </c>
      <c r="F258" s="62" t="s">
        <v>3379</v>
      </c>
      <c r="H258" s="61" t="s">
        <v>3832</v>
      </c>
      <c r="I258" s="62" t="s">
        <v>8253</v>
      </c>
      <c r="K258" s="61" t="s">
        <v>4257</v>
      </c>
      <c r="L258" s="62" t="s">
        <v>5107</v>
      </c>
    </row>
    <row r="259" spans="2:12" s="151" customFormat="1" x14ac:dyDescent="0.2">
      <c r="B259" s="163" t="s">
        <v>2520</v>
      </c>
      <c r="C259" s="164" t="s">
        <v>2095</v>
      </c>
      <c r="E259" s="163" t="s">
        <v>2945</v>
      </c>
      <c r="F259" s="164" t="s">
        <v>3380</v>
      </c>
      <c r="H259" s="163" t="s">
        <v>3833</v>
      </c>
      <c r="I259" s="164" t="s">
        <v>8254</v>
      </c>
      <c r="K259" s="163" t="s">
        <v>4258</v>
      </c>
      <c r="L259" s="164" t="s">
        <v>5108</v>
      </c>
    </row>
    <row r="260" spans="2:12" x14ac:dyDescent="0.2">
      <c r="B260" s="61" t="s">
        <v>2521</v>
      </c>
      <c r="C260" s="62" t="s">
        <v>2096</v>
      </c>
      <c r="E260" s="61" t="s">
        <v>2946</v>
      </c>
      <c r="F260" s="62" t="s">
        <v>3381</v>
      </c>
      <c r="H260" s="61" t="s">
        <v>3834</v>
      </c>
      <c r="I260" s="62" t="s">
        <v>8255</v>
      </c>
      <c r="K260" s="61" t="s">
        <v>4259</v>
      </c>
      <c r="L260" s="62" t="s">
        <v>5109</v>
      </c>
    </row>
    <row r="261" spans="2:12" x14ac:dyDescent="0.2">
      <c r="B261" s="61" t="s">
        <v>2522</v>
      </c>
      <c r="C261" s="62" t="s">
        <v>2097</v>
      </c>
      <c r="E261" s="61" t="s">
        <v>2947</v>
      </c>
      <c r="F261" s="62" t="s">
        <v>3382</v>
      </c>
      <c r="H261" s="61" t="s">
        <v>3835</v>
      </c>
      <c r="I261" s="62" t="s">
        <v>8256</v>
      </c>
      <c r="K261" s="61" t="s">
        <v>4260</v>
      </c>
      <c r="L261" s="62" t="s">
        <v>5110</v>
      </c>
    </row>
    <row r="262" spans="2:12" x14ac:dyDescent="0.2">
      <c r="B262" s="61" t="s">
        <v>2523</v>
      </c>
      <c r="C262" s="62" t="s">
        <v>2098</v>
      </c>
      <c r="E262" s="61" t="s">
        <v>2948</v>
      </c>
      <c r="F262" s="62" t="s">
        <v>3383</v>
      </c>
      <c r="H262" s="61" t="s">
        <v>3836</v>
      </c>
      <c r="I262" s="62" t="s">
        <v>8257</v>
      </c>
      <c r="K262" s="61" t="s">
        <v>4261</v>
      </c>
      <c r="L262" s="62" t="s">
        <v>5111</v>
      </c>
    </row>
    <row r="263" spans="2:12" x14ac:dyDescent="0.2">
      <c r="B263" s="61" t="s">
        <v>2524</v>
      </c>
      <c r="C263" s="62" t="s">
        <v>2099</v>
      </c>
      <c r="E263" s="61" t="s">
        <v>2949</v>
      </c>
      <c r="F263" s="62" t="s">
        <v>3384</v>
      </c>
      <c r="H263" s="61" t="s">
        <v>3837</v>
      </c>
      <c r="I263" s="62" t="s">
        <v>8258</v>
      </c>
      <c r="K263" s="61" t="s">
        <v>4262</v>
      </c>
      <c r="L263" s="62" t="s">
        <v>5112</v>
      </c>
    </row>
    <row r="264" spans="2:12" x14ac:dyDescent="0.2">
      <c r="B264" s="61" t="s">
        <v>2525</v>
      </c>
      <c r="C264" s="62" t="s">
        <v>2100</v>
      </c>
      <c r="E264" s="61" t="s">
        <v>2950</v>
      </c>
      <c r="F264" s="62" t="s">
        <v>3385</v>
      </c>
      <c r="H264" s="61" t="s">
        <v>3838</v>
      </c>
      <c r="I264" s="62" t="s">
        <v>8259</v>
      </c>
      <c r="K264" s="61" t="s">
        <v>4263</v>
      </c>
      <c r="L264" s="62" t="s">
        <v>5113</v>
      </c>
    </row>
    <row r="265" spans="2:12" x14ac:dyDescent="0.2">
      <c r="B265" s="61" t="s">
        <v>2526</v>
      </c>
      <c r="C265" s="62" t="s">
        <v>2101</v>
      </c>
      <c r="E265" s="61" t="s">
        <v>2951</v>
      </c>
      <c r="F265" s="62" t="s">
        <v>3386</v>
      </c>
      <c r="H265" s="61" t="s">
        <v>3839</v>
      </c>
      <c r="I265" s="62" t="s">
        <v>8260</v>
      </c>
      <c r="K265" s="61" t="s">
        <v>4264</v>
      </c>
      <c r="L265" s="62" t="s">
        <v>5114</v>
      </c>
    </row>
    <row r="266" spans="2:12" x14ac:dyDescent="0.2">
      <c r="B266" s="61" t="s">
        <v>2527</v>
      </c>
      <c r="C266" s="62" t="s">
        <v>2102</v>
      </c>
      <c r="E266" s="61" t="s">
        <v>2952</v>
      </c>
      <c r="F266" s="62" t="s">
        <v>3387</v>
      </c>
      <c r="H266" s="61" t="s">
        <v>3840</v>
      </c>
      <c r="I266" s="62" t="s">
        <v>8261</v>
      </c>
      <c r="K266" s="61" t="s">
        <v>4265</v>
      </c>
      <c r="L266" s="62" t="s">
        <v>5115</v>
      </c>
    </row>
    <row r="267" spans="2:12" x14ac:dyDescent="0.2">
      <c r="B267" s="61" t="s">
        <v>2528</v>
      </c>
      <c r="C267" s="62" t="s">
        <v>2103</v>
      </c>
      <c r="E267" s="61" t="s">
        <v>2953</v>
      </c>
      <c r="F267" s="62" t="s">
        <v>3388</v>
      </c>
      <c r="H267" s="61" t="s">
        <v>3841</v>
      </c>
      <c r="I267" s="62" t="s">
        <v>8262</v>
      </c>
      <c r="K267" s="61" t="s">
        <v>4266</v>
      </c>
      <c r="L267" s="62" t="s">
        <v>5116</v>
      </c>
    </row>
    <row r="268" spans="2:12" x14ac:dyDescent="0.2">
      <c r="B268" s="61" t="s">
        <v>2529</v>
      </c>
      <c r="C268" s="62" t="s">
        <v>2104</v>
      </c>
      <c r="E268" s="61" t="s">
        <v>2954</v>
      </c>
      <c r="F268" s="62" t="s">
        <v>3389</v>
      </c>
      <c r="H268" s="61" t="s">
        <v>3842</v>
      </c>
      <c r="I268" s="62" t="s">
        <v>8263</v>
      </c>
      <c r="K268" s="61" t="s">
        <v>4267</v>
      </c>
      <c r="L268" s="62" t="s">
        <v>5117</v>
      </c>
    </row>
    <row r="269" spans="2:12" x14ac:dyDescent="0.2">
      <c r="B269" s="61" t="s">
        <v>2530</v>
      </c>
      <c r="C269" s="62" t="s">
        <v>2105</v>
      </c>
      <c r="E269" s="61" t="s">
        <v>2955</v>
      </c>
      <c r="F269" s="62" t="s">
        <v>3390</v>
      </c>
      <c r="H269" s="61" t="s">
        <v>3843</v>
      </c>
      <c r="I269" s="62" t="s">
        <v>8264</v>
      </c>
      <c r="K269" s="61" t="s">
        <v>4268</v>
      </c>
      <c r="L269" s="62" t="s">
        <v>5118</v>
      </c>
    </row>
    <row r="270" spans="2:12" x14ac:dyDescent="0.2">
      <c r="B270" s="61" t="s">
        <v>2531</v>
      </c>
      <c r="C270" s="62" t="s">
        <v>2106</v>
      </c>
      <c r="E270" s="61" t="s">
        <v>2956</v>
      </c>
      <c r="F270" s="62" t="s">
        <v>3391</v>
      </c>
      <c r="H270" s="61" t="s">
        <v>3844</v>
      </c>
      <c r="I270" s="62" t="s">
        <v>8265</v>
      </c>
      <c r="K270" s="61" t="s">
        <v>4269</v>
      </c>
      <c r="L270" s="62" t="s">
        <v>5119</v>
      </c>
    </row>
    <row r="271" spans="2:12" x14ac:dyDescent="0.2">
      <c r="B271" s="61" t="s">
        <v>2532</v>
      </c>
      <c r="C271" s="62" t="s">
        <v>2107</v>
      </c>
      <c r="E271" s="61" t="s">
        <v>2957</v>
      </c>
      <c r="F271" s="62" t="s">
        <v>3392</v>
      </c>
      <c r="H271" s="61" t="s">
        <v>3845</v>
      </c>
      <c r="I271" s="62" t="s">
        <v>8266</v>
      </c>
      <c r="K271" s="61" t="s">
        <v>4270</v>
      </c>
      <c r="L271" s="62" t="s">
        <v>5120</v>
      </c>
    </row>
    <row r="272" spans="2:12" x14ac:dyDescent="0.2">
      <c r="B272" s="61" t="s">
        <v>2533</v>
      </c>
      <c r="C272" s="62" t="s">
        <v>2108</v>
      </c>
      <c r="E272" s="61" t="s">
        <v>2958</v>
      </c>
      <c r="F272" s="62" t="s">
        <v>3393</v>
      </c>
      <c r="H272" s="61" t="s">
        <v>3846</v>
      </c>
      <c r="I272" s="62" t="s">
        <v>8267</v>
      </c>
      <c r="K272" s="61" t="s">
        <v>4271</v>
      </c>
      <c r="L272" s="62" t="s">
        <v>5121</v>
      </c>
    </row>
    <row r="273" spans="2:12" x14ac:dyDescent="0.2">
      <c r="B273" s="61" t="s">
        <v>2534</v>
      </c>
      <c r="C273" s="62" t="s">
        <v>2109</v>
      </c>
      <c r="E273" s="61" t="s">
        <v>2959</v>
      </c>
      <c r="F273" s="62" t="s">
        <v>3394</v>
      </c>
      <c r="H273" s="61" t="s">
        <v>3847</v>
      </c>
      <c r="I273" s="62" t="s">
        <v>8268</v>
      </c>
      <c r="K273" s="61" t="s">
        <v>4272</v>
      </c>
      <c r="L273" s="62" t="s">
        <v>5122</v>
      </c>
    </row>
    <row r="274" spans="2:12" x14ac:dyDescent="0.2">
      <c r="B274" s="61" t="s">
        <v>2535</v>
      </c>
      <c r="C274" s="62" t="s">
        <v>2110</v>
      </c>
      <c r="E274" s="61" t="s">
        <v>2960</v>
      </c>
      <c r="F274" s="62" t="s">
        <v>3395</v>
      </c>
      <c r="H274" s="61" t="s">
        <v>3848</v>
      </c>
      <c r="I274" s="62" t="s">
        <v>8269</v>
      </c>
      <c r="K274" s="61" t="s">
        <v>4273</v>
      </c>
      <c r="L274" s="62" t="s">
        <v>5123</v>
      </c>
    </row>
    <row r="275" spans="2:12" x14ac:dyDescent="0.2">
      <c r="B275" s="61" t="s">
        <v>2536</v>
      </c>
      <c r="C275" s="62" t="s">
        <v>2111</v>
      </c>
      <c r="E275" s="61" t="s">
        <v>2961</v>
      </c>
      <c r="F275" s="62" t="s">
        <v>3396</v>
      </c>
      <c r="H275" s="61" t="s">
        <v>3849</v>
      </c>
      <c r="I275" s="62" t="s">
        <v>8270</v>
      </c>
      <c r="K275" s="61" t="s">
        <v>4274</v>
      </c>
      <c r="L275" s="62" t="s">
        <v>5124</v>
      </c>
    </row>
    <row r="276" spans="2:12" s="151" customFormat="1" x14ac:dyDescent="0.2">
      <c r="B276" s="163" t="s">
        <v>2537</v>
      </c>
      <c r="C276" s="164" t="s">
        <v>2112</v>
      </c>
      <c r="E276" s="163" t="s">
        <v>2962</v>
      </c>
      <c r="F276" s="164" t="s">
        <v>3397</v>
      </c>
      <c r="H276" s="163" t="s">
        <v>3850</v>
      </c>
      <c r="I276" s="164" t="s">
        <v>8271</v>
      </c>
      <c r="K276" s="163" t="s">
        <v>4275</v>
      </c>
      <c r="L276" s="164" t="s">
        <v>5125</v>
      </c>
    </row>
    <row r="277" spans="2:12" x14ac:dyDescent="0.2">
      <c r="B277" s="61" t="s">
        <v>2538</v>
      </c>
      <c r="C277" s="62" t="s">
        <v>2113</v>
      </c>
      <c r="E277" s="61" t="s">
        <v>2963</v>
      </c>
      <c r="F277" s="62" t="s">
        <v>3398</v>
      </c>
      <c r="H277" s="61" t="s">
        <v>3851</v>
      </c>
      <c r="I277" s="62" t="s">
        <v>8272</v>
      </c>
      <c r="K277" s="61" t="s">
        <v>4276</v>
      </c>
      <c r="L277" s="62" t="s">
        <v>5126</v>
      </c>
    </row>
    <row r="278" spans="2:12" x14ac:dyDescent="0.2">
      <c r="B278" s="61" t="s">
        <v>2539</v>
      </c>
      <c r="C278" s="62" t="s">
        <v>2114</v>
      </c>
      <c r="E278" s="61" t="s">
        <v>2964</v>
      </c>
      <c r="F278" s="62" t="s">
        <v>3399</v>
      </c>
      <c r="H278" s="61" t="s">
        <v>3852</v>
      </c>
      <c r="I278" s="62" t="s">
        <v>8273</v>
      </c>
      <c r="K278" s="61" t="s">
        <v>4277</v>
      </c>
      <c r="L278" s="62" t="s">
        <v>5127</v>
      </c>
    </row>
    <row r="279" spans="2:12" x14ac:dyDescent="0.2">
      <c r="B279" s="61" t="s">
        <v>2540</v>
      </c>
      <c r="C279" s="62" t="s">
        <v>2115</v>
      </c>
      <c r="E279" s="61" t="s">
        <v>2965</v>
      </c>
      <c r="F279" s="62" t="s">
        <v>3400</v>
      </c>
      <c r="H279" s="61" t="s">
        <v>3853</v>
      </c>
      <c r="I279" s="62" t="s">
        <v>8274</v>
      </c>
      <c r="K279" s="61" t="s">
        <v>4278</v>
      </c>
      <c r="L279" s="62" t="s">
        <v>5128</v>
      </c>
    </row>
    <row r="280" spans="2:12" x14ac:dyDescent="0.2">
      <c r="B280" s="61" t="s">
        <v>2541</v>
      </c>
      <c r="C280" s="62" t="s">
        <v>2116</v>
      </c>
      <c r="E280" s="61" t="s">
        <v>2966</v>
      </c>
      <c r="F280" s="62" t="s">
        <v>3401</v>
      </c>
      <c r="H280" s="61" t="s">
        <v>3854</v>
      </c>
      <c r="I280" s="62" t="s">
        <v>8275</v>
      </c>
      <c r="K280" s="61" t="s">
        <v>4279</v>
      </c>
      <c r="L280" s="62" t="s">
        <v>5129</v>
      </c>
    </row>
    <row r="281" spans="2:12" x14ac:dyDescent="0.2">
      <c r="B281" s="61" t="s">
        <v>2542</v>
      </c>
      <c r="C281" s="62" t="s">
        <v>2117</v>
      </c>
      <c r="E281" s="61" t="s">
        <v>2967</v>
      </c>
      <c r="F281" s="62" t="s">
        <v>3402</v>
      </c>
      <c r="H281" s="61" t="s">
        <v>3855</v>
      </c>
      <c r="I281" s="62" t="s">
        <v>8276</v>
      </c>
      <c r="K281" s="61" t="s">
        <v>4280</v>
      </c>
      <c r="L281" s="62" t="s">
        <v>5130</v>
      </c>
    </row>
    <row r="282" spans="2:12" x14ac:dyDescent="0.2">
      <c r="B282" s="61" t="s">
        <v>2543</v>
      </c>
      <c r="C282" s="62" t="s">
        <v>2118</v>
      </c>
      <c r="E282" s="61" t="s">
        <v>2968</v>
      </c>
      <c r="F282" s="62" t="s">
        <v>3403</v>
      </c>
      <c r="H282" s="61" t="s">
        <v>3856</v>
      </c>
      <c r="I282" s="62" t="s">
        <v>8277</v>
      </c>
      <c r="K282" s="61" t="s">
        <v>4281</v>
      </c>
      <c r="L282" s="62" t="s">
        <v>5131</v>
      </c>
    </row>
    <row r="283" spans="2:12" x14ac:dyDescent="0.2">
      <c r="B283" s="61" t="s">
        <v>2544</v>
      </c>
      <c r="C283" s="62" t="s">
        <v>2119</v>
      </c>
      <c r="E283" s="61" t="s">
        <v>2969</v>
      </c>
      <c r="F283" s="62" t="s">
        <v>3404</v>
      </c>
      <c r="H283" s="61" t="s">
        <v>3857</v>
      </c>
      <c r="I283" s="62" t="s">
        <v>8278</v>
      </c>
      <c r="K283" s="61" t="s">
        <v>4282</v>
      </c>
      <c r="L283" s="62" t="s">
        <v>5132</v>
      </c>
    </row>
    <row r="284" spans="2:12" x14ac:dyDescent="0.2">
      <c r="B284" s="61" t="s">
        <v>2545</v>
      </c>
      <c r="C284" s="62" t="s">
        <v>2120</v>
      </c>
      <c r="E284" s="61" t="s">
        <v>2970</v>
      </c>
      <c r="F284" s="62" t="s">
        <v>3405</v>
      </c>
      <c r="H284" s="61" t="s">
        <v>3858</v>
      </c>
      <c r="I284" s="62" t="s">
        <v>8279</v>
      </c>
      <c r="K284" s="61" t="s">
        <v>4283</v>
      </c>
      <c r="L284" s="62" t="s">
        <v>5133</v>
      </c>
    </row>
    <row r="285" spans="2:12" x14ac:dyDescent="0.2">
      <c r="B285" s="61" t="s">
        <v>2546</v>
      </c>
      <c r="C285" s="62" t="s">
        <v>2121</v>
      </c>
      <c r="E285" s="61" t="s">
        <v>2971</v>
      </c>
      <c r="F285" s="62" t="s">
        <v>3406</v>
      </c>
      <c r="H285" s="61" t="s">
        <v>3859</v>
      </c>
      <c r="I285" s="62" t="s">
        <v>8280</v>
      </c>
      <c r="K285" s="61" t="s">
        <v>4284</v>
      </c>
      <c r="L285" s="62" t="s">
        <v>5134</v>
      </c>
    </row>
    <row r="286" spans="2:12" x14ac:dyDescent="0.2">
      <c r="B286" s="61" t="s">
        <v>2547</v>
      </c>
      <c r="C286" s="62" t="s">
        <v>2122</v>
      </c>
      <c r="E286" s="61" t="s">
        <v>2972</v>
      </c>
      <c r="F286" s="62" t="s">
        <v>3407</v>
      </c>
      <c r="H286" s="61" t="s">
        <v>3860</v>
      </c>
      <c r="I286" s="62" t="s">
        <v>8281</v>
      </c>
      <c r="K286" s="61" t="s">
        <v>4285</v>
      </c>
      <c r="L286" s="62" t="s">
        <v>5135</v>
      </c>
    </row>
    <row r="287" spans="2:12" x14ac:dyDescent="0.2">
      <c r="B287" s="61" t="s">
        <v>2548</v>
      </c>
      <c r="C287" s="62" t="s">
        <v>2123</v>
      </c>
      <c r="E287" s="61" t="s">
        <v>2973</v>
      </c>
      <c r="F287" s="62" t="s">
        <v>3408</v>
      </c>
      <c r="H287" s="61" t="s">
        <v>3861</v>
      </c>
      <c r="I287" s="62" t="s">
        <v>8282</v>
      </c>
      <c r="K287" s="61" t="s">
        <v>4286</v>
      </c>
      <c r="L287" s="62" t="s">
        <v>5136</v>
      </c>
    </row>
    <row r="288" spans="2:12" x14ac:dyDescent="0.2">
      <c r="B288" s="61" t="s">
        <v>2549</v>
      </c>
      <c r="C288" s="62" t="s">
        <v>2124</v>
      </c>
      <c r="E288" s="61" t="s">
        <v>2974</v>
      </c>
      <c r="F288" s="62" t="s">
        <v>3409</v>
      </c>
      <c r="H288" s="61" t="s">
        <v>3862</v>
      </c>
      <c r="I288" s="62" t="s">
        <v>8283</v>
      </c>
      <c r="K288" s="61" t="s">
        <v>4287</v>
      </c>
      <c r="L288" s="62" t="s">
        <v>5137</v>
      </c>
    </row>
    <row r="289" spans="2:12" x14ac:dyDescent="0.2">
      <c r="B289" s="61" t="s">
        <v>2550</v>
      </c>
      <c r="C289" s="62" t="s">
        <v>2125</v>
      </c>
      <c r="E289" s="61" t="s">
        <v>2975</v>
      </c>
      <c r="F289" s="62" t="s">
        <v>3410</v>
      </c>
      <c r="H289" s="61" t="s">
        <v>3863</v>
      </c>
      <c r="I289" s="62" t="s">
        <v>8284</v>
      </c>
      <c r="K289" s="61" t="s">
        <v>4288</v>
      </c>
      <c r="L289" s="62" t="s">
        <v>5138</v>
      </c>
    </row>
    <row r="290" spans="2:12" x14ac:dyDescent="0.2">
      <c r="B290" s="61" t="s">
        <v>2551</v>
      </c>
      <c r="C290" s="62" t="s">
        <v>2126</v>
      </c>
      <c r="E290" s="61" t="s">
        <v>2976</v>
      </c>
      <c r="F290" s="62" t="s">
        <v>3411</v>
      </c>
      <c r="H290" s="61" t="s">
        <v>3864</v>
      </c>
      <c r="I290" s="62" t="s">
        <v>8285</v>
      </c>
      <c r="K290" s="61" t="s">
        <v>4289</v>
      </c>
      <c r="L290" s="62" t="s">
        <v>5139</v>
      </c>
    </row>
    <row r="291" spans="2:12" x14ac:dyDescent="0.2">
      <c r="B291" s="61" t="s">
        <v>2552</v>
      </c>
      <c r="C291" s="62" t="s">
        <v>2127</v>
      </c>
      <c r="E291" s="61" t="s">
        <v>2977</v>
      </c>
      <c r="F291" s="62" t="s">
        <v>3412</v>
      </c>
      <c r="H291" s="61" t="s">
        <v>3865</v>
      </c>
      <c r="I291" s="62" t="s">
        <v>8286</v>
      </c>
      <c r="K291" s="61" t="s">
        <v>4290</v>
      </c>
      <c r="L291" s="62" t="s">
        <v>5140</v>
      </c>
    </row>
    <row r="292" spans="2:12" x14ac:dyDescent="0.2">
      <c r="B292" s="61" t="s">
        <v>2553</v>
      </c>
      <c r="C292" s="62" t="s">
        <v>2128</v>
      </c>
      <c r="E292" s="61" t="s">
        <v>2978</v>
      </c>
      <c r="F292" s="62" t="s">
        <v>3413</v>
      </c>
      <c r="H292" s="61" t="s">
        <v>3866</v>
      </c>
      <c r="I292" s="62" t="s">
        <v>8287</v>
      </c>
      <c r="K292" s="61" t="s">
        <v>4291</v>
      </c>
      <c r="L292" s="62" t="s">
        <v>5141</v>
      </c>
    </row>
    <row r="293" spans="2:12" s="151" customFormat="1" x14ac:dyDescent="0.2">
      <c r="B293" s="163" t="s">
        <v>2554</v>
      </c>
      <c r="C293" s="164" t="s">
        <v>2129</v>
      </c>
      <c r="E293" s="163" t="s">
        <v>2979</v>
      </c>
      <c r="F293" s="164" t="s">
        <v>3414</v>
      </c>
      <c r="H293" s="163" t="s">
        <v>3867</v>
      </c>
      <c r="I293" s="164" t="s">
        <v>8288</v>
      </c>
      <c r="K293" s="163" t="s">
        <v>4292</v>
      </c>
      <c r="L293" s="164" t="s">
        <v>5142</v>
      </c>
    </row>
    <row r="294" spans="2:12" x14ac:dyDescent="0.2">
      <c r="B294" s="61" t="s">
        <v>2555</v>
      </c>
      <c r="C294" s="62" t="s">
        <v>2130</v>
      </c>
      <c r="E294" s="61" t="s">
        <v>2980</v>
      </c>
      <c r="F294" s="62" t="s">
        <v>3415</v>
      </c>
      <c r="H294" s="61" t="s">
        <v>3868</v>
      </c>
      <c r="I294" s="62" t="s">
        <v>8289</v>
      </c>
      <c r="K294" s="61" t="s">
        <v>4293</v>
      </c>
      <c r="L294" s="62" t="s">
        <v>5143</v>
      </c>
    </row>
    <row r="295" spans="2:12" x14ac:dyDescent="0.2">
      <c r="B295" s="61" t="s">
        <v>2556</v>
      </c>
      <c r="C295" s="62" t="s">
        <v>2131</v>
      </c>
      <c r="E295" s="61" t="s">
        <v>2981</v>
      </c>
      <c r="F295" s="62" t="s">
        <v>3416</v>
      </c>
      <c r="H295" s="61" t="s">
        <v>3869</v>
      </c>
      <c r="I295" s="62" t="s">
        <v>8290</v>
      </c>
      <c r="K295" s="61" t="s">
        <v>4294</v>
      </c>
      <c r="L295" s="62" t="s">
        <v>5144</v>
      </c>
    </row>
    <row r="296" spans="2:12" x14ac:dyDescent="0.2">
      <c r="B296" s="61" t="s">
        <v>2557</v>
      </c>
      <c r="C296" s="62" t="s">
        <v>2132</v>
      </c>
      <c r="E296" s="61" t="s">
        <v>2982</v>
      </c>
      <c r="F296" s="62" t="s">
        <v>3417</v>
      </c>
      <c r="H296" s="61" t="s">
        <v>3870</v>
      </c>
      <c r="I296" s="62" t="s">
        <v>8291</v>
      </c>
      <c r="K296" s="61" t="s">
        <v>4295</v>
      </c>
      <c r="L296" s="62" t="s">
        <v>5145</v>
      </c>
    </row>
    <row r="297" spans="2:12" x14ac:dyDescent="0.2">
      <c r="B297" s="61" t="s">
        <v>2558</v>
      </c>
      <c r="C297" s="62" t="s">
        <v>2133</v>
      </c>
      <c r="E297" s="61" t="s">
        <v>2983</v>
      </c>
      <c r="F297" s="62" t="s">
        <v>3418</v>
      </c>
      <c r="H297" s="61" t="s">
        <v>3871</v>
      </c>
      <c r="I297" s="62" t="s">
        <v>8292</v>
      </c>
      <c r="K297" s="61" t="s">
        <v>4296</v>
      </c>
      <c r="L297" s="62" t="s">
        <v>5146</v>
      </c>
    </row>
    <row r="298" spans="2:12" x14ac:dyDescent="0.2">
      <c r="B298" s="61" t="s">
        <v>2559</v>
      </c>
      <c r="C298" s="62" t="s">
        <v>2134</v>
      </c>
      <c r="E298" s="61" t="s">
        <v>2984</v>
      </c>
      <c r="F298" s="62" t="s">
        <v>3419</v>
      </c>
      <c r="H298" s="61" t="s">
        <v>3872</v>
      </c>
      <c r="I298" s="62" t="s">
        <v>8293</v>
      </c>
      <c r="K298" s="61" t="s">
        <v>4297</v>
      </c>
      <c r="L298" s="62" t="s">
        <v>5147</v>
      </c>
    </row>
    <row r="299" spans="2:12" x14ac:dyDescent="0.2">
      <c r="B299" s="61" t="s">
        <v>2560</v>
      </c>
      <c r="C299" s="62" t="s">
        <v>2135</v>
      </c>
      <c r="E299" s="61" t="s">
        <v>2985</v>
      </c>
      <c r="F299" s="62" t="s">
        <v>3420</v>
      </c>
      <c r="H299" s="61" t="s">
        <v>3873</v>
      </c>
      <c r="I299" s="62" t="s">
        <v>8294</v>
      </c>
      <c r="K299" s="61" t="s">
        <v>4298</v>
      </c>
      <c r="L299" s="62" t="s">
        <v>5148</v>
      </c>
    </row>
    <row r="300" spans="2:12" x14ac:dyDescent="0.2">
      <c r="B300" s="61" t="s">
        <v>2561</v>
      </c>
      <c r="C300" s="62" t="s">
        <v>2136</v>
      </c>
      <c r="E300" s="61" t="s">
        <v>2986</v>
      </c>
      <c r="F300" s="62" t="s">
        <v>3421</v>
      </c>
      <c r="H300" s="61" t="s">
        <v>3874</v>
      </c>
      <c r="I300" s="62" t="s">
        <v>8295</v>
      </c>
      <c r="K300" s="61" t="s">
        <v>4299</v>
      </c>
      <c r="L300" s="62" t="s">
        <v>5149</v>
      </c>
    </row>
    <row r="301" spans="2:12" x14ac:dyDescent="0.2">
      <c r="B301" s="61" t="s">
        <v>2562</v>
      </c>
      <c r="C301" s="62" t="s">
        <v>2137</v>
      </c>
      <c r="E301" s="61" t="s">
        <v>2987</v>
      </c>
      <c r="F301" s="62" t="s">
        <v>3422</v>
      </c>
      <c r="H301" s="61" t="s">
        <v>3875</v>
      </c>
      <c r="I301" s="62" t="s">
        <v>8296</v>
      </c>
      <c r="K301" s="61" t="s">
        <v>4300</v>
      </c>
      <c r="L301" s="62" t="s">
        <v>5150</v>
      </c>
    </row>
    <row r="302" spans="2:12" x14ac:dyDescent="0.2">
      <c r="B302" s="61" t="s">
        <v>2563</v>
      </c>
      <c r="C302" s="62" t="s">
        <v>2138</v>
      </c>
      <c r="E302" s="61" t="s">
        <v>2988</v>
      </c>
      <c r="F302" s="62" t="s">
        <v>3423</v>
      </c>
      <c r="H302" s="61" t="s">
        <v>3876</v>
      </c>
      <c r="I302" s="62" t="s">
        <v>8297</v>
      </c>
      <c r="K302" s="61" t="s">
        <v>4301</v>
      </c>
      <c r="L302" s="62" t="s">
        <v>5151</v>
      </c>
    </row>
    <row r="303" spans="2:12" x14ac:dyDescent="0.2">
      <c r="B303" s="61" t="s">
        <v>2564</v>
      </c>
      <c r="C303" s="62" t="s">
        <v>2139</v>
      </c>
      <c r="E303" s="61" t="s">
        <v>2989</v>
      </c>
      <c r="F303" s="62" t="s">
        <v>3424</v>
      </c>
      <c r="H303" s="61" t="s">
        <v>3877</v>
      </c>
      <c r="I303" s="62" t="s">
        <v>8298</v>
      </c>
      <c r="K303" s="61" t="s">
        <v>4302</v>
      </c>
      <c r="L303" s="62" t="s">
        <v>5152</v>
      </c>
    </row>
    <row r="304" spans="2:12" x14ac:dyDescent="0.2">
      <c r="B304" s="61" t="s">
        <v>2565</v>
      </c>
      <c r="C304" s="62" t="s">
        <v>2140</v>
      </c>
      <c r="E304" s="61" t="s">
        <v>2990</v>
      </c>
      <c r="F304" s="62" t="s">
        <v>3425</v>
      </c>
      <c r="H304" s="61" t="s">
        <v>3878</v>
      </c>
      <c r="I304" s="62" t="s">
        <v>8299</v>
      </c>
      <c r="K304" s="61" t="s">
        <v>4303</v>
      </c>
      <c r="L304" s="62" t="s">
        <v>5153</v>
      </c>
    </row>
    <row r="305" spans="2:12" x14ac:dyDescent="0.2">
      <c r="B305" s="61" t="s">
        <v>2566</v>
      </c>
      <c r="C305" s="62" t="s">
        <v>2141</v>
      </c>
      <c r="E305" s="61" t="s">
        <v>2991</v>
      </c>
      <c r="F305" s="62" t="s">
        <v>3426</v>
      </c>
      <c r="H305" s="61" t="s">
        <v>3879</v>
      </c>
      <c r="I305" s="62" t="s">
        <v>8300</v>
      </c>
      <c r="K305" s="61" t="s">
        <v>4304</v>
      </c>
      <c r="L305" s="62" t="s">
        <v>5154</v>
      </c>
    </row>
    <row r="306" spans="2:12" x14ac:dyDescent="0.2">
      <c r="B306" s="61" t="s">
        <v>2567</v>
      </c>
      <c r="C306" s="62" t="s">
        <v>2142</v>
      </c>
      <c r="E306" s="61" t="s">
        <v>2992</v>
      </c>
      <c r="F306" s="62" t="s">
        <v>3427</v>
      </c>
      <c r="H306" s="61" t="s">
        <v>3880</v>
      </c>
      <c r="I306" s="62" t="s">
        <v>8301</v>
      </c>
      <c r="K306" s="61" t="s">
        <v>4305</v>
      </c>
      <c r="L306" s="62" t="s">
        <v>5155</v>
      </c>
    </row>
    <row r="307" spans="2:12" x14ac:dyDescent="0.2">
      <c r="B307" s="61" t="s">
        <v>2568</v>
      </c>
      <c r="C307" s="62" t="s">
        <v>2143</v>
      </c>
      <c r="E307" s="61" t="s">
        <v>2993</v>
      </c>
      <c r="F307" s="62" t="s">
        <v>3428</v>
      </c>
      <c r="H307" s="61" t="s">
        <v>3881</v>
      </c>
      <c r="I307" s="62" t="s">
        <v>8302</v>
      </c>
      <c r="K307" s="61" t="s">
        <v>4306</v>
      </c>
      <c r="L307" s="62" t="s">
        <v>5156</v>
      </c>
    </row>
    <row r="308" spans="2:12" x14ac:dyDescent="0.2">
      <c r="B308" s="61" t="s">
        <v>2569</v>
      </c>
      <c r="C308" s="62" t="s">
        <v>2144</v>
      </c>
      <c r="E308" s="61" t="s">
        <v>2994</v>
      </c>
      <c r="F308" s="62" t="s">
        <v>3429</v>
      </c>
      <c r="H308" s="61" t="s">
        <v>3882</v>
      </c>
      <c r="I308" s="62" t="s">
        <v>8303</v>
      </c>
      <c r="K308" s="61" t="s">
        <v>4307</v>
      </c>
      <c r="L308" s="62" t="s">
        <v>5157</v>
      </c>
    </row>
    <row r="309" spans="2:12" x14ac:dyDescent="0.2">
      <c r="B309" s="61" t="s">
        <v>2570</v>
      </c>
      <c r="C309" s="62" t="s">
        <v>2145</v>
      </c>
      <c r="E309" s="61" t="s">
        <v>2995</v>
      </c>
      <c r="F309" s="62" t="s">
        <v>3430</v>
      </c>
      <c r="H309" s="61" t="s">
        <v>3883</v>
      </c>
      <c r="I309" s="62" t="s">
        <v>8304</v>
      </c>
      <c r="K309" s="61" t="s">
        <v>4308</v>
      </c>
      <c r="L309" s="62" t="s">
        <v>5158</v>
      </c>
    </row>
    <row r="310" spans="2:12" s="151" customFormat="1" x14ac:dyDescent="0.2">
      <c r="B310" s="163" t="s">
        <v>2571</v>
      </c>
      <c r="C310" s="164" t="s">
        <v>2146</v>
      </c>
      <c r="E310" s="163" t="s">
        <v>2996</v>
      </c>
      <c r="F310" s="164" t="s">
        <v>3431</v>
      </c>
      <c r="H310" s="163" t="s">
        <v>3884</v>
      </c>
      <c r="I310" s="164" t="s">
        <v>8305</v>
      </c>
      <c r="K310" s="163" t="s">
        <v>4309</v>
      </c>
      <c r="L310" s="164" t="s">
        <v>5159</v>
      </c>
    </row>
    <row r="311" spans="2:12" x14ac:dyDescent="0.2">
      <c r="B311" s="61" t="s">
        <v>2572</v>
      </c>
      <c r="C311" s="62" t="s">
        <v>2147</v>
      </c>
      <c r="E311" s="61" t="s">
        <v>2997</v>
      </c>
      <c r="F311" s="62" t="s">
        <v>3432</v>
      </c>
      <c r="H311" s="61" t="s">
        <v>3885</v>
      </c>
      <c r="I311" s="62" t="s">
        <v>8306</v>
      </c>
      <c r="K311" s="61" t="s">
        <v>4310</v>
      </c>
      <c r="L311" s="62" t="s">
        <v>5160</v>
      </c>
    </row>
    <row r="312" spans="2:12" x14ac:dyDescent="0.2">
      <c r="B312" s="61" t="s">
        <v>2573</v>
      </c>
      <c r="C312" s="62" t="s">
        <v>2148</v>
      </c>
      <c r="E312" s="61" t="s">
        <v>2998</v>
      </c>
      <c r="F312" s="62" t="s">
        <v>3433</v>
      </c>
      <c r="H312" s="61" t="s">
        <v>3886</v>
      </c>
      <c r="I312" s="62" t="s">
        <v>8307</v>
      </c>
      <c r="K312" s="61" t="s">
        <v>4311</v>
      </c>
      <c r="L312" s="62" t="s">
        <v>5161</v>
      </c>
    </row>
    <row r="313" spans="2:12" x14ac:dyDescent="0.2">
      <c r="B313" s="61" t="s">
        <v>2574</v>
      </c>
      <c r="C313" s="62" t="s">
        <v>2149</v>
      </c>
      <c r="E313" s="61" t="s">
        <v>2999</v>
      </c>
      <c r="F313" s="62" t="s">
        <v>3434</v>
      </c>
      <c r="H313" s="61" t="s">
        <v>3887</v>
      </c>
      <c r="I313" s="62" t="s">
        <v>8308</v>
      </c>
      <c r="K313" s="61" t="s">
        <v>4312</v>
      </c>
      <c r="L313" s="62" t="s">
        <v>5162</v>
      </c>
    </row>
    <row r="314" spans="2:12" x14ac:dyDescent="0.2">
      <c r="B314" s="61" t="s">
        <v>2575</v>
      </c>
      <c r="C314" s="62" t="s">
        <v>2150</v>
      </c>
      <c r="E314" s="61" t="s">
        <v>3000</v>
      </c>
      <c r="F314" s="62" t="s">
        <v>3435</v>
      </c>
      <c r="H314" s="61" t="s">
        <v>3888</v>
      </c>
      <c r="I314" s="62" t="s">
        <v>8309</v>
      </c>
      <c r="K314" s="61" t="s">
        <v>4313</v>
      </c>
      <c r="L314" s="62" t="s">
        <v>5163</v>
      </c>
    </row>
    <row r="315" spans="2:12" x14ac:dyDescent="0.2">
      <c r="B315" s="61" t="s">
        <v>2576</v>
      </c>
      <c r="C315" s="62" t="s">
        <v>2151</v>
      </c>
      <c r="E315" s="61" t="s">
        <v>3001</v>
      </c>
      <c r="F315" s="62" t="s">
        <v>3436</v>
      </c>
      <c r="H315" s="61" t="s">
        <v>3889</v>
      </c>
      <c r="I315" s="62" t="s">
        <v>8310</v>
      </c>
      <c r="K315" s="61" t="s">
        <v>4314</v>
      </c>
      <c r="L315" s="62" t="s">
        <v>5164</v>
      </c>
    </row>
    <row r="316" spans="2:12" x14ac:dyDescent="0.2">
      <c r="B316" s="61" t="s">
        <v>2577</v>
      </c>
      <c r="C316" s="62" t="s">
        <v>2152</v>
      </c>
      <c r="E316" s="61" t="s">
        <v>3002</v>
      </c>
      <c r="F316" s="62" t="s">
        <v>3437</v>
      </c>
      <c r="H316" s="61" t="s">
        <v>3890</v>
      </c>
      <c r="I316" s="62" t="s">
        <v>8311</v>
      </c>
      <c r="K316" s="61" t="s">
        <v>4315</v>
      </c>
      <c r="L316" s="62" t="s">
        <v>5165</v>
      </c>
    </row>
    <row r="317" spans="2:12" x14ac:dyDescent="0.2">
      <c r="B317" s="61" t="s">
        <v>2578</v>
      </c>
      <c r="C317" s="62" t="s">
        <v>2153</v>
      </c>
      <c r="E317" s="61" t="s">
        <v>3003</v>
      </c>
      <c r="F317" s="62" t="s">
        <v>3438</v>
      </c>
      <c r="H317" s="61" t="s">
        <v>3891</v>
      </c>
      <c r="I317" s="62" t="s">
        <v>8312</v>
      </c>
      <c r="K317" s="61" t="s">
        <v>4316</v>
      </c>
      <c r="L317" s="62" t="s">
        <v>5166</v>
      </c>
    </row>
    <row r="318" spans="2:12" x14ac:dyDescent="0.2">
      <c r="B318" s="61" t="s">
        <v>2579</v>
      </c>
      <c r="C318" s="62" t="s">
        <v>2154</v>
      </c>
      <c r="E318" s="61" t="s">
        <v>3004</v>
      </c>
      <c r="F318" s="62" t="s">
        <v>3439</v>
      </c>
      <c r="H318" s="61" t="s">
        <v>3892</v>
      </c>
      <c r="I318" s="62" t="s">
        <v>8313</v>
      </c>
      <c r="K318" s="61" t="s">
        <v>4317</v>
      </c>
      <c r="L318" s="62" t="s">
        <v>5167</v>
      </c>
    </row>
    <row r="319" spans="2:12" x14ac:dyDescent="0.2">
      <c r="B319" s="61" t="s">
        <v>2580</v>
      </c>
      <c r="C319" s="62" t="s">
        <v>2155</v>
      </c>
      <c r="E319" s="61" t="s">
        <v>3005</v>
      </c>
      <c r="F319" s="62" t="s">
        <v>3440</v>
      </c>
      <c r="H319" s="61" t="s">
        <v>3893</v>
      </c>
      <c r="I319" s="62" t="s">
        <v>8314</v>
      </c>
      <c r="K319" s="61" t="s">
        <v>4318</v>
      </c>
      <c r="L319" s="62" t="s">
        <v>5168</v>
      </c>
    </row>
    <row r="320" spans="2:12" x14ac:dyDescent="0.2">
      <c r="B320" s="61" t="s">
        <v>2581</v>
      </c>
      <c r="C320" s="62" t="s">
        <v>2156</v>
      </c>
      <c r="E320" s="61" t="s">
        <v>3006</v>
      </c>
      <c r="F320" s="62" t="s">
        <v>3441</v>
      </c>
      <c r="H320" s="61" t="s">
        <v>3894</v>
      </c>
      <c r="I320" s="62" t="s">
        <v>8315</v>
      </c>
      <c r="K320" s="61" t="s">
        <v>4319</v>
      </c>
      <c r="L320" s="62" t="s">
        <v>5169</v>
      </c>
    </row>
    <row r="321" spans="2:12" x14ac:dyDescent="0.2">
      <c r="B321" s="61" t="s">
        <v>2582</v>
      </c>
      <c r="C321" s="62" t="s">
        <v>2157</v>
      </c>
      <c r="E321" s="61" t="s">
        <v>3007</v>
      </c>
      <c r="F321" s="62" t="s">
        <v>3442</v>
      </c>
      <c r="H321" s="61" t="s">
        <v>3895</v>
      </c>
      <c r="I321" s="62" t="s">
        <v>8316</v>
      </c>
      <c r="K321" s="61" t="s">
        <v>4320</v>
      </c>
      <c r="L321" s="62" t="s">
        <v>5170</v>
      </c>
    </row>
    <row r="322" spans="2:12" x14ac:dyDescent="0.2">
      <c r="B322" s="61" t="s">
        <v>2583</v>
      </c>
      <c r="C322" s="62" t="s">
        <v>2158</v>
      </c>
      <c r="E322" s="61" t="s">
        <v>3008</v>
      </c>
      <c r="F322" s="62" t="s">
        <v>3443</v>
      </c>
      <c r="H322" s="61" t="s">
        <v>3896</v>
      </c>
      <c r="I322" s="62" t="s">
        <v>8317</v>
      </c>
      <c r="K322" s="61" t="s">
        <v>4321</v>
      </c>
      <c r="L322" s="62" t="s">
        <v>5171</v>
      </c>
    </row>
    <row r="323" spans="2:12" x14ac:dyDescent="0.2">
      <c r="B323" s="61" t="s">
        <v>2584</v>
      </c>
      <c r="C323" s="62" t="s">
        <v>2159</v>
      </c>
      <c r="E323" s="61" t="s">
        <v>3009</v>
      </c>
      <c r="F323" s="62" t="s">
        <v>3444</v>
      </c>
      <c r="H323" s="61" t="s">
        <v>3897</v>
      </c>
      <c r="I323" s="62" t="s">
        <v>8318</v>
      </c>
      <c r="K323" s="61" t="s">
        <v>4322</v>
      </c>
      <c r="L323" s="62" t="s">
        <v>5172</v>
      </c>
    </row>
    <row r="324" spans="2:12" x14ac:dyDescent="0.2">
      <c r="B324" s="61" t="s">
        <v>2585</v>
      </c>
      <c r="C324" s="62" t="s">
        <v>2160</v>
      </c>
      <c r="E324" s="61" t="s">
        <v>3010</v>
      </c>
      <c r="F324" s="62" t="s">
        <v>3445</v>
      </c>
      <c r="H324" s="61" t="s">
        <v>3898</v>
      </c>
      <c r="I324" s="62" t="s">
        <v>8319</v>
      </c>
      <c r="K324" s="61" t="s">
        <v>4323</v>
      </c>
      <c r="L324" s="62" t="s">
        <v>5173</v>
      </c>
    </row>
    <row r="325" spans="2:12" x14ac:dyDescent="0.2">
      <c r="B325" s="61" t="s">
        <v>2586</v>
      </c>
      <c r="C325" s="62" t="s">
        <v>2161</v>
      </c>
      <c r="E325" s="61" t="s">
        <v>3011</v>
      </c>
      <c r="F325" s="62" t="s">
        <v>3446</v>
      </c>
      <c r="H325" s="61" t="s">
        <v>3899</v>
      </c>
      <c r="I325" s="62" t="s">
        <v>8320</v>
      </c>
      <c r="K325" s="61" t="s">
        <v>4324</v>
      </c>
      <c r="L325" s="62" t="s">
        <v>5174</v>
      </c>
    </row>
    <row r="326" spans="2:12" x14ac:dyDescent="0.2">
      <c r="B326" s="61" t="s">
        <v>2587</v>
      </c>
      <c r="C326" s="62" t="s">
        <v>2162</v>
      </c>
      <c r="E326" s="61" t="s">
        <v>3012</v>
      </c>
      <c r="F326" s="62" t="s">
        <v>3447</v>
      </c>
      <c r="H326" s="61" t="s">
        <v>3900</v>
      </c>
      <c r="I326" s="62" t="s">
        <v>8321</v>
      </c>
      <c r="K326" s="61" t="s">
        <v>4325</v>
      </c>
      <c r="L326" s="62" t="s">
        <v>5175</v>
      </c>
    </row>
    <row r="327" spans="2:12" s="151" customFormat="1" x14ac:dyDescent="0.2">
      <c r="B327" s="163" t="s">
        <v>2588</v>
      </c>
      <c r="C327" s="164" t="s">
        <v>2163</v>
      </c>
      <c r="E327" s="163" t="s">
        <v>3013</v>
      </c>
      <c r="F327" s="164" t="s">
        <v>3448</v>
      </c>
      <c r="H327" s="163" t="s">
        <v>3901</v>
      </c>
      <c r="I327" s="164" t="s">
        <v>8322</v>
      </c>
      <c r="K327" s="163" t="s">
        <v>4326</v>
      </c>
      <c r="L327" s="164" t="s">
        <v>5176</v>
      </c>
    </row>
    <row r="328" spans="2:12" x14ac:dyDescent="0.2">
      <c r="B328" s="61" t="s">
        <v>2589</v>
      </c>
      <c r="C328" s="62" t="s">
        <v>2164</v>
      </c>
      <c r="E328" s="61" t="s">
        <v>3014</v>
      </c>
      <c r="F328" s="62" t="s">
        <v>3449</v>
      </c>
      <c r="H328" s="61" t="s">
        <v>3902</v>
      </c>
      <c r="I328" s="62" t="s">
        <v>8323</v>
      </c>
      <c r="K328" s="61" t="s">
        <v>4327</v>
      </c>
      <c r="L328" s="62" t="s">
        <v>5177</v>
      </c>
    </row>
    <row r="329" spans="2:12" x14ac:dyDescent="0.2">
      <c r="B329" s="61" t="s">
        <v>2590</v>
      </c>
      <c r="C329" s="62" t="s">
        <v>2165</v>
      </c>
      <c r="E329" s="61" t="s">
        <v>3015</v>
      </c>
      <c r="F329" s="62" t="s">
        <v>3450</v>
      </c>
      <c r="H329" s="61" t="s">
        <v>3903</v>
      </c>
      <c r="I329" s="62" t="s">
        <v>8324</v>
      </c>
      <c r="K329" s="61" t="s">
        <v>4328</v>
      </c>
      <c r="L329" s="62" t="s">
        <v>5178</v>
      </c>
    </row>
    <row r="330" spans="2:12" x14ac:dyDescent="0.2">
      <c r="B330" s="61" t="s">
        <v>2591</v>
      </c>
      <c r="C330" s="62" t="s">
        <v>2166</v>
      </c>
      <c r="E330" s="61" t="s">
        <v>3016</v>
      </c>
      <c r="F330" s="62" t="s">
        <v>3451</v>
      </c>
      <c r="H330" s="61" t="s">
        <v>3904</v>
      </c>
      <c r="I330" s="62" t="s">
        <v>8325</v>
      </c>
      <c r="K330" s="61" t="s">
        <v>4329</v>
      </c>
      <c r="L330" s="62" t="s">
        <v>5179</v>
      </c>
    </row>
    <row r="331" spans="2:12" x14ac:dyDescent="0.2">
      <c r="B331" s="61" t="s">
        <v>2592</v>
      </c>
      <c r="C331" s="62" t="s">
        <v>2167</v>
      </c>
      <c r="E331" s="61" t="s">
        <v>3017</v>
      </c>
      <c r="F331" s="62" t="s">
        <v>3452</v>
      </c>
      <c r="H331" s="61" t="s">
        <v>3905</v>
      </c>
      <c r="I331" s="62" t="s">
        <v>8326</v>
      </c>
      <c r="K331" s="61" t="s">
        <v>4330</v>
      </c>
      <c r="L331" s="62" t="s">
        <v>5180</v>
      </c>
    </row>
    <row r="332" spans="2:12" x14ac:dyDescent="0.2">
      <c r="B332" s="61" t="s">
        <v>2593</v>
      </c>
      <c r="C332" s="62" t="s">
        <v>2168</v>
      </c>
      <c r="E332" s="61" t="s">
        <v>3018</v>
      </c>
      <c r="F332" s="62" t="s">
        <v>3453</v>
      </c>
      <c r="H332" s="61" t="s">
        <v>3906</v>
      </c>
      <c r="I332" s="62" t="s">
        <v>8327</v>
      </c>
      <c r="K332" s="61" t="s">
        <v>4331</v>
      </c>
      <c r="L332" s="62" t="s">
        <v>5181</v>
      </c>
    </row>
    <row r="333" spans="2:12" x14ac:dyDescent="0.2">
      <c r="B333" s="61" t="s">
        <v>2594</v>
      </c>
      <c r="C333" s="62" t="s">
        <v>2169</v>
      </c>
      <c r="E333" s="61" t="s">
        <v>3019</v>
      </c>
      <c r="F333" s="62" t="s">
        <v>3454</v>
      </c>
      <c r="H333" s="61" t="s">
        <v>3907</v>
      </c>
      <c r="I333" s="62" t="s">
        <v>8328</v>
      </c>
      <c r="K333" s="61" t="s">
        <v>4332</v>
      </c>
      <c r="L333" s="62" t="s">
        <v>5182</v>
      </c>
    </row>
    <row r="334" spans="2:12" x14ac:dyDescent="0.2">
      <c r="B334" s="61" t="s">
        <v>2595</v>
      </c>
      <c r="C334" s="62" t="s">
        <v>2170</v>
      </c>
      <c r="E334" s="61" t="s">
        <v>3020</v>
      </c>
      <c r="F334" s="62" t="s">
        <v>3455</v>
      </c>
      <c r="H334" s="61" t="s">
        <v>3908</v>
      </c>
      <c r="I334" s="62" t="s">
        <v>8329</v>
      </c>
      <c r="K334" s="61" t="s">
        <v>4333</v>
      </c>
      <c r="L334" s="62" t="s">
        <v>5183</v>
      </c>
    </row>
    <row r="335" spans="2:12" x14ac:dyDescent="0.2">
      <c r="B335" s="61" t="s">
        <v>2596</v>
      </c>
      <c r="C335" s="62" t="s">
        <v>2171</v>
      </c>
      <c r="E335" s="61" t="s">
        <v>3021</v>
      </c>
      <c r="F335" s="62" t="s">
        <v>3456</v>
      </c>
      <c r="H335" s="61" t="s">
        <v>3909</v>
      </c>
      <c r="I335" s="62" t="s">
        <v>8330</v>
      </c>
      <c r="K335" s="61" t="s">
        <v>4334</v>
      </c>
      <c r="L335" s="62" t="s">
        <v>5184</v>
      </c>
    </row>
    <row r="336" spans="2:12" x14ac:dyDescent="0.2">
      <c r="B336" s="61" t="s">
        <v>2597</v>
      </c>
      <c r="C336" s="62" t="s">
        <v>2172</v>
      </c>
      <c r="E336" s="61" t="s">
        <v>3022</v>
      </c>
      <c r="F336" s="62" t="s">
        <v>3457</v>
      </c>
      <c r="H336" s="61" t="s">
        <v>3910</v>
      </c>
      <c r="I336" s="62" t="s">
        <v>8331</v>
      </c>
      <c r="K336" s="61" t="s">
        <v>4335</v>
      </c>
      <c r="L336" s="62" t="s">
        <v>5185</v>
      </c>
    </row>
    <row r="337" spans="2:12" x14ac:dyDescent="0.2">
      <c r="B337" s="61" t="s">
        <v>2598</v>
      </c>
      <c r="C337" s="62" t="s">
        <v>2173</v>
      </c>
      <c r="E337" s="61" t="s">
        <v>3023</v>
      </c>
      <c r="F337" s="62" t="s">
        <v>3458</v>
      </c>
      <c r="H337" s="61" t="s">
        <v>3911</v>
      </c>
      <c r="I337" s="62" t="s">
        <v>8332</v>
      </c>
      <c r="K337" s="61" t="s">
        <v>4336</v>
      </c>
      <c r="L337" s="62" t="s">
        <v>5186</v>
      </c>
    </row>
    <row r="338" spans="2:12" x14ac:dyDescent="0.2">
      <c r="B338" s="61" t="s">
        <v>2599</v>
      </c>
      <c r="C338" s="62" t="s">
        <v>2174</v>
      </c>
      <c r="E338" s="61" t="s">
        <v>3024</v>
      </c>
      <c r="F338" s="62" t="s">
        <v>3459</v>
      </c>
      <c r="H338" s="61" t="s">
        <v>3912</v>
      </c>
      <c r="I338" s="62" t="s">
        <v>8333</v>
      </c>
      <c r="K338" s="61" t="s">
        <v>4337</v>
      </c>
      <c r="L338" s="62" t="s">
        <v>5187</v>
      </c>
    </row>
    <row r="339" spans="2:12" x14ac:dyDescent="0.2">
      <c r="B339" s="61" t="s">
        <v>2600</v>
      </c>
      <c r="C339" s="62" t="s">
        <v>2175</v>
      </c>
      <c r="E339" s="61" t="s">
        <v>3025</v>
      </c>
      <c r="F339" s="62" t="s">
        <v>3460</v>
      </c>
      <c r="H339" s="61" t="s">
        <v>3913</v>
      </c>
      <c r="I339" s="62" t="s">
        <v>8334</v>
      </c>
      <c r="K339" s="61" t="s">
        <v>4338</v>
      </c>
      <c r="L339" s="62" t="s">
        <v>5188</v>
      </c>
    </row>
    <row r="340" spans="2:12" x14ac:dyDescent="0.2">
      <c r="B340" s="61" t="s">
        <v>2601</v>
      </c>
      <c r="C340" s="62" t="s">
        <v>2176</v>
      </c>
      <c r="E340" s="61" t="s">
        <v>3026</v>
      </c>
      <c r="F340" s="62" t="s">
        <v>3461</v>
      </c>
      <c r="H340" s="61" t="s">
        <v>3914</v>
      </c>
      <c r="I340" s="62" t="s">
        <v>8335</v>
      </c>
      <c r="K340" s="61" t="s">
        <v>4339</v>
      </c>
      <c r="L340" s="62" t="s">
        <v>5189</v>
      </c>
    </row>
    <row r="341" spans="2:12" x14ac:dyDescent="0.2">
      <c r="B341" s="61" t="s">
        <v>2602</v>
      </c>
      <c r="C341" s="62" t="s">
        <v>2177</v>
      </c>
      <c r="E341" s="61" t="s">
        <v>3027</v>
      </c>
      <c r="F341" s="62" t="s">
        <v>3462</v>
      </c>
      <c r="H341" s="61" t="s">
        <v>3915</v>
      </c>
      <c r="I341" s="62" t="s">
        <v>8336</v>
      </c>
      <c r="K341" s="61" t="s">
        <v>4340</v>
      </c>
      <c r="L341" s="62" t="s">
        <v>5190</v>
      </c>
    </row>
    <row r="342" spans="2:12" x14ac:dyDescent="0.2">
      <c r="B342" s="61" t="s">
        <v>2603</v>
      </c>
      <c r="C342" s="62" t="s">
        <v>2178</v>
      </c>
      <c r="E342" s="61" t="s">
        <v>3028</v>
      </c>
      <c r="F342" s="62" t="s">
        <v>3463</v>
      </c>
      <c r="H342" s="61" t="s">
        <v>3916</v>
      </c>
      <c r="I342" s="62" t="s">
        <v>8337</v>
      </c>
      <c r="K342" s="61" t="s">
        <v>4341</v>
      </c>
      <c r="L342" s="62" t="s">
        <v>5191</v>
      </c>
    </row>
    <row r="343" spans="2:12" x14ac:dyDescent="0.2">
      <c r="B343" s="61" t="s">
        <v>2604</v>
      </c>
      <c r="C343" s="62" t="s">
        <v>2179</v>
      </c>
      <c r="E343" s="61" t="s">
        <v>3029</v>
      </c>
      <c r="F343" s="62" t="s">
        <v>3464</v>
      </c>
      <c r="H343" s="61" t="s">
        <v>3917</v>
      </c>
      <c r="I343" s="62" t="s">
        <v>8338</v>
      </c>
      <c r="K343" s="61" t="s">
        <v>4342</v>
      </c>
      <c r="L343" s="62" t="s">
        <v>5192</v>
      </c>
    </row>
    <row r="344" spans="2:12" s="151" customFormat="1" x14ac:dyDescent="0.2">
      <c r="B344" s="163" t="s">
        <v>2605</v>
      </c>
      <c r="C344" s="164" t="s">
        <v>2180</v>
      </c>
      <c r="E344" s="163" t="s">
        <v>3030</v>
      </c>
      <c r="F344" s="164" t="s">
        <v>3465</v>
      </c>
      <c r="H344" s="163" t="s">
        <v>3918</v>
      </c>
      <c r="I344" s="164" t="s">
        <v>8339</v>
      </c>
      <c r="K344" s="163" t="s">
        <v>4343</v>
      </c>
      <c r="L344" s="164" t="s">
        <v>5193</v>
      </c>
    </row>
    <row r="345" spans="2:12" x14ac:dyDescent="0.2">
      <c r="B345" s="61" t="s">
        <v>2606</v>
      </c>
      <c r="C345" s="62" t="s">
        <v>2181</v>
      </c>
      <c r="E345" s="61" t="s">
        <v>3031</v>
      </c>
      <c r="F345" s="62" t="s">
        <v>3466</v>
      </c>
      <c r="H345" s="61" t="s">
        <v>3919</v>
      </c>
      <c r="I345" s="62" t="s">
        <v>8340</v>
      </c>
      <c r="K345" s="61" t="s">
        <v>4344</v>
      </c>
      <c r="L345" s="62" t="s">
        <v>5194</v>
      </c>
    </row>
    <row r="346" spans="2:12" x14ac:dyDescent="0.2">
      <c r="B346" s="61" t="s">
        <v>2607</v>
      </c>
      <c r="C346" s="62" t="s">
        <v>2182</v>
      </c>
      <c r="E346" s="61" t="s">
        <v>3032</v>
      </c>
      <c r="F346" s="62" t="s">
        <v>3467</v>
      </c>
      <c r="H346" s="61" t="s">
        <v>3920</v>
      </c>
      <c r="I346" s="62" t="s">
        <v>8341</v>
      </c>
      <c r="K346" s="61" t="s">
        <v>4345</v>
      </c>
      <c r="L346" s="62" t="s">
        <v>5195</v>
      </c>
    </row>
    <row r="347" spans="2:12" x14ac:dyDescent="0.2">
      <c r="B347" s="61" t="s">
        <v>2608</v>
      </c>
      <c r="C347" s="62" t="s">
        <v>2183</v>
      </c>
      <c r="E347" s="61" t="s">
        <v>3033</v>
      </c>
      <c r="F347" s="62" t="s">
        <v>3468</v>
      </c>
      <c r="H347" s="61" t="s">
        <v>3921</v>
      </c>
      <c r="I347" s="62" t="s">
        <v>8342</v>
      </c>
      <c r="K347" s="61" t="s">
        <v>4346</v>
      </c>
      <c r="L347" s="62" t="s">
        <v>5196</v>
      </c>
    </row>
    <row r="348" spans="2:12" x14ac:dyDescent="0.2">
      <c r="B348" s="61" t="s">
        <v>2609</v>
      </c>
      <c r="C348" s="62" t="s">
        <v>2184</v>
      </c>
      <c r="E348" s="61" t="s">
        <v>3034</v>
      </c>
      <c r="F348" s="62" t="s">
        <v>3469</v>
      </c>
      <c r="H348" s="61" t="s">
        <v>3922</v>
      </c>
      <c r="I348" s="62" t="s">
        <v>8343</v>
      </c>
      <c r="K348" s="61" t="s">
        <v>4347</v>
      </c>
      <c r="L348" s="62" t="s">
        <v>5197</v>
      </c>
    </row>
    <row r="349" spans="2:12" x14ac:dyDescent="0.2">
      <c r="B349" s="61" t="s">
        <v>2610</v>
      </c>
      <c r="C349" s="62" t="s">
        <v>2185</v>
      </c>
      <c r="E349" s="61" t="s">
        <v>3035</v>
      </c>
      <c r="F349" s="62" t="s">
        <v>3470</v>
      </c>
      <c r="H349" s="61" t="s">
        <v>3923</v>
      </c>
      <c r="I349" s="62" t="s">
        <v>8344</v>
      </c>
      <c r="K349" s="61" t="s">
        <v>4348</v>
      </c>
      <c r="L349" s="62" t="s">
        <v>5198</v>
      </c>
    </row>
    <row r="350" spans="2:12" x14ac:dyDescent="0.2">
      <c r="B350" s="61" t="s">
        <v>2611</v>
      </c>
      <c r="C350" s="62" t="s">
        <v>2186</v>
      </c>
      <c r="E350" s="61" t="s">
        <v>3036</v>
      </c>
      <c r="F350" s="62" t="s">
        <v>3471</v>
      </c>
      <c r="H350" s="61" t="s">
        <v>3924</v>
      </c>
      <c r="I350" s="62" t="s">
        <v>8345</v>
      </c>
      <c r="K350" s="61" t="s">
        <v>4349</v>
      </c>
      <c r="L350" s="62" t="s">
        <v>5199</v>
      </c>
    </row>
    <row r="351" spans="2:12" x14ac:dyDescent="0.2">
      <c r="B351" s="61" t="s">
        <v>2612</v>
      </c>
      <c r="C351" s="62" t="s">
        <v>2187</v>
      </c>
      <c r="E351" s="61" t="s">
        <v>3037</v>
      </c>
      <c r="F351" s="62" t="s">
        <v>3472</v>
      </c>
      <c r="H351" s="61" t="s">
        <v>3925</v>
      </c>
      <c r="I351" s="62" t="s">
        <v>8346</v>
      </c>
      <c r="K351" s="61" t="s">
        <v>4350</v>
      </c>
      <c r="L351" s="62" t="s">
        <v>5200</v>
      </c>
    </row>
    <row r="352" spans="2:12" x14ac:dyDescent="0.2">
      <c r="B352" s="61" t="s">
        <v>2613</v>
      </c>
      <c r="C352" s="62" t="s">
        <v>2188</v>
      </c>
      <c r="E352" s="61" t="s">
        <v>3038</v>
      </c>
      <c r="F352" s="62" t="s">
        <v>3473</v>
      </c>
      <c r="H352" s="61" t="s">
        <v>3926</v>
      </c>
      <c r="I352" s="62" t="s">
        <v>8347</v>
      </c>
      <c r="K352" s="61" t="s">
        <v>4351</v>
      </c>
      <c r="L352" s="62" t="s">
        <v>5201</v>
      </c>
    </row>
    <row r="353" spans="2:12" x14ac:dyDescent="0.2">
      <c r="B353" s="61" t="s">
        <v>2614</v>
      </c>
      <c r="C353" s="62" t="s">
        <v>2189</v>
      </c>
      <c r="E353" s="61" t="s">
        <v>3039</v>
      </c>
      <c r="F353" s="62" t="s">
        <v>3474</v>
      </c>
      <c r="H353" s="61" t="s">
        <v>3927</v>
      </c>
      <c r="I353" s="62" t="s">
        <v>8348</v>
      </c>
      <c r="K353" s="61" t="s">
        <v>4352</v>
      </c>
      <c r="L353" s="62" t="s">
        <v>5202</v>
      </c>
    </row>
    <row r="354" spans="2:12" x14ac:dyDescent="0.2">
      <c r="B354" s="61" t="s">
        <v>2615</v>
      </c>
      <c r="C354" s="62" t="s">
        <v>2190</v>
      </c>
      <c r="E354" s="61" t="s">
        <v>3040</v>
      </c>
      <c r="F354" s="62" t="s">
        <v>3475</v>
      </c>
      <c r="H354" s="61" t="s">
        <v>3928</v>
      </c>
      <c r="I354" s="62" t="s">
        <v>8349</v>
      </c>
      <c r="K354" s="61" t="s">
        <v>4353</v>
      </c>
      <c r="L354" s="62" t="s">
        <v>5203</v>
      </c>
    </row>
    <row r="355" spans="2:12" x14ac:dyDescent="0.2">
      <c r="B355" s="61" t="s">
        <v>2616</v>
      </c>
      <c r="C355" s="62" t="s">
        <v>2191</v>
      </c>
      <c r="E355" s="61" t="s">
        <v>3041</v>
      </c>
      <c r="F355" s="62" t="s">
        <v>3476</v>
      </c>
      <c r="H355" s="61" t="s">
        <v>3929</v>
      </c>
      <c r="I355" s="62" t="s">
        <v>8350</v>
      </c>
      <c r="K355" s="61" t="s">
        <v>4354</v>
      </c>
      <c r="L355" s="62" t="s">
        <v>5204</v>
      </c>
    </row>
    <row r="356" spans="2:12" x14ac:dyDescent="0.2">
      <c r="B356" s="61" t="s">
        <v>2617</v>
      </c>
      <c r="C356" s="62" t="s">
        <v>2192</v>
      </c>
      <c r="E356" s="61" t="s">
        <v>3042</v>
      </c>
      <c r="F356" s="62" t="s">
        <v>3477</v>
      </c>
      <c r="H356" s="61" t="s">
        <v>3930</v>
      </c>
      <c r="I356" s="62" t="s">
        <v>8351</v>
      </c>
      <c r="K356" s="61" t="s">
        <v>4355</v>
      </c>
      <c r="L356" s="62" t="s">
        <v>5205</v>
      </c>
    </row>
    <row r="357" spans="2:12" x14ac:dyDescent="0.2">
      <c r="B357" s="61" t="s">
        <v>2618</v>
      </c>
      <c r="C357" s="62" t="s">
        <v>2193</v>
      </c>
      <c r="E357" s="61" t="s">
        <v>3043</v>
      </c>
      <c r="F357" s="62" t="s">
        <v>3478</v>
      </c>
      <c r="H357" s="61" t="s">
        <v>3931</v>
      </c>
      <c r="I357" s="62" t="s">
        <v>8352</v>
      </c>
      <c r="K357" s="61" t="s">
        <v>4356</v>
      </c>
      <c r="L357" s="62" t="s">
        <v>5206</v>
      </c>
    </row>
    <row r="358" spans="2:12" x14ac:dyDescent="0.2">
      <c r="B358" s="61" t="s">
        <v>2619</v>
      </c>
      <c r="C358" s="62" t="s">
        <v>2194</v>
      </c>
      <c r="E358" s="61" t="s">
        <v>3044</v>
      </c>
      <c r="F358" s="62" t="s">
        <v>3479</v>
      </c>
      <c r="H358" s="61" t="s">
        <v>3932</v>
      </c>
      <c r="I358" s="62" t="s">
        <v>8353</v>
      </c>
      <c r="K358" s="61" t="s">
        <v>4357</v>
      </c>
      <c r="L358" s="62" t="s">
        <v>5207</v>
      </c>
    </row>
    <row r="359" spans="2:12" x14ac:dyDescent="0.2">
      <c r="B359" s="61" t="s">
        <v>2620</v>
      </c>
      <c r="C359" s="62" t="s">
        <v>2195</v>
      </c>
      <c r="E359" s="61" t="s">
        <v>3045</v>
      </c>
      <c r="F359" s="62" t="s">
        <v>3480</v>
      </c>
      <c r="H359" s="61" t="s">
        <v>3933</v>
      </c>
      <c r="I359" s="62" t="s">
        <v>8354</v>
      </c>
      <c r="K359" s="61" t="s">
        <v>4358</v>
      </c>
      <c r="L359" s="62" t="s">
        <v>5208</v>
      </c>
    </row>
    <row r="360" spans="2:12" x14ac:dyDescent="0.2">
      <c r="B360" s="61" t="s">
        <v>2621</v>
      </c>
      <c r="C360" s="62" t="s">
        <v>2196</v>
      </c>
      <c r="E360" s="61" t="s">
        <v>3046</v>
      </c>
      <c r="F360" s="62" t="s">
        <v>3481</v>
      </c>
      <c r="H360" s="61" t="s">
        <v>3934</v>
      </c>
      <c r="I360" s="62" t="s">
        <v>8355</v>
      </c>
      <c r="K360" s="61" t="s">
        <v>4359</v>
      </c>
      <c r="L360" s="62" t="s">
        <v>5209</v>
      </c>
    </row>
    <row r="361" spans="2:12" s="151" customFormat="1" x14ac:dyDescent="0.2">
      <c r="B361" s="163" t="s">
        <v>2622</v>
      </c>
      <c r="C361" s="164" t="s">
        <v>2197</v>
      </c>
      <c r="E361" s="163" t="s">
        <v>3047</v>
      </c>
      <c r="F361" s="164" t="s">
        <v>3482</v>
      </c>
      <c r="H361" s="163" t="s">
        <v>3935</v>
      </c>
      <c r="I361" s="164" t="s">
        <v>8356</v>
      </c>
      <c r="K361" s="163" t="s">
        <v>4360</v>
      </c>
      <c r="L361" s="164" t="s">
        <v>5210</v>
      </c>
    </row>
    <row r="362" spans="2:12" x14ac:dyDescent="0.2">
      <c r="B362" s="61" t="s">
        <v>2623</v>
      </c>
      <c r="C362" s="62" t="s">
        <v>2198</v>
      </c>
      <c r="E362" s="61" t="s">
        <v>3048</v>
      </c>
      <c r="F362" s="62" t="s">
        <v>3483</v>
      </c>
      <c r="H362" s="61" t="s">
        <v>3936</v>
      </c>
      <c r="I362" s="62" t="s">
        <v>8357</v>
      </c>
      <c r="K362" s="61" t="s">
        <v>4361</v>
      </c>
      <c r="L362" s="62" t="s">
        <v>5211</v>
      </c>
    </row>
    <row r="363" spans="2:12" x14ac:dyDescent="0.2">
      <c r="B363" s="61" t="s">
        <v>2624</v>
      </c>
      <c r="C363" s="62" t="s">
        <v>2199</v>
      </c>
      <c r="E363" s="61" t="s">
        <v>3049</v>
      </c>
      <c r="F363" s="62" t="s">
        <v>3484</v>
      </c>
      <c r="H363" s="61" t="s">
        <v>3937</v>
      </c>
      <c r="I363" s="62" t="s">
        <v>8358</v>
      </c>
      <c r="K363" s="61" t="s">
        <v>4362</v>
      </c>
      <c r="L363" s="62" t="s">
        <v>5212</v>
      </c>
    </row>
    <row r="364" spans="2:12" x14ac:dyDescent="0.2">
      <c r="B364" s="61" t="s">
        <v>2625</v>
      </c>
      <c r="C364" s="62" t="s">
        <v>2200</v>
      </c>
      <c r="E364" s="61" t="s">
        <v>3050</v>
      </c>
      <c r="F364" s="62" t="s">
        <v>3485</v>
      </c>
      <c r="H364" s="61" t="s">
        <v>3938</v>
      </c>
      <c r="I364" s="62" t="s">
        <v>8359</v>
      </c>
      <c r="K364" s="61" t="s">
        <v>4363</v>
      </c>
      <c r="L364" s="62" t="s">
        <v>5213</v>
      </c>
    </row>
    <row r="365" spans="2:12" x14ac:dyDescent="0.2">
      <c r="B365" s="61" t="s">
        <v>2626</v>
      </c>
      <c r="C365" s="62" t="s">
        <v>2201</v>
      </c>
      <c r="E365" s="61" t="s">
        <v>3051</v>
      </c>
      <c r="F365" s="62" t="s">
        <v>3486</v>
      </c>
      <c r="H365" s="61" t="s">
        <v>3939</v>
      </c>
      <c r="I365" s="62" t="s">
        <v>8360</v>
      </c>
      <c r="K365" s="61" t="s">
        <v>4364</v>
      </c>
      <c r="L365" s="62" t="s">
        <v>5214</v>
      </c>
    </row>
    <row r="366" spans="2:12" x14ac:dyDescent="0.2">
      <c r="B366" s="61" t="s">
        <v>2627</v>
      </c>
      <c r="C366" s="62" t="s">
        <v>2202</v>
      </c>
      <c r="E366" s="61" t="s">
        <v>3052</v>
      </c>
      <c r="F366" s="62" t="s">
        <v>3487</v>
      </c>
      <c r="H366" s="61" t="s">
        <v>3940</v>
      </c>
      <c r="I366" s="62" t="s">
        <v>8361</v>
      </c>
      <c r="K366" s="61" t="s">
        <v>4365</v>
      </c>
      <c r="L366" s="62" t="s">
        <v>5215</v>
      </c>
    </row>
    <row r="367" spans="2:12" x14ac:dyDescent="0.2">
      <c r="B367" s="61" t="s">
        <v>2628</v>
      </c>
      <c r="C367" s="62" t="s">
        <v>2203</v>
      </c>
      <c r="E367" s="61" t="s">
        <v>3053</v>
      </c>
      <c r="F367" s="62" t="s">
        <v>3488</v>
      </c>
      <c r="H367" s="61" t="s">
        <v>3941</v>
      </c>
      <c r="I367" s="62" t="s">
        <v>8362</v>
      </c>
      <c r="K367" s="61" t="s">
        <v>4366</v>
      </c>
      <c r="L367" s="62" t="s">
        <v>5216</v>
      </c>
    </row>
    <row r="368" spans="2:12" x14ac:dyDescent="0.2">
      <c r="B368" s="61" t="s">
        <v>2629</v>
      </c>
      <c r="C368" s="62" t="s">
        <v>2204</v>
      </c>
      <c r="E368" s="61" t="s">
        <v>3054</v>
      </c>
      <c r="F368" s="62" t="s">
        <v>3489</v>
      </c>
      <c r="H368" s="61" t="s">
        <v>3942</v>
      </c>
      <c r="I368" s="62" t="s">
        <v>8363</v>
      </c>
      <c r="K368" s="61" t="s">
        <v>4367</v>
      </c>
      <c r="L368" s="62" t="s">
        <v>5217</v>
      </c>
    </row>
    <row r="369" spans="2:12" x14ac:dyDescent="0.2">
      <c r="B369" s="61" t="s">
        <v>2630</v>
      </c>
      <c r="C369" s="62" t="s">
        <v>2205</v>
      </c>
      <c r="E369" s="61" t="s">
        <v>3055</v>
      </c>
      <c r="F369" s="62" t="s">
        <v>3490</v>
      </c>
      <c r="H369" s="61" t="s">
        <v>3943</v>
      </c>
      <c r="I369" s="62" t="s">
        <v>8364</v>
      </c>
      <c r="K369" s="61" t="s">
        <v>4368</v>
      </c>
      <c r="L369" s="62" t="s">
        <v>5218</v>
      </c>
    </row>
    <row r="370" spans="2:12" x14ac:dyDescent="0.2">
      <c r="B370" s="61" t="s">
        <v>2631</v>
      </c>
      <c r="C370" s="62" t="s">
        <v>2206</v>
      </c>
      <c r="E370" s="61" t="s">
        <v>3056</v>
      </c>
      <c r="F370" s="62" t="s">
        <v>3491</v>
      </c>
      <c r="H370" s="61" t="s">
        <v>3944</v>
      </c>
      <c r="I370" s="62" t="s">
        <v>8365</v>
      </c>
      <c r="K370" s="61" t="s">
        <v>4369</v>
      </c>
      <c r="L370" s="62" t="s">
        <v>5219</v>
      </c>
    </row>
    <row r="371" spans="2:12" x14ac:dyDescent="0.2">
      <c r="B371" s="61" t="s">
        <v>2632</v>
      </c>
      <c r="C371" s="62" t="s">
        <v>2207</v>
      </c>
      <c r="E371" s="61" t="s">
        <v>3057</v>
      </c>
      <c r="F371" s="62" t="s">
        <v>3492</v>
      </c>
      <c r="H371" s="61" t="s">
        <v>3945</v>
      </c>
      <c r="I371" s="62" t="s">
        <v>8366</v>
      </c>
      <c r="K371" s="61" t="s">
        <v>4370</v>
      </c>
      <c r="L371" s="62" t="s">
        <v>5220</v>
      </c>
    </row>
    <row r="372" spans="2:12" x14ac:dyDescent="0.2">
      <c r="B372" s="61" t="s">
        <v>2633</v>
      </c>
      <c r="C372" s="62" t="s">
        <v>2208</v>
      </c>
      <c r="E372" s="61" t="s">
        <v>3058</v>
      </c>
      <c r="F372" s="62" t="s">
        <v>3493</v>
      </c>
      <c r="H372" s="61" t="s">
        <v>3946</v>
      </c>
      <c r="I372" s="62" t="s">
        <v>8367</v>
      </c>
      <c r="K372" s="61" t="s">
        <v>4371</v>
      </c>
      <c r="L372" s="62" t="s">
        <v>5221</v>
      </c>
    </row>
    <row r="373" spans="2:12" x14ac:dyDescent="0.2">
      <c r="B373" s="61" t="s">
        <v>2634</v>
      </c>
      <c r="C373" s="62" t="s">
        <v>2209</v>
      </c>
      <c r="E373" s="61" t="s">
        <v>3059</v>
      </c>
      <c r="F373" s="62" t="s">
        <v>3494</v>
      </c>
      <c r="H373" s="61" t="s">
        <v>3947</v>
      </c>
      <c r="I373" s="62" t="s">
        <v>8368</v>
      </c>
      <c r="K373" s="61" t="s">
        <v>4372</v>
      </c>
      <c r="L373" s="62" t="s">
        <v>5222</v>
      </c>
    </row>
    <row r="374" spans="2:12" x14ac:dyDescent="0.2">
      <c r="B374" s="61" t="s">
        <v>2635</v>
      </c>
      <c r="C374" s="62" t="s">
        <v>2210</v>
      </c>
      <c r="E374" s="61" t="s">
        <v>3060</v>
      </c>
      <c r="F374" s="62" t="s">
        <v>3495</v>
      </c>
      <c r="H374" s="61" t="s">
        <v>3948</v>
      </c>
      <c r="I374" s="62" t="s">
        <v>8369</v>
      </c>
      <c r="K374" s="61" t="s">
        <v>4373</v>
      </c>
      <c r="L374" s="62" t="s">
        <v>5223</v>
      </c>
    </row>
    <row r="375" spans="2:12" x14ac:dyDescent="0.2">
      <c r="B375" s="61" t="s">
        <v>2636</v>
      </c>
      <c r="C375" s="62" t="s">
        <v>2211</v>
      </c>
      <c r="E375" s="61" t="s">
        <v>3061</v>
      </c>
      <c r="F375" s="62" t="s">
        <v>3496</v>
      </c>
      <c r="H375" s="61" t="s">
        <v>3949</v>
      </c>
      <c r="I375" s="62" t="s">
        <v>8370</v>
      </c>
      <c r="K375" s="61" t="s">
        <v>4374</v>
      </c>
      <c r="L375" s="62" t="s">
        <v>5224</v>
      </c>
    </row>
    <row r="376" spans="2:12" x14ac:dyDescent="0.2">
      <c r="B376" s="61" t="s">
        <v>2637</v>
      </c>
      <c r="C376" s="62" t="s">
        <v>2212</v>
      </c>
      <c r="E376" s="61" t="s">
        <v>3062</v>
      </c>
      <c r="F376" s="62" t="s">
        <v>3497</v>
      </c>
      <c r="H376" s="61" t="s">
        <v>3950</v>
      </c>
      <c r="I376" s="62" t="s">
        <v>8371</v>
      </c>
      <c r="K376" s="61" t="s">
        <v>4375</v>
      </c>
      <c r="L376" s="62" t="s">
        <v>5225</v>
      </c>
    </row>
    <row r="377" spans="2:12" x14ac:dyDescent="0.2">
      <c r="B377" s="61" t="s">
        <v>2638</v>
      </c>
      <c r="C377" s="62" t="s">
        <v>2213</v>
      </c>
      <c r="E377" s="61" t="s">
        <v>3063</v>
      </c>
      <c r="F377" s="62" t="s">
        <v>3498</v>
      </c>
      <c r="H377" s="61" t="s">
        <v>3951</v>
      </c>
      <c r="I377" s="62" t="s">
        <v>8372</v>
      </c>
      <c r="K377" s="61" t="s">
        <v>4376</v>
      </c>
      <c r="L377" s="62" t="s">
        <v>5226</v>
      </c>
    </row>
    <row r="378" spans="2:12" s="151" customFormat="1" x14ac:dyDescent="0.2">
      <c r="B378" s="163" t="s">
        <v>2639</v>
      </c>
      <c r="C378" s="164" t="s">
        <v>2214</v>
      </c>
      <c r="E378" s="163" t="s">
        <v>3064</v>
      </c>
      <c r="F378" s="164" t="s">
        <v>3499</v>
      </c>
      <c r="H378" s="163" t="s">
        <v>3952</v>
      </c>
      <c r="I378" s="164" t="s">
        <v>8373</v>
      </c>
      <c r="K378" s="163" t="s">
        <v>4377</v>
      </c>
      <c r="L378" s="164" t="s">
        <v>5227</v>
      </c>
    </row>
    <row r="379" spans="2:12" x14ac:dyDescent="0.2">
      <c r="B379" s="61" t="s">
        <v>2640</v>
      </c>
      <c r="C379" s="62" t="s">
        <v>2215</v>
      </c>
      <c r="E379" s="61" t="s">
        <v>3065</v>
      </c>
      <c r="F379" s="62" t="s">
        <v>3500</v>
      </c>
      <c r="H379" s="61" t="s">
        <v>3953</v>
      </c>
      <c r="I379" s="62" t="s">
        <v>8374</v>
      </c>
      <c r="K379" s="61" t="s">
        <v>4378</v>
      </c>
      <c r="L379" s="62" t="s">
        <v>5228</v>
      </c>
    </row>
    <row r="380" spans="2:12" x14ac:dyDescent="0.2">
      <c r="B380" s="61" t="s">
        <v>2641</v>
      </c>
      <c r="C380" s="62" t="s">
        <v>2216</v>
      </c>
      <c r="E380" s="61" t="s">
        <v>3066</v>
      </c>
      <c r="F380" s="62" t="s">
        <v>3501</v>
      </c>
      <c r="H380" s="61" t="s">
        <v>3954</v>
      </c>
      <c r="I380" s="62" t="s">
        <v>8375</v>
      </c>
      <c r="K380" s="61" t="s">
        <v>4379</v>
      </c>
      <c r="L380" s="62" t="s">
        <v>5229</v>
      </c>
    </row>
    <row r="381" spans="2:12" x14ac:dyDescent="0.2">
      <c r="B381" s="61" t="s">
        <v>2642</v>
      </c>
      <c r="C381" s="62" t="s">
        <v>2217</v>
      </c>
      <c r="E381" s="61" t="s">
        <v>3067</v>
      </c>
      <c r="F381" s="62" t="s">
        <v>3502</v>
      </c>
      <c r="H381" s="61" t="s">
        <v>3955</v>
      </c>
      <c r="I381" s="62" t="s">
        <v>8376</v>
      </c>
      <c r="K381" s="61" t="s">
        <v>4380</v>
      </c>
      <c r="L381" s="62" t="s">
        <v>5230</v>
      </c>
    </row>
    <row r="382" spans="2:12" x14ac:dyDescent="0.2">
      <c r="B382" s="61" t="s">
        <v>2643</v>
      </c>
      <c r="C382" s="62" t="s">
        <v>2218</v>
      </c>
      <c r="E382" s="61" t="s">
        <v>3068</v>
      </c>
      <c r="F382" s="62" t="s">
        <v>3503</v>
      </c>
      <c r="H382" s="61" t="s">
        <v>3956</v>
      </c>
      <c r="I382" s="62" t="s">
        <v>8377</v>
      </c>
      <c r="K382" s="61" t="s">
        <v>4381</v>
      </c>
      <c r="L382" s="62" t="s">
        <v>5231</v>
      </c>
    </row>
    <row r="383" spans="2:12" x14ac:dyDescent="0.2">
      <c r="B383" s="61" t="s">
        <v>2644</v>
      </c>
      <c r="C383" s="62" t="s">
        <v>2219</v>
      </c>
      <c r="E383" s="61" t="s">
        <v>3069</v>
      </c>
      <c r="F383" s="62" t="s">
        <v>3504</v>
      </c>
      <c r="H383" s="61" t="s">
        <v>3957</v>
      </c>
      <c r="I383" s="62" t="s">
        <v>8378</v>
      </c>
      <c r="K383" s="61" t="s">
        <v>4382</v>
      </c>
      <c r="L383" s="62" t="s">
        <v>5232</v>
      </c>
    </row>
    <row r="384" spans="2:12" x14ac:dyDescent="0.2">
      <c r="B384" s="61" t="s">
        <v>2645</v>
      </c>
      <c r="C384" s="62" t="s">
        <v>2220</v>
      </c>
      <c r="E384" s="61" t="s">
        <v>3070</v>
      </c>
      <c r="F384" s="62" t="s">
        <v>3505</v>
      </c>
      <c r="H384" s="61" t="s">
        <v>3958</v>
      </c>
      <c r="I384" s="62" t="s">
        <v>8379</v>
      </c>
      <c r="K384" s="61" t="s">
        <v>4383</v>
      </c>
      <c r="L384" s="62" t="s">
        <v>5233</v>
      </c>
    </row>
    <row r="385" spans="2:12" x14ac:dyDescent="0.2">
      <c r="B385" s="61" t="s">
        <v>2646</v>
      </c>
      <c r="C385" s="62" t="s">
        <v>2221</v>
      </c>
      <c r="E385" s="61" t="s">
        <v>3071</v>
      </c>
      <c r="F385" s="62" t="s">
        <v>3506</v>
      </c>
      <c r="H385" s="61" t="s">
        <v>3959</v>
      </c>
      <c r="I385" s="62" t="s">
        <v>8380</v>
      </c>
      <c r="K385" s="61" t="s">
        <v>4384</v>
      </c>
      <c r="L385" s="62" t="s">
        <v>5234</v>
      </c>
    </row>
    <row r="386" spans="2:12" x14ac:dyDescent="0.2">
      <c r="B386" s="61" t="s">
        <v>2647</v>
      </c>
      <c r="C386" s="62" t="s">
        <v>2222</v>
      </c>
      <c r="E386" s="61" t="s">
        <v>3072</v>
      </c>
      <c r="F386" s="62" t="s">
        <v>3507</v>
      </c>
      <c r="H386" s="61" t="s">
        <v>3960</v>
      </c>
      <c r="I386" s="62" t="s">
        <v>8381</v>
      </c>
      <c r="K386" s="61" t="s">
        <v>4385</v>
      </c>
      <c r="L386" s="62" t="s">
        <v>5235</v>
      </c>
    </row>
    <row r="387" spans="2:12" x14ac:dyDescent="0.2">
      <c r="B387" s="61" t="s">
        <v>2648</v>
      </c>
      <c r="C387" s="62" t="s">
        <v>2223</v>
      </c>
      <c r="E387" s="61" t="s">
        <v>3073</v>
      </c>
      <c r="F387" s="62" t="s">
        <v>3508</v>
      </c>
      <c r="H387" s="61" t="s">
        <v>3961</v>
      </c>
      <c r="I387" s="62" t="s">
        <v>8382</v>
      </c>
      <c r="K387" s="61" t="s">
        <v>4386</v>
      </c>
      <c r="L387" s="62" t="s">
        <v>5236</v>
      </c>
    </row>
    <row r="388" spans="2:12" x14ac:dyDescent="0.2">
      <c r="B388" s="61" t="s">
        <v>2649</v>
      </c>
      <c r="C388" s="62" t="s">
        <v>2224</v>
      </c>
      <c r="E388" s="61" t="s">
        <v>3074</v>
      </c>
      <c r="F388" s="62" t="s">
        <v>3509</v>
      </c>
      <c r="H388" s="61" t="s">
        <v>3962</v>
      </c>
      <c r="I388" s="62" t="s">
        <v>8383</v>
      </c>
      <c r="K388" s="61" t="s">
        <v>4387</v>
      </c>
      <c r="L388" s="62" t="s">
        <v>5237</v>
      </c>
    </row>
    <row r="389" spans="2:12" x14ac:dyDescent="0.2">
      <c r="B389" s="61" t="s">
        <v>2650</v>
      </c>
      <c r="C389" s="62" t="s">
        <v>2225</v>
      </c>
      <c r="E389" s="61" t="s">
        <v>3075</v>
      </c>
      <c r="F389" s="62" t="s">
        <v>3510</v>
      </c>
      <c r="H389" s="61" t="s">
        <v>3963</v>
      </c>
      <c r="I389" s="62" t="s">
        <v>8384</v>
      </c>
      <c r="K389" s="61" t="s">
        <v>4388</v>
      </c>
      <c r="L389" s="62" t="s">
        <v>5238</v>
      </c>
    </row>
    <row r="390" spans="2:12" x14ac:dyDescent="0.2">
      <c r="B390" s="61" t="s">
        <v>2651</v>
      </c>
      <c r="C390" s="62" t="s">
        <v>2226</v>
      </c>
      <c r="E390" s="61" t="s">
        <v>3076</v>
      </c>
      <c r="F390" s="62" t="s">
        <v>3511</v>
      </c>
      <c r="H390" s="61" t="s">
        <v>3964</v>
      </c>
      <c r="I390" s="62" t="s">
        <v>8385</v>
      </c>
      <c r="K390" s="61" t="s">
        <v>4389</v>
      </c>
      <c r="L390" s="62" t="s">
        <v>5239</v>
      </c>
    </row>
    <row r="391" spans="2:12" x14ac:dyDescent="0.2">
      <c r="B391" s="61" t="s">
        <v>2652</v>
      </c>
      <c r="C391" s="62" t="s">
        <v>2227</v>
      </c>
      <c r="E391" s="61" t="s">
        <v>3077</v>
      </c>
      <c r="F391" s="62" t="s">
        <v>3512</v>
      </c>
      <c r="H391" s="61" t="s">
        <v>3965</v>
      </c>
      <c r="I391" s="62" t="s">
        <v>8386</v>
      </c>
      <c r="K391" s="61" t="s">
        <v>4390</v>
      </c>
      <c r="L391" s="62" t="s">
        <v>5240</v>
      </c>
    </row>
    <row r="392" spans="2:12" x14ac:dyDescent="0.2">
      <c r="B392" s="61" t="s">
        <v>2653</v>
      </c>
      <c r="C392" s="62" t="s">
        <v>2228</v>
      </c>
      <c r="E392" s="61" t="s">
        <v>3078</v>
      </c>
      <c r="F392" s="62" t="s">
        <v>3513</v>
      </c>
      <c r="H392" s="61" t="s">
        <v>3966</v>
      </c>
      <c r="I392" s="62" t="s">
        <v>8387</v>
      </c>
      <c r="K392" s="61" t="s">
        <v>4391</v>
      </c>
      <c r="L392" s="62" t="s">
        <v>5241</v>
      </c>
    </row>
    <row r="393" spans="2:12" x14ac:dyDescent="0.2">
      <c r="B393" s="61" t="s">
        <v>2654</v>
      </c>
      <c r="C393" s="62" t="s">
        <v>2229</v>
      </c>
      <c r="E393" s="61" t="s">
        <v>3079</v>
      </c>
      <c r="F393" s="62" t="s">
        <v>3514</v>
      </c>
      <c r="H393" s="61" t="s">
        <v>3967</v>
      </c>
      <c r="I393" s="62" t="s">
        <v>8388</v>
      </c>
      <c r="K393" s="61" t="s">
        <v>4392</v>
      </c>
      <c r="L393" s="62" t="s">
        <v>5242</v>
      </c>
    </row>
    <row r="394" spans="2:12" x14ac:dyDescent="0.2">
      <c r="B394" s="61" t="s">
        <v>2655</v>
      </c>
      <c r="C394" s="62" t="s">
        <v>2230</v>
      </c>
      <c r="E394" s="61" t="s">
        <v>3080</v>
      </c>
      <c r="F394" s="62" t="s">
        <v>3515</v>
      </c>
      <c r="H394" s="61" t="s">
        <v>3968</v>
      </c>
      <c r="I394" s="62" t="s">
        <v>8389</v>
      </c>
      <c r="K394" s="61" t="s">
        <v>4393</v>
      </c>
      <c r="L394" s="62" t="s">
        <v>5243</v>
      </c>
    </row>
    <row r="395" spans="2:12" s="151" customFormat="1" x14ac:dyDescent="0.2">
      <c r="B395" s="163" t="s">
        <v>2656</v>
      </c>
      <c r="C395" s="164" t="s">
        <v>2231</v>
      </c>
      <c r="E395" s="163" t="s">
        <v>3081</v>
      </c>
      <c r="F395" s="164" t="s">
        <v>3516</v>
      </c>
      <c r="H395" s="163" t="s">
        <v>3969</v>
      </c>
      <c r="I395" s="164" t="s">
        <v>8390</v>
      </c>
      <c r="K395" s="163" t="s">
        <v>4394</v>
      </c>
      <c r="L395" s="164" t="s">
        <v>5244</v>
      </c>
    </row>
    <row r="396" spans="2:12" x14ac:dyDescent="0.2">
      <c r="B396" s="61" t="s">
        <v>2657</v>
      </c>
      <c r="C396" s="62" t="s">
        <v>2232</v>
      </c>
      <c r="E396" s="61" t="s">
        <v>3082</v>
      </c>
      <c r="F396" s="62" t="s">
        <v>3517</v>
      </c>
      <c r="H396" s="61" t="s">
        <v>3970</v>
      </c>
      <c r="I396" s="62" t="s">
        <v>8391</v>
      </c>
      <c r="K396" s="61" t="s">
        <v>4395</v>
      </c>
      <c r="L396" s="62" t="s">
        <v>5245</v>
      </c>
    </row>
    <row r="397" spans="2:12" x14ac:dyDescent="0.2">
      <c r="B397" s="61" t="s">
        <v>2658</v>
      </c>
      <c r="C397" s="62" t="s">
        <v>2233</v>
      </c>
      <c r="E397" s="61" t="s">
        <v>3083</v>
      </c>
      <c r="F397" s="62" t="s">
        <v>3518</v>
      </c>
      <c r="H397" s="61" t="s">
        <v>3971</v>
      </c>
      <c r="I397" s="62" t="s">
        <v>8392</v>
      </c>
      <c r="K397" s="61" t="s">
        <v>4396</v>
      </c>
      <c r="L397" s="62" t="s">
        <v>5246</v>
      </c>
    </row>
    <row r="398" spans="2:12" x14ac:dyDescent="0.2">
      <c r="B398" s="61" t="s">
        <v>2659</v>
      </c>
      <c r="C398" s="62" t="s">
        <v>2234</v>
      </c>
      <c r="E398" s="61" t="s">
        <v>3084</v>
      </c>
      <c r="F398" s="62" t="s">
        <v>3519</v>
      </c>
      <c r="H398" s="61" t="s">
        <v>3972</v>
      </c>
      <c r="I398" s="62" t="s">
        <v>8393</v>
      </c>
      <c r="K398" s="61" t="s">
        <v>4397</v>
      </c>
      <c r="L398" s="62" t="s">
        <v>5247</v>
      </c>
    </row>
    <row r="399" spans="2:12" x14ac:dyDescent="0.2">
      <c r="B399" s="61" t="s">
        <v>2660</v>
      </c>
      <c r="C399" s="62" t="s">
        <v>2235</v>
      </c>
      <c r="E399" s="61" t="s">
        <v>3085</v>
      </c>
      <c r="F399" s="62" t="s">
        <v>3520</v>
      </c>
      <c r="H399" s="61" t="s">
        <v>3973</v>
      </c>
      <c r="I399" s="62" t="s">
        <v>8394</v>
      </c>
      <c r="K399" s="61" t="s">
        <v>4398</v>
      </c>
      <c r="L399" s="62" t="s">
        <v>5248</v>
      </c>
    </row>
    <row r="400" spans="2:12" x14ac:dyDescent="0.2">
      <c r="B400" s="61" t="s">
        <v>2661</v>
      </c>
      <c r="C400" s="62" t="s">
        <v>2236</v>
      </c>
      <c r="E400" s="61" t="s">
        <v>3086</v>
      </c>
      <c r="F400" s="62" t="s">
        <v>3521</v>
      </c>
      <c r="H400" s="61" t="s">
        <v>3974</v>
      </c>
      <c r="I400" s="62" t="s">
        <v>8395</v>
      </c>
      <c r="K400" s="61" t="s">
        <v>4399</v>
      </c>
      <c r="L400" s="62" t="s">
        <v>5249</v>
      </c>
    </row>
    <row r="401" spans="2:12" x14ac:dyDescent="0.2">
      <c r="B401" s="61" t="s">
        <v>2662</v>
      </c>
      <c r="C401" s="62" t="s">
        <v>2237</v>
      </c>
      <c r="E401" s="61" t="s">
        <v>3087</v>
      </c>
      <c r="F401" s="62" t="s">
        <v>3522</v>
      </c>
      <c r="H401" s="61" t="s">
        <v>3975</v>
      </c>
      <c r="I401" s="62" t="s">
        <v>8396</v>
      </c>
      <c r="K401" s="61" t="s">
        <v>4400</v>
      </c>
      <c r="L401" s="62" t="s">
        <v>5250</v>
      </c>
    </row>
    <row r="402" spans="2:12" x14ac:dyDescent="0.2">
      <c r="B402" s="61" t="s">
        <v>2663</v>
      </c>
      <c r="C402" s="62" t="s">
        <v>2238</v>
      </c>
      <c r="E402" s="61" t="s">
        <v>3088</v>
      </c>
      <c r="F402" s="62" t="s">
        <v>3523</v>
      </c>
      <c r="H402" s="61" t="s">
        <v>3976</v>
      </c>
      <c r="I402" s="62" t="s">
        <v>8397</v>
      </c>
      <c r="K402" s="61" t="s">
        <v>4401</v>
      </c>
      <c r="L402" s="62" t="s">
        <v>5251</v>
      </c>
    </row>
    <row r="403" spans="2:12" x14ac:dyDescent="0.2">
      <c r="B403" s="61" t="s">
        <v>2664</v>
      </c>
      <c r="C403" s="62" t="s">
        <v>2239</v>
      </c>
      <c r="E403" s="61" t="s">
        <v>3089</v>
      </c>
      <c r="F403" s="62" t="s">
        <v>3524</v>
      </c>
      <c r="H403" s="61" t="s">
        <v>3977</v>
      </c>
      <c r="I403" s="62" t="s">
        <v>8398</v>
      </c>
      <c r="K403" s="61" t="s">
        <v>4402</v>
      </c>
      <c r="L403" s="62" t="s">
        <v>5252</v>
      </c>
    </row>
    <row r="404" spans="2:12" x14ac:dyDescent="0.2">
      <c r="B404" s="61" t="s">
        <v>2665</v>
      </c>
      <c r="C404" s="62" t="s">
        <v>2240</v>
      </c>
      <c r="E404" s="61" t="s">
        <v>3090</v>
      </c>
      <c r="F404" s="62" t="s">
        <v>3525</v>
      </c>
      <c r="H404" s="61" t="s">
        <v>3978</v>
      </c>
      <c r="I404" s="62" t="s">
        <v>8399</v>
      </c>
      <c r="K404" s="61" t="s">
        <v>4403</v>
      </c>
      <c r="L404" s="62" t="s">
        <v>5253</v>
      </c>
    </row>
    <row r="405" spans="2:12" x14ac:dyDescent="0.2">
      <c r="B405" s="61" t="s">
        <v>2666</v>
      </c>
      <c r="C405" s="62" t="s">
        <v>2241</v>
      </c>
      <c r="E405" s="61" t="s">
        <v>3091</v>
      </c>
      <c r="F405" s="62" t="s">
        <v>3526</v>
      </c>
      <c r="H405" s="61" t="s">
        <v>3979</v>
      </c>
      <c r="I405" s="62" t="s">
        <v>8400</v>
      </c>
      <c r="K405" s="61" t="s">
        <v>4404</v>
      </c>
      <c r="L405" s="62" t="s">
        <v>5254</v>
      </c>
    </row>
    <row r="406" spans="2:12" x14ac:dyDescent="0.2">
      <c r="B406" s="61" t="s">
        <v>2667</v>
      </c>
      <c r="C406" s="62" t="s">
        <v>2242</v>
      </c>
      <c r="E406" s="61" t="s">
        <v>3092</v>
      </c>
      <c r="F406" s="62" t="s">
        <v>3527</v>
      </c>
      <c r="H406" s="61" t="s">
        <v>3980</v>
      </c>
      <c r="I406" s="62" t="s">
        <v>8401</v>
      </c>
      <c r="K406" s="61" t="s">
        <v>4405</v>
      </c>
      <c r="L406" s="62" t="s">
        <v>5255</v>
      </c>
    </row>
    <row r="407" spans="2:12" x14ac:dyDescent="0.2">
      <c r="B407" s="61" t="s">
        <v>2668</v>
      </c>
      <c r="C407" s="62" t="s">
        <v>2243</v>
      </c>
      <c r="E407" s="61" t="s">
        <v>3093</v>
      </c>
      <c r="F407" s="62" t="s">
        <v>3528</v>
      </c>
      <c r="H407" s="61" t="s">
        <v>3981</v>
      </c>
      <c r="I407" s="62" t="s">
        <v>8402</v>
      </c>
      <c r="K407" s="61" t="s">
        <v>4406</v>
      </c>
      <c r="L407" s="62" t="s">
        <v>5256</v>
      </c>
    </row>
    <row r="408" spans="2:12" x14ac:dyDescent="0.2">
      <c r="B408" s="61" t="s">
        <v>2669</v>
      </c>
      <c r="C408" s="62" t="s">
        <v>2244</v>
      </c>
      <c r="E408" s="61" t="s">
        <v>3094</v>
      </c>
      <c r="F408" s="62" t="s">
        <v>3529</v>
      </c>
      <c r="H408" s="61" t="s">
        <v>3982</v>
      </c>
      <c r="I408" s="62" t="s">
        <v>8403</v>
      </c>
      <c r="K408" s="61" t="s">
        <v>4407</v>
      </c>
      <c r="L408" s="62" t="s">
        <v>5257</v>
      </c>
    </row>
    <row r="409" spans="2:12" x14ac:dyDescent="0.2">
      <c r="B409" s="61" t="s">
        <v>2670</v>
      </c>
      <c r="C409" s="62" t="s">
        <v>2245</v>
      </c>
      <c r="E409" s="61" t="s">
        <v>3095</v>
      </c>
      <c r="F409" s="62" t="s">
        <v>3530</v>
      </c>
      <c r="H409" s="61" t="s">
        <v>3983</v>
      </c>
      <c r="I409" s="62" t="s">
        <v>8404</v>
      </c>
      <c r="K409" s="61" t="s">
        <v>4408</v>
      </c>
      <c r="L409" s="62" t="s">
        <v>5258</v>
      </c>
    </row>
    <row r="410" spans="2:12" x14ac:dyDescent="0.2">
      <c r="B410" s="61" t="s">
        <v>2671</v>
      </c>
      <c r="C410" s="62" t="s">
        <v>2246</v>
      </c>
      <c r="E410" s="61" t="s">
        <v>3096</v>
      </c>
      <c r="F410" s="62" t="s">
        <v>3531</v>
      </c>
      <c r="H410" s="61" t="s">
        <v>3984</v>
      </c>
      <c r="I410" s="62" t="s">
        <v>8405</v>
      </c>
      <c r="K410" s="61" t="s">
        <v>4409</v>
      </c>
      <c r="L410" s="62" t="s">
        <v>5259</v>
      </c>
    </row>
    <row r="411" spans="2:12" x14ac:dyDescent="0.2">
      <c r="B411" s="61" t="s">
        <v>2672</v>
      </c>
      <c r="C411" s="62" t="s">
        <v>2247</v>
      </c>
      <c r="E411" s="61" t="s">
        <v>3097</v>
      </c>
      <c r="F411" s="62" t="s">
        <v>3532</v>
      </c>
      <c r="H411" s="61" t="s">
        <v>3985</v>
      </c>
      <c r="I411" s="62" t="s">
        <v>8406</v>
      </c>
      <c r="K411" s="61" t="s">
        <v>4410</v>
      </c>
      <c r="L411" s="62" t="s">
        <v>5260</v>
      </c>
    </row>
    <row r="412" spans="2:12" s="151" customFormat="1" x14ac:dyDescent="0.2">
      <c r="B412" s="163" t="s">
        <v>2673</v>
      </c>
      <c r="C412" s="164" t="s">
        <v>2248</v>
      </c>
      <c r="E412" s="163" t="s">
        <v>3098</v>
      </c>
      <c r="F412" s="164" t="s">
        <v>3533</v>
      </c>
      <c r="H412" s="163" t="s">
        <v>3986</v>
      </c>
      <c r="I412" s="164" t="s">
        <v>8407</v>
      </c>
      <c r="K412" s="163" t="s">
        <v>4411</v>
      </c>
      <c r="L412" s="164" t="s">
        <v>5261</v>
      </c>
    </row>
    <row r="413" spans="2:12" x14ac:dyDescent="0.2">
      <c r="B413" s="61" t="s">
        <v>2674</v>
      </c>
      <c r="C413" s="62" t="s">
        <v>2249</v>
      </c>
      <c r="E413" s="61" t="s">
        <v>3099</v>
      </c>
      <c r="F413" s="62" t="s">
        <v>3534</v>
      </c>
      <c r="H413" s="61" t="s">
        <v>3987</v>
      </c>
      <c r="I413" s="62" t="s">
        <v>8408</v>
      </c>
      <c r="K413" s="61" t="s">
        <v>4412</v>
      </c>
      <c r="L413" s="62" t="s">
        <v>5262</v>
      </c>
    </row>
    <row r="414" spans="2:12" x14ac:dyDescent="0.2">
      <c r="B414" s="61" t="s">
        <v>2675</v>
      </c>
      <c r="C414" s="62" t="s">
        <v>2250</v>
      </c>
      <c r="E414" s="61" t="s">
        <v>3100</v>
      </c>
      <c r="F414" s="62" t="s">
        <v>3535</v>
      </c>
      <c r="H414" s="61" t="s">
        <v>3988</v>
      </c>
      <c r="I414" s="62" t="s">
        <v>8409</v>
      </c>
      <c r="K414" s="61" t="s">
        <v>4413</v>
      </c>
      <c r="L414" s="62" t="s">
        <v>5263</v>
      </c>
    </row>
    <row r="415" spans="2:12" x14ac:dyDescent="0.2">
      <c r="B415" s="61" t="s">
        <v>2676</v>
      </c>
      <c r="C415" s="62" t="s">
        <v>2251</v>
      </c>
      <c r="E415" s="61" t="s">
        <v>3101</v>
      </c>
      <c r="F415" s="62" t="s">
        <v>3536</v>
      </c>
      <c r="H415" s="61" t="s">
        <v>3989</v>
      </c>
      <c r="I415" s="62" t="s">
        <v>8410</v>
      </c>
      <c r="K415" s="61" t="s">
        <v>4414</v>
      </c>
      <c r="L415" s="62" t="s">
        <v>5264</v>
      </c>
    </row>
    <row r="416" spans="2:12" x14ac:dyDescent="0.2">
      <c r="B416" s="61" t="s">
        <v>2677</v>
      </c>
      <c r="C416" s="62" t="s">
        <v>2252</v>
      </c>
      <c r="E416" s="61" t="s">
        <v>3102</v>
      </c>
      <c r="F416" s="62" t="s">
        <v>3537</v>
      </c>
      <c r="H416" s="61" t="s">
        <v>3990</v>
      </c>
      <c r="I416" s="62" t="s">
        <v>8411</v>
      </c>
      <c r="K416" s="61" t="s">
        <v>4415</v>
      </c>
      <c r="L416" s="62" t="s">
        <v>5265</v>
      </c>
    </row>
    <row r="417" spans="2:12" x14ac:dyDescent="0.2">
      <c r="B417" s="61" t="s">
        <v>2678</v>
      </c>
      <c r="C417" s="62" t="s">
        <v>2253</v>
      </c>
      <c r="E417" s="61" t="s">
        <v>3103</v>
      </c>
      <c r="F417" s="62" t="s">
        <v>3538</v>
      </c>
      <c r="H417" s="61" t="s">
        <v>3991</v>
      </c>
      <c r="I417" s="62" t="s">
        <v>8412</v>
      </c>
      <c r="K417" s="61" t="s">
        <v>4416</v>
      </c>
      <c r="L417" s="62" t="s">
        <v>5266</v>
      </c>
    </row>
    <row r="418" spans="2:12" x14ac:dyDescent="0.2">
      <c r="B418" s="61" t="s">
        <v>2679</v>
      </c>
      <c r="C418" s="62" t="s">
        <v>2254</v>
      </c>
      <c r="E418" s="61" t="s">
        <v>3104</v>
      </c>
      <c r="F418" s="62" t="s">
        <v>3539</v>
      </c>
      <c r="H418" s="61" t="s">
        <v>3992</v>
      </c>
      <c r="I418" s="62" t="s">
        <v>8413</v>
      </c>
      <c r="K418" s="61" t="s">
        <v>4417</v>
      </c>
      <c r="L418" s="62" t="s">
        <v>5267</v>
      </c>
    </row>
    <row r="419" spans="2:12" x14ac:dyDescent="0.2">
      <c r="B419" s="61" t="s">
        <v>2680</v>
      </c>
      <c r="C419" s="62" t="s">
        <v>2255</v>
      </c>
      <c r="E419" s="61" t="s">
        <v>3105</v>
      </c>
      <c r="F419" s="62" t="s">
        <v>3540</v>
      </c>
      <c r="H419" s="61" t="s">
        <v>3993</v>
      </c>
      <c r="I419" s="62" t="s">
        <v>8414</v>
      </c>
      <c r="K419" s="61" t="s">
        <v>4418</v>
      </c>
      <c r="L419" s="62" t="s">
        <v>5268</v>
      </c>
    </row>
    <row r="420" spans="2:12" x14ac:dyDescent="0.2">
      <c r="B420" s="61" t="s">
        <v>2681</v>
      </c>
      <c r="C420" s="62" t="s">
        <v>2256</v>
      </c>
      <c r="E420" s="61" t="s">
        <v>3106</v>
      </c>
      <c r="F420" s="62" t="s">
        <v>3541</v>
      </c>
      <c r="H420" s="61" t="s">
        <v>3994</v>
      </c>
      <c r="I420" s="62" t="s">
        <v>8415</v>
      </c>
      <c r="K420" s="61" t="s">
        <v>4419</v>
      </c>
      <c r="L420" s="62" t="s">
        <v>5269</v>
      </c>
    </row>
    <row r="421" spans="2:12" x14ac:dyDescent="0.2">
      <c r="B421" s="61" t="s">
        <v>2682</v>
      </c>
      <c r="C421" s="62" t="s">
        <v>2257</v>
      </c>
      <c r="E421" s="61" t="s">
        <v>3107</v>
      </c>
      <c r="F421" s="62" t="s">
        <v>3542</v>
      </c>
      <c r="H421" s="61" t="s">
        <v>3995</v>
      </c>
      <c r="I421" s="62" t="s">
        <v>8416</v>
      </c>
      <c r="K421" s="61" t="s">
        <v>4420</v>
      </c>
      <c r="L421" s="62" t="s">
        <v>5270</v>
      </c>
    </row>
    <row r="422" spans="2:12" x14ac:dyDescent="0.2">
      <c r="B422" s="61" t="s">
        <v>2683</v>
      </c>
      <c r="C422" s="62" t="s">
        <v>2258</v>
      </c>
      <c r="E422" s="61" t="s">
        <v>3108</v>
      </c>
      <c r="F422" s="62" t="s">
        <v>3543</v>
      </c>
      <c r="H422" s="61" t="s">
        <v>3996</v>
      </c>
      <c r="I422" s="62" t="s">
        <v>8417</v>
      </c>
      <c r="K422" s="61" t="s">
        <v>4421</v>
      </c>
      <c r="L422" s="62" t="s">
        <v>5271</v>
      </c>
    </row>
    <row r="423" spans="2:12" x14ac:dyDescent="0.2">
      <c r="B423" s="61" t="s">
        <v>2684</v>
      </c>
      <c r="C423" s="62" t="s">
        <v>2259</v>
      </c>
      <c r="E423" s="61" t="s">
        <v>3109</v>
      </c>
      <c r="F423" s="62" t="s">
        <v>3544</v>
      </c>
      <c r="H423" s="61" t="s">
        <v>3997</v>
      </c>
      <c r="I423" s="62" t="s">
        <v>8418</v>
      </c>
      <c r="K423" s="61" t="s">
        <v>4422</v>
      </c>
      <c r="L423" s="62" t="s">
        <v>5272</v>
      </c>
    </row>
    <row r="424" spans="2:12" x14ac:dyDescent="0.2">
      <c r="B424" s="61" t="s">
        <v>2685</v>
      </c>
      <c r="C424" s="62" t="s">
        <v>2260</v>
      </c>
      <c r="E424" s="61" t="s">
        <v>3110</v>
      </c>
      <c r="F424" s="62" t="s">
        <v>3545</v>
      </c>
      <c r="H424" s="61" t="s">
        <v>3998</v>
      </c>
      <c r="I424" s="62" t="s">
        <v>8419</v>
      </c>
      <c r="K424" s="61" t="s">
        <v>4423</v>
      </c>
      <c r="L424" s="62" t="s">
        <v>5273</v>
      </c>
    </row>
    <row r="425" spans="2:12" x14ac:dyDescent="0.2">
      <c r="B425" s="61" t="s">
        <v>2686</v>
      </c>
      <c r="C425" s="62" t="s">
        <v>2261</v>
      </c>
      <c r="E425" s="61" t="s">
        <v>3111</v>
      </c>
      <c r="F425" s="62" t="s">
        <v>3546</v>
      </c>
      <c r="H425" s="61" t="s">
        <v>3999</v>
      </c>
      <c r="I425" s="62" t="s">
        <v>8420</v>
      </c>
      <c r="K425" s="61" t="s">
        <v>4424</v>
      </c>
      <c r="L425" s="62" t="s">
        <v>5274</v>
      </c>
    </row>
    <row r="426" spans="2:12" x14ac:dyDescent="0.2">
      <c r="B426" s="61" t="s">
        <v>2687</v>
      </c>
      <c r="C426" s="62" t="s">
        <v>2262</v>
      </c>
      <c r="E426" s="61" t="s">
        <v>3112</v>
      </c>
      <c r="F426" s="62" t="s">
        <v>3547</v>
      </c>
      <c r="H426" s="61" t="s">
        <v>4000</v>
      </c>
      <c r="I426" s="62" t="s">
        <v>8421</v>
      </c>
      <c r="K426" s="61" t="s">
        <v>4425</v>
      </c>
      <c r="L426" s="62" t="s">
        <v>5275</v>
      </c>
    </row>
    <row r="427" spans="2:12" x14ac:dyDescent="0.2">
      <c r="B427" s="61" t="s">
        <v>2688</v>
      </c>
      <c r="C427" s="62" t="s">
        <v>2263</v>
      </c>
      <c r="E427" s="61" t="s">
        <v>3113</v>
      </c>
      <c r="F427" s="62" t="s">
        <v>3548</v>
      </c>
      <c r="H427" s="61" t="s">
        <v>4001</v>
      </c>
      <c r="I427" s="62" t="s">
        <v>8422</v>
      </c>
      <c r="K427" s="61" t="s">
        <v>4426</v>
      </c>
      <c r="L427" s="62" t="s">
        <v>5276</v>
      </c>
    </row>
    <row r="428" spans="2:12" x14ac:dyDescent="0.2">
      <c r="B428" s="61" t="s">
        <v>2689</v>
      </c>
      <c r="C428" s="62" t="s">
        <v>2264</v>
      </c>
      <c r="E428" s="61" t="s">
        <v>3114</v>
      </c>
      <c r="F428" s="62" t="s">
        <v>3549</v>
      </c>
      <c r="H428" s="61" t="s">
        <v>4002</v>
      </c>
      <c r="I428" s="62" t="s">
        <v>8423</v>
      </c>
      <c r="K428" s="61" t="s">
        <v>4427</v>
      </c>
      <c r="L428" s="62" t="s">
        <v>5277</v>
      </c>
    </row>
    <row r="429" spans="2:12" s="151" customFormat="1" x14ac:dyDescent="0.2">
      <c r="B429" s="163" t="s">
        <v>2690</v>
      </c>
      <c r="C429" s="164" t="s">
        <v>2265</v>
      </c>
      <c r="E429" s="163" t="s">
        <v>3115</v>
      </c>
      <c r="F429" s="164" t="s">
        <v>3550</v>
      </c>
      <c r="H429" s="163" t="s">
        <v>4003</v>
      </c>
      <c r="I429" s="164" t="s">
        <v>8424</v>
      </c>
      <c r="K429" s="163" t="s">
        <v>4428</v>
      </c>
      <c r="L429" s="164" t="s">
        <v>5278</v>
      </c>
    </row>
    <row r="430" spans="2:12" x14ac:dyDescent="0.2">
      <c r="B430" s="61" t="s">
        <v>2691</v>
      </c>
      <c r="C430" s="62" t="s">
        <v>2266</v>
      </c>
      <c r="E430" s="61" t="s">
        <v>3116</v>
      </c>
      <c r="F430" s="62" t="s">
        <v>3551</v>
      </c>
      <c r="H430" s="61" t="s">
        <v>4004</v>
      </c>
      <c r="I430" s="62" t="s">
        <v>8425</v>
      </c>
      <c r="K430" s="61" t="s">
        <v>4429</v>
      </c>
      <c r="L430" s="62" t="s">
        <v>5279</v>
      </c>
    </row>
    <row r="431" spans="2:12" x14ac:dyDescent="0.2">
      <c r="B431" s="61" t="s">
        <v>2692</v>
      </c>
      <c r="C431" s="62" t="s">
        <v>2267</v>
      </c>
      <c r="E431" s="61" t="s">
        <v>3117</v>
      </c>
      <c r="F431" s="62" t="s">
        <v>3552</v>
      </c>
      <c r="H431" s="61" t="s">
        <v>4005</v>
      </c>
      <c r="I431" s="62" t="s">
        <v>8426</v>
      </c>
      <c r="K431" s="61" t="s">
        <v>4430</v>
      </c>
      <c r="L431" s="62" t="s">
        <v>5280</v>
      </c>
    </row>
    <row r="432" spans="2:12" x14ac:dyDescent="0.2">
      <c r="B432" s="61" t="s">
        <v>2693</v>
      </c>
      <c r="C432" s="62" t="s">
        <v>2268</v>
      </c>
      <c r="E432" s="61" t="s">
        <v>3118</v>
      </c>
      <c r="F432" s="62" t="s">
        <v>3553</v>
      </c>
      <c r="H432" s="61" t="s">
        <v>4006</v>
      </c>
      <c r="I432" s="62" t="s">
        <v>8427</v>
      </c>
      <c r="K432" s="61" t="s">
        <v>4431</v>
      </c>
      <c r="L432" s="62" t="s">
        <v>5281</v>
      </c>
    </row>
    <row r="433" spans="2:12" x14ac:dyDescent="0.2">
      <c r="B433" s="61" t="s">
        <v>2694</v>
      </c>
      <c r="C433" s="62" t="s">
        <v>2269</v>
      </c>
      <c r="E433" s="61" t="s">
        <v>3119</v>
      </c>
      <c r="F433" s="62" t="s">
        <v>3554</v>
      </c>
      <c r="H433" s="61" t="s">
        <v>4007</v>
      </c>
      <c r="I433" s="62" t="s">
        <v>8428</v>
      </c>
      <c r="K433" s="61" t="s">
        <v>4432</v>
      </c>
      <c r="L433" s="62" t="s">
        <v>5282</v>
      </c>
    </row>
    <row r="434" spans="2:12" x14ac:dyDescent="0.2">
      <c r="B434" s="61" t="s">
        <v>2695</v>
      </c>
      <c r="C434" s="62" t="s">
        <v>2270</v>
      </c>
      <c r="E434" s="61" t="s">
        <v>3120</v>
      </c>
      <c r="F434" s="62" t="s">
        <v>3555</v>
      </c>
      <c r="H434" s="61" t="s">
        <v>4008</v>
      </c>
      <c r="I434" s="62" t="s">
        <v>8429</v>
      </c>
      <c r="K434" s="61" t="s">
        <v>4433</v>
      </c>
      <c r="L434" s="62" t="s">
        <v>5283</v>
      </c>
    </row>
    <row r="435" spans="2:12" x14ac:dyDescent="0.2">
      <c r="B435" s="61" t="s">
        <v>2696</v>
      </c>
      <c r="C435" s="62" t="s">
        <v>2271</v>
      </c>
      <c r="E435" s="61" t="s">
        <v>3121</v>
      </c>
      <c r="F435" s="62" t="s">
        <v>3556</v>
      </c>
      <c r="H435" s="61" t="s">
        <v>4009</v>
      </c>
      <c r="I435" s="62" t="s">
        <v>8430</v>
      </c>
      <c r="K435" s="61" t="s">
        <v>4434</v>
      </c>
      <c r="L435" s="62" t="s">
        <v>5284</v>
      </c>
    </row>
    <row r="436" spans="2:12" x14ac:dyDescent="0.2">
      <c r="B436" s="61" t="s">
        <v>2697</v>
      </c>
      <c r="C436" s="62" t="s">
        <v>2272</v>
      </c>
      <c r="E436" s="61" t="s">
        <v>3122</v>
      </c>
      <c r="F436" s="62" t="s">
        <v>3557</v>
      </c>
      <c r="H436" s="61" t="s">
        <v>4010</v>
      </c>
      <c r="I436" s="62" t="s">
        <v>8431</v>
      </c>
      <c r="K436" s="61" t="s">
        <v>4435</v>
      </c>
      <c r="L436" s="62" t="s">
        <v>5285</v>
      </c>
    </row>
    <row r="437" spans="2:12" x14ac:dyDescent="0.2">
      <c r="B437" s="61" t="s">
        <v>2698</v>
      </c>
      <c r="C437" s="62" t="s">
        <v>2273</v>
      </c>
      <c r="E437" s="61" t="s">
        <v>3123</v>
      </c>
      <c r="F437" s="62" t="s">
        <v>3558</v>
      </c>
      <c r="H437" s="61" t="s">
        <v>4011</v>
      </c>
      <c r="I437" s="62" t="s">
        <v>8432</v>
      </c>
      <c r="K437" s="61" t="s">
        <v>4436</v>
      </c>
      <c r="L437" s="62" t="s">
        <v>5286</v>
      </c>
    </row>
    <row r="438" spans="2:12" x14ac:dyDescent="0.2">
      <c r="B438" s="61" t="s">
        <v>2699</v>
      </c>
      <c r="C438" s="62" t="s">
        <v>2274</v>
      </c>
      <c r="E438" s="61" t="s">
        <v>3124</v>
      </c>
      <c r="F438" s="62" t="s">
        <v>3559</v>
      </c>
      <c r="H438" s="61" t="s">
        <v>4012</v>
      </c>
      <c r="I438" s="62" t="s">
        <v>8433</v>
      </c>
      <c r="K438" s="61" t="s">
        <v>4437</v>
      </c>
      <c r="L438" s="62" t="s">
        <v>5287</v>
      </c>
    </row>
    <row r="439" spans="2:12" x14ac:dyDescent="0.2">
      <c r="B439" s="61" t="s">
        <v>2700</v>
      </c>
      <c r="C439" s="62" t="s">
        <v>2275</v>
      </c>
      <c r="E439" s="61" t="s">
        <v>3125</v>
      </c>
      <c r="F439" s="62" t="s">
        <v>3560</v>
      </c>
      <c r="H439" s="61" t="s">
        <v>4013</v>
      </c>
      <c r="I439" s="62" t="s">
        <v>8434</v>
      </c>
      <c r="K439" s="61" t="s">
        <v>4438</v>
      </c>
      <c r="L439" s="62" t="s">
        <v>5288</v>
      </c>
    </row>
    <row r="440" spans="2:12" x14ac:dyDescent="0.2">
      <c r="B440" s="61" t="s">
        <v>2701</v>
      </c>
      <c r="C440" s="62" t="s">
        <v>2276</v>
      </c>
      <c r="E440" s="61" t="s">
        <v>3126</v>
      </c>
      <c r="F440" s="62" t="s">
        <v>3561</v>
      </c>
      <c r="H440" s="61" t="s">
        <v>4014</v>
      </c>
      <c r="I440" s="62" t="s">
        <v>8435</v>
      </c>
      <c r="K440" s="61" t="s">
        <v>4439</v>
      </c>
      <c r="L440" s="62" t="s">
        <v>5289</v>
      </c>
    </row>
    <row r="441" spans="2:12" x14ac:dyDescent="0.2">
      <c r="B441" s="61" t="s">
        <v>2702</v>
      </c>
      <c r="C441" s="62" t="s">
        <v>2277</v>
      </c>
      <c r="E441" s="61" t="s">
        <v>3127</v>
      </c>
      <c r="F441" s="62" t="s">
        <v>3562</v>
      </c>
      <c r="H441" s="61" t="s">
        <v>4015</v>
      </c>
      <c r="I441" s="62" t="s">
        <v>8436</v>
      </c>
      <c r="K441" s="61" t="s">
        <v>4440</v>
      </c>
      <c r="L441" s="62" t="s">
        <v>5290</v>
      </c>
    </row>
    <row r="442" spans="2:12" x14ac:dyDescent="0.2">
      <c r="B442" s="61" t="s">
        <v>2703</v>
      </c>
      <c r="C442" s="62" t="s">
        <v>2278</v>
      </c>
      <c r="E442" s="61" t="s">
        <v>3128</v>
      </c>
      <c r="F442" s="62" t="s">
        <v>3563</v>
      </c>
      <c r="H442" s="61" t="s">
        <v>4016</v>
      </c>
      <c r="I442" s="62" t="s">
        <v>8437</v>
      </c>
      <c r="K442" s="61" t="s">
        <v>4441</v>
      </c>
      <c r="L442" s="62" t="s">
        <v>5291</v>
      </c>
    </row>
    <row r="443" spans="2:12" x14ac:dyDescent="0.2">
      <c r="B443" s="61" t="s">
        <v>2704</v>
      </c>
      <c r="C443" s="62" t="s">
        <v>2279</v>
      </c>
      <c r="E443" s="61" t="s">
        <v>3129</v>
      </c>
      <c r="F443" s="62" t="s">
        <v>3564</v>
      </c>
      <c r="H443" s="61" t="s">
        <v>4017</v>
      </c>
      <c r="I443" s="62" t="s">
        <v>8438</v>
      </c>
      <c r="K443" s="61" t="s">
        <v>4442</v>
      </c>
      <c r="L443" s="62" t="s">
        <v>5292</v>
      </c>
    </row>
    <row r="444" spans="2:12" x14ac:dyDescent="0.2">
      <c r="B444" s="61" t="s">
        <v>2705</v>
      </c>
      <c r="C444" s="62" t="s">
        <v>2280</v>
      </c>
      <c r="E444" s="61" t="s">
        <v>3130</v>
      </c>
      <c r="F444" s="62" t="s">
        <v>3565</v>
      </c>
      <c r="H444" s="61" t="s">
        <v>4018</v>
      </c>
      <c r="I444" s="62" t="s">
        <v>8439</v>
      </c>
      <c r="K444" s="61" t="s">
        <v>4443</v>
      </c>
      <c r="L444" s="62" t="s">
        <v>5293</v>
      </c>
    </row>
    <row r="445" spans="2:12" x14ac:dyDescent="0.2">
      <c r="B445" s="61" t="s">
        <v>2706</v>
      </c>
      <c r="C445" s="62" t="s">
        <v>2281</v>
      </c>
      <c r="E445" s="61" t="s">
        <v>3131</v>
      </c>
      <c r="F445" s="62" t="s">
        <v>3566</v>
      </c>
      <c r="H445" s="61" t="s">
        <v>4019</v>
      </c>
      <c r="I445" s="62" t="s">
        <v>8440</v>
      </c>
      <c r="K445" s="61" t="s">
        <v>4444</v>
      </c>
      <c r="L445" s="62" t="s">
        <v>5294</v>
      </c>
    </row>
    <row r="446" spans="2:12" s="151" customFormat="1" x14ac:dyDescent="0.2">
      <c r="B446" s="165" t="s">
        <v>2707</v>
      </c>
      <c r="C446" s="166" t="s">
        <v>2282</v>
      </c>
      <c r="E446" s="165" t="s">
        <v>3132</v>
      </c>
      <c r="F446" s="166" t="s">
        <v>3567</v>
      </c>
      <c r="H446" s="165" t="s">
        <v>4020</v>
      </c>
      <c r="I446" s="166" t="s">
        <v>8441</v>
      </c>
      <c r="K446" s="165" t="s">
        <v>4445</v>
      </c>
      <c r="L446" s="166" t="s">
        <v>5295</v>
      </c>
    </row>
  </sheetData>
  <mergeCells count="1">
    <mergeCell ref="C18:F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AE96-7249-4336-999A-48E0D8C77F3E}">
  <dimension ref="A1:BB403"/>
  <sheetViews>
    <sheetView workbookViewId="0">
      <selection activeCell="AD1" sqref="AD1"/>
    </sheetView>
  </sheetViews>
  <sheetFormatPr baseColWidth="10" defaultColWidth="8.83203125" defaultRowHeight="15" x14ac:dyDescent="0.2"/>
  <cols>
    <col min="2" max="2" width="18.5" customWidth="1"/>
    <col min="3" max="3" width="12.83203125" customWidth="1"/>
    <col min="4" max="27" width="5" customWidth="1"/>
    <col min="29" max="29" width="17.5" bestFit="1" customWidth="1"/>
    <col min="30" max="30" width="12.83203125" customWidth="1"/>
    <col min="31" max="54" width="5" customWidth="1"/>
  </cols>
  <sheetData>
    <row r="1" spans="1:54" x14ac:dyDescent="0.2">
      <c r="A1" s="1" t="s">
        <v>9006</v>
      </c>
      <c r="C1" s="1" t="s">
        <v>68</v>
      </c>
      <c r="AC1" t="s">
        <v>9007</v>
      </c>
      <c r="AD1" t="s">
        <v>9010</v>
      </c>
    </row>
    <row r="2" spans="1:54" x14ac:dyDescent="0.2">
      <c r="B2" t="s">
        <v>1524</v>
      </c>
      <c r="C2" s="2" t="s">
        <v>9261</v>
      </c>
      <c r="D2" t="s">
        <v>9262</v>
      </c>
      <c r="E2" t="s">
        <v>9263</v>
      </c>
      <c r="F2" t="s">
        <v>9264</v>
      </c>
      <c r="G2" t="s">
        <v>9265</v>
      </c>
      <c r="H2" t="s">
        <v>9266</v>
      </c>
      <c r="I2" t="s">
        <v>9267</v>
      </c>
      <c r="J2" t="s">
        <v>9268</v>
      </c>
      <c r="K2" t="s">
        <v>9269</v>
      </c>
      <c r="L2" t="s">
        <v>9276</v>
      </c>
      <c r="M2" t="s">
        <v>9277</v>
      </c>
      <c r="N2" t="s">
        <v>9278</v>
      </c>
      <c r="O2" t="s">
        <v>9279</v>
      </c>
      <c r="P2" t="s">
        <v>9280</v>
      </c>
      <c r="Q2" t="s">
        <v>9281</v>
      </c>
      <c r="R2" t="s">
        <v>9282</v>
      </c>
      <c r="S2" t="s">
        <v>9283</v>
      </c>
      <c r="T2" t="s">
        <v>9284</v>
      </c>
      <c r="U2" t="s">
        <v>9285</v>
      </c>
      <c r="V2" t="s">
        <v>9270</v>
      </c>
      <c r="W2" t="s">
        <v>9271</v>
      </c>
      <c r="X2" t="s">
        <v>9272</v>
      </c>
      <c r="Y2" t="s">
        <v>9273</v>
      </c>
      <c r="Z2" t="s">
        <v>9274</v>
      </c>
      <c r="AA2" t="s">
        <v>9275</v>
      </c>
      <c r="AC2" t="s">
        <v>1523</v>
      </c>
      <c r="AD2" s="2" t="s">
        <v>9261</v>
      </c>
      <c r="AE2" t="s">
        <v>9262</v>
      </c>
      <c r="AF2" t="s">
        <v>9263</v>
      </c>
      <c r="AG2" t="s">
        <v>9264</v>
      </c>
      <c r="AH2" t="s">
        <v>9265</v>
      </c>
      <c r="AI2" t="s">
        <v>9266</v>
      </c>
      <c r="AJ2" t="s">
        <v>9267</v>
      </c>
      <c r="AK2" t="s">
        <v>9268</v>
      </c>
      <c r="AL2" t="s">
        <v>9269</v>
      </c>
      <c r="AM2" t="s">
        <v>9276</v>
      </c>
      <c r="AN2" t="s">
        <v>9277</v>
      </c>
      <c r="AO2" t="s">
        <v>9278</v>
      </c>
      <c r="AP2" t="s">
        <v>9279</v>
      </c>
      <c r="AQ2" t="s">
        <v>9280</v>
      </c>
      <c r="AR2" t="s">
        <v>9281</v>
      </c>
      <c r="AS2" t="s">
        <v>9282</v>
      </c>
      <c r="AT2" t="s">
        <v>9283</v>
      </c>
      <c r="AU2" t="s">
        <v>9284</v>
      </c>
      <c r="AV2" t="s">
        <v>9285</v>
      </c>
      <c r="AW2" t="s">
        <v>9270</v>
      </c>
      <c r="AX2" t="s">
        <v>9271</v>
      </c>
      <c r="AY2" t="s">
        <v>9272</v>
      </c>
      <c r="AZ2" t="s">
        <v>9273</v>
      </c>
      <c r="BA2" t="s">
        <v>9274</v>
      </c>
      <c r="BB2" t="s">
        <v>9275</v>
      </c>
    </row>
    <row r="3" spans="1:54" x14ac:dyDescent="0.2">
      <c r="C3">
        <v>2025</v>
      </c>
      <c r="D3">
        <v>2026</v>
      </c>
      <c r="E3">
        <v>2027</v>
      </c>
      <c r="F3">
        <v>2028</v>
      </c>
      <c r="G3">
        <v>2029</v>
      </c>
      <c r="H3">
        <v>2030</v>
      </c>
      <c r="I3">
        <v>2031</v>
      </c>
      <c r="J3">
        <v>2032</v>
      </c>
      <c r="K3">
        <v>2033</v>
      </c>
      <c r="L3">
        <v>2034</v>
      </c>
      <c r="M3">
        <v>2035</v>
      </c>
      <c r="N3">
        <v>2036</v>
      </c>
      <c r="O3">
        <v>2037</v>
      </c>
      <c r="P3">
        <v>2038</v>
      </c>
      <c r="Q3">
        <v>2039</v>
      </c>
      <c r="R3">
        <v>2040</v>
      </c>
      <c r="S3">
        <v>2041</v>
      </c>
      <c r="T3">
        <v>2042</v>
      </c>
      <c r="U3">
        <v>2043</v>
      </c>
      <c r="V3">
        <v>2044</v>
      </c>
      <c r="W3">
        <v>2045</v>
      </c>
      <c r="X3">
        <v>2046</v>
      </c>
      <c r="Y3">
        <v>2047</v>
      </c>
      <c r="Z3">
        <v>2048</v>
      </c>
      <c r="AA3">
        <v>2049</v>
      </c>
      <c r="AD3">
        <v>2025</v>
      </c>
      <c r="AE3">
        <v>2026</v>
      </c>
      <c r="AF3">
        <v>2027</v>
      </c>
      <c r="AG3">
        <v>2028</v>
      </c>
      <c r="AH3">
        <v>2029</v>
      </c>
      <c r="AI3">
        <v>2030</v>
      </c>
      <c r="AJ3">
        <v>2031</v>
      </c>
      <c r="AK3">
        <v>2032</v>
      </c>
      <c r="AL3">
        <v>2033</v>
      </c>
      <c r="AM3">
        <v>2034</v>
      </c>
      <c r="AN3">
        <v>2035</v>
      </c>
      <c r="AO3">
        <v>2036</v>
      </c>
      <c r="AP3">
        <v>2037</v>
      </c>
      <c r="AQ3">
        <v>2038</v>
      </c>
      <c r="AR3">
        <v>2039</v>
      </c>
      <c r="AS3">
        <v>2040</v>
      </c>
      <c r="AT3">
        <v>2041</v>
      </c>
      <c r="AU3">
        <v>2042</v>
      </c>
      <c r="AV3">
        <v>2043</v>
      </c>
      <c r="AW3">
        <v>2044</v>
      </c>
      <c r="AX3">
        <v>2045</v>
      </c>
      <c r="AY3">
        <v>2046</v>
      </c>
      <c r="AZ3">
        <v>2047</v>
      </c>
      <c r="BA3">
        <v>2048</v>
      </c>
      <c r="BB3">
        <v>2049</v>
      </c>
    </row>
    <row r="4" spans="1:54" x14ac:dyDescent="0.2">
      <c r="B4" s="87" t="s">
        <v>296</v>
      </c>
      <c r="C4">
        <v>19.657236439744349</v>
      </c>
      <c r="D4">
        <v>19.666260880825138</v>
      </c>
      <c r="E4">
        <v>19.675314369993199</v>
      </c>
      <c r="F4">
        <v>19.684397137300792</v>
      </c>
      <c r="G4">
        <v>19.693015455596228</v>
      </c>
      <c r="H4">
        <v>19.701661342296514</v>
      </c>
      <c r="I4">
        <v>19.710335014439703</v>
      </c>
      <c r="J4">
        <v>19.719036691407929</v>
      </c>
      <c r="K4">
        <v>19.727766594956325</v>
      </c>
      <c r="L4">
        <v>19.735879450739503</v>
      </c>
      <c r="M4">
        <v>19.744018151794819</v>
      </c>
      <c r="N4">
        <v>19.752182900876171</v>
      </c>
      <c r="O4">
        <v>19.760373902924144</v>
      </c>
      <c r="P4">
        <v>19.76859136509302</v>
      </c>
      <c r="Q4">
        <v>19.776324513815805</v>
      </c>
      <c r="R4">
        <v>19.784082394116858</v>
      </c>
      <c r="S4">
        <v>19.791865200346798</v>
      </c>
      <c r="T4">
        <v>19.799673128955323</v>
      </c>
      <c r="U4">
        <v>19.807506378517175</v>
      </c>
      <c r="V4">
        <v>19.81477062514411</v>
      </c>
      <c r="W4">
        <v>19.822058755144273</v>
      </c>
      <c r="X4">
        <v>19.829370963414345</v>
      </c>
      <c r="Y4">
        <v>19.836707447034133</v>
      </c>
      <c r="Z4">
        <v>19.844068405294657</v>
      </c>
      <c r="AA4">
        <v>19.850620163361711</v>
      </c>
      <c r="AC4" s="87" t="s">
        <v>697</v>
      </c>
      <c r="AD4">
        <v>19.585418726440412</v>
      </c>
      <c r="AE4">
        <v>19.595375499476493</v>
      </c>
      <c r="AF4">
        <v>19.6053666217061</v>
      </c>
      <c r="AG4">
        <v>19.615392388427871</v>
      </c>
      <c r="AH4">
        <v>19.624901085288535</v>
      </c>
      <c r="AI4">
        <v>19.634442373432027</v>
      </c>
      <c r="AJ4">
        <v>19.644016531111401</v>
      </c>
      <c r="AK4">
        <v>19.653623839892095</v>
      </c>
      <c r="AL4">
        <v>19.66326458469743</v>
      </c>
      <c r="AM4">
        <v>19.672217446951091</v>
      </c>
      <c r="AN4">
        <v>19.681200870485231</v>
      </c>
      <c r="AO4">
        <v>19.690215115222127</v>
      </c>
      <c r="AP4">
        <v>19.699260444172218</v>
      </c>
      <c r="AQ4">
        <v>19.708337123476646</v>
      </c>
      <c r="AR4">
        <v>19.71687357586779</v>
      </c>
      <c r="AS4">
        <v>19.725439294245476</v>
      </c>
      <c r="AT4">
        <v>19.734034528014142</v>
      </c>
      <c r="AU4">
        <v>19.742659529545662</v>
      </c>
      <c r="AV4">
        <v>19.751314554220372</v>
      </c>
      <c r="AW4">
        <v>19.759329943334876</v>
      </c>
      <c r="AX4">
        <v>19.767373545045107</v>
      </c>
      <c r="AY4">
        <v>19.775445608969747</v>
      </c>
      <c r="AZ4">
        <v>19.783546387807913</v>
      </c>
      <c r="BA4">
        <v>19.791676137383369</v>
      </c>
      <c r="BB4">
        <v>19.798902722963312</v>
      </c>
    </row>
    <row r="5" spans="1:54" x14ac:dyDescent="0.2">
      <c r="B5" s="88" t="s">
        <v>297</v>
      </c>
      <c r="C5">
        <v>19.464499071997231</v>
      </c>
      <c r="D5">
        <v>19.474957115521338</v>
      </c>
      <c r="E5">
        <v>19.485451266041768</v>
      </c>
      <c r="F5">
        <v>19.495981812458115</v>
      </c>
      <c r="G5">
        <v>19.506083001271413</v>
      </c>
      <c r="H5">
        <v>19.516218590820728</v>
      </c>
      <c r="I5">
        <v>19.52638885433916</v>
      </c>
      <c r="J5">
        <v>19.536594068011677</v>
      </c>
      <c r="K5">
        <v>19.546834511011614</v>
      </c>
      <c r="L5">
        <v>19.556447970779395</v>
      </c>
      <c r="M5">
        <v>19.566093806516083</v>
      </c>
      <c r="N5">
        <v>19.575772274096181</v>
      </c>
      <c r="O5">
        <v>19.585483632154482</v>
      </c>
      <c r="P5">
        <v>19.595228142120298</v>
      </c>
      <c r="Q5">
        <v>19.604459338314136</v>
      </c>
      <c r="R5">
        <v>19.613721597628764</v>
      </c>
      <c r="S5">
        <v>19.623015165730386</v>
      </c>
      <c r="T5">
        <v>19.632340290939183</v>
      </c>
      <c r="U5">
        <v>19.641697224262131</v>
      </c>
      <c r="V5">
        <v>19.650425429955781</v>
      </c>
      <c r="W5">
        <v>19.659183718366219</v>
      </c>
      <c r="X5">
        <v>19.667972336302928</v>
      </c>
      <c r="Y5">
        <v>19.676791533340499</v>
      </c>
      <c r="Z5">
        <v>19.685641561854279</v>
      </c>
      <c r="AA5">
        <v>19.693626848042577</v>
      </c>
      <c r="AC5" s="88" t="s">
        <v>698</v>
      </c>
      <c r="AD5">
        <v>19.378275981866121</v>
      </c>
      <c r="AE5">
        <v>19.389782510821117</v>
      </c>
      <c r="AF5">
        <v>19.401331670970102</v>
      </c>
      <c r="AG5">
        <v>19.412923832906415</v>
      </c>
      <c r="AH5">
        <v>19.424041450890005</v>
      </c>
      <c r="AI5">
        <v>19.43519968439594</v>
      </c>
      <c r="AJ5">
        <v>19.446398883525976</v>
      </c>
      <c r="AK5">
        <v>19.457639402551962</v>
      </c>
      <c r="AL5">
        <v>19.468921599972923</v>
      </c>
      <c r="AM5">
        <v>19.479508030672136</v>
      </c>
      <c r="AN5">
        <v>19.490132703953364</v>
      </c>
      <c r="AO5">
        <v>19.500795947687337</v>
      </c>
      <c r="AP5">
        <v>19.511498093642249</v>
      </c>
      <c r="AQ5">
        <v>19.522239477537337</v>
      </c>
      <c r="AR5">
        <v>19.532410306931077</v>
      </c>
      <c r="AS5">
        <v>19.542617861247418</v>
      </c>
      <c r="AT5">
        <v>19.552862455621021</v>
      </c>
      <c r="AU5">
        <v>19.563144408937724</v>
      </c>
      <c r="AV5">
        <v>19.573464043886261</v>
      </c>
      <c r="AW5">
        <v>19.583077948856598</v>
      </c>
      <c r="AX5">
        <v>19.59272736234681</v>
      </c>
      <c r="AY5">
        <v>19.602412600367408</v>
      </c>
      <c r="AZ5">
        <v>19.612133982830052</v>
      </c>
      <c r="BA5">
        <v>19.621891833603478</v>
      </c>
      <c r="BB5">
        <v>19.630687840637819</v>
      </c>
    </row>
    <row r="6" spans="1:54" x14ac:dyDescent="0.2">
      <c r="B6" s="88" t="s">
        <v>298</v>
      </c>
      <c r="C6">
        <v>19.202295364760733</v>
      </c>
      <c r="D6">
        <v>19.215098424265928</v>
      </c>
      <c r="E6">
        <v>19.22794694399261</v>
      </c>
      <c r="F6">
        <v>19.240841289500185</v>
      </c>
      <c r="G6">
        <v>19.253248200750672</v>
      </c>
      <c r="H6">
        <v>19.265698481983602</v>
      </c>
      <c r="I6">
        <v>19.278192479253459</v>
      </c>
      <c r="J6">
        <v>19.290730542353902</v>
      </c>
      <c r="K6">
        <v>19.303313024863755</v>
      </c>
      <c r="L6">
        <v>19.315162301887991</v>
      </c>
      <c r="M6">
        <v>19.327052459389595</v>
      </c>
      <c r="N6">
        <v>19.338983821771389</v>
      </c>
      <c r="O6">
        <v>19.350956716936317</v>
      </c>
      <c r="P6">
        <v>19.362971476330664</v>
      </c>
      <c r="Q6">
        <v>19.37437884871613</v>
      </c>
      <c r="R6">
        <v>19.385825490573232</v>
      </c>
      <c r="S6">
        <v>19.397311713597418</v>
      </c>
      <c r="T6">
        <v>19.408837832851816</v>
      </c>
      <c r="U6">
        <v>19.420404166808957</v>
      </c>
      <c r="V6">
        <v>19.431216741684874</v>
      </c>
      <c r="W6">
        <v>19.442067401708023</v>
      </c>
      <c r="X6">
        <v>19.452956460332111</v>
      </c>
      <c r="Y6">
        <v>19.463884234523018</v>
      </c>
      <c r="Z6">
        <v>19.474851044803962</v>
      </c>
      <c r="AA6">
        <v>19.484761537596853</v>
      </c>
      <c r="AC6" s="88" t="s">
        <v>699</v>
      </c>
      <c r="AD6">
        <v>19.095458701577215</v>
      </c>
      <c r="AE6">
        <v>19.10952847687674</v>
      </c>
      <c r="AF6">
        <v>19.123651885817548</v>
      </c>
      <c r="AG6">
        <v>19.137829397176628</v>
      </c>
      <c r="AH6">
        <v>19.151469811649761</v>
      </c>
      <c r="AI6">
        <v>19.165161396000769</v>
      </c>
      <c r="AJ6">
        <v>19.178904593507035</v>
      </c>
      <c r="AK6">
        <v>19.192699852727213</v>
      </c>
      <c r="AL6">
        <v>19.206547627573514</v>
      </c>
      <c r="AM6">
        <v>19.21958329614781</v>
      </c>
      <c r="AN6">
        <v>19.232667223794731</v>
      </c>
      <c r="AO6">
        <v>19.245799826086994</v>
      </c>
      <c r="AP6">
        <v>19.258981523538608</v>
      </c>
      <c r="AQ6">
        <v>19.272212741672693</v>
      </c>
      <c r="AR6">
        <v>19.284769853604057</v>
      </c>
      <c r="AS6">
        <v>19.297373367916883</v>
      </c>
      <c r="AT6">
        <v>19.310023684354661</v>
      </c>
      <c r="AU6">
        <v>19.322721207420305</v>
      </c>
      <c r="AV6">
        <v>19.335466346441777</v>
      </c>
      <c r="AW6">
        <v>19.347365921803153</v>
      </c>
      <c r="AX6">
        <v>19.359310430785584</v>
      </c>
      <c r="AY6">
        <v>19.371300274653816</v>
      </c>
      <c r="AZ6">
        <v>19.383335859627195</v>
      </c>
      <c r="BA6">
        <v>19.395417596950615</v>
      </c>
      <c r="BB6">
        <v>19.406325390484156</v>
      </c>
    </row>
    <row r="7" spans="1:54" x14ac:dyDescent="0.2">
      <c r="B7" s="88" t="s">
        <v>299</v>
      </c>
      <c r="C7">
        <v>18.899591790835569</v>
      </c>
      <c r="D7">
        <v>18.91467982969947</v>
      </c>
      <c r="E7">
        <v>18.929824099607576</v>
      </c>
      <c r="F7">
        <v>18.945025057636986</v>
      </c>
      <c r="G7">
        <v>18.959706680024464</v>
      </c>
      <c r="H7">
        <v>18.974442056998434</v>
      </c>
      <c r="I7">
        <v>18.989231621905624</v>
      </c>
      <c r="J7">
        <v>19.004075812775692</v>
      </c>
      <c r="K7">
        <v>19.018975072378797</v>
      </c>
      <c r="L7">
        <v>19.033060784916412</v>
      </c>
      <c r="M7">
        <v>19.047197299400214</v>
      </c>
      <c r="N7">
        <v>19.061385022813479</v>
      </c>
      <c r="O7">
        <v>19.075624366531564</v>
      </c>
      <c r="P7">
        <v>19.089915746375876</v>
      </c>
      <c r="Q7">
        <v>19.103536087574685</v>
      </c>
      <c r="R7">
        <v>19.117205351763026</v>
      </c>
      <c r="S7">
        <v>19.130923930632004</v>
      </c>
      <c r="T7">
        <v>19.144692220105618</v>
      </c>
      <c r="U7">
        <v>19.158510620393127</v>
      </c>
      <c r="V7">
        <v>19.171476069163663</v>
      </c>
      <c r="W7">
        <v>19.184489121039139</v>
      </c>
      <c r="X7">
        <v>19.197550170831949</v>
      </c>
      <c r="Y7">
        <v>19.21065961777915</v>
      </c>
      <c r="Z7">
        <v>19.223817865599273</v>
      </c>
      <c r="AA7">
        <v>19.23574519993484</v>
      </c>
      <c r="AC7" s="88" t="s">
        <v>700</v>
      </c>
      <c r="AD7">
        <v>18.77065047023633</v>
      </c>
      <c r="AE7">
        <v>18.787193752045273</v>
      </c>
      <c r="AF7">
        <v>18.803803260985479</v>
      </c>
      <c r="AG7">
        <v>18.82047958274838</v>
      </c>
      <c r="AH7">
        <v>18.836586480188423</v>
      </c>
      <c r="AI7">
        <v>18.852756696988937</v>
      </c>
      <c r="AJ7">
        <v>18.868990787840758</v>
      </c>
      <c r="AK7">
        <v>18.885289314046528</v>
      </c>
      <c r="AL7">
        <v>18.901652843610936</v>
      </c>
      <c r="AM7">
        <v>18.91711801184351</v>
      </c>
      <c r="AN7">
        <v>18.932643062421118</v>
      </c>
      <c r="AO7">
        <v>18.948228516355773</v>
      </c>
      <c r="AP7">
        <v>18.963874900857643</v>
      </c>
      <c r="AQ7">
        <v>18.979582749420015</v>
      </c>
      <c r="AR7">
        <v>18.994548007609605</v>
      </c>
      <c r="AS7">
        <v>19.009570997886232</v>
      </c>
      <c r="AT7">
        <v>19.024652222281084</v>
      </c>
      <c r="AU7">
        <v>19.039792188805571</v>
      </c>
      <c r="AV7">
        <v>19.05499141153361</v>
      </c>
      <c r="AW7">
        <v>19.069234795263515</v>
      </c>
      <c r="AX7">
        <v>19.083534275625645</v>
      </c>
      <c r="AY7">
        <v>19.097890357773981</v>
      </c>
      <c r="AZ7">
        <v>19.112303553102624</v>
      </c>
      <c r="BA7">
        <v>19.126774379334968</v>
      </c>
      <c r="BB7">
        <v>19.139879584989327</v>
      </c>
    </row>
    <row r="8" spans="1:54" x14ac:dyDescent="0.2">
      <c r="B8" s="88" t="s">
        <v>300</v>
      </c>
      <c r="C8">
        <v>18.5783767071011</v>
      </c>
      <c r="D8">
        <v>18.595071982973543</v>
      </c>
      <c r="E8">
        <v>18.611834933402896</v>
      </c>
      <c r="F8">
        <v>18.628666118501393</v>
      </c>
      <c r="G8">
        <v>18.644993527059576</v>
      </c>
      <c r="H8">
        <v>18.661385785923816</v>
      </c>
      <c r="I8">
        <v>18.677843427246348</v>
      </c>
      <c r="J8">
        <v>18.694366988927879</v>
      </c>
      <c r="K8">
        <v>18.710957014688034</v>
      </c>
      <c r="L8">
        <v>18.726715794423196</v>
      </c>
      <c r="M8">
        <v>18.74253608956483</v>
      </c>
      <c r="N8">
        <v>18.758418401320743</v>
      </c>
      <c r="O8">
        <v>18.774363236307025</v>
      </c>
      <c r="P8">
        <v>18.790371106614266</v>
      </c>
      <c r="Q8">
        <v>18.805710954915725</v>
      </c>
      <c r="R8">
        <v>18.821110278015006</v>
      </c>
      <c r="S8">
        <v>18.836569559636441</v>
      </c>
      <c r="T8">
        <v>18.852089288731868</v>
      </c>
      <c r="U8">
        <v>18.867669959544916</v>
      </c>
      <c r="V8">
        <v>18.882383322343838</v>
      </c>
      <c r="W8">
        <v>18.897154911272587</v>
      </c>
      <c r="X8">
        <v>18.911985216150637</v>
      </c>
      <c r="Y8">
        <v>18.926874732287175</v>
      </c>
      <c r="Z8">
        <v>18.941823960551361</v>
      </c>
      <c r="AA8">
        <v>18.955452707364508</v>
      </c>
      <c r="AC8" s="88" t="s">
        <v>701</v>
      </c>
      <c r="AD8">
        <v>18.429725784283733</v>
      </c>
      <c r="AE8">
        <v>18.447952760957257</v>
      </c>
      <c r="AF8">
        <v>18.466259195898676</v>
      </c>
      <c r="AG8">
        <v>18.48464580582819</v>
      </c>
      <c r="AH8">
        <v>18.502484866599268</v>
      </c>
      <c r="AI8">
        <v>18.520400086749287</v>
      </c>
      <c r="AJ8">
        <v>18.538392146499124</v>
      </c>
      <c r="AK8">
        <v>18.55646173417967</v>
      </c>
      <c r="AL8">
        <v>18.574609546342266</v>
      </c>
      <c r="AM8">
        <v>18.591844301874211</v>
      </c>
      <c r="AN8">
        <v>18.609151362286987</v>
      </c>
      <c r="AO8">
        <v>18.626531368366695</v>
      </c>
      <c r="AP8">
        <v>18.643984968526034</v>
      </c>
      <c r="AQ8">
        <v>18.661512818908449</v>
      </c>
      <c r="AR8">
        <v>18.678305570447272</v>
      </c>
      <c r="AS8">
        <v>18.695168321983569</v>
      </c>
      <c r="AT8">
        <v>18.712101692740596</v>
      </c>
      <c r="AU8">
        <v>18.729106309321736</v>
      </c>
      <c r="AV8">
        <v>18.746182805811618</v>
      </c>
      <c r="AW8">
        <v>18.762289315791538</v>
      </c>
      <c r="AX8">
        <v>18.778464280016522</v>
      </c>
      <c r="AY8">
        <v>18.794708324528596</v>
      </c>
      <c r="AZ8">
        <v>18.811022083107236</v>
      </c>
      <c r="BA8">
        <v>18.827406197379801</v>
      </c>
      <c r="BB8">
        <v>18.842330508094069</v>
      </c>
    </row>
    <row r="9" spans="1:54" x14ac:dyDescent="0.2">
      <c r="B9" s="88" t="s">
        <v>301</v>
      </c>
      <c r="C9">
        <v>18.198811408531373</v>
      </c>
      <c r="D9">
        <v>18.217211102925976</v>
      </c>
      <c r="E9">
        <v>18.235692073942818</v>
      </c>
      <c r="F9">
        <v>18.254255004842133</v>
      </c>
      <c r="G9">
        <v>18.272293447972547</v>
      </c>
      <c r="H9">
        <v>18.290409850782911</v>
      </c>
      <c r="I9">
        <v>18.308604863266737</v>
      </c>
      <c r="J9">
        <v>18.326879142429799</v>
      </c>
      <c r="K9">
        <v>18.345233352375384</v>
      </c>
      <c r="L9">
        <v>18.362716460664071</v>
      </c>
      <c r="M9">
        <v>18.380273717516314</v>
      </c>
      <c r="N9">
        <v>18.397905736594399</v>
      </c>
      <c r="O9">
        <v>18.41561313817612</v>
      </c>
      <c r="P9">
        <v>18.433396549235489</v>
      </c>
      <c r="Q9">
        <v>18.450500769879056</v>
      </c>
      <c r="R9">
        <v>18.467676896064877</v>
      </c>
      <c r="S9">
        <v>18.484925521455647</v>
      </c>
      <c r="T9">
        <v>18.502247246125126</v>
      </c>
      <c r="U9">
        <v>18.519642676636671</v>
      </c>
      <c r="V9">
        <v>18.536176383553709</v>
      </c>
      <c r="W9">
        <v>18.552780927456904</v>
      </c>
      <c r="X9">
        <v>18.56945691252934</v>
      </c>
      <c r="Y9">
        <v>18.586204949722287</v>
      </c>
      <c r="Z9">
        <v>18.603025656841542</v>
      </c>
      <c r="AA9">
        <v>18.618450516352187</v>
      </c>
      <c r="AC9" s="88" t="s">
        <v>702</v>
      </c>
      <c r="AD9">
        <v>18.028812101728679</v>
      </c>
      <c r="AE9">
        <v>18.048802970172723</v>
      </c>
      <c r="AF9">
        <v>18.068888981517624</v>
      </c>
      <c r="AG9">
        <v>18.089071008855726</v>
      </c>
      <c r="AH9">
        <v>18.108687166793505</v>
      </c>
      <c r="AI9">
        <v>18.128394603286349</v>
      </c>
      <c r="AJ9">
        <v>18.148194147995802</v>
      </c>
      <c r="AK9">
        <v>18.168086640468253</v>
      </c>
      <c r="AL9">
        <v>18.188072930268973</v>
      </c>
      <c r="AM9">
        <v>18.207107357733879</v>
      </c>
      <c r="AN9">
        <v>18.226228683987209</v>
      </c>
      <c r="AO9">
        <v>18.245437692472937</v>
      </c>
      <c r="AP9">
        <v>18.264735175956559</v>
      </c>
      <c r="AQ9">
        <v>18.284121936651715</v>
      </c>
      <c r="AR9">
        <v>18.302765729219086</v>
      </c>
      <c r="AS9">
        <v>18.321493917369047</v>
      </c>
      <c r="AT9">
        <v>18.34030726001647</v>
      </c>
      <c r="AU9">
        <v>18.359206525120069</v>
      </c>
      <c r="AV9">
        <v>18.378192489805858</v>
      </c>
      <c r="AW9">
        <v>18.396216967017299</v>
      </c>
      <c r="AX9">
        <v>18.414324515267463</v>
      </c>
      <c r="AY9">
        <v>18.432515905834165</v>
      </c>
      <c r="AZ9">
        <v>18.450791919528182</v>
      </c>
      <c r="BA9">
        <v>18.469153346828701</v>
      </c>
      <c r="BB9">
        <v>18.485978294770845</v>
      </c>
    </row>
    <row r="10" spans="1:54" x14ac:dyDescent="0.2">
      <c r="B10" s="88" t="s">
        <v>302</v>
      </c>
      <c r="C10">
        <v>17.716735741505286</v>
      </c>
      <c r="D10">
        <v>17.737565241904349</v>
      </c>
      <c r="E10">
        <v>17.758493154056548</v>
      </c>
      <c r="F10">
        <v>17.779520314291148</v>
      </c>
      <c r="G10">
        <v>17.799925282788639</v>
      </c>
      <c r="H10">
        <v>17.82042459990431</v>
      </c>
      <c r="I10">
        <v>17.841019061401717</v>
      </c>
      <c r="J10">
        <v>17.86170947161202</v>
      </c>
      <c r="K10">
        <v>17.882496643537479</v>
      </c>
      <c r="L10">
        <v>17.902315296550277</v>
      </c>
      <c r="M10">
        <v>17.922223826647521</v>
      </c>
      <c r="N10">
        <v>17.942222986383808</v>
      </c>
      <c r="O10">
        <v>17.962313536413614</v>
      </c>
      <c r="P10">
        <v>17.982496245589591</v>
      </c>
      <c r="Q10">
        <v>18.001943296676068</v>
      </c>
      <c r="R10">
        <v>18.021477673752543</v>
      </c>
      <c r="S10">
        <v>18.041100106094941</v>
      </c>
      <c r="T10">
        <v>18.060811330844324</v>
      </c>
      <c r="U10">
        <v>18.080612093102964</v>
      </c>
      <c r="V10">
        <v>18.099527148257014</v>
      </c>
      <c r="W10">
        <v>18.118528682345072</v>
      </c>
      <c r="X10">
        <v>18.13761744095498</v>
      </c>
      <c r="Y10">
        <v>18.156794178018714</v>
      </c>
      <c r="Z10">
        <v>18.176059655918252</v>
      </c>
      <c r="AA10">
        <v>18.193803361022777</v>
      </c>
      <c r="AC10" s="88" t="s">
        <v>703</v>
      </c>
      <c r="AD10">
        <v>17.519517027406369</v>
      </c>
      <c r="AE10">
        <v>17.542053674375961</v>
      </c>
      <c r="AF10">
        <v>17.564705248805371</v>
      </c>
      <c r="AG10">
        <v>17.587472818180512</v>
      </c>
      <c r="AH10">
        <v>17.60957037964306</v>
      </c>
      <c r="AI10">
        <v>17.631778133655391</v>
      </c>
      <c r="AJ10">
        <v>17.654097094701182</v>
      </c>
      <c r="AK10">
        <v>17.676528289333262</v>
      </c>
      <c r="AL10">
        <v>17.699072756336292</v>
      </c>
      <c r="AM10">
        <v>17.720562815873894</v>
      </c>
      <c r="AN10">
        <v>17.742157947235231</v>
      </c>
      <c r="AO10">
        <v>17.763859109987241</v>
      </c>
      <c r="AP10">
        <v>17.785667275101837</v>
      </c>
      <c r="AQ10">
        <v>17.807583425110106</v>
      </c>
      <c r="AR10">
        <v>17.828698482079496</v>
      </c>
      <c r="AS10">
        <v>17.849915788256247</v>
      </c>
      <c r="AT10">
        <v>17.871236274766229</v>
      </c>
      <c r="AU10">
        <v>17.892660883822607</v>
      </c>
      <c r="AV10">
        <v>17.914190568876432</v>
      </c>
      <c r="AW10">
        <v>17.934733941477155</v>
      </c>
      <c r="AX10">
        <v>17.955378506195625</v>
      </c>
      <c r="AY10">
        <v>17.976125213769834</v>
      </c>
      <c r="AZ10">
        <v>17.996975026683071</v>
      </c>
      <c r="BA10">
        <v>18.017928919330078</v>
      </c>
      <c r="BB10">
        <v>18.037214236119389</v>
      </c>
    </row>
    <row r="11" spans="1:54" x14ac:dyDescent="0.2">
      <c r="B11" s="88" t="s">
        <v>303</v>
      </c>
      <c r="C11">
        <v>17.127655486558407</v>
      </c>
      <c r="D11">
        <v>17.151361850266831</v>
      </c>
      <c r="E11">
        <v>17.175187060187429</v>
      </c>
      <c r="F11">
        <v>17.199132135182051</v>
      </c>
      <c r="G11">
        <v>17.222306324384771</v>
      </c>
      <c r="H11">
        <v>17.245594336590948</v>
      </c>
      <c r="I11">
        <v>17.26899714106893</v>
      </c>
      <c r="J11">
        <v>17.292515717491035</v>
      </c>
      <c r="K11">
        <v>17.316151056058509</v>
      </c>
      <c r="L11">
        <v>17.338681044783495</v>
      </c>
      <c r="M11">
        <v>17.361319580825118</v>
      </c>
      <c r="N11">
        <v>17.384067582171159</v>
      </c>
      <c r="O11">
        <v>17.406925976664976</v>
      </c>
      <c r="P11">
        <v>17.429895702124448</v>
      </c>
      <c r="Q11">
        <v>17.452056042641978</v>
      </c>
      <c r="R11">
        <v>17.474322023800202</v>
      </c>
      <c r="S11">
        <v>17.49669453667196</v>
      </c>
      <c r="T11">
        <v>17.519174481919638</v>
      </c>
      <c r="U11">
        <v>17.541762769911408</v>
      </c>
      <c r="V11">
        <v>17.563452204384173</v>
      </c>
      <c r="W11">
        <v>17.585246826106882</v>
      </c>
      <c r="X11">
        <v>17.607147550711844</v>
      </c>
      <c r="Y11">
        <v>17.629155304061548</v>
      </c>
      <c r="Z11">
        <v>17.651271022377969</v>
      </c>
      <c r="AA11">
        <v>17.671714629024031</v>
      </c>
      <c r="AC11" s="88" t="s">
        <v>704</v>
      </c>
      <c r="AD11">
        <v>16.898648007545813</v>
      </c>
      <c r="AE11">
        <v>16.924193241323387</v>
      </c>
      <c r="AF11">
        <v>16.949876950231396</v>
      </c>
      <c r="AG11">
        <v>16.975700433289202</v>
      </c>
      <c r="AH11">
        <v>17.00069344212319</v>
      </c>
      <c r="AI11">
        <v>17.025819064857981</v>
      </c>
      <c r="AJ11">
        <v>17.051078535637473</v>
      </c>
      <c r="AK11">
        <v>17.076473103251793</v>
      </c>
      <c r="AL11">
        <v>17.102004031333362</v>
      </c>
      <c r="AM11">
        <v>17.126334835674498</v>
      </c>
      <c r="AN11">
        <v>17.150792226426613</v>
      </c>
      <c r="AO11">
        <v>17.175377372582954</v>
      </c>
      <c r="AP11">
        <v>17.200091457003598</v>
      </c>
      <c r="AQ11">
        <v>17.224935676601923</v>
      </c>
      <c r="AR11">
        <v>17.248902157059042</v>
      </c>
      <c r="AS11">
        <v>17.272992032413228</v>
      </c>
      <c r="AT11">
        <v>17.297206438888356</v>
      </c>
      <c r="AU11">
        <v>17.321546526215876</v>
      </c>
      <c r="AV11">
        <v>17.346013457817495</v>
      </c>
      <c r="AW11">
        <v>17.369481332061277</v>
      </c>
      <c r="AX11">
        <v>17.393072016260369</v>
      </c>
      <c r="AY11">
        <v>17.416786676617654</v>
      </c>
      <c r="AZ11">
        <v>17.440626493726626</v>
      </c>
      <c r="BA11">
        <v>17.464592662774212</v>
      </c>
      <c r="BB11">
        <v>17.486732436943218</v>
      </c>
    </row>
    <row r="12" spans="1:54" x14ac:dyDescent="0.2">
      <c r="B12" s="88" t="s">
        <v>304</v>
      </c>
      <c r="C12">
        <v>16.417156640640009</v>
      </c>
      <c r="D12">
        <v>16.444076777476884</v>
      </c>
      <c r="E12">
        <v>16.471139332998082</v>
      </c>
      <c r="F12">
        <v>16.498345536684219</v>
      </c>
      <c r="G12">
        <v>16.524610288025933</v>
      </c>
      <c r="H12">
        <v>16.551011342593547</v>
      </c>
      <c r="I12">
        <v>16.577549870274325</v>
      </c>
      <c r="J12">
        <v>16.604227053456164</v>
      </c>
      <c r="K12">
        <v>16.631044087176324</v>
      </c>
      <c r="L12">
        <v>16.656591835554682</v>
      </c>
      <c r="M12">
        <v>16.682269710994781</v>
      </c>
      <c r="N12">
        <v>16.708078823339815</v>
      </c>
      <c r="O12">
        <v>16.734020294302255</v>
      </c>
      <c r="P12">
        <v>16.760095257605887</v>
      </c>
      <c r="Q12">
        <v>16.785264970858858</v>
      </c>
      <c r="R12">
        <v>16.810561498740963</v>
      </c>
      <c r="S12">
        <v>16.835985920287541</v>
      </c>
      <c r="T12">
        <v>16.861539326106879</v>
      </c>
      <c r="U12">
        <v>16.887222818519589</v>
      </c>
      <c r="V12">
        <v>16.91201961824888</v>
      </c>
      <c r="W12">
        <v>16.936943442123855</v>
      </c>
      <c r="X12">
        <v>16.961995405492594</v>
      </c>
      <c r="Y12">
        <v>16.987176636131657</v>
      </c>
      <c r="Z12">
        <v>17.012488274402198</v>
      </c>
      <c r="AA12">
        <v>17.035971718384058</v>
      </c>
      <c r="AC12" s="88" t="s">
        <v>705</v>
      </c>
      <c r="AD12">
        <v>16.152170685209743</v>
      </c>
      <c r="AE12">
        <v>16.181059237486885</v>
      </c>
      <c r="AF12">
        <v>16.210113340407329</v>
      </c>
      <c r="AG12">
        <v>16.239334559645048</v>
      </c>
      <c r="AH12">
        <v>16.267541289099036</v>
      </c>
      <c r="AI12">
        <v>16.295906424935083</v>
      </c>
      <c r="AJ12">
        <v>16.3244314547572</v>
      </c>
      <c r="AK12">
        <v>16.353117883754361</v>
      </c>
      <c r="AL12">
        <v>16.381967234934017</v>
      </c>
      <c r="AM12">
        <v>16.409441405254626</v>
      </c>
      <c r="AN12">
        <v>16.437066938455363</v>
      </c>
      <c r="AO12">
        <v>16.464845245858221</v>
      </c>
      <c r="AP12">
        <v>16.49277775547198</v>
      </c>
      <c r="AQ12">
        <v>16.520865912214912</v>
      </c>
      <c r="AR12">
        <v>16.547975647245075</v>
      </c>
      <c r="AS12">
        <v>16.575233130251064</v>
      </c>
      <c r="AT12">
        <v>16.602639735149566</v>
      </c>
      <c r="AU12">
        <v>16.630196852145048</v>
      </c>
      <c r="AV12">
        <v>16.657905887948534</v>
      </c>
      <c r="AW12">
        <v>16.684631110298984</v>
      </c>
      <c r="AX12">
        <v>16.711504286233453</v>
      </c>
      <c r="AY12">
        <v>16.738526834470647</v>
      </c>
      <c r="AZ12">
        <v>16.76570019119951</v>
      </c>
      <c r="BA12">
        <v>16.793025810323858</v>
      </c>
      <c r="BB12">
        <v>16.818362585405346</v>
      </c>
    </row>
    <row r="13" spans="1:54" x14ac:dyDescent="0.2">
      <c r="B13" s="88" t="s">
        <v>305</v>
      </c>
      <c r="C13">
        <v>15.574999848184765</v>
      </c>
      <c r="D13">
        <v>15.605262976119633</v>
      </c>
      <c r="E13">
        <v>15.635694264855239</v>
      </c>
      <c r="F13">
        <v>15.666295173120151</v>
      </c>
      <c r="G13">
        <v>15.695789863148422</v>
      </c>
      <c r="H13">
        <v>15.725445522823636</v>
      </c>
      <c r="I13">
        <v>15.755263541962792</v>
      </c>
      <c r="J13">
        <v>15.785245325129265</v>
      </c>
      <c r="K13">
        <v>15.815392291806354</v>
      </c>
      <c r="L13">
        <v>15.844113513363986</v>
      </c>
      <c r="M13">
        <v>15.872988700056933</v>
      </c>
      <c r="N13">
        <v>15.902019173944236</v>
      </c>
      <c r="O13">
        <v>15.93120627113796</v>
      </c>
      <c r="P13">
        <v>15.960551341969607</v>
      </c>
      <c r="Q13">
        <v>15.988878579156278</v>
      </c>
      <c r="R13">
        <v>16.017356058316675</v>
      </c>
      <c r="S13">
        <v>16.045985067139398</v>
      </c>
      <c r="T13">
        <v>16.074766907049256</v>
      </c>
      <c r="U13">
        <v>16.103702893370947</v>
      </c>
      <c r="V13">
        <v>16.131788282117785</v>
      </c>
      <c r="W13">
        <v>16.160025133612891</v>
      </c>
      <c r="X13">
        <v>16.188414788075544</v>
      </c>
      <c r="Y13">
        <v>16.216958600594612</v>
      </c>
      <c r="Z13">
        <v>16.24565794131351</v>
      </c>
      <c r="AA13">
        <v>16.272384436367762</v>
      </c>
      <c r="AC13" s="88" t="s">
        <v>706</v>
      </c>
      <c r="AD13">
        <v>15.271065096654807</v>
      </c>
      <c r="AE13">
        <v>15.303399663188932</v>
      </c>
      <c r="AF13">
        <v>15.335929194278505</v>
      </c>
      <c r="AG13">
        <v>15.368655544958409</v>
      </c>
      <c r="AH13">
        <v>15.400190440540706</v>
      </c>
      <c r="AI13">
        <v>15.431911892412698</v>
      </c>
      <c r="AJ13">
        <v>15.463821665155891</v>
      </c>
      <c r="AK13">
        <v>15.495921544079222</v>
      </c>
      <c r="AL13">
        <v>15.528213335491175</v>
      </c>
      <c r="AM13">
        <v>15.55896389144667</v>
      </c>
      <c r="AN13">
        <v>15.589893033987336</v>
      </c>
      <c r="AO13">
        <v>15.621002441613955</v>
      </c>
      <c r="AP13">
        <v>15.65229381256666</v>
      </c>
      <c r="AQ13">
        <v>15.683768865085735</v>
      </c>
      <c r="AR13">
        <v>15.714146579210258</v>
      </c>
      <c r="AS13">
        <v>15.744698837217749</v>
      </c>
      <c r="AT13">
        <v>15.775427275977092</v>
      </c>
      <c r="AU13">
        <v>15.806333551671063</v>
      </c>
      <c r="AV13">
        <v>15.837419340053209</v>
      </c>
      <c r="AW13">
        <v>15.867562257684062</v>
      </c>
      <c r="AX13">
        <v>15.89788112118749</v>
      </c>
      <c r="AY13">
        <v>15.928377632703956</v>
      </c>
      <c r="AZ13">
        <v>15.959053515257708</v>
      </c>
      <c r="BA13">
        <v>15.989910513046937</v>
      </c>
      <c r="BB13">
        <v>16.01863054909597</v>
      </c>
    </row>
    <row r="14" spans="1:54" x14ac:dyDescent="0.2">
      <c r="B14" s="88" t="s">
        <v>306</v>
      </c>
      <c r="C14">
        <v>14.601757501547462</v>
      </c>
      <c r="D14">
        <v>14.635049842615743</v>
      </c>
      <c r="E14">
        <v>14.668535739124101</v>
      </c>
      <c r="F14">
        <v>14.702216872036352</v>
      </c>
      <c r="G14">
        <v>14.734654514455304</v>
      </c>
      <c r="H14">
        <v>14.767277695776821</v>
      </c>
      <c r="I14">
        <v>14.800088022318006</v>
      </c>
      <c r="J14">
        <v>14.833087117243819</v>
      </c>
      <c r="K14">
        <v>14.866276620761941</v>
      </c>
      <c r="L14">
        <v>14.897934643523397</v>
      </c>
      <c r="M14">
        <v>14.929770721031234</v>
      </c>
      <c r="N14">
        <v>14.961786388388051</v>
      </c>
      <c r="O14">
        <v>14.993983196851126</v>
      </c>
      <c r="P14">
        <v>15.026362714020712</v>
      </c>
      <c r="Q14">
        <v>15.05763444202217</v>
      </c>
      <c r="R14">
        <v>15.089080277976093</v>
      </c>
      <c r="S14">
        <v>15.120701721447549</v>
      </c>
      <c r="T14">
        <v>15.152500287854661</v>
      </c>
      <c r="U14">
        <v>15.184477508654885</v>
      </c>
      <c r="V14">
        <v>15.215679765113457</v>
      </c>
      <c r="W14">
        <v>15.247058837896571</v>
      </c>
      <c r="X14">
        <v>15.278616301024254</v>
      </c>
      <c r="Y14">
        <v>15.310353745851687</v>
      </c>
      <c r="Z14">
        <v>15.342272781282253</v>
      </c>
      <c r="AA14">
        <v>15.372107454950751</v>
      </c>
      <c r="AC14" s="88" t="s">
        <v>707</v>
      </c>
      <c r="AD14">
        <v>14.258703936205277</v>
      </c>
      <c r="AE14">
        <v>14.294101121248632</v>
      </c>
      <c r="AF14">
        <v>14.329722023090509</v>
      </c>
      <c r="AG14">
        <v>14.365568775706675</v>
      </c>
      <c r="AH14">
        <v>14.400077186474732</v>
      </c>
      <c r="AI14">
        <v>14.434799931265065</v>
      </c>
      <c r="AJ14">
        <v>14.469739045753442</v>
      </c>
      <c r="AK14">
        <v>14.504896589273589</v>
      </c>
      <c r="AL14">
        <v>14.540274645122647</v>
      </c>
      <c r="AM14">
        <v>14.574001605287457</v>
      </c>
      <c r="AN14">
        <v>14.607934412405148</v>
      </c>
      <c r="AO14">
        <v>14.642075011674658</v>
      </c>
      <c r="AP14">
        <v>14.676425370962093</v>
      </c>
      <c r="AQ14">
        <v>14.71098748109573</v>
      </c>
      <c r="AR14">
        <v>14.744358404356182</v>
      </c>
      <c r="AS14">
        <v>14.777930920752622</v>
      </c>
      <c r="AT14">
        <v>14.811706932628656</v>
      </c>
      <c r="AU14">
        <v>14.845688364592682</v>
      </c>
      <c r="AV14">
        <v>14.879877163810027</v>
      </c>
      <c r="AW14">
        <v>14.913206110369314</v>
      </c>
      <c r="AX14">
        <v>14.946739795282298</v>
      </c>
      <c r="AY14">
        <v>14.980480213811482</v>
      </c>
      <c r="AZ14">
        <v>15.014429385540877</v>
      </c>
      <c r="BA14">
        <v>15.048589354709943</v>
      </c>
      <c r="BB14">
        <v>15.080501992628044</v>
      </c>
    </row>
    <row r="15" spans="1:54" x14ac:dyDescent="0.2">
      <c r="B15" s="88" t="s">
        <v>307</v>
      </c>
      <c r="C15">
        <v>13.485549091968897</v>
      </c>
      <c r="D15">
        <v>13.52125975640465</v>
      </c>
      <c r="E15">
        <v>13.557185835549463</v>
      </c>
      <c r="F15">
        <v>13.59332918955892</v>
      </c>
      <c r="G15">
        <v>13.628163618003224</v>
      </c>
      <c r="H15">
        <v>13.663205297708263</v>
      </c>
      <c r="I15">
        <v>13.698456016924945</v>
      </c>
      <c r="J15">
        <v>13.733917582314637</v>
      </c>
      <c r="K15">
        <v>13.769591819156656</v>
      </c>
      <c r="L15">
        <v>13.803683813112231</v>
      </c>
      <c r="M15">
        <v>13.837975637566471</v>
      </c>
      <c r="N15">
        <v>13.872469013250791</v>
      </c>
      <c r="O15">
        <v>13.907165678712131</v>
      </c>
      <c r="P15">
        <v>13.942067390515948</v>
      </c>
      <c r="Q15">
        <v>13.975816062916932</v>
      </c>
      <c r="R15">
        <v>14.009760756177265</v>
      </c>
      <c r="S15">
        <v>14.043903158964087</v>
      </c>
      <c r="T15">
        <v>14.078244977536826</v>
      </c>
      <c r="U15">
        <v>14.11278793594955</v>
      </c>
      <c r="V15">
        <v>14.146683762333492</v>
      </c>
      <c r="W15">
        <v>14.180780382751523</v>
      </c>
      <c r="X15">
        <v>14.215079588778888</v>
      </c>
      <c r="Y15">
        <v>14.249583191481671</v>
      </c>
      <c r="Z15">
        <v>14.284293021652015</v>
      </c>
      <c r="AA15">
        <v>14.316853885363123</v>
      </c>
      <c r="AC15" s="88" t="s">
        <v>708</v>
      </c>
      <c r="AD15">
        <v>13.104664902746183</v>
      </c>
      <c r="AE15">
        <v>13.142428765367399</v>
      </c>
      <c r="AF15">
        <v>13.180440723346045</v>
      </c>
      <c r="AG15">
        <v>13.218703133207564</v>
      </c>
      <c r="AH15">
        <v>13.255557819109953</v>
      </c>
      <c r="AI15">
        <v>13.292651030735374</v>
      </c>
      <c r="AJ15">
        <v>13.329985029306053</v>
      </c>
      <c r="AK15">
        <v>13.367562101866518</v>
      </c>
      <c r="AL15">
        <v>13.405384561608956</v>
      </c>
      <c r="AM15">
        <v>13.441505060596167</v>
      </c>
      <c r="AN15">
        <v>13.47785569910581</v>
      </c>
      <c r="AO15">
        <v>13.514438652473364</v>
      </c>
      <c r="AP15">
        <v>13.551256121000453</v>
      </c>
      <c r="AQ15">
        <v>13.588310330272714</v>
      </c>
      <c r="AR15">
        <v>13.62412793733437</v>
      </c>
      <c r="AS15">
        <v>13.660171626137613</v>
      </c>
      <c r="AT15">
        <v>13.696443533707429</v>
      </c>
      <c r="AU15">
        <v>13.732945821742872</v>
      </c>
      <c r="AV15">
        <v>13.769680676934236</v>
      </c>
      <c r="AW15">
        <v>13.805693510451595</v>
      </c>
      <c r="AX15">
        <v>13.841937964077619</v>
      </c>
      <c r="AY15">
        <v>13.878416303543959</v>
      </c>
      <c r="AZ15">
        <v>13.915130821894522</v>
      </c>
      <c r="BA15">
        <v>13.952083839853882</v>
      </c>
      <c r="BB15">
        <v>13.986730829584708</v>
      </c>
    </row>
    <row r="16" spans="1:54" x14ac:dyDescent="0.2">
      <c r="B16" s="88" t="s">
        <v>308</v>
      </c>
      <c r="C16">
        <v>12.231404728328537</v>
      </c>
      <c r="D16">
        <v>12.268290531274038</v>
      </c>
      <c r="E16">
        <v>12.305403750521464</v>
      </c>
      <c r="F16">
        <v>12.342746315137168</v>
      </c>
      <c r="G16">
        <v>12.378860814885945</v>
      </c>
      <c r="H16">
        <v>12.415195794072684</v>
      </c>
      <c r="I16">
        <v>12.451753128501357</v>
      </c>
      <c r="J16">
        <v>12.488534712703052</v>
      </c>
      <c r="K16">
        <v>12.525542460138915</v>
      </c>
      <c r="L16">
        <v>12.561028364350106</v>
      </c>
      <c r="M16">
        <v>12.596728465399018</v>
      </c>
      <c r="N16">
        <v>12.632644588379423</v>
      </c>
      <c r="O16">
        <v>12.668778576777315</v>
      </c>
      <c r="P16">
        <v>12.705132292673284</v>
      </c>
      <c r="Q16">
        <v>12.740347177700107</v>
      </c>
      <c r="R16">
        <v>12.775773156305846</v>
      </c>
      <c r="S16">
        <v>12.811412032325133</v>
      </c>
      <c r="T16">
        <v>12.847265627930692</v>
      </c>
      <c r="U16">
        <v>12.883335783837536</v>
      </c>
      <c r="V16">
        <v>12.918957192192146</v>
      </c>
      <c r="W16">
        <v>12.954797176254765</v>
      </c>
      <c r="X16">
        <v>12.990857677292984</v>
      </c>
      <c r="Y16">
        <v>13.027140657259849</v>
      </c>
      <c r="Z16">
        <v>13.063648099036346</v>
      </c>
      <c r="AA16">
        <v>13.098042898440546</v>
      </c>
      <c r="AC16" s="88" t="s">
        <v>709</v>
      </c>
      <c r="AD16">
        <v>11.817184944581275</v>
      </c>
      <c r="AE16">
        <v>11.855957407282</v>
      </c>
      <c r="AF16">
        <v>11.89499066121661</v>
      </c>
      <c r="AG16">
        <v>11.934287143775862</v>
      </c>
      <c r="AH16">
        <v>11.972263251476624</v>
      </c>
      <c r="AI16">
        <v>12.010491985600618</v>
      </c>
      <c r="AJ16">
        <v>12.04897571163135</v>
      </c>
      <c r="AK16">
        <v>12.087716821282637</v>
      </c>
      <c r="AL16">
        <v>12.12671773281666</v>
      </c>
      <c r="AM16">
        <v>12.164083761811753</v>
      </c>
      <c r="AN16">
        <v>12.2016953505593</v>
      </c>
      <c r="AO16">
        <v>12.239554799728207</v>
      </c>
      <c r="AP16">
        <v>12.27766443572318</v>
      </c>
      <c r="AQ16">
        <v>12.316026611001298</v>
      </c>
      <c r="AR16">
        <v>12.353169113529002</v>
      </c>
      <c r="AS16">
        <v>12.390553939500622</v>
      </c>
      <c r="AT16">
        <v>12.42818336482557</v>
      </c>
      <c r="AU16">
        <v>12.466059691091774</v>
      </c>
      <c r="AV16">
        <v>12.504185245885612</v>
      </c>
      <c r="AW16">
        <v>12.541799728537402</v>
      </c>
      <c r="AX16">
        <v>12.579665171192005</v>
      </c>
      <c r="AY16">
        <v>12.617784021690078</v>
      </c>
      <c r="AZ16">
        <v>12.656158756815236</v>
      </c>
      <c r="BA16">
        <v>12.694791882673869</v>
      </c>
      <c r="BB16">
        <v>12.731169341357491</v>
      </c>
    </row>
    <row r="17" spans="2:54" x14ac:dyDescent="0.2">
      <c r="B17" s="88" t="s">
        <v>309</v>
      </c>
      <c r="C17">
        <v>10.870806991407017</v>
      </c>
      <c r="D17">
        <v>10.906666909752172</v>
      </c>
      <c r="E17">
        <v>10.94274777020736</v>
      </c>
      <c r="F17">
        <v>10.979051374052894</v>
      </c>
      <c r="G17">
        <v>11.01440318695335</v>
      </c>
      <c r="H17">
        <v>11.049972092683026</v>
      </c>
      <c r="I17">
        <v>11.085759877554656</v>
      </c>
      <c r="J17">
        <v>11.121768344804225</v>
      </c>
      <c r="K17">
        <v>11.157999314763286</v>
      </c>
      <c r="L17">
        <v>11.192986895211202</v>
      </c>
      <c r="M17">
        <v>11.228188192746906</v>
      </c>
      <c r="N17">
        <v>11.263604979117686</v>
      </c>
      <c r="O17">
        <v>11.299239043122006</v>
      </c>
      <c r="P17">
        <v>11.335092190786888</v>
      </c>
      <c r="Q17">
        <v>11.369964104482635</v>
      </c>
      <c r="R17">
        <v>11.405048439918362</v>
      </c>
      <c r="S17">
        <v>11.440346970571149</v>
      </c>
      <c r="T17">
        <v>11.475861487211791</v>
      </c>
      <c r="U17">
        <v>11.511593798087709</v>
      </c>
      <c r="V17">
        <v>11.547165932933419</v>
      </c>
      <c r="W17">
        <v>11.58296120740385</v>
      </c>
      <c r="X17">
        <v>11.61898156889451</v>
      </c>
      <c r="Y17">
        <v>11.655228984820329</v>
      </c>
      <c r="Z17">
        <v>11.691705442839849</v>
      </c>
      <c r="AA17">
        <v>11.726280381543909</v>
      </c>
      <c r="AC17" s="88" t="s">
        <v>710</v>
      </c>
      <c r="AD17">
        <v>10.433220226802398</v>
      </c>
      <c r="AE17">
        <v>10.470646956799676</v>
      </c>
      <c r="AF17">
        <v>10.50832570637642</v>
      </c>
      <c r="AG17">
        <v>10.546258743985895</v>
      </c>
      <c r="AH17">
        <v>10.583165278214226</v>
      </c>
      <c r="AI17">
        <v>10.620319208000467</v>
      </c>
      <c r="AJ17">
        <v>10.657722778463476</v>
      </c>
      <c r="AK17">
        <v>10.695378258388352</v>
      </c>
      <c r="AL17">
        <v>10.733287940496409</v>
      </c>
      <c r="AM17">
        <v>10.769861426570028</v>
      </c>
      <c r="AN17">
        <v>10.806678559050283</v>
      </c>
      <c r="AO17">
        <v>10.843741563585755</v>
      </c>
      <c r="AP17">
        <v>10.881052689644235</v>
      </c>
      <c r="AQ17">
        <v>10.918614210790109</v>
      </c>
      <c r="AR17">
        <v>10.955124619037013</v>
      </c>
      <c r="AS17">
        <v>10.991877481416315</v>
      </c>
      <c r="AT17">
        <v>11.028875027399152</v>
      </c>
      <c r="AU17">
        <v>11.066119510629415</v>
      </c>
      <c r="AV17">
        <v>11.10361320921025</v>
      </c>
      <c r="AW17">
        <v>11.14089922573601</v>
      </c>
      <c r="AX17">
        <v>11.178439972875591</v>
      </c>
      <c r="AY17">
        <v>11.216237897387531</v>
      </c>
      <c r="AZ17">
        <v>11.254295473995578</v>
      </c>
      <c r="BA17">
        <v>11.29261520573993</v>
      </c>
      <c r="BB17">
        <v>11.328916533582314</v>
      </c>
    </row>
    <row r="18" spans="2:54" x14ac:dyDescent="0.2">
      <c r="B18" s="88" t="s">
        <v>310</v>
      </c>
      <c r="C18">
        <v>9.4172842834657295</v>
      </c>
      <c r="D18">
        <v>9.4498823909082112</v>
      </c>
      <c r="E18">
        <v>9.4826746005640459</v>
      </c>
      <c r="F18">
        <v>9.5156623807822314</v>
      </c>
      <c r="G18">
        <v>9.5481423079249907</v>
      </c>
      <c r="H18">
        <v>9.5808169166752943</v>
      </c>
      <c r="I18">
        <v>9.6136877081394303</v>
      </c>
      <c r="J18">
        <v>9.6467561964843469</v>
      </c>
      <c r="K18">
        <v>9.680023909058324</v>
      </c>
      <c r="L18">
        <v>9.7125056417058833</v>
      </c>
      <c r="M18">
        <v>9.7451828299273036</v>
      </c>
      <c r="N18">
        <v>9.7780570068096573</v>
      </c>
      <c r="O18">
        <v>9.8111297191279832</v>
      </c>
      <c r="P18">
        <v>9.8444025274757667</v>
      </c>
      <c r="Q18">
        <v>9.8770226064994286</v>
      </c>
      <c r="R18">
        <v>9.9098397304066079</v>
      </c>
      <c r="S18">
        <v>9.9428554664963684</v>
      </c>
      <c r="T18">
        <v>9.97607139634842</v>
      </c>
      <c r="U18">
        <v>10.009489115962616</v>
      </c>
      <c r="V18">
        <v>10.043115790091946</v>
      </c>
      <c r="W18">
        <v>10.07695356636297</v>
      </c>
      <c r="X18">
        <v>10.111004215697449</v>
      </c>
      <c r="Y18">
        <v>10.145269526177557</v>
      </c>
      <c r="Z18">
        <v>10.179751303224908</v>
      </c>
      <c r="AA18">
        <v>10.212686362236521</v>
      </c>
      <c r="AC18" s="88" t="s">
        <v>711</v>
      </c>
      <c r="AD18">
        <v>8.9689617461653057</v>
      </c>
      <c r="AE18">
        <v>9.0027150953771198</v>
      </c>
      <c r="AF18">
        <v>9.0366886118269409</v>
      </c>
      <c r="AG18">
        <v>9.0708841387068126</v>
      </c>
      <c r="AH18">
        <v>9.1045206306807422</v>
      </c>
      <c r="AI18">
        <v>9.1383777152947179</v>
      </c>
      <c r="AJ18">
        <v>9.1724572731132827</v>
      </c>
      <c r="AK18">
        <v>9.2067612029471633</v>
      </c>
      <c r="AL18">
        <v>9.2412914220426003</v>
      </c>
      <c r="AM18">
        <v>9.2749695155564638</v>
      </c>
      <c r="AN18">
        <v>9.308869122163113</v>
      </c>
      <c r="AO18">
        <v>9.3429921611290059</v>
      </c>
      <c r="AP18">
        <v>9.3773405708207651</v>
      </c>
      <c r="AQ18">
        <v>9.4119163089097135</v>
      </c>
      <c r="AR18">
        <v>9.4457886548284709</v>
      </c>
      <c r="AS18">
        <v>9.4798845402183822</v>
      </c>
      <c r="AT18">
        <v>9.514205928346577</v>
      </c>
      <c r="AU18">
        <v>9.5487548024187934</v>
      </c>
      <c r="AV18">
        <v>9.5835331657981033</v>
      </c>
      <c r="AW18">
        <v>9.6184875806269154</v>
      </c>
      <c r="AX18">
        <v>9.6536815045413213</v>
      </c>
      <c r="AY18">
        <v>9.6891171547848547</v>
      </c>
      <c r="AZ18">
        <v>9.7247967725512119</v>
      </c>
      <c r="BA18">
        <v>9.7607226232651332</v>
      </c>
      <c r="BB18">
        <v>9.7950158718967373</v>
      </c>
    </row>
    <row r="19" spans="2:54" x14ac:dyDescent="0.2">
      <c r="B19" s="88" t="s">
        <v>311</v>
      </c>
      <c r="C19">
        <v>7.2838501425546536</v>
      </c>
      <c r="D19">
        <v>7.3083636031240466</v>
      </c>
      <c r="E19">
        <v>7.3330021005061807</v>
      </c>
      <c r="F19">
        <v>7.3577664036585277</v>
      </c>
      <c r="G19">
        <v>7.3827570647422931</v>
      </c>
      <c r="H19">
        <v>7.4078791118349061</v>
      </c>
      <c r="I19">
        <v>7.4331333880740393</v>
      </c>
      <c r="J19">
        <v>7.4585207425269084</v>
      </c>
      <c r="K19">
        <v>7.4840420302335877</v>
      </c>
      <c r="L19">
        <v>7.5095962531229343</v>
      </c>
      <c r="M19">
        <v>7.5352885114946275</v>
      </c>
      <c r="N19">
        <v>7.5611197282614677</v>
      </c>
      <c r="O19">
        <v>7.5870908331607501</v>
      </c>
      <c r="P19">
        <v>7.6132027628069983</v>
      </c>
      <c r="Q19">
        <v>7.6392851105643604</v>
      </c>
      <c r="R19">
        <v>7.6655113044523162</v>
      </c>
      <c r="S19">
        <v>7.6918823367722187</v>
      </c>
      <c r="T19">
        <v>7.7183992074429915</v>
      </c>
      <c r="U19">
        <v>7.7450629240624016</v>
      </c>
      <c r="V19">
        <v>7.7725898790696704</v>
      </c>
      <c r="W19">
        <v>7.8002781507483938</v>
      </c>
      <c r="X19">
        <v>7.828128937959951</v>
      </c>
      <c r="Y19">
        <v>7.8561434495534623</v>
      </c>
      <c r="Z19">
        <v>7.8843229044533025</v>
      </c>
      <c r="AA19">
        <v>7.9116870856926234</v>
      </c>
      <c r="AC19" s="88" t="s">
        <v>712</v>
      </c>
      <c r="AD19">
        <v>6.8460195269778517</v>
      </c>
      <c r="AE19">
        <v>6.871126708670114</v>
      </c>
      <c r="AF19">
        <v>6.89637473574538</v>
      </c>
      <c r="AG19">
        <v>6.921764570644692</v>
      </c>
      <c r="AH19">
        <v>6.9473582270445879</v>
      </c>
      <c r="AI19">
        <v>6.9730997075945238</v>
      </c>
      <c r="AJ19">
        <v>6.9989900658303856</v>
      </c>
      <c r="AK19">
        <v>7.0250303635898348</v>
      </c>
      <c r="AL19">
        <v>7.0512216710807962</v>
      </c>
      <c r="AM19">
        <v>7.0774144378580237</v>
      </c>
      <c r="AN19">
        <v>7.1037624776002319</v>
      </c>
      <c r="AO19">
        <v>7.1302669424761183</v>
      </c>
      <c r="AP19">
        <v>7.1569289941998075</v>
      </c>
      <c r="AQ19">
        <v>7.183749804114111</v>
      </c>
      <c r="AR19">
        <v>7.2105165896766454</v>
      </c>
      <c r="AS19">
        <v>7.2374452960135098</v>
      </c>
      <c r="AT19">
        <v>7.2645371625087893</v>
      </c>
      <c r="AU19">
        <v>7.2917934392090853</v>
      </c>
      <c r="AV19">
        <v>7.3192153869204377</v>
      </c>
      <c r="AW19">
        <v>7.3474897800357954</v>
      </c>
      <c r="AX19">
        <v>7.3759457761541416</v>
      </c>
      <c r="AY19">
        <v>7.4045848724851266</v>
      </c>
      <c r="AZ19">
        <v>7.4334085802240963</v>
      </c>
      <c r="BA19">
        <v>7.4624184246906351</v>
      </c>
      <c r="BB19">
        <v>7.4905703944359576</v>
      </c>
    </row>
    <row r="20" spans="2:54" x14ac:dyDescent="0.2">
      <c r="B20" s="88" t="s">
        <v>312</v>
      </c>
      <c r="C20">
        <f t="shared" ref="C20:C35" si="0">D4*(1+disc)^-1</f>
        <v>19.666260880825138</v>
      </c>
      <c r="AC20" s="88" t="s">
        <v>714</v>
      </c>
      <c r="AD20">
        <f t="shared" ref="AD20:AD35" si="1">AE4*(1+disc)^-1</f>
        <v>19.595375499476493</v>
      </c>
    </row>
    <row r="21" spans="2:54" x14ac:dyDescent="0.2">
      <c r="B21" s="88" t="s">
        <v>313</v>
      </c>
      <c r="C21">
        <f t="shared" si="0"/>
        <v>19.474957115521338</v>
      </c>
      <c r="AC21" s="88" t="s">
        <v>715</v>
      </c>
      <c r="AD21">
        <f t="shared" si="1"/>
        <v>19.389782510821117</v>
      </c>
    </row>
    <row r="22" spans="2:54" x14ac:dyDescent="0.2">
      <c r="B22" s="88" t="s">
        <v>314</v>
      </c>
      <c r="C22">
        <f t="shared" si="0"/>
        <v>19.215098424265928</v>
      </c>
      <c r="AC22" s="88" t="s">
        <v>716</v>
      </c>
      <c r="AD22">
        <f t="shared" si="1"/>
        <v>19.10952847687674</v>
      </c>
    </row>
    <row r="23" spans="2:54" x14ac:dyDescent="0.2">
      <c r="B23" s="88" t="s">
        <v>315</v>
      </c>
      <c r="C23">
        <f t="shared" si="0"/>
        <v>18.91467982969947</v>
      </c>
      <c r="AC23" s="88" t="s">
        <v>717</v>
      </c>
      <c r="AD23">
        <f t="shared" si="1"/>
        <v>18.787193752045273</v>
      </c>
    </row>
    <row r="24" spans="2:54" x14ac:dyDescent="0.2">
      <c r="B24" s="88" t="s">
        <v>316</v>
      </c>
      <c r="C24">
        <f t="shared" si="0"/>
        <v>18.595071982973543</v>
      </c>
      <c r="AC24" s="88" t="s">
        <v>718</v>
      </c>
      <c r="AD24">
        <f t="shared" si="1"/>
        <v>18.447952760957257</v>
      </c>
    </row>
    <row r="25" spans="2:54" x14ac:dyDescent="0.2">
      <c r="B25" s="88" t="s">
        <v>317</v>
      </c>
      <c r="C25">
        <f t="shared" si="0"/>
        <v>18.217211102925976</v>
      </c>
      <c r="AC25" s="88" t="s">
        <v>719</v>
      </c>
      <c r="AD25">
        <f t="shared" si="1"/>
        <v>18.048802970172723</v>
      </c>
    </row>
    <row r="26" spans="2:54" x14ac:dyDescent="0.2">
      <c r="B26" s="88" t="s">
        <v>318</v>
      </c>
      <c r="C26">
        <f t="shared" si="0"/>
        <v>17.737565241904349</v>
      </c>
      <c r="AC26" s="88" t="s">
        <v>720</v>
      </c>
      <c r="AD26">
        <f t="shared" si="1"/>
        <v>17.542053674375961</v>
      </c>
    </row>
    <row r="27" spans="2:54" x14ac:dyDescent="0.2">
      <c r="B27" s="88" t="s">
        <v>319</v>
      </c>
      <c r="C27">
        <f t="shared" si="0"/>
        <v>17.151361850266831</v>
      </c>
      <c r="AC27" s="88" t="s">
        <v>721</v>
      </c>
      <c r="AD27">
        <f t="shared" si="1"/>
        <v>16.924193241323387</v>
      </c>
    </row>
    <row r="28" spans="2:54" x14ac:dyDescent="0.2">
      <c r="B28" s="88" t="s">
        <v>320</v>
      </c>
      <c r="C28">
        <f t="shared" si="0"/>
        <v>16.444076777476884</v>
      </c>
      <c r="AC28" s="88" t="s">
        <v>722</v>
      </c>
      <c r="AD28">
        <f t="shared" si="1"/>
        <v>16.181059237486885</v>
      </c>
    </row>
    <row r="29" spans="2:54" x14ac:dyDescent="0.2">
      <c r="B29" s="88" t="s">
        <v>321</v>
      </c>
      <c r="C29">
        <f t="shared" si="0"/>
        <v>15.605262976119633</v>
      </c>
      <c r="AC29" s="88" t="s">
        <v>723</v>
      </c>
      <c r="AD29">
        <f t="shared" si="1"/>
        <v>15.303399663188932</v>
      </c>
    </row>
    <row r="30" spans="2:54" x14ac:dyDescent="0.2">
      <c r="B30" s="88" t="s">
        <v>322</v>
      </c>
      <c r="C30">
        <f t="shared" si="0"/>
        <v>14.635049842615743</v>
      </c>
      <c r="AC30" s="88" t="s">
        <v>724</v>
      </c>
      <c r="AD30">
        <f t="shared" si="1"/>
        <v>14.294101121248632</v>
      </c>
    </row>
    <row r="31" spans="2:54" x14ac:dyDescent="0.2">
      <c r="B31" s="88" t="s">
        <v>323</v>
      </c>
      <c r="C31">
        <f t="shared" si="0"/>
        <v>13.52125975640465</v>
      </c>
      <c r="AC31" s="88" t="s">
        <v>725</v>
      </c>
      <c r="AD31">
        <f t="shared" si="1"/>
        <v>13.142428765367399</v>
      </c>
    </row>
    <row r="32" spans="2:54" x14ac:dyDescent="0.2">
      <c r="B32" s="88" t="s">
        <v>324</v>
      </c>
      <c r="C32">
        <f t="shared" si="0"/>
        <v>12.268290531274038</v>
      </c>
      <c r="AC32" s="88" t="s">
        <v>726</v>
      </c>
      <c r="AD32">
        <f t="shared" si="1"/>
        <v>11.855957407282</v>
      </c>
    </row>
    <row r="33" spans="2:30" x14ac:dyDescent="0.2">
      <c r="B33" s="88" t="s">
        <v>325</v>
      </c>
      <c r="C33">
        <f t="shared" si="0"/>
        <v>10.906666909752172</v>
      </c>
      <c r="AC33" s="88" t="s">
        <v>727</v>
      </c>
      <c r="AD33">
        <f t="shared" si="1"/>
        <v>10.470646956799676</v>
      </c>
    </row>
    <row r="34" spans="2:30" x14ac:dyDescent="0.2">
      <c r="B34" s="88" t="s">
        <v>326</v>
      </c>
      <c r="C34">
        <f t="shared" si="0"/>
        <v>9.4498823909082112</v>
      </c>
      <c r="AC34" s="88" t="s">
        <v>728</v>
      </c>
      <c r="AD34">
        <f t="shared" si="1"/>
        <v>9.0027150953771198</v>
      </c>
    </row>
    <row r="35" spans="2:30" x14ac:dyDescent="0.2">
      <c r="B35" s="88" t="s">
        <v>327</v>
      </c>
      <c r="C35">
        <f t="shared" si="0"/>
        <v>7.3083636031240466</v>
      </c>
      <c r="AC35" s="88" t="s">
        <v>729</v>
      </c>
      <c r="AD35">
        <f t="shared" si="1"/>
        <v>6.871126708670114</v>
      </c>
    </row>
    <row r="36" spans="2:30" x14ac:dyDescent="0.2">
      <c r="B36" s="88" t="s">
        <v>328</v>
      </c>
      <c r="C36">
        <f t="shared" ref="C36:C51" si="2">E4*(1+disc)^-2</f>
        <v>19.675314369993199</v>
      </c>
      <c r="AC36" s="88" t="s">
        <v>731</v>
      </c>
      <c r="AD36">
        <f t="shared" ref="AD36:AD51" si="3">AF4*(1+disc)^-2</f>
        <v>19.6053666217061</v>
      </c>
    </row>
    <row r="37" spans="2:30" x14ac:dyDescent="0.2">
      <c r="B37" s="88" t="s">
        <v>329</v>
      </c>
      <c r="C37">
        <f t="shared" si="2"/>
        <v>19.485451266041768</v>
      </c>
      <c r="AC37" s="88" t="s">
        <v>732</v>
      </c>
      <c r="AD37">
        <f t="shared" si="3"/>
        <v>19.401331670970102</v>
      </c>
    </row>
    <row r="38" spans="2:30" x14ac:dyDescent="0.2">
      <c r="B38" s="88" t="s">
        <v>330</v>
      </c>
      <c r="C38">
        <f t="shared" si="2"/>
        <v>19.22794694399261</v>
      </c>
      <c r="AC38" s="88" t="s">
        <v>733</v>
      </c>
      <c r="AD38">
        <f t="shared" si="3"/>
        <v>19.123651885817548</v>
      </c>
    </row>
    <row r="39" spans="2:30" x14ac:dyDescent="0.2">
      <c r="B39" s="88" t="s">
        <v>331</v>
      </c>
      <c r="C39">
        <f t="shared" si="2"/>
        <v>18.929824099607576</v>
      </c>
      <c r="AC39" s="88" t="s">
        <v>734</v>
      </c>
      <c r="AD39">
        <f t="shared" si="3"/>
        <v>18.803803260985479</v>
      </c>
    </row>
    <row r="40" spans="2:30" x14ac:dyDescent="0.2">
      <c r="B40" s="88" t="s">
        <v>332</v>
      </c>
      <c r="C40">
        <f t="shared" si="2"/>
        <v>18.611834933402896</v>
      </c>
      <c r="AC40" s="88" t="s">
        <v>735</v>
      </c>
      <c r="AD40">
        <f t="shared" si="3"/>
        <v>18.466259195898676</v>
      </c>
    </row>
    <row r="41" spans="2:30" x14ac:dyDescent="0.2">
      <c r="B41" s="88" t="s">
        <v>333</v>
      </c>
      <c r="C41">
        <f t="shared" si="2"/>
        <v>18.235692073942818</v>
      </c>
      <c r="AC41" s="88" t="s">
        <v>736</v>
      </c>
      <c r="AD41">
        <f t="shared" si="3"/>
        <v>18.068888981517624</v>
      </c>
    </row>
    <row r="42" spans="2:30" x14ac:dyDescent="0.2">
      <c r="B42" s="88" t="s">
        <v>334</v>
      </c>
      <c r="C42">
        <f t="shared" si="2"/>
        <v>17.758493154056548</v>
      </c>
      <c r="AC42" s="88" t="s">
        <v>737</v>
      </c>
      <c r="AD42">
        <f t="shared" si="3"/>
        <v>17.564705248805371</v>
      </c>
    </row>
    <row r="43" spans="2:30" x14ac:dyDescent="0.2">
      <c r="B43" s="88" t="s">
        <v>335</v>
      </c>
      <c r="C43">
        <f t="shared" si="2"/>
        <v>17.175187060187429</v>
      </c>
      <c r="AC43" s="88" t="s">
        <v>738</v>
      </c>
      <c r="AD43">
        <f t="shared" si="3"/>
        <v>16.949876950231396</v>
      </c>
    </row>
    <row r="44" spans="2:30" x14ac:dyDescent="0.2">
      <c r="B44" s="88" t="s">
        <v>336</v>
      </c>
      <c r="C44">
        <f t="shared" si="2"/>
        <v>16.471139332998082</v>
      </c>
      <c r="AC44" s="88" t="s">
        <v>739</v>
      </c>
      <c r="AD44">
        <f t="shared" si="3"/>
        <v>16.210113340407329</v>
      </c>
    </row>
    <row r="45" spans="2:30" x14ac:dyDescent="0.2">
      <c r="B45" s="88" t="s">
        <v>337</v>
      </c>
      <c r="C45">
        <f t="shared" si="2"/>
        <v>15.635694264855239</v>
      </c>
      <c r="AC45" s="88" t="s">
        <v>740</v>
      </c>
      <c r="AD45">
        <f t="shared" si="3"/>
        <v>15.335929194278505</v>
      </c>
    </row>
    <row r="46" spans="2:30" x14ac:dyDescent="0.2">
      <c r="B46" s="88" t="s">
        <v>338</v>
      </c>
      <c r="C46">
        <f t="shared" si="2"/>
        <v>14.668535739124101</v>
      </c>
      <c r="AC46" s="88" t="s">
        <v>741</v>
      </c>
      <c r="AD46">
        <f t="shared" si="3"/>
        <v>14.329722023090509</v>
      </c>
    </row>
    <row r="47" spans="2:30" x14ac:dyDescent="0.2">
      <c r="B47" s="88" t="s">
        <v>339</v>
      </c>
      <c r="C47">
        <f t="shared" si="2"/>
        <v>13.557185835549463</v>
      </c>
      <c r="AC47" s="88" t="s">
        <v>742</v>
      </c>
      <c r="AD47">
        <f t="shared" si="3"/>
        <v>13.180440723346045</v>
      </c>
    </row>
    <row r="48" spans="2:30" x14ac:dyDescent="0.2">
      <c r="B48" s="88" t="s">
        <v>340</v>
      </c>
      <c r="C48">
        <f t="shared" si="2"/>
        <v>12.305403750521464</v>
      </c>
      <c r="AC48" s="88" t="s">
        <v>743</v>
      </c>
      <c r="AD48">
        <f t="shared" si="3"/>
        <v>11.89499066121661</v>
      </c>
    </row>
    <row r="49" spans="2:30" x14ac:dyDescent="0.2">
      <c r="B49" s="88" t="s">
        <v>341</v>
      </c>
      <c r="C49">
        <f t="shared" si="2"/>
        <v>10.94274777020736</v>
      </c>
      <c r="AC49" s="88" t="s">
        <v>744</v>
      </c>
      <c r="AD49">
        <f t="shared" si="3"/>
        <v>10.50832570637642</v>
      </c>
    </row>
    <row r="50" spans="2:30" x14ac:dyDescent="0.2">
      <c r="B50" s="88" t="s">
        <v>342</v>
      </c>
      <c r="C50">
        <f t="shared" si="2"/>
        <v>9.4826746005640459</v>
      </c>
      <c r="AC50" s="88" t="s">
        <v>745</v>
      </c>
      <c r="AD50">
        <f t="shared" si="3"/>
        <v>9.0366886118269409</v>
      </c>
    </row>
    <row r="51" spans="2:30" x14ac:dyDescent="0.2">
      <c r="B51" s="88" t="s">
        <v>343</v>
      </c>
      <c r="C51">
        <f t="shared" si="2"/>
        <v>7.3330021005061807</v>
      </c>
      <c r="AC51" s="88" t="s">
        <v>746</v>
      </c>
      <c r="AD51">
        <f t="shared" si="3"/>
        <v>6.89637473574538</v>
      </c>
    </row>
    <row r="52" spans="2:30" x14ac:dyDescent="0.2">
      <c r="B52" s="88" t="s">
        <v>344</v>
      </c>
      <c r="C52">
        <f t="shared" ref="C52:C67" si="4">F4*(1+disc)^-3</f>
        <v>19.684397137300792</v>
      </c>
      <c r="AC52" s="88" t="s">
        <v>748</v>
      </c>
      <c r="AD52">
        <f t="shared" ref="AD52:AD67" si="5">AG4*(1+disc)^-3</f>
        <v>19.615392388427871</v>
      </c>
    </row>
    <row r="53" spans="2:30" x14ac:dyDescent="0.2">
      <c r="B53" s="88" t="s">
        <v>345</v>
      </c>
      <c r="C53">
        <f t="shared" si="4"/>
        <v>19.495981812458115</v>
      </c>
      <c r="AC53" s="88" t="s">
        <v>749</v>
      </c>
      <c r="AD53">
        <f t="shared" si="5"/>
        <v>19.412923832906415</v>
      </c>
    </row>
    <row r="54" spans="2:30" x14ac:dyDescent="0.2">
      <c r="B54" s="88" t="s">
        <v>346</v>
      </c>
      <c r="C54">
        <f t="shared" si="4"/>
        <v>19.240841289500185</v>
      </c>
      <c r="AC54" s="88" t="s">
        <v>750</v>
      </c>
      <c r="AD54">
        <f t="shared" si="5"/>
        <v>19.137829397176628</v>
      </c>
    </row>
    <row r="55" spans="2:30" x14ac:dyDescent="0.2">
      <c r="B55" s="88" t="s">
        <v>347</v>
      </c>
      <c r="C55">
        <f t="shared" si="4"/>
        <v>18.945025057636986</v>
      </c>
      <c r="AC55" s="88" t="s">
        <v>751</v>
      </c>
      <c r="AD55">
        <f t="shared" si="5"/>
        <v>18.82047958274838</v>
      </c>
    </row>
    <row r="56" spans="2:30" x14ac:dyDescent="0.2">
      <c r="B56" s="88" t="s">
        <v>348</v>
      </c>
      <c r="C56">
        <f t="shared" si="4"/>
        <v>18.628666118501393</v>
      </c>
      <c r="AC56" s="88" t="s">
        <v>752</v>
      </c>
      <c r="AD56">
        <f t="shared" si="5"/>
        <v>18.48464580582819</v>
      </c>
    </row>
    <row r="57" spans="2:30" x14ac:dyDescent="0.2">
      <c r="B57" s="88" t="s">
        <v>349</v>
      </c>
      <c r="C57">
        <f t="shared" si="4"/>
        <v>18.254255004842133</v>
      </c>
      <c r="AC57" s="88" t="s">
        <v>753</v>
      </c>
      <c r="AD57">
        <f t="shared" si="5"/>
        <v>18.089071008855726</v>
      </c>
    </row>
    <row r="58" spans="2:30" x14ac:dyDescent="0.2">
      <c r="B58" s="88" t="s">
        <v>350</v>
      </c>
      <c r="C58">
        <f t="shared" si="4"/>
        <v>17.779520314291148</v>
      </c>
      <c r="AC58" s="88" t="s">
        <v>754</v>
      </c>
      <c r="AD58">
        <f t="shared" si="5"/>
        <v>17.587472818180512</v>
      </c>
    </row>
    <row r="59" spans="2:30" x14ac:dyDescent="0.2">
      <c r="B59" s="88" t="s">
        <v>351</v>
      </c>
      <c r="C59">
        <f t="shared" si="4"/>
        <v>17.199132135182051</v>
      </c>
      <c r="AC59" s="88" t="s">
        <v>755</v>
      </c>
      <c r="AD59">
        <f t="shared" si="5"/>
        <v>16.975700433289202</v>
      </c>
    </row>
    <row r="60" spans="2:30" x14ac:dyDescent="0.2">
      <c r="B60" s="88" t="s">
        <v>352</v>
      </c>
      <c r="C60">
        <f t="shared" si="4"/>
        <v>16.498345536684219</v>
      </c>
      <c r="AC60" s="88" t="s">
        <v>756</v>
      </c>
      <c r="AD60">
        <f t="shared" si="5"/>
        <v>16.239334559645048</v>
      </c>
    </row>
    <row r="61" spans="2:30" x14ac:dyDescent="0.2">
      <c r="B61" s="88" t="s">
        <v>353</v>
      </c>
      <c r="C61">
        <f t="shared" si="4"/>
        <v>15.666295173120151</v>
      </c>
      <c r="AC61" s="88" t="s">
        <v>757</v>
      </c>
      <c r="AD61">
        <f t="shared" si="5"/>
        <v>15.368655544958409</v>
      </c>
    </row>
    <row r="62" spans="2:30" x14ac:dyDescent="0.2">
      <c r="B62" s="88" t="s">
        <v>354</v>
      </c>
      <c r="C62">
        <f t="shared" si="4"/>
        <v>14.702216872036352</v>
      </c>
      <c r="AC62" s="88" t="s">
        <v>758</v>
      </c>
      <c r="AD62">
        <f t="shared" si="5"/>
        <v>14.365568775706675</v>
      </c>
    </row>
    <row r="63" spans="2:30" x14ac:dyDescent="0.2">
      <c r="B63" s="88" t="s">
        <v>355</v>
      </c>
      <c r="C63">
        <f t="shared" si="4"/>
        <v>13.59332918955892</v>
      </c>
      <c r="AC63" s="88" t="s">
        <v>759</v>
      </c>
      <c r="AD63">
        <f t="shared" si="5"/>
        <v>13.218703133207564</v>
      </c>
    </row>
    <row r="64" spans="2:30" x14ac:dyDescent="0.2">
      <c r="B64" s="88" t="s">
        <v>356</v>
      </c>
      <c r="C64">
        <f t="shared" si="4"/>
        <v>12.342746315137168</v>
      </c>
      <c r="AC64" s="88" t="s">
        <v>760</v>
      </c>
      <c r="AD64">
        <f t="shared" si="5"/>
        <v>11.934287143775862</v>
      </c>
    </row>
    <row r="65" spans="2:30" x14ac:dyDescent="0.2">
      <c r="B65" s="88" t="s">
        <v>357</v>
      </c>
      <c r="C65">
        <f t="shared" si="4"/>
        <v>10.979051374052894</v>
      </c>
      <c r="AC65" s="88" t="s">
        <v>761</v>
      </c>
      <c r="AD65">
        <f t="shared" si="5"/>
        <v>10.546258743985895</v>
      </c>
    </row>
    <row r="66" spans="2:30" x14ac:dyDescent="0.2">
      <c r="B66" s="88" t="s">
        <v>358</v>
      </c>
      <c r="C66">
        <f t="shared" si="4"/>
        <v>9.5156623807822314</v>
      </c>
      <c r="AC66" s="88" t="s">
        <v>762</v>
      </c>
      <c r="AD66">
        <f t="shared" si="5"/>
        <v>9.0708841387068126</v>
      </c>
    </row>
    <row r="67" spans="2:30" x14ac:dyDescent="0.2">
      <c r="B67" s="88" t="s">
        <v>359</v>
      </c>
      <c r="C67">
        <f t="shared" si="4"/>
        <v>7.3577664036585277</v>
      </c>
      <c r="AC67" s="88" t="s">
        <v>763</v>
      </c>
      <c r="AD67">
        <f t="shared" si="5"/>
        <v>6.921764570644692</v>
      </c>
    </row>
    <row r="68" spans="2:30" x14ac:dyDescent="0.2">
      <c r="B68" s="88" t="s">
        <v>360</v>
      </c>
      <c r="C68">
        <f t="shared" ref="C68:C83" si="6">G4*(1+disc)^-4</f>
        <v>19.693015455596228</v>
      </c>
      <c r="AC68" s="88" t="s">
        <v>765</v>
      </c>
      <c r="AD68">
        <f t="shared" ref="AD68:AD83" si="7">AH4*(1+disc)^-4</f>
        <v>19.624901085288535</v>
      </c>
    </row>
    <row r="69" spans="2:30" x14ac:dyDescent="0.2">
      <c r="B69" s="88" t="s">
        <v>361</v>
      </c>
      <c r="C69">
        <f t="shared" si="6"/>
        <v>19.506083001271413</v>
      </c>
      <c r="AC69" s="88" t="s">
        <v>766</v>
      </c>
      <c r="AD69">
        <f t="shared" si="7"/>
        <v>19.424041450890005</v>
      </c>
    </row>
    <row r="70" spans="2:30" x14ac:dyDescent="0.2">
      <c r="B70" s="88" t="s">
        <v>362</v>
      </c>
      <c r="C70">
        <f t="shared" si="6"/>
        <v>19.253248200750672</v>
      </c>
      <c r="AC70" s="88" t="s">
        <v>767</v>
      </c>
      <c r="AD70">
        <f t="shared" si="7"/>
        <v>19.151469811649761</v>
      </c>
    </row>
    <row r="71" spans="2:30" x14ac:dyDescent="0.2">
      <c r="B71" s="88" t="s">
        <v>363</v>
      </c>
      <c r="C71">
        <f t="shared" si="6"/>
        <v>18.959706680024464</v>
      </c>
      <c r="AC71" s="88" t="s">
        <v>768</v>
      </c>
      <c r="AD71">
        <f t="shared" si="7"/>
        <v>18.836586480188423</v>
      </c>
    </row>
    <row r="72" spans="2:30" x14ac:dyDescent="0.2">
      <c r="B72" s="88" t="s">
        <v>364</v>
      </c>
      <c r="C72">
        <f t="shared" si="6"/>
        <v>18.644993527059576</v>
      </c>
      <c r="AC72" s="88" t="s">
        <v>769</v>
      </c>
      <c r="AD72">
        <f t="shared" si="7"/>
        <v>18.502484866599268</v>
      </c>
    </row>
    <row r="73" spans="2:30" x14ac:dyDescent="0.2">
      <c r="B73" s="88" t="s">
        <v>365</v>
      </c>
      <c r="C73">
        <f t="shared" si="6"/>
        <v>18.272293447972547</v>
      </c>
      <c r="AC73" s="88" t="s">
        <v>770</v>
      </c>
      <c r="AD73">
        <f t="shared" si="7"/>
        <v>18.108687166793505</v>
      </c>
    </row>
    <row r="74" spans="2:30" x14ac:dyDescent="0.2">
      <c r="B74" s="88" t="s">
        <v>366</v>
      </c>
      <c r="C74">
        <f t="shared" si="6"/>
        <v>17.799925282788639</v>
      </c>
      <c r="AC74" s="88" t="s">
        <v>771</v>
      </c>
      <c r="AD74">
        <f t="shared" si="7"/>
        <v>17.60957037964306</v>
      </c>
    </row>
    <row r="75" spans="2:30" x14ac:dyDescent="0.2">
      <c r="B75" s="88" t="s">
        <v>367</v>
      </c>
      <c r="C75">
        <f t="shared" si="6"/>
        <v>17.222306324384771</v>
      </c>
      <c r="AC75" s="88" t="s">
        <v>772</v>
      </c>
      <c r="AD75">
        <f t="shared" si="7"/>
        <v>17.00069344212319</v>
      </c>
    </row>
    <row r="76" spans="2:30" x14ac:dyDescent="0.2">
      <c r="B76" s="88" t="s">
        <v>368</v>
      </c>
      <c r="C76">
        <f t="shared" si="6"/>
        <v>16.524610288025933</v>
      </c>
      <c r="AC76" s="88" t="s">
        <v>773</v>
      </c>
      <c r="AD76">
        <f t="shared" si="7"/>
        <v>16.267541289099036</v>
      </c>
    </row>
    <row r="77" spans="2:30" x14ac:dyDescent="0.2">
      <c r="B77" s="88" t="s">
        <v>369</v>
      </c>
      <c r="C77">
        <f t="shared" si="6"/>
        <v>15.695789863148422</v>
      </c>
      <c r="AC77" s="88" t="s">
        <v>774</v>
      </c>
      <c r="AD77">
        <f t="shared" si="7"/>
        <v>15.400190440540706</v>
      </c>
    </row>
    <row r="78" spans="2:30" x14ac:dyDescent="0.2">
      <c r="B78" s="88" t="s">
        <v>370</v>
      </c>
      <c r="C78">
        <f t="shared" si="6"/>
        <v>14.734654514455304</v>
      </c>
      <c r="AC78" s="88" t="s">
        <v>775</v>
      </c>
      <c r="AD78">
        <f t="shared" si="7"/>
        <v>14.400077186474732</v>
      </c>
    </row>
    <row r="79" spans="2:30" x14ac:dyDescent="0.2">
      <c r="B79" s="88" t="s">
        <v>371</v>
      </c>
      <c r="C79">
        <f t="shared" si="6"/>
        <v>13.628163618003224</v>
      </c>
      <c r="AC79" s="88" t="s">
        <v>776</v>
      </c>
      <c r="AD79">
        <f t="shared" si="7"/>
        <v>13.255557819109953</v>
      </c>
    </row>
    <row r="80" spans="2:30" x14ac:dyDescent="0.2">
      <c r="B80" s="88" t="s">
        <v>372</v>
      </c>
      <c r="C80">
        <f t="shared" si="6"/>
        <v>12.378860814885945</v>
      </c>
      <c r="AC80" s="88" t="s">
        <v>777</v>
      </c>
      <c r="AD80">
        <f t="shared" si="7"/>
        <v>11.972263251476624</v>
      </c>
    </row>
    <row r="81" spans="2:30" x14ac:dyDescent="0.2">
      <c r="B81" s="88" t="s">
        <v>373</v>
      </c>
      <c r="C81">
        <f t="shared" si="6"/>
        <v>11.01440318695335</v>
      </c>
      <c r="AC81" s="88" t="s">
        <v>778</v>
      </c>
      <c r="AD81">
        <f t="shared" si="7"/>
        <v>10.583165278214226</v>
      </c>
    </row>
    <row r="82" spans="2:30" x14ac:dyDescent="0.2">
      <c r="B82" s="88" t="s">
        <v>374</v>
      </c>
      <c r="C82">
        <f t="shared" si="6"/>
        <v>9.5481423079249907</v>
      </c>
      <c r="AC82" s="88" t="s">
        <v>779</v>
      </c>
      <c r="AD82">
        <f t="shared" si="7"/>
        <v>9.1045206306807422</v>
      </c>
    </row>
    <row r="83" spans="2:30" x14ac:dyDescent="0.2">
      <c r="B83" s="88" t="s">
        <v>375</v>
      </c>
      <c r="C83">
        <f t="shared" si="6"/>
        <v>7.3827570647422931</v>
      </c>
      <c r="AC83" s="88" t="s">
        <v>780</v>
      </c>
      <c r="AD83">
        <f t="shared" si="7"/>
        <v>6.9473582270445879</v>
      </c>
    </row>
    <row r="84" spans="2:30" x14ac:dyDescent="0.2">
      <c r="B84" s="88" t="s">
        <v>376</v>
      </c>
      <c r="C84">
        <f t="shared" ref="C84:C99" si="8">H4*(1+disc)^-5</f>
        <v>19.701661342296514</v>
      </c>
      <c r="AC84" s="88" t="s">
        <v>782</v>
      </c>
      <c r="AD84">
        <f t="shared" ref="AD84:AD99" si="9">AI4*(1+disc)^-5</f>
        <v>19.634442373432027</v>
      </c>
    </row>
    <row r="85" spans="2:30" x14ac:dyDescent="0.2">
      <c r="B85" s="88" t="s">
        <v>377</v>
      </c>
      <c r="C85">
        <f t="shared" si="8"/>
        <v>19.516218590820728</v>
      </c>
      <c r="AC85" s="88" t="s">
        <v>783</v>
      </c>
      <c r="AD85">
        <f t="shared" si="9"/>
        <v>19.43519968439594</v>
      </c>
    </row>
    <row r="86" spans="2:30" x14ac:dyDescent="0.2">
      <c r="B86" s="88" t="s">
        <v>378</v>
      </c>
      <c r="C86">
        <f t="shared" si="8"/>
        <v>19.265698481983602</v>
      </c>
      <c r="AC86" s="88" t="s">
        <v>784</v>
      </c>
      <c r="AD86">
        <f t="shared" si="9"/>
        <v>19.165161396000769</v>
      </c>
    </row>
    <row r="87" spans="2:30" x14ac:dyDescent="0.2">
      <c r="B87" s="88" t="s">
        <v>379</v>
      </c>
      <c r="C87">
        <f t="shared" si="8"/>
        <v>18.974442056998434</v>
      </c>
      <c r="AC87" s="88" t="s">
        <v>785</v>
      </c>
      <c r="AD87">
        <f t="shared" si="9"/>
        <v>18.852756696988937</v>
      </c>
    </row>
    <row r="88" spans="2:30" x14ac:dyDescent="0.2">
      <c r="B88" s="88" t="s">
        <v>380</v>
      </c>
      <c r="C88">
        <f t="shared" si="8"/>
        <v>18.661385785923816</v>
      </c>
      <c r="AC88" s="88" t="s">
        <v>786</v>
      </c>
      <c r="AD88">
        <f t="shared" si="9"/>
        <v>18.520400086749287</v>
      </c>
    </row>
    <row r="89" spans="2:30" x14ac:dyDescent="0.2">
      <c r="B89" s="88" t="s">
        <v>381</v>
      </c>
      <c r="C89">
        <f t="shared" si="8"/>
        <v>18.290409850782911</v>
      </c>
      <c r="AC89" s="88" t="s">
        <v>787</v>
      </c>
      <c r="AD89">
        <f t="shared" si="9"/>
        <v>18.128394603286349</v>
      </c>
    </row>
    <row r="90" spans="2:30" x14ac:dyDescent="0.2">
      <c r="B90" s="88" t="s">
        <v>382</v>
      </c>
      <c r="C90">
        <f t="shared" si="8"/>
        <v>17.82042459990431</v>
      </c>
      <c r="AC90" s="88" t="s">
        <v>788</v>
      </c>
      <c r="AD90">
        <f t="shared" si="9"/>
        <v>17.631778133655391</v>
      </c>
    </row>
    <row r="91" spans="2:30" x14ac:dyDescent="0.2">
      <c r="B91" s="88" t="s">
        <v>383</v>
      </c>
      <c r="C91">
        <f t="shared" si="8"/>
        <v>17.245594336590948</v>
      </c>
      <c r="AC91" s="88" t="s">
        <v>789</v>
      </c>
      <c r="AD91">
        <f t="shared" si="9"/>
        <v>17.025819064857981</v>
      </c>
    </row>
    <row r="92" spans="2:30" x14ac:dyDescent="0.2">
      <c r="B92" s="88" t="s">
        <v>384</v>
      </c>
      <c r="C92">
        <f t="shared" si="8"/>
        <v>16.551011342593547</v>
      </c>
      <c r="AC92" s="88" t="s">
        <v>790</v>
      </c>
      <c r="AD92">
        <f t="shared" si="9"/>
        <v>16.295906424935083</v>
      </c>
    </row>
    <row r="93" spans="2:30" x14ac:dyDescent="0.2">
      <c r="B93" s="88" t="s">
        <v>385</v>
      </c>
      <c r="C93">
        <f t="shared" si="8"/>
        <v>15.725445522823636</v>
      </c>
      <c r="AC93" s="88" t="s">
        <v>791</v>
      </c>
      <c r="AD93">
        <f t="shared" si="9"/>
        <v>15.431911892412698</v>
      </c>
    </row>
    <row r="94" spans="2:30" x14ac:dyDescent="0.2">
      <c r="B94" s="88" t="s">
        <v>386</v>
      </c>
      <c r="C94">
        <f t="shared" si="8"/>
        <v>14.767277695776821</v>
      </c>
      <c r="AC94" s="88" t="s">
        <v>792</v>
      </c>
      <c r="AD94">
        <f t="shared" si="9"/>
        <v>14.434799931265065</v>
      </c>
    </row>
    <row r="95" spans="2:30" x14ac:dyDescent="0.2">
      <c r="B95" s="88" t="s">
        <v>387</v>
      </c>
      <c r="C95">
        <f t="shared" si="8"/>
        <v>13.663205297708263</v>
      </c>
      <c r="AC95" s="88" t="s">
        <v>793</v>
      </c>
      <c r="AD95">
        <f t="shared" si="9"/>
        <v>13.292651030735374</v>
      </c>
    </row>
    <row r="96" spans="2:30" x14ac:dyDescent="0.2">
      <c r="B96" s="88" t="s">
        <v>388</v>
      </c>
      <c r="C96">
        <f t="shared" si="8"/>
        <v>12.415195794072684</v>
      </c>
      <c r="AC96" s="88" t="s">
        <v>794</v>
      </c>
      <c r="AD96">
        <f t="shared" si="9"/>
        <v>12.010491985600618</v>
      </c>
    </row>
    <row r="97" spans="2:30" x14ac:dyDescent="0.2">
      <c r="B97" s="88" t="s">
        <v>389</v>
      </c>
      <c r="C97">
        <f t="shared" si="8"/>
        <v>11.049972092683026</v>
      </c>
      <c r="AC97" s="88" t="s">
        <v>795</v>
      </c>
      <c r="AD97">
        <f t="shared" si="9"/>
        <v>10.620319208000467</v>
      </c>
    </row>
    <row r="98" spans="2:30" x14ac:dyDescent="0.2">
      <c r="B98" s="88" t="s">
        <v>390</v>
      </c>
      <c r="C98">
        <f t="shared" si="8"/>
        <v>9.5808169166752943</v>
      </c>
      <c r="AC98" s="88" t="s">
        <v>796</v>
      </c>
      <c r="AD98">
        <f t="shared" si="9"/>
        <v>9.1383777152947179</v>
      </c>
    </row>
    <row r="99" spans="2:30" x14ac:dyDescent="0.2">
      <c r="B99" s="88" t="s">
        <v>391</v>
      </c>
      <c r="C99">
        <f t="shared" si="8"/>
        <v>7.4078791118349061</v>
      </c>
      <c r="AC99" s="88" t="s">
        <v>797</v>
      </c>
      <c r="AD99">
        <f t="shared" si="9"/>
        <v>6.9730997075945238</v>
      </c>
    </row>
    <row r="100" spans="2:30" x14ac:dyDescent="0.2">
      <c r="B100" s="88" t="s">
        <v>392</v>
      </c>
      <c r="C100">
        <f t="shared" ref="C100:C115" si="10">I4*(1+disc)^-6</f>
        <v>19.710335014439703</v>
      </c>
      <c r="AC100" s="88" t="s">
        <v>799</v>
      </c>
      <c r="AD100">
        <f t="shared" ref="AD100:AD115" si="11">AJ4*(1+disc)^-6</f>
        <v>19.644016531111401</v>
      </c>
    </row>
    <row r="101" spans="2:30" x14ac:dyDescent="0.2">
      <c r="B101" s="88" t="s">
        <v>393</v>
      </c>
      <c r="C101">
        <f t="shared" si="10"/>
        <v>19.52638885433916</v>
      </c>
      <c r="AC101" s="88" t="s">
        <v>800</v>
      </c>
      <c r="AD101">
        <f t="shared" si="11"/>
        <v>19.446398883525976</v>
      </c>
    </row>
    <row r="102" spans="2:30" x14ac:dyDescent="0.2">
      <c r="B102" s="88" t="s">
        <v>394</v>
      </c>
      <c r="C102">
        <f t="shared" si="10"/>
        <v>19.278192479253459</v>
      </c>
      <c r="AC102" s="88" t="s">
        <v>801</v>
      </c>
      <c r="AD102">
        <f t="shared" si="11"/>
        <v>19.178904593507035</v>
      </c>
    </row>
    <row r="103" spans="2:30" x14ac:dyDescent="0.2">
      <c r="B103" s="88" t="s">
        <v>395</v>
      </c>
      <c r="C103">
        <f t="shared" si="10"/>
        <v>18.989231621905624</v>
      </c>
      <c r="AC103" s="88" t="s">
        <v>802</v>
      </c>
      <c r="AD103">
        <f t="shared" si="11"/>
        <v>18.868990787840758</v>
      </c>
    </row>
    <row r="104" spans="2:30" x14ac:dyDescent="0.2">
      <c r="B104" s="88" t="s">
        <v>396</v>
      </c>
      <c r="C104">
        <f t="shared" si="10"/>
        <v>18.677843427246348</v>
      </c>
      <c r="AC104" s="88" t="s">
        <v>803</v>
      </c>
      <c r="AD104">
        <f t="shared" si="11"/>
        <v>18.538392146499124</v>
      </c>
    </row>
    <row r="105" spans="2:30" x14ac:dyDescent="0.2">
      <c r="B105" s="88" t="s">
        <v>397</v>
      </c>
      <c r="C105">
        <f t="shared" si="10"/>
        <v>18.308604863266737</v>
      </c>
      <c r="AC105" s="88" t="s">
        <v>804</v>
      </c>
      <c r="AD105">
        <f t="shared" si="11"/>
        <v>18.148194147995802</v>
      </c>
    </row>
    <row r="106" spans="2:30" x14ac:dyDescent="0.2">
      <c r="B106" s="88" t="s">
        <v>398</v>
      </c>
      <c r="C106">
        <f t="shared" si="10"/>
        <v>17.841019061401717</v>
      </c>
      <c r="AC106" s="88" t="s">
        <v>805</v>
      </c>
      <c r="AD106">
        <f t="shared" si="11"/>
        <v>17.654097094701182</v>
      </c>
    </row>
    <row r="107" spans="2:30" x14ac:dyDescent="0.2">
      <c r="B107" s="88" t="s">
        <v>399</v>
      </c>
      <c r="C107">
        <f t="shared" si="10"/>
        <v>17.26899714106893</v>
      </c>
      <c r="AC107" s="88" t="s">
        <v>806</v>
      </c>
      <c r="AD107">
        <f t="shared" si="11"/>
        <v>17.051078535637473</v>
      </c>
    </row>
    <row r="108" spans="2:30" x14ac:dyDescent="0.2">
      <c r="B108" s="88" t="s">
        <v>400</v>
      </c>
      <c r="C108">
        <f t="shared" si="10"/>
        <v>16.577549870274325</v>
      </c>
      <c r="AC108" s="88" t="s">
        <v>807</v>
      </c>
      <c r="AD108">
        <f t="shared" si="11"/>
        <v>16.3244314547572</v>
      </c>
    </row>
    <row r="109" spans="2:30" x14ac:dyDescent="0.2">
      <c r="B109" s="88" t="s">
        <v>401</v>
      </c>
      <c r="C109">
        <f t="shared" si="10"/>
        <v>15.755263541962792</v>
      </c>
      <c r="AC109" s="88" t="s">
        <v>808</v>
      </c>
      <c r="AD109">
        <f t="shared" si="11"/>
        <v>15.463821665155891</v>
      </c>
    </row>
    <row r="110" spans="2:30" x14ac:dyDescent="0.2">
      <c r="B110" s="88" t="s">
        <v>402</v>
      </c>
      <c r="C110">
        <f t="shared" si="10"/>
        <v>14.800088022318006</v>
      </c>
      <c r="AC110" s="88" t="s">
        <v>809</v>
      </c>
      <c r="AD110">
        <f t="shared" si="11"/>
        <v>14.469739045753442</v>
      </c>
    </row>
    <row r="111" spans="2:30" x14ac:dyDescent="0.2">
      <c r="B111" s="88" t="s">
        <v>403</v>
      </c>
      <c r="C111">
        <f t="shared" si="10"/>
        <v>13.698456016924945</v>
      </c>
      <c r="AC111" s="88" t="s">
        <v>810</v>
      </c>
      <c r="AD111">
        <f t="shared" si="11"/>
        <v>13.329985029306053</v>
      </c>
    </row>
    <row r="112" spans="2:30" x14ac:dyDescent="0.2">
      <c r="B112" s="88" t="s">
        <v>404</v>
      </c>
      <c r="C112">
        <f t="shared" si="10"/>
        <v>12.451753128501357</v>
      </c>
      <c r="AC112" s="88" t="s">
        <v>811</v>
      </c>
      <c r="AD112">
        <f t="shared" si="11"/>
        <v>12.04897571163135</v>
      </c>
    </row>
    <row r="113" spans="2:30" x14ac:dyDescent="0.2">
      <c r="B113" s="88" t="s">
        <v>405</v>
      </c>
      <c r="C113">
        <f t="shared" si="10"/>
        <v>11.085759877554656</v>
      </c>
      <c r="AC113" s="88" t="s">
        <v>812</v>
      </c>
      <c r="AD113">
        <f t="shared" si="11"/>
        <v>10.657722778463476</v>
      </c>
    </row>
    <row r="114" spans="2:30" x14ac:dyDescent="0.2">
      <c r="B114" s="88" t="s">
        <v>406</v>
      </c>
      <c r="C114">
        <f t="shared" si="10"/>
        <v>9.6136877081394303</v>
      </c>
      <c r="AC114" s="88" t="s">
        <v>813</v>
      </c>
      <c r="AD114">
        <f t="shared" si="11"/>
        <v>9.1724572731132827</v>
      </c>
    </row>
    <row r="115" spans="2:30" x14ac:dyDescent="0.2">
      <c r="B115" s="88" t="s">
        <v>407</v>
      </c>
      <c r="C115">
        <f t="shared" si="10"/>
        <v>7.4331333880740393</v>
      </c>
      <c r="AC115" s="88" t="s">
        <v>814</v>
      </c>
      <c r="AD115">
        <f t="shared" si="11"/>
        <v>6.9989900658303856</v>
      </c>
    </row>
    <row r="116" spans="2:30" x14ac:dyDescent="0.2">
      <c r="B116" s="88" t="s">
        <v>408</v>
      </c>
      <c r="C116">
        <f t="shared" ref="C116:C131" si="12">J4*(1+disc)^-7</f>
        <v>19.719036691407929</v>
      </c>
      <c r="AC116" s="88" t="s">
        <v>816</v>
      </c>
      <c r="AD116">
        <f t="shared" ref="AD116:AD131" si="13">AK4*(1+disc)^-7</f>
        <v>19.653623839892095</v>
      </c>
    </row>
    <row r="117" spans="2:30" x14ac:dyDescent="0.2">
      <c r="B117" s="88" t="s">
        <v>409</v>
      </c>
      <c r="C117">
        <f t="shared" si="12"/>
        <v>19.536594068011677</v>
      </c>
      <c r="AC117" s="88" t="s">
        <v>817</v>
      </c>
      <c r="AD117">
        <f t="shared" si="13"/>
        <v>19.457639402551962</v>
      </c>
    </row>
    <row r="118" spans="2:30" x14ac:dyDescent="0.2">
      <c r="B118" s="88" t="s">
        <v>410</v>
      </c>
      <c r="C118">
        <f t="shared" si="12"/>
        <v>19.290730542353902</v>
      </c>
      <c r="AC118" s="88" t="s">
        <v>818</v>
      </c>
      <c r="AD118">
        <f t="shared" si="13"/>
        <v>19.192699852727213</v>
      </c>
    </row>
    <row r="119" spans="2:30" x14ac:dyDescent="0.2">
      <c r="B119" s="88" t="s">
        <v>411</v>
      </c>
      <c r="C119">
        <f t="shared" si="12"/>
        <v>19.004075812775692</v>
      </c>
      <c r="AC119" s="88" t="s">
        <v>819</v>
      </c>
      <c r="AD119">
        <f t="shared" si="13"/>
        <v>18.885289314046528</v>
      </c>
    </row>
    <row r="120" spans="2:30" x14ac:dyDescent="0.2">
      <c r="B120" s="88" t="s">
        <v>412</v>
      </c>
      <c r="C120">
        <f t="shared" si="12"/>
        <v>18.694366988927879</v>
      </c>
      <c r="AC120" s="88" t="s">
        <v>820</v>
      </c>
      <c r="AD120">
        <f t="shared" si="13"/>
        <v>18.55646173417967</v>
      </c>
    </row>
    <row r="121" spans="2:30" x14ac:dyDescent="0.2">
      <c r="B121" s="88" t="s">
        <v>413</v>
      </c>
      <c r="C121">
        <f t="shared" si="12"/>
        <v>18.326879142429799</v>
      </c>
      <c r="AC121" s="88" t="s">
        <v>821</v>
      </c>
      <c r="AD121">
        <f t="shared" si="13"/>
        <v>18.168086640468253</v>
      </c>
    </row>
    <row r="122" spans="2:30" x14ac:dyDescent="0.2">
      <c r="B122" s="88" t="s">
        <v>414</v>
      </c>
      <c r="C122">
        <f t="shared" si="12"/>
        <v>17.86170947161202</v>
      </c>
      <c r="AC122" s="88" t="s">
        <v>822</v>
      </c>
      <c r="AD122">
        <f t="shared" si="13"/>
        <v>17.676528289333262</v>
      </c>
    </row>
    <row r="123" spans="2:30" x14ac:dyDescent="0.2">
      <c r="B123" s="88" t="s">
        <v>415</v>
      </c>
      <c r="C123">
        <f t="shared" si="12"/>
        <v>17.292515717491035</v>
      </c>
      <c r="AC123" s="88" t="s">
        <v>823</v>
      </c>
      <c r="AD123">
        <f t="shared" si="13"/>
        <v>17.076473103251793</v>
      </c>
    </row>
    <row r="124" spans="2:30" x14ac:dyDescent="0.2">
      <c r="B124" s="88" t="s">
        <v>416</v>
      </c>
      <c r="C124">
        <f t="shared" si="12"/>
        <v>16.604227053456164</v>
      </c>
      <c r="AC124" s="88" t="s">
        <v>824</v>
      </c>
      <c r="AD124">
        <f t="shared" si="13"/>
        <v>16.353117883754361</v>
      </c>
    </row>
    <row r="125" spans="2:30" x14ac:dyDescent="0.2">
      <c r="B125" s="88" t="s">
        <v>417</v>
      </c>
      <c r="C125">
        <f t="shared" si="12"/>
        <v>15.785245325129265</v>
      </c>
      <c r="AC125" s="88" t="s">
        <v>825</v>
      </c>
      <c r="AD125">
        <f t="shared" si="13"/>
        <v>15.495921544079222</v>
      </c>
    </row>
    <row r="126" spans="2:30" x14ac:dyDescent="0.2">
      <c r="B126" s="88" t="s">
        <v>418</v>
      </c>
      <c r="C126">
        <f t="shared" si="12"/>
        <v>14.833087117243819</v>
      </c>
      <c r="AC126" s="88" t="s">
        <v>826</v>
      </c>
      <c r="AD126">
        <f t="shared" si="13"/>
        <v>14.504896589273589</v>
      </c>
    </row>
    <row r="127" spans="2:30" x14ac:dyDescent="0.2">
      <c r="B127" s="88" t="s">
        <v>419</v>
      </c>
      <c r="C127">
        <f t="shared" si="12"/>
        <v>13.733917582314637</v>
      </c>
      <c r="AC127" s="88" t="s">
        <v>827</v>
      </c>
      <c r="AD127">
        <f t="shared" si="13"/>
        <v>13.367562101866518</v>
      </c>
    </row>
    <row r="128" spans="2:30" x14ac:dyDescent="0.2">
      <c r="B128" s="88" t="s">
        <v>420</v>
      </c>
      <c r="C128">
        <f t="shared" si="12"/>
        <v>12.488534712703052</v>
      </c>
      <c r="AC128" s="88" t="s">
        <v>828</v>
      </c>
      <c r="AD128">
        <f t="shared" si="13"/>
        <v>12.087716821282637</v>
      </c>
    </row>
    <row r="129" spans="2:30" x14ac:dyDescent="0.2">
      <c r="B129" s="88" t="s">
        <v>421</v>
      </c>
      <c r="C129">
        <f t="shared" si="12"/>
        <v>11.121768344804225</v>
      </c>
      <c r="AC129" s="88" t="s">
        <v>829</v>
      </c>
      <c r="AD129">
        <f t="shared" si="13"/>
        <v>10.695378258388352</v>
      </c>
    </row>
    <row r="130" spans="2:30" x14ac:dyDescent="0.2">
      <c r="B130" s="88" t="s">
        <v>422</v>
      </c>
      <c r="C130">
        <f t="shared" si="12"/>
        <v>9.6467561964843469</v>
      </c>
      <c r="AC130" s="88" t="s">
        <v>830</v>
      </c>
      <c r="AD130">
        <f t="shared" si="13"/>
        <v>9.2067612029471633</v>
      </c>
    </row>
    <row r="131" spans="2:30" x14ac:dyDescent="0.2">
      <c r="B131" s="88" t="s">
        <v>423</v>
      </c>
      <c r="C131">
        <f t="shared" si="12"/>
        <v>7.4585207425269084</v>
      </c>
      <c r="AC131" s="88" t="s">
        <v>831</v>
      </c>
      <c r="AD131">
        <f t="shared" si="13"/>
        <v>7.0250303635898348</v>
      </c>
    </row>
    <row r="132" spans="2:30" x14ac:dyDescent="0.2">
      <c r="B132" s="88" t="s">
        <v>424</v>
      </c>
      <c r="C132">
        <f t="shared" ref="C132:C147" si="14">K4*(1+disc)^-8</f>
        <v>19.727766594956325</v>
      </c>
      <c r="AC132" s="88" t="s">
        <v>833</v>
      </c>
      <c r="AD132">
        <f t="shared" ref="AD132:AD147" si="15">AL4*(1+disc)^-8</f>
        <v>19.66326458469743</v>
      </c>
    </row>
    <row r="133" spans="2:30" x14ac:dyDescent="0.2">
      <c r="B133" s="88" t="s">
        <v>425</v>
      </c>
      <c r="C133">
        <f t="shared" si="14"/>
        <v>19.546834511011614</v>
      </c>
      <c r="AC133" s="88" t="s">
        <v>834</v>
      </c>
      <c r="AD133">
        <f t="shared" si="15"/>
        <v>19.468921599972923</v>
      </c>
    </row>
    <row r="134" spans="2:30" x14ac:dyDescent="0.2">
      <c r="B134" s="88" t="s">
        <v>426</v>
      </c>
      <c r="C134">
        <f t="shared" si="14"/>
        <v>19.303313024863755</v>
      </c>
      <c r="AC134" s="88" t="s">
        <v>835</v>
      </c>
      <c r="AD134">
        <f t="shared" si="15"/>
        <v>19.206547627573514</v>
      </c>
    </row>
    <row r="135" spans="2:30" x14ac:dyDescent="0.2">
      <c r="B135" s="88" t="s">
        <v>427</v>
      </c>
      <c r="C135">
        <f t="shared" si="14"/>
        <v>19.018975072378797</v>
      </c>
      <c r="AC135" s="88" t="s">
        <v>836</v>
      </c>
      <c r="AD135">
        <f t="shared" si="15"/>
        <v>18.901652843610936</v>
      </c>
    </row>
    <row r="136" spans="2:30" x14ac:dyDescent="0.2">
      <c r="B136" s="88" t="s">
        <v>428</v>
      </c>
      <c r="C136">
        <f t="shared" si="14"/>
        <v>18.710957014688034</v>
      </c>
      <c r="AC136" s="88" t="s">
        <v>837</v>
      </c>
      <c r="AD136">
        <f t="shared" si="15"/>
        <v>18.574609546342266</v>
      </c>
    </row>
    <row r="137" spans="2:30" x14ac:dyDescent="0.2">
      <c r="B137" s="88" t="s">
        <v>429</v>
      </c>
      <c r="C137">
        <f t="shared" si="14"/>
        <v>18.345233352375384</v>
      </c>
      <c r="AC137" s="88" t="s">
        <v>838</v>
      </c>
      <c r="AD137">
        <f t="shared" si="15"/>
        <v>18.188072930268973</v>
      </c>
    </row>
    <row r="138" spans="2:30" x14ac:dyDescent="0.2">
      <c r="B138" s="88" t="s">
        <v>430</v>
      </c>
      <c r="C138">
        <f t="shared" si="14"/>
        <v>17.882496643537479</v>
      </c>
      <c r="AC138" s="88" t="s">
        <v>839</v>
      </c>
      <c r="AD138">
        <f t="shared" si="15"/>
        <v>17.699072756336292</v>
      </c>
    </row>
    <row r="139" spans="2:30" x14ac:dyDescent="0.2">
      <c r="B139" s="88" t="s">
        <v>431</v>
      </c>
      <c r="C139">
        <f t="shared" si="14"/>
        <v>17.316151056058509</v>
      </c>
      <c r="AC139" s="88" t="s">
        <v>840</v>
      </c>
      <c r="AD139">
        <f t="shared" si="15"/>
        <v>17.102004031333362</v>
      </c>
    </row>
    <row r="140" spans="2:30" x14ac:dyDescent="0.2">
      <c r="B140" s="88" t="s">
        <v>432</v>
      </c>
      <c r="C140">
        <f t="shared" si="14"/>
        <v>16.631044087176324</v>
      </c>
      <c r="AC140" s="88" t="s">
        <v>841</v>
      </c>
      <c r="AD140">
        <f t="shared" si="15"/>
        <v>16.381967234934017</v>
      </c>
    </row>
    <row r="141" spans="2:30" x14ac:dyDescent="0.2">
      <c r="B141" s="88" t="s">
        <v>433</v>
      </c>
      <c r="C141">
        <f t="shared" si="14"/>
        <v>15.815392291806354</v>
      </c>
      <c r="AC141" s="88" t="s">
        <v>842</v>
      </c>
      <c r="AD141">
        <f t="shared" si="15"/>
        <v>15.528213335491175</v>
      </c>
    </row>
    <row r="142" spans="2:30" x14ac:dyDescent="0.2">
      <c r="B142" s="88" t="s">
        <v>434</v>
      </c>
      <c r="C142">
        <f t="shared" si="14"/>
        <v>14.866276620761941</v>
      </c>
      <c r="AC142" s="88" t="s">
        <v>843</v>
      </c>
      <c r="AD142">
        <f t="shared" si="15"/>
        <v>14.540274645122647</v>
      </c>
    </row>
    <row r="143" spans="2:30" x14ac:dyDescent="0.2">
      <c r="B143" s="88" t="s">
        <v>435</v>
      </c>
      <c r="C143">
        <f t="shared" si="14"/>
        <v>13.769591819156656</v>
      </c>
      <c r="AC143" s="88" t="s">
        <v>844</v>
      </c>
      <c r="AD143">
        <f t="shared" si="15"/>
        <v>13.405384561608956</v>
      </c>
    </row>
    <row r="144" spans="2:30" x14ac:dyDescent="0.2">
      <c r="B144" s="88" t="s">
        <v>436</v>
      </c>
      <c r="C144">
        <f t="shared" si="14"/>
        <v>12.525542460138915</v>
      </c>
      <c r="AC144" s="88" t="s">
        <v>845</v>
      </c>
      <c r="AD144">
        <f t="shared" si="15"/>
        <v>12.12671773281666</v>
      </c>
    </row>
    <row r="145" spans="2:30" x14ac:dyDescent="0.2">
      <c r="B145" s="88" t="s">
        <v>437</v>
      </c>
      <c r="C145">
        <f t="shared" si="14"/>
        <v>11.157999314763286</v>
      </c>
      <c r="AC145" s="88" t="s">
        <v>846</v>
      </c>
      <c r="AD145">
        <f t="shared" si="15"/>
        <v>10.733287940496409</v>
      </c>
    </row>
    <row r="146" spans="2:30" x14ac:dyDescent="0.2">
      <c r="B146" s="88" t="s">
        <v>438</v>
      </c>
      <c r="C146">
        <f t="shared" si="14"/>
        <v>9.680023909058324</v>
      </c>
      <c r="AC146" s="88" t="s">
        <v>847</v>
      </c>
      <c r="AD146">
        <f t="shared" si="15"/>
        <v>9.2412914220426003</v>
      </c>
    </row>
    <row r="147" spans="2:30" x14ac:dyDescent="0.2">
      <c r="B147" s="88" t="s">
        <v>439</v>
      </c>
      <c r="C147">
        <f t="shared" si="14"/>
        <v>7.4840420302335877</v>
      </c>
      <c r="AC147" s="88" t="s">
        <v>848</v>
      </c>
      <c r="AD147">
        <f t="shared" si="15"/>
        <v>7.0512216710807962</v>
      </c>
    </row>
    <row r="148" spans="2:30" x14ac:dyDescent="0.2">
      <c r="B148" s="88" t="s">
        <v>440</v>
      </c>
      <c r="C148">
        <f t="shared" ref="C148:C163" si="16">L4*(1+disc)^-9</f>
        <v>19.735879450739503</v>
      </c>
      <c r="AC148" s="88" t="s">
        <v>850</v>
      </c>
      <c r="AD148">
        <f t="shared" ref="AD148:AD163" si="17">AM4*(1+disc)^-9</f>
        <v>19.672217446951091</v>
      </c>
    </row>
    <row r="149" spans="2:30" x14ac:dyDescent="0.2">
      <c r="B149" s="88" t="s">
        <v>441</v>
      </c>
      <c r="C149">
        <f t="shared" si="16"/>
        <v>19.556447970779395</v>
      </c>
      <c r="AC149" s="88" t="s">
        <v>851</v>
      </c>
      <c r="AD149">
        <f t="shared" si="17"/>
        <v>19.479508030672136</v>
      </c>
    </row>
    <row r="150" spans="2:30" x14ac:dyDescent="0.2">
      <c r="B150" s="88" t="s">
        <v>442</v>
      </c>
      <c r="C150">
        <f t="shared" si="16"/>
        <v>19.315162301887991</v>
      </c>
      <c r="AC150" s="88" t="s">
        <v>852</v>
      </c>
      <c r="AD150">
        <f t="shared" si="17"/>
        <v>19.21958329614781</v>
      </c>
    </row>
    <row r="151" spans="2:30" x14ac:dyDescent="0.2">
      <c r="B151" s="88" t="s">
        <v>443</v>
      </c>
      <c r="C151">
        <f t="shared" si="16"/>
        <v>19.033060784916412</v>
      </c>
      <c r="AC151" s="88" t="s">
        <v>853</v>
      </c>
      <c r="AD151">
        <f t="shared" si="17"/>
        <v>18.91711801184351</v>
      </c>
    </row>
    <row r="152" spans="2:30" x14ac:dyDescent="0.2">
      <c r="B152" s="88" t="s">
        <v>444</v>
      </c>
      <c r="C152">
        <f t="shared" si="16"/>
        <v>18.726715794423196</v>
      </c>
      <c r="AC152" s="88" t="s">
        <v>854</v>
      </c>
      <c r="AD152">
        <f t="shared" si="17"/>
        <v>18.591844301874211</v>
      </c>
    </row>
    <row r="153" spans="2:30" x14ac:dyDescent="0.2">
      <c r="B153" s="88" t="s">
        <v>445</v>
      </c>
      <c r="C153">
        <f t="shared" si="16"/>
        <v>18.362716460664071</v>
      </c>
      <c r="AC153" s="88" t="s">
        <v>855</v>
      </c>
      <c r="AD153">
        <f t="shared" si="17"/>
        <v>18.207107357733879</v>
      </c>
    </row>
    <row r="154" spans="2:30" x14ac:dyDescent="0.2">
      <c r="B154" s="88" t="s">
        <v>446</v>
      </c>
      <c r="C154">
        <f t="shared" si="16"/>
        <v>17.902315296550277</v>
      </c>
      <c r="AC154" s="88" t="s">
        <v>856</v>
      </c>
      <c r="AD154">
        <f t="shared" si="17"/>
        <v>17.720562815873894</v>
      </c>
    </row>
    <row r="155" spans="2:30" x14ac:dyDescent="0.2">
      <c r="B155" s="88" t="s">
        <v>447</v>
      </c>
      <c r="C155">
        <f t="shared" si="16"/>
        <v>17.338681044783495</v>
      </c>
      <c r="AC155" s="88" t="s">
        <v>857</v>
      </c>
      <c r="AD155">
        <f t="shared" si="17"/>
        <v>17.126334835674498</v>
      </c>
    </row>
    <row r="156" spans="2:30" x14ac:dyDescent="0.2">
      <c r="B156" s="88" t="s">
        <v>448</v>
      </c>
      <c r="C156">
        <f t="shared" si="16"/>
        <v>16.656591835554682</v>
      </c>
      <c r="AC156" s="88" t="s">
        <v>858</v>
      </c>
      <c r="AD156">
        <f t="shared" si="17"/>
        <v>16.409441405254626</v>
      </c>
    </row>
    <row r="157" spans="2:30" x14ac:dyDescent="0.2">
      <c r="B157" s="88" t="s">
        <v>449</v>
      </c>
      <c r="C157">
        <f t="shared" si="16"/>
        <v>15.844113513363986</v>
      </c>
      <c r="AC157" s="88" t="s">
        <v>859</v>
      </c>
      <c r="AD157">
        <f t="shared" si="17"/>
        <v>15.55896389144667</v>
      </c>
    </row>
    <row r="158" spans="2:30" x14ac:dyDescent="0.2">
      <c r="B158" s="88" t="s">
        <v>450</v>
      </c>
      <c r="C158">
        <f t="shared" si="16"/>
        <v>14.897934643523397</v>
      </c>
      <c r="AC158" s="88" t="s">
        <v>860</v>
      </c>
      <c r="AD158">
        <f t="shared" si="17"/>
        <v>14.574001605287457</v>
      </c>
    </row>
    <row r="159" spans="2:30" x14ac:dyDescent="0.2">
      <c r="B159" s="88" t="s">
        <v>451</v>
      </c>
      <c r="C159">
        <f t="shared" si="16"/>
        <v>13.803683813112231</v>
      </c>
      <c r="AC159" s="88" t="s">
        <v>861</v>
      </c>
      <c r="AD159">
        <f t="shared" si="17"/>
        <v>13.441505060596167</v>
      </c>
    </row>
    <row r="160" spans="2:30" x14ac:dyDescent="0.2">
      <c r="B160" s="88" t="s">
        <v>452</v>
      </c>
      <c r="C160">
        <f t="shared" si="16"/>
        <v>12.561028364350106</v>
      </c>
      <c r="AC160" s="88" t="s">
        <v>862</v>
      </c>
      <c r="AD160">
        <f t="shared" si="17"/>
        <v>12.164083761811753</v>
      </c>
    </row>
    <row r="161" spans="2:30" x14ac:dyDescent="0.2">
      <c r="B161" s="88" t="s">
        <v>453</v>
      </c>
      <c r="C161">
        <f t="shared" si="16"/>
        <v>11.192986895211202</v>
      </c>
      <c r="AC161" s="88" t="s">
        <v>863</v>
      </c>
      <c r="AD161">
        <f t="shared" si="17"/>
        <v>10.769861426570028</v>
      </c>
    </row>
    <row r="162" spans="2:30" x14ac:dyDescent="0.2">
      <c r="B162" s="88" t="s">
        <v>454</v>
      </c>
      <c r="C162">
        <f t="shared" si="16"/>
        <v>9.7125056417058833</v>
      </c>
      <c r="AC162" s="88" t="s">
        <v>864</v>
      </c>
      <c r="AD162">
        <f t="shared" si="17"/>
        <v>9.2749695155564638</v>
      </c>
    </row>
    <row r="163" spans="2:30" x14ac:dyDescent="0.2">
      <c r="B163" s="88" t="s">
        <v>455</v>
      </c>
      <c r="C163">
        <f t="shared" si="16"/>
        <v>7.5095962531229343</v>
      </c>
      <c r="AC163" s="88" t="s">
        <v>865</v>
      </c>
      <c r="AD163">
        <f t="shared" si="17"/>
        <v>7.0774144378580237</v>
      </c>
    </row>
    <row r="164" spans="2:30" x14ac:dyDescent="0.2">
      <c r="B164" s="88" t="s">
        <v>456</v>
      </c>
      <c r="C164">
        <f t="shared" ref="C164:C179" si="18">M4*(1+disc)^-10</f>
        <v>19.744018151794819</v>
      </c>
      <c r="AC164" s="88" t="s">
        <v>867</v>
      </c>
      <c r="AD164">
        <f t="shared" ref="AD164:AD179" si="19">AN4*(1+disc)^-10</f>
        <v>19.681200870485231</v>
      </c>
    </row>
    <row r="165" spans="2:30" x14ac:dyDescent="0.2">
      <c r="B165" s="88" t="s">
        <v>457</v>
      </c>
      <c r="C165">
        <f t="shared" si="18"/>
        <v>19.566093806516083</v>
      </c>
      <c r="AC165" s="88" t="s">
        <v>868</v>
      </c>
      <c r="AD165">
        <f t="shared" si="19"/>
        <v>19.490132703953364</v>
      </c>
    </row>
    <row r="166" spans="2:30" x14ac:dyDescent="0.2">
      <c r="B166" s="88" t="s">
        <v>458</v>
      </c>
      <c r="C166">
        <f t="shared" si="18"/>
        <v>19.327052459389595</v>
      </c>
      <c r="AC166" s="88" t="s">
        <v>869</v>
      </c>
      <c r="AD166">
        <f t="shared" si="19"/>
        <v>19.232667223794731</v>
      </c>
    </row>
    <row r="167" spans="2:30" x14ac:dyDescent="0.2">
      <c r="B167" s="88" t="s">
        <v>459</v>
      </c>
      <c r="C167">
        <f t="shared" si="18"/>
        <v>19.047197299400214</v>
      </c>
      <c r="AC167" s="88" t="s">
        <v>870</v>
      </c>
      <c r="AD167">
        <f t="shared" si="19"/>
        <v>18.932643062421118</v>
      </c>
    </row>
    <row r="168" spans="2:30" x14ac:dyDescent="0.2">
      <c r="B168" s="88" t="s">
        <v>460</v>
      </c>
      <c r="C168">
        <f t="shared" si="18"/>
        <v>18.74253608956483</v>
      </c>
      <c r="AC168" s="88" t="s">
        <v>871</v>
      </c>
      <c r="AD168">
        <f t="shared" si="19"/>
        <v>18.609151362286987</v>
      </c>
    </row>
    <row r="169" spans="2:30" x14ac:dyDescent="0.2">
      <c r="B169" s="88" t="s">
        <v>461</v>
      </c>
      <c r="C169">
        <f t="shared" si="18"/>
        <v>18.380273717516314</v>
      </c>
      <c r="AC169" s="88" t="s">
        <v>872</v>
      </c>
      <c r="AD169">
        <f t="shared" si="19"/>
        <v>18.226228683987209</v>
      </c>
    </row>
    <row r="170" spans="2:30" x14ac:dyDescent="0.2">
      <c r="B170" s="88" t="s">
        <v>462</v>
      </c>
      <c r="C170">
        <f t="shared" si="18"/>
        <v>17.922223826647521</v>
      </c>
      <c r="AC170" s="88" t="s">
        <v>873</v>
      </c>
      <c r="AD170">
        <f t="shared" si="19"/>
        <v>17.742157947235231</v>
      </c>
    </row>
    <row r="171" spans="2:30" x14ac:dyDescent="0.2">
      <c r="B171" s="88" t="s">
        <v>463</v>
      </c>
      <c r="C171">
        <f t="shared" si="18"/>
        <v>17.361319580825118</v>
      </c>
      <c r="AC171" s="88" t="s">
        <v>874</v>
      </c>
      <c r="AD171">
        <f t="shared" si="19"/>
        <v>17.150792226426613</v>
      </c>
    </row>
    <row r="172" spans="2:30" x14ac:dyDescent="0.2">
      <c r="B172" s="88" t="s">
        <v>464</v>
      </c>
      <c r="C172">
        <f t="shared" si="18"/>
        <v>16.682269710994781</v>
      </c>
      <c r="AC172" s="88" t="s">
        <v>875</v>
      </c>
      <c r="AD172">
        <f t="shared" si="19"/>
        <v>16.437066938455363</v>
      </c>
    </row>
    <row r="173" spans="2:30" x14ac:dyDescent="0.2">
      <c r="B173" s="88" t="s">
        <v>465</v>
      </c>
      <c r="C173">
        <f t="shared" si="18"/>
        <v>15.872988700056933</v>
      </c>
      <c r="AC173" s="88" t="s">
        <v>876</v>
      </c>
      <c r="AD173">
        <f t="shared" si="19"/>
        <v>15.589893033987336</v>
      </c>
    </row>
    <row r="174" spans="2:30" x14ac:dyDescent="0.2">
      <c r="B174" s="88" t="s">
        <v>466</v>
      </c>
      <c r="C174">
        <f t="shared" si="18"/>
        <v>14.929770721031234</v>
      </c>
      <c r="AC174" s="88" t="s">
        <v>877</v>
      </c>
      <c r="AD174">
        <f t="shared" si="19"/>
        <v>14.607934412405148</v>
      </c>
    </row>
    <row r="175" spans="2:30" x14ac:dyDescent="0.2">
      <c r="B175" s="88" t="s">
        <v>467</v>
      </c>
      <c r="C175">
        <f t="shared" si="18"/>
        <v>13.837975637566471</v>
      </c>
      <c r="AC175" s="88" t="s">
        <v>878</v>
      </c>
      <c r="AD175">
        <f t="shared" si="19"/>
        <v>13.47785569910581</v>
      </c>
    </row>
    <row r="176" spans="2:30" x14ac:dyDescent="0.2">
      <c r="B176" s="88" t="s">
        <v>468</v>
      </c>
      <c r="C176">
        <f t="shared" si="18"/>
        <v>12.596728465399018</v>
      </c>
      <c r="AC176" s="88" t="s">
        <v>879</v>
      </c>
      <c r="AD176">
        <f t="shared" si="19"/>
        <v>12.2016953505593</v>
      </c>
    </row>
    <row r="177" spans="2:30" x14ac:dyDescent="0.2">
      <c r="B177" s="88" t="s">
        <v>469</v>
      </c>
      <c r="C177">
        <f t="shared" si="18"/>
        <v>11.228188192746906</v>
      </c>
      <c r="AC177" s="88" t="s">
        <v>880</v>
      </c>
      <c r="AD177">
        <f t="shared" si="19"/>
        <v>10.806678559050283</v>
      </c>
    </row>
    <row r="178" spans="2:30" x14ac:dyDescent="0.2">
      <c r="B178" s="88" t="s">
        <v>470</v>
      </c>
      <c r="C178">
        <f t="shared" si="18"/>
        <v>9.7451828299273036</v>
      </c>
      <c r="AC178" s="88" t="s">
        <v>881</v>
      </c>
      <c r="AD178">
        <f t="shared" si="19"/>
        <v>9.308869122163113</v>
      </c>
    </row>
    <row r="179" spans="2:30" x14ac:dyDescent="0.2">
      <c r="B179" s="88" t="s">
        <v>471</v>
      </c>
      <c r="C179">
        <f t="shared" si="18"/>
        <v>7.5352885114946275</v>
      </c>
      <c r="AC179" s="88" t="s">
        <v>882</v>
      </c>
      <c r="AD179">
        <f t="shared" si="19"/>
        <v>7.1037624776002319</v>
      </c>
    </row>
    <row r="180" spans="2:30" x14ac:dyDescent="0.2">
      <c r="B180" s="88" t="s">
        <v>472</v>
      </c>
      <c r="C180">
        <f t="shared" ref="C180:C195" si="20">N4*(1+disc)^-11</f>
        <v>19.752182900876171</v>
      </c>
      <c r="AC180" s="88" t="s">
        <v>884</v>
      </c>
      <c r="AD180">
        <f t="shared" ref="AD180:AD195" si="21">AO4*(1+disc)^-11</f>
        <v>19.690215115222127</v>
      </c>
    </row>
    <row r="181" spans="2:30" x14ac:dyDescent="0.2">
      <c r="B181" s="88" t="s">
        <v>473</v>
      </c>
      <c r="C181">
        <f t="shared" si="20"/>
        <v>19.575772274096181</v>
      </c>
      <c r="AC181" s="88" t="s">
        <v>885</v>
      </c>
      <c r="AD181">
        <f t="shared" si="21"/>
        <v>19.500795947687337</v>
      </c>
    </row>
    <row r="182" spans="2:30" x14ac:dyDescent="0.2">
      <c r="B182" s="88" t="s">
        <v>474</v>
      </c>
      <c r="C182">
        <f t="shared" si="20"/>
        <v>19.338983821771389</v>
      </c>
      <c r="AC182" s="88" t="s">
        <v>886</v>
      </c>
      <c r="AD182">
        <f t="shared" si="21"/>
        <v>19.245799826086994</v>
      </c>
    </row>
    <row r="183" spans="2:30" x14ac:dyDescent="0.2">
      <c r="B183" s="88" t="s">
        <v>475</v>
      </c>
      <c r="C183">
        <f t="shared" si="20"/>
        <v>19.061385022813479</v>
      </c>
      <c r="AC183" s="88" t="s">
        <v>887</v>
      </c>
      <c r="AD183">
        <f t="shared" si="21"/>
        <v>18.948228516355773</v>
      </c>
    </row>
    <row r="184" spans="2:30" x14ac:dyDescent="0.2">
      <c r="B184" s="88" t="s">
        <v>476</v>
      </c>
      <c r="C184">
        <f t="shared" si="20"/>
        <v>18.758418401320743</v>
      </c>
      <c r="AC184" s="88" t="s">
        <v>888</v>
      </c>
      <c r="AD184">
        <f t="shared" si="21"/>
        <v>18.626531368366695</v>
      </c>
    </row>
    <row r="185" spans="2:30" x14ac:dyDescent="0.2">
      <c r="B185" s="88" t="s">
        <v>477</v>
      </c>
      <c r="C185">
        <f t="shared" si="20"/>
        <v>18.397905736594399</v>
      </c>
      <c r="AC185" s="88" t="s">
        <v>889</v>
      </c>
      <c r="AD185">
        <f t="shared" si="21"/>
        <v>18.245437692472937</v>
      </c>
    </row>
    <row r="186" spans="2:30" x14ac:dyDescent="0.2">
      <c r="B186" s="88" t="s">
        <v>478</v>
      </c>
      <c r="C186">
        <f t="shared" si="20"/>
        <v>17.942222986383808</v>
      </c>
      <c r="AC186" s="88" t="s">
        <v>890</v>
      </c>
      <c r="AD186">
        <f t="shared" si="21"/>
        <v>17.763859109987241</v>
      </c>
    </row>
    <row r="187" spans="2:30" x14ac:dyDescent="0.2">
      <c r="B187" s="88" t="s">
        <v>479</v>
      </c>
      <c r="C187">
        <f t="shared" si="20"/>
        <v>17.384067582171159</v>
      </c>
      <c r="AC187" s="88" t="s">
        <v>891</v>
      </c>
      <c r="AD187">
        <f t="shared" si="21"/>
        <v>17.175377372582954</v>
      </c>
    </row>
    <row r="188" spans="2:30" x14ac:dyDescent="0.2">
      <c r="B188" s="88" t="s">
        <v>480</v>
      </c>
      <c r="C188">
        <f t="shared" si="20"/>
        <v>16.708078823339815</v>
      </c>
      <c r="AC188" s="88" t="s">
        <v>892</v>
      </c>
      <c r="AD188">
        <f t="shared" si="21"/>
        <v>16.464845245858221</v>
      </c>
    </row>
    <row r="189" spans="2:30" x14ac:dyDescent="0.2">
      <c r="B189" s="88" t="s">
        <v>481</v>
      </c>
      <c r="C189">
        <f t="shared" si="20"/>
        <v>15.902019173944236</v>
      </c>
      <c r="AC189" s="88" t="s">
        <v>893</v>
      </c>
      <c r="AD189">
        <f t="shared" si="21"/>
        <v>15.621002441613955</v>
      </c>
    </row>
    <row r="190" spans="2:30" x14ac:dyDescent="0.2">
      <c r="B190" s="88" t="s">
        <v>482</v>
      </c>
      <c r="C190">
        <f t="shared" si="20"/>
        <v>14.961786388388051</v>
      </c>
      <c r="AC190" s="88" t="s">
        <v>894</v>
      </c>
      <c r="AD190">
        <f t="shared" si="21"/>
        <v>14.642075011674658</v>
      </c>
    </row>
    <row r="191" spans="2:30" x14ac:dyDescent="0.2">
      <c r="B191" s="88" t="s">
        <v>483</v>
      </c>
      <c r="C191">
        <f t="shared" si="20"/>
        <v>13.872469013250791</v>
      </c>
      <c r="AC191" s="88" t="s">
        <v>895</v>
      </c>
      <c r="AD191">
        <f t="shared" si="21"/>
        <v>13.514438652473364</v>
      </c>
    </row>
    <row r="192" spans="2:30" x14ac:dyDescent="0.2">
      <c r="B192" s="88" t="s">
        <v>484</v>
      </c>
      <c r="C192">
        <f t="shared" si="20"/>
        <v>12.632644588379423</v>
      </c>
      <c r="AC192" s="88" t="s">
        <v>896</v>
      </c>
      <c r="AD192">
        <f t="shared" si="21"/>
        <v>12.239554799728207</v>
      </c>
    </row>
    <row r="193" spans="2:30" x14ac:dyDescent="0.2">
      <c r="B193" s="88" t="s">
        <v>485</v>
      </c>
      <c r="C193">
        <f t="shared" si="20"/>
        <v>11.263604979117686</v>
      </c>
      <c r="AC193" s="88" t="s">
        <v>897</v>
      </c>
      <c r="AD193">
        <f t="shared" si="21"/>
        <v>10.843741563585755</v>
      </c>
    </row>
    <row r="194" spans="2:30" x14ac:dyDescent="0.2">
      <c r="B194" s="88" t="s">
        <v>486</v>
      </c>
      <c r="C194">
        <f t="shared" si="20"/>
        <v>9.7780570068096573</v>
      </c>
      <c r="AC194" s="88" t="s">
        <v>898</v>
      </c>
      <c r="AD194">
        <f t="shared" si="21"/>
        <v>9.3429921611290059</v>
      </c>
    </row>
    <row r="195" spans="2:30" x14ac:dyDescent="0.2">
      <c r="B195" s="88" t="s">
        <v>487</v>
      </c>
      <c r="C195">
        <f t="shared" si="20"/>
        <v>7.5611197282614677</v>
      </c>
      <c r="AC195" s="88" t="s">
        <v>899</v>
      </c>
      <c r="AD195">
        <f t="shared" si="21"/>
        <v>7.1302669424761183</v>
      </c>
    </row>
    <row r="196" spans="2:30" x14ac:dyDescent="0.2">
      <c r="B196" s="88" t="s">
        <v>488</v>
      </c>
      <c r="C196">
        <f t="shared" ref="C196:C211" si="22">O4*(1+disc)^-12</f>
        <v>19.760373902924144</v>
      </c>
      <c r="AC196" s="88" t="s">
        <v>901</v>
      </c>
      <c r="AD196">
        <f t="shared" ref="AD196:AD211" si="23">AP4*(1+disc)^-12</f>
        <v>19.699260444172218</v>
      </c>
    </row>
    <row r="197" spans="2:30" x14ac:dyDescent="0.2">
      <c r="B197" s="88" t="s">
        <v>489</v>
      </c>
      <c r="C197">
        <f t="shared" si="22"/>
        <v>19.585483632154482</v>
      </c>
      <c r="AC197" s="88" t="s">
        <v>902</v>
      </c>
      <c r="AD197">
        <f t="shared" si="23"/>
        <v>19.511498093642249</v>
      </c>
    </row>
    <row r="198" spans="2:30" x14ac:dyDescent="0.2">
      <c r="B198" s="88" t="s">
        <v>490</v>
      </c>
      <c r="C198">
        <f t="shared" si="22"/>
        <v>19.350956716936317</v>
      </c>
      <c r="AC198" s="88" t="s">
        <v>903</v>
      </c>
      <c r="AD198">
        <f t="shared" si="23"/>
        <v>19.258981523538608</v>
      </c>
    </row>
    <row r="199" spans="2:30" x14ac:dyDescent="0.2">
      <c r="B199" s="88" t="s">
        <v>491</v>
      </c>
      <c r="C199">
        <f t="shared" si="22"/>
        <v>19.075624366531564</v>
      </c>
      <c r="AC199" s="88" t="s">
        <v>904</v>
      </c>
      <c r="AD199">
        <f t="shared" si="23"/>
        <v>18.963874900857643</v>
      </c>
    </row>
    <row r="200" spans="2:30" x14ac:dyDescent="0.2">
      <c r="B200" s="88" t="s">
        <v>492</v>
      </c>
      <c r="C200">
        <f t="shared" si="22"/>
        <v>18.774363236307025</v>
      </c>
      <c r="AC200" s="88" t="s">
        <v>905</v>
      </c>
      <c r="AD200">
        <f t="shared" si="23"/>
        <v>18.643984968526034</v>
      </c>
    </row>
    <row r="201" spans="2:30" x14ac:dyDescent="0.2">
      <c r="B201" s="88" t="s">
        <v>493</v>
      </c>
      <c r="C201">
        <f t="shared" si="22"/>
        <v>18.41561313817612</v>
      </c>
      <c r="AC201" s="88" t="s">
        <v>906</v>
      </c>
      <c r="AD201">
        <f t="shared" si="23"/>
        <v>18.264735175956559</v>
      </c>
    </row>
    <row r="202" spans="2:30" x14ac:dyDescent="0.2">
      <c r="B202" s="88" t="s">
        <v>494</v>
      </c>
      <c r="C202">
        <f t="shared" si="22"/>
        <v>17.962313536413614</v>
      </c>
      <c r="AC202" s="88" t="s">
        <v>907</v>
      </c>
      <c r="AD202">
        <f t="shared" si="23"/>
        <v>17.785667275101837</v>
      </c>
    </row>
    <row r="203" spans="2:30" x14ac:dyDescent="0.2">
      <c r="B203" s="88" t="s">
        <v>495</v>
      </c>
      <c r="C203">
        <f t="shared" si="22"/>
        <v>17.406925976664976</v>
      </c>
      <c r="AC203" s="88" t="s">
        <v>908</v>
      </c>
      <c r="AD203">
        <f t="shared" si="23"/>
        <v>17.200091457003598</v>
      </c>
    </row>
    <row r="204" spans="2:30" x14ac:dyDescent="0.2">
      <c r="B204" s="88" t="s">
        <v>496</v>
      </c>
      <c r="C204">
        <f t="shared" si="22"/>
        <v>16.734020294302255</v>
      </c>
      <c r="AC204" s="88" t="s">
        <v>909</v>
      </c>
      <c r="AD204">
        <f t="shared" si="23"/>
        <v>16.49277775547198</v>
      </c>
    </row>
    <row r="205" spans="2:30" x14ac:dyDescent="0.2">
      <c r="B205" s="88" t="s">
        <v>497</v>
      </c>
      <c r="C205">
        <f t="shared" si="22"/>
        <v>15.93120627113796</v>
      </c>
      <c r="AC205" s="88" t="s">
        <v>910</v>
      </c>
      <c r="AD205">
        <f t="shared" si="23"/>
        <v>15.65229381256666</v>
      </c>
    </row>
    <row r="206" spans="2:30" x14ac:dyDescent="0.2">
      <c r="B206" s="88" t="s">
        <v>498</v>
      </c>
      <c r="C206">
        <f t="shared" si="22"/>
        <v>14.993983196851126</v>
      </c>
      <c r="AC206" s="88" t="s">
        <v>911</v>
      </c>
      <c r="AD206">
        <f t="shared" si="23"/>
        <v>14.676425370962093</v>
      </c>
    </row>
    <row r="207" spans="2:30" x14ac:dyDescent="0.2">
      <c r="B207" s="88" t="s">
        <v>499</v>
      </c>
      <c r="C207">
        <f t="shared" si="22"/>
        <v>13.907165678712131</v>
      </c>
      <c r="AC207" s="88" t="s">
        <v>912</v>
      </c>
      <c r="AD207">
        <f t="shared" si="23"/>
        <v>13.551256121000453</v>
      </c>
    </row>
    <row r="208" spans="2:30" x14ac:dyDescent="0.2">
      <c r="B208" s="88" t="s">
        <v>500</v>
      </c>
      <c r="C208">
        <f t="shared" si="22"/>
        <v>12.668778576777315</v>
      </c>
      <c r="AC208" s="88" t="s">
        <v>913</v>
      </c>
      <c r="AD208">
        <f t="shared" si="23"/>
        <v>12.27766443572318</v>
      </c>
    </row>
    <row r="209" spans="2:30" x14ac:dyDescent="0.2">
      <c r="B209" s="88" t="s">
        <v>501</v>
      </c>
      <c r="C209">
        <f t="shared" si="22"/>
        <v>11.299239043122006</v>
      </c>
      <c r="AC209" s="88" t="s">
        <v>914</v>
      </c>
      <c r="AD209">
        <f t="shared" si="23"/>
        <v>10.881052689644235</v>
      </c>
    </row>
    <row r="210" spans="2:30" x14ac:dyDescent="0.2">
      <c r="B210" s="88" t="s">
        <v>502</v>
      </c>
      <c r="C210">
        <f t="shared" si="22"/>
        <v>9.8111297191279832</v>
      </c>
      <c r="AC210" s="88" t="s">
        <v>915</v>
      </c>
      <c r="AD210">
        <f t="shared" si="23"/>
        <v>9.3773405708207651</v>
      </c>
    </row>
    <row r="211" spans="2:30" x14ac:dyDescent="0.2">
      <c r="B211" s="88" t="s">
        <v>503</v>
      </c>
      <c r="C211">
        <f t="shared" si="22"/>
        <v>7.5870908331607501</v>
      </c>
      <c r="AC211" s="88" t="s">
        <v>916</v>
      </c>
      <c r="AD211">
        <f t="shared" si="23"/>
        <v>7.1569289941998075</v>
      </c>
    </row>
    <row r="212" spans="2:30" x14ac:dyDescent="0.2">
      <c r="B212" s="88" t="s">
        <v>504</v>
      </c>
      <c r="C212">
        <f t="shared" ref="C212:C227" si="24">P4*(1+disc)^-13</f>
        <v>19.76859136509302</v>
      </c>
      <c r="AC212" s="88" t="s">
        <v>918</v>
      </c>
      <c r="AD212">
        <f t="shared" ref="AD212:AD227" si="25">AQ4*(1+disc)^-13</f>
        <v>19.708337123476646</v>
      </c>
    </row>
    <row r="213" spans="2:30" x14ac:dyDescent="0.2">
      <c r="B213" s="88" t="s">
        <v>505</v>
      </c>
      <c r="C213">
        <f t="shared" si="24"/>
        <v>19.595228142120298</v>
      </c>
      <c r="AC213" s="88" t="s">
        <v>919</v>
      </c>
      <c r="AD213">
        <f t="shared" si="25"/>
        <v>19.522239477537337</v>
      </c>
    </row>
    <row r="214" spans="2:30" x14ac:dyDescent="0.2">
      <c r="B214" s="88" t="s">
        <v>506</v>
      </c>
      <c r="C214">
        <f t="shared" si="24"/>
        <v>19.362971476330664</v>
      </c>
      <c r="AC214" s="88" t="s">
        <v>920</v>
      </c>
      <c r="AD214">
        <f t="shared" si="25"/>
        <v>19.272212741672693</v>
      </c>
    </row>
    <row r="215" spans="2:30" x14ac:dyDescent="0.2">
      <c r="B215" s="88" t="s">
        <v>507</v>
      </c>
      <c r="C215">
        <f t="shared" si="24"/>
        <v>19.089915746375876</v>
      </c>
      <c r="AC215" s="88" t="s">
        <v>921</v>
      </c>
      <c r="AD215">
        <f t="shared" si="25"/>
        <v>18.979582749420015</v>
      </c>
    </row>
    <row r="216" spans="2:30" x14ac:dyDescent="0.2">
      <c r="B216" s="88" t="s">
        <v>508</v>
      </c>
      <c r="C216">
        <f t="shared" si="24"/>
        <v>18.790371106614266</v>
      </c>
      <c r="AC216" s="88" t="s">
        <v>922</v>
      </c>
      <c r="AD216">
        <f t="shared" si="25"/>
        <v>18.661512818908449</v>
      </c>
    </row>
    <row r="217" spans="2:30" x14ac:dyDescent="0.2">
      <c r="B217" s="88" t="s">
        <v>509</v>
      </c>
      <c r="C217">
        <f t="shared" si="24"/>
        <v>18.433396549235489</v>
      </c>
      <c r="AC217" s="88" t="s">
        <v>923</v>
      </c>
      <c r="AD217">
        <f t="shared" si="25"/>
        <v>18.284121936651715</v>
      </c>
    </row>
    <row r="218" spans="2:30" x14ac:dyDescent="0.2">
      <c r="B218" s="88" t="s">
        <v>510</v>
      </c>
      <c r="C218">
        <f t="shared" si="24"/>
        <v>17.982496245589591</v>
      </c>
      <c r="AC218" s="88" t="s">
        <v>924</v>
      </c>
      <c r="AD218">
        <f t="shared" si="25"/>
        <v>17.807583425110106</v>
      </c>
    </row>
    <row r="219" spans="2:30" x14ac:dyDescent="0.2">
      <c r="B219" s="88" t="s">
        <v>511</v>
      </c>
      <c r="C219">
        <f t="shared" si="24"/>
        <v>17.429895702124448</v>
      </c>
      <c r="AC219" s="88" t="s">
        <v>925</v>
      </c>
      <c r="AD219">
        <f t="shared" si="25"/>
        <v>17.224935676601923</v>
      </c>
    </row>
    <row r="220" spans="2:30" x14ac:dyDescent="0.2">
      <c r="B220" s="88" t="s">
        <v>512</v>
      </c>
      <c r="C220">
        <f t="shared" si="24"/>
        <v>16.760095257605887</v>
      </c>
      <c r="AC220" s="88" t="s">
        <v>926</v>
      </c>
      <c r="AD220">
        <f t="shared" si="25"/>
        <v>16.520865912214912</v>
      </c>
    </row>
    <row r="221" spans="2:30" x14ac:dyDescent="0.2">
      <c r="B221" s="88" t="s">
        <v>513</v>
      </c>
      <c r="C221">
        <f t="shared" si="24"/>
        <v>15.960551341969607</v>
      </c>
      <c r="AC221" s="88" t="s">
        <v>927</v>
      </c>
      <c r="AD221">
        <f t="shared" si="25"/>
        <v>15.683768865085735</v>
      </c>
    </row>
    <row r="222" spans="2:30" x14ac:dyDescent="0.2">
      <c r="B222" s="88" t="s">
        <v>514</v>
      </c>
      <c r="C222">
        <f t="shared" si="24"/>
        <v>15.026362714020712</v>
      </c>
      <c r="AC222" s="88" t="s">
        <v>928</v>
      </c>
      <c r="AD222">
        <f t="shared" si="25"/>
        <v>14.71098748109573</v>
      </c>
    </row>
    <row r="223" spans="2:30" x14ac:dyDescent="0.2">
      <c r="B223" s="88" t="s">
        <v>515</v>
      </c>
      <c r="C223">
        <f t="shared" si="24"/>
        <v>13.942067390515948</v>
      </c>
      <c r="AC223" s="88" t="s">
        <v>929</v>
      </c>
      <c r="AD223">
        <f t="shared" si="25"/>
        <v>13.588310330272714</v>
      </c>
    </row>
    <row r="224" spans="2:30" x14ac:dyDescent="0.2">
      <c r="B224" s="88" t="s">
        <v>516</v>
      </c>
      <c r="C224">
        <f t="shared" si="24"/>
        <v>12.705132292673284</v>
      </c>
      <c r="AC224" s="88" t="s">
        <v>930</v>
      </c>
      <c r="AD224">
        <f t="shared" si="25"/>
        <v>12.316026611001298</v>
      </c>
    </row>
    <row r="225" spans="2:30" x14ac:dyDescent="0.2">
      <c r="B225" s="88" t="s">
        <v>517</v>
      </c>
      <c r="C225">
        <f t="shared" si="24"/>
        <v>11.335092190786888</v>
      </c>
      <c r="AC225" s="88" t="s">
        <v>931</v>
      </c>
      <c r="AD225">
        <f t="shared" si="25"/>
        <v>10.918614210790109</v>
      </c>
    </row>
    <row r="226" spans="2:30" x14ac:dyDescent="0.2">
      <c r="B226" s="88" t="s">
        <v>518</v>
      </c>
      <c r="C226">
        <f t="shared" si="24"/>
        <v>9.8444025274757667</v>
      </c>
      <c r="AC226" s="88" t="s">
        <v>932</v>
      </c>
      <c r="AD226">
        <f t="shared" si="25"/>
        <v>9.4119163089097135</v>
      </c>
    </row>
    <row r="227" spans="2:30" x14ac:dyDescent="0.2">
      <c r="B227" s="88" t="s">
        <v>519</v>
      </c>
      <c r="C227">
        <f t="shared" si="24"/>
        <v>7.6132027628069983</v>
      </c>
      <c r="AC227" s="88" t="s">
        <v>933</v>
      </c>
      <c r="AD227">
        <f t="shared" si="25"/>
        <v>7.183749804114111</v>
      </c>
    </row>
    <row r="228" spans="2:30" x14ac:dyDescent="0.2">
      <c r="B228" s="88" t="s">
        <v>520</v>
      </c>
      <c r="C228">
        <f t="shared" ref="C228:C243" si="26">Q4*(1+disc)^-14</f>
        <v>19.776324513815805</v>
      </c>
      <c r="AC228" s="88" t="s">
        <v>935</v>
      </c>
      <c r="AD228">
        <f t="shared" ref="AD228:AD243" si="27">AR4*(1+disc)^-14</f>
        <v>19.71687357586779</v>
      </c>
    </row>
    <row r="229" spans="2:30" x14ac:dyDescent="0.2">
      <c r="B229" s="88" t="s">
        <v>521</v>
      </c>
      <c r="C229">
        <f t="shared" si="26"/>
        <v>19.604459338314136</v>
      </c>
      <c r="AC229" s="88" t="s">
        <v>936</v>
      </c>
      <c r="AD229">
        <f t="shared" si="27"/>
        <v>19.532410306931077</v>
      </c>
    </row>
    <row r="230" spans="2:30" x14ac:dyDescent="0.2">
      <c r="B230" s="88" t="s">
        <v>522</v>
      </c>
      <c r="C230">
        <f t="shared" si="26"/>
        <v>19.37437884871613</v>
      </c>
      <c r="AC230" s="88" t="s">
        <v>937</v>
      </c>
      <c r="AD230">
        <f t="shared" si="27"/>
        <v>19.284769853604057</v>
      </c>
    </row>
    <row r="231" spans="2:30" x14ac:dyDescent="0.2">
      <c r="B231" s="88" t="s">
        <v>523</v>
      </c>
      <c r="C231">
        <f t="shared" si="26"/>
        <v>19.103536087574685</v>
      </c>
      <c r="AC231" s="88" t="s">
        <v>938</v>
      </c>
      <c r="AD231">
        <f t="shared" si="27"/>
        <v>18.994548007609605</v>
      </c>
    </row>
    <row r="232" spans="2:30" x14ac:dyDescent="0.2">
      <c r="B232" s="88" t="s">
        <v>524</v>
      </c>
      <c r="C232">
        <f t="shared" si="26"/>
        <v>18.805710954915725</v>
      </c>
      <c r="AC232" s="88" t="s">
        <v>939</v>
      </c>
      <c r="AD232">
        <f t="shared" si="27"/>
        <v>18.678305570447272</v>
      </c>
    </row>
    <row r="233" spans="2:30" x14ac:dyDescent="0.2">
      <c r="B233" s="88" t="s">
        <v>525</v>
      </c>
      <c r="C233">
        <f t="shared" si="26"/>
        <v>18.450500769879056</v>
      </c>
      <c r="AC233" s="88" t="s">
        <v>940</v>
      </c>
      <c r="AD233">
        <f t="shared" si="27"/>
        <v>18.302765729219086</v>
      </c>
    </row>
    <row r="234" spans="2:30" x14ac:dyDescent="0.2">
      <c r="B234" s="88" t="s">
        <v>526</v>
      </c>
      <c r="C234">
        <f t="shared" si="26"/>
        <v>18.001943296676068</v>
      </c>
      <c r="AC234" s="88" t="s">
        <v>941</v>
      </c>
      <c r="AD234">
        <f t="shared" si="27"/>
        <v>17.828698482079496</v>
      </c>
    </row>
    <row r="235" spans="2:30" x14ac:dyDescent="0.2">
      <c r="B235" s="88" t="s">
        <v>527</v>
      </c>
      <c r="C235">
        <f t="shared" si="26"/>
        <v>17.452056042641978</v>
      </c>
      <c r="AC235" s="88" t="s">
        <v>942</v>
      </c>
      <c r="AD235">
        <f t="shared" si="27"/>
        <v>17.248902157059042</v>
      </c>
    </row>
    <row r="236" spans="2:30" x14ac:dyDescent="0.2">
      <c r="B236" s="88" t="s">
        <v>528</v>
      </c>
      <c r="C236">
        <f t="shared" si="26"/>
        <v>16.785264970858858</v>
      </c>
      <c r="AC236" s="88" t="s">
        <v>943</v>
      </c>
      <c r="AD236">
        <f t="shared" si="27"/>
        <v>16.547975647245075</v>
      </c>
    </row>
    <row r="237" spans="2:30" x14ac:dyDescent="0.2">
      <c r="B237" s="88" t="s">
        <v>529</v>
      </c>
      <c r="C237">
        <f t="shared" si="26"/>
        <v>15.988878579156278</v>
      </c>
      <c r="AC237" s="88" t="s">
        <v>944</v>
      </c>
      <c r="AD237">
        <f t="shared" si="27"/>
        <v>15.714146579210258</v>
      </c>
    </row>
    <row r="238" spans="2:30" x14ac:dyDescent="0.2">
      <c r="B238" s="88" t="s">
        <v>530</v>
      </c>
      <c r="C238">
        <f t="shared" si="26"/>
        <v>15.05763444202217</v>
      </c>
      <c r="AC238" s="88" t="s">
        <v>945</v>
      </c>
      <c r="AD238">
        <f t="shared" si="27"/>
        <v>14.744358404356182</v>
      </c>
    </row>
    <row r="239" spans="2:30" x14ac:dyDescent="0.2">
      <c r="B239" s="88" t="s">
        <v>531</v>
      </c>
      <c r="C239">
        <f t="shared" si="26"/>
        <v>13.975816062916932</v>
      </c>
      <c r="AC239" s="88" t="s">
        <v>946</v>
      </c>
      <c r="AD239">
        <f t="shared" si="27"/>
        <v>13.62412793733437</v>
      </c>
    </row>
    <row r="240" spans="2:30" x14ac:dyDescent="0.2">
      <c r="B240" s="88" t="s">
        <v>532</v>
      </c>
      <c r="C240">
        <f t="shared" si="26"/>
        <v>12.740347177700107</v>
      </c>
      <c r="AC240" s="88" t="s">
        <v>947</v>
      </c>
      <c r="AD240">
        <f t="shared" si="27"/>
        <v>12.353169113529002</v>
      </c>
    </row>
    <row r="241" spans="2:30" x14ac:dyDescent="0.2">
      <c r="B241" s="88" t="s">
        <v>533</v>
      </c>
      <c r="C241">
        <f t="shared" si="26"/>
        <v>11.369964104482635</v>
      </c>
      <c r="AC241" s="88" t="s">
        <v>948</v>
      </c>
      <c r="AD241">
        <f t="shared" si="27"/>
        <v>10.955124619037013</v>
      </c>
    </row>
    <row r="242" spans="2:30" x14ac:dyDescent="0.2">
      <c r="B242" s="88" t="s">
        <v>534</v>
      </c>
      <c r="C242">
        <f t="shared" si="26"/>
        <v>9.8770226064994286</v>
      </c>
      <c r="AC242" s="88" t="s">
        <v>949</v>
      </c>
      <c r="AD242">
        <f t="shared" si="27"/>
        <v>9.4457886548284709</v>
      </c>
    </row>
    <row r="243" spans="2:30" x14ac:dyDescent="0.2">
      <c r="B243" s="88" t="s">
        <v>535</v>
      </c>
      <c r="C243">
        <f t="shared" si="26"/>
        <v>7.6392851105643604</v>
      </c>
      <c r="AC243" s="88" t="s">
        <v>950</v>
      </c>
      <c r="AD243">
        <f t="shared" si="27"/>
        <v>7.2105165896766454</v>
      </c>
    </row>
    <row r="244" spans="2:30" x14ac:dyDescent="0.2">
      <c r="B244" s="88" t="s">
        <v>536</v>
      </c>
      <c r="C244">
        <f t="shared" ref="C244:C259" si="28">R4*(1+disc)^-15</f>
        <v>19.784082394116858</v>
      </c>
      <c r="AC244" s="88" t="s">
        <v>952</v>
      </c>
      <c r="AD244">
        <f t="shared" ref="AD244:AD259" si="29">AS4*(1+disc)^-15</f>
        <v>19.725439294245476</v>
      </c>
    </row>
    <row r="245" spans="2:30" x14ac:dyDescent="0.2">
      <c r="B245" s="88" t="s">
        <v>537</v>
      </c>
      <c r="C245">
        <f t="shared" si="28"/>
        <v>19.613721597628764</v>
      </c>
      <c r="AC245" s="88" t="s">
        <v>953</v>
      </c>
      <c r="AD245">
        <f t="shared" si="29"/>
        <v>19.542617861247418</v>
      </c>
    </row>
    <row r="246" spans="2:30" x14ac:dyDescent="0.2">
      <c r="B246" s="88" t="s">
        <v>538</v>
      </c>
      <c r="C246">
        <f t="shared" si="28"/>
        <v>19.385825490573232</v>
      </c>
      <c r="AC246" s="88" t="s">
        <v>954</v>
      </c>
      <c r="AD246">
        <f t="shared" si="29"/>
        <v>19.297373367916883</v>
      </c>
    </row>
    <row r="247" spans="2:30" x14ac:dyDescent="0.2">
      <c r="B247" s="88" t="s">
        <v>539</v>
      </c>
      <c r="C247">
        <f t="shared" si="28"/>
        <v>19.117205351763026</v>
      </c>
      <c r="AC247" s="88" t="s">
        <v>955</v>
      </c>
      <c r="AD247">
        <f t="shared" si="29"/>
        <v>19.009570997886232</v>
      </c>
    </row>
    <row r="248" spans="2:30" x14ac:dyDescent="0.2">
      <c r="B248" s="88" t="s">
        <v>540</v>
      </c>
      <c r="C248">
        <f t="shared" si="28"/>
        <v>18.821110278015006</v>
      </c>
      <c r="AC248" s="88" t="s">
        <v>956</v>
      </c>
      <c r="AD248">
        <f t="shared" si="29"/>
        <v>18.695168321983569</v>
      </c>
    </row>
    <row r="249" spans="2:30" x14ac:dyDescent="0.2">
      <c r="B249" s="88" t="s">
        <v>541</v>
      </c>
      <c r="C249">
        <f t="shared" si="28"/>
        <v>18.467676896064877</v>
      </c>
      <c r="AC249" s="88" t="s">
        <v>957</v>
      </c>
      <c r="AD249">
        <f t="shared" si="29"/>
        <v>18.321493917369047</v>
      </c>
    </row>
    <row r="250" spans="2:30" x14ac:dyDescent="0.2">
      <c r="B250" s="88" t="s">
        <v>542</v>
      </c>
      <c r="C250">
        <f t="shared" si="28"/>
        <v>18.021477673752543</v>
      </c>
      <c r="AC250" s="88" t="s">
        <v>958</v>
      </c>
      <c r="AD250">
        <f t="shared" si="29"/>
        <v>17.849915788256247</v>
      </c>
    </row>
    <row r="251" spans="2:30" x14ac:dyDescent="0.2">
      <c r="B251" s="88" t="s">
        <v>543</v>
      </c>
      <c r="C251">
        <f t="shared" si="28"/>
        <v>17.474322023800202</v>
      </c>
      <c r="AC251" s="88" t="s">
        <v>959</v>
      </c>
      <c r="AD251">
        <f t="shared" si="29"/>
        <v>17.272992032413228</v>
      </c>
    </row>
    <row r="252" spans="2:30" x14ac:dyDescent="0.2">
      <c r="B252" s="88" t="s">
        <v>544</v>
      </c>
      <c r="C252">
        <f t="shared" si="28"/>
        <v>16.810561498740963</v>
      </c>
      <c r="AC252" s="88" t="s">
        <v>960</v>
      </c>
      <c r="AD252">
        <f t="shared" si="29"/>
        <v>16.575233130251064</v>
      </c>
    </row>
    <row r="253" spans="2:30" x14ac:dyDescent="0.2">
      <c r="B253" s="88" t="s">
        <v>545</v>
      </c>
      <c r="C253">
        <f t="shared" si="28"/>
        <v>16.017356058316675</v>
      </c>
      <c r="AC253" s="88" t="s">
        <v>961</v>
      </c>
      <c r="AD253">
        <f t="shared" si="29"/>
        <v>15.744698837217749</v>
      </c>
    </row>
    <row r="254" spans="2:30" x14ac:dyDescent="0.2">
      <c r="B254" s="88" t="s">
        <v>546</v>
      </c>
      <c r="C254">
        <f t="shared" si="28"/>
        <v>15.089080277976093</v>
      </c>
      <c r="AC254" s="88" t="s">
        <v>962</v>
      </c>
      <c r="AD254">
        <f t="shared" si="29"/>
        <v>14.777930920752622</v>
      </c>
    </row>
    <row r="255" spans="2:30" x14ac:dyDescent="0.2">
      <c r="B255" s="88" t="s">
        <v>547</v>
      </c>
      <c r="C255">
        <f t="shared" si="28"/>
        <v>14.009760756177265</v>
      </c>
      <c r="AC255" s="88" t="s">
        <v>963</v>
      </c>
      <c r="AD255">
        <f t="shared" si="29"/>
        <v>13.660171626137613</v>
      </c>
    </row>
    <row r="256" spans="2:30" x14ac:dyDescent="0.2">
      <c r="B256" s="88" t="s">
        <v>548</v>
      </c>
      <c r="C256">
        <f t="shared" si="28"/>
        <v>12.775773156305846</v>
      </c>
      <c r="AC256" s="88" t="s">
        <v>964</v>
      </c>
      <c r="AD256">
        <f t="shared" si="29"/>
        <v>12.390553939500622</v>
      </c>
    </row>
    <row r="257" spans="2:30" x14ac:dyDescent="0.2">
      <c r="B257" s="88" t="s">
        <v>549</v>
      </c>
      <c r="C257">
        <f t="shared" si="28"/>
        <v>11.405048439918362</v>
      </c>
      <c r="AC257" s="88" t="s">
        <v>965</v>
      </c>
      <c r="AD257">
        <f t="shared" si="29"/>
        <v>10.991877481416315</v>
      </c>
    </row>
    <row r="258" spans="2:30" x14ac:dyDescent="0.2">
      <c r="B258" s="88" t="s">
        <v>550</v>
      </c>
      <c r="C258">
        <f t="shared" si="28"/>
        <v>9.9098397304066079</v>
      </c>
      <c r="AC258" s="88" t="s">
        <v>966</v>
      </c>
      <c r="AD258">
        <f t="shared" si="29"/>
        <v>9.4798845402183822</v>
      </c>
    </row>
    <row r="259" spans="2:30" x14ac:dyDescent="0.2">
      <c r="B259" s="88" t="s">
        <v>551</v>
      </c>
      <c r="C259">
        <f t="shared" si="28"/>
        <v>7.6655113044523162</v>
      </c>
      <c r="AC259" s="88" t="s">
        <v>967</v>
      </c>
      <c r="AD259">
        <f t="shared" si="29"/>
        <v>7.2374452960135098</v>
      </c>
    </row>
    <row r="260" spans="2:30" x14ac:dyDescent="0.2">
      <c r="B260" s="88" t="s">
        <v>552</v>
      </c>
      <c r="C260">
        <f t="shared" ref="C260:C275" si="30">S4*(1+disc)^-16</f>
        <v>19.791865200346798</v>
      </c>
      <c r="AC260" s="88" t="s">
        <v>969</v>
      </c>
      <c r="AD260">
        <f t="shared" ref="AD260:AD275" si="31">AT4*(1+disc)^-16</f>
        <v>19.734034528014142</v>
      </c>
    </row>
    <row r="261" spans="2:30" x14ac:dyDescent="0.2">
      <c r="B261" s="88" t="s">
        <v>553</v>
      </c>
      <c r="C261">
        <f t="shared" si="30"/>
        <v>19.623015165730386</v>
      </c>
      <c r="AC261" s="88" t="s">
        <v>970</v>
      </c>
      <c r="AD261">
        <f t="shared" si="31"/>
        <v>19.552862455621021</v>
      </c>
    </row>
    <row r="262" spans="2:30" x14ac:dyDescent="0.2">
      <c r="B262" s="88" t="s">
        <v>554</v>
      </c>
      <c r="C262">
        <f t="shared" si="30"/>
        <v>19.397311713597418</v>
      </c>
      <c r="AC262" s="88" t="s">
        <v>971</v>
      </c>
      <c r="AD262">
        <f t="shared" si="31"/>
        <v>19.310023684354661</v>
      </c>
    </row>
    <row r="263" spans="2:30" x14ac:dyDescent="0.2">
      <c r="B263" s="88" t="s">
        <v>555</v>
      </c>
      <c r="C263">
        <f t="shared" si="30"/>
        <v>19.130923930632004</v>
      </c>
      <c r="AC263" s="88" t="s">
        <v>972</v>
      </c>
      <c r="AD263">
        <f t="shared" si="31"/>
        <v>19.024652222281084</v>
      </c>
    </row>
    <row r="264" spans="2:30" x14ac:dyDescent="0.2">
      <c r="B264" s="88" t="s">
        <v>556</v>
      </c>
      <c r="C264">
        <f t="shared" si="30"/>
        <v>18.836569559636441</v>
      </c>
      <c r="AC264" s="88" t="s">
        <v>973</v>
      </c>
      <c r="AD264">
        <f t="shared" si="31"/>
        <v>18.712101692740596</v>
      </c>
    </row>
    <row r="265" spans="2:30" x14ac:dyDescent="0.2">
      <c r="B265" s="88" t="s">
        <v>557</v>
      </c>
      <c r="C265">
        <f t="shared" si="30"/>
        <v>18.484925521455647</v>
      </c>
      <c r="AC265" s="88" t="s">
        <v>974</v>
      </c>
      <c r="AD265">
        <f t="shared" si="31"/>
        <v>18.34030726001647</v>
      </c>
    </row>
    <row r="266" spans="2:30" x14ac:dyDescent="0.2">
      <c r="B266" s="88" t="s">
        <v>558</v>
      </c>
      <c r="C266">
        <f t="shared" si="30"/>
        <v>18.041100106094941</v>
      </c>
      <c r="AC266" s="88" t="s">
        <v>975</v>
      </c>
      <c r="AD266">
        <f t="shared" si="31"/>
        <v>17.871236274766229</v>
      </c>
    </row>
    <row r="267" spans="2:30" x14ac:dyDescent="0.2">
      <c r="B267" s="88" t="s">
        <v>559</v>
      </c>
      <c r="C267">
        <f t="shared" si="30"/>
        <v>17.49669453667196</v>
      </c>
      <c r="AC267" s="88" t="s">
        <v>976</v>
      </c>
      <c r="AD267">
        <f t="shared" si="31"/>
        <v>17.297206438888356</v>
      </c>
    </row>
    <row r="268" spans="2:30" x14ac:dyDescent="0.2">
      <c r="B268" s="88" t="s">
        <v>560</v>
      </c>
      <c r="C268">
        <f t="shared" si="30"/>
        <v>16.835985920287541</v>
      </c>
      <c r="AC268" s="88" t="s">
        <v>977</v>
      </c>
      <c r="AD268">
        <f t="shared" si="31"/>
        <v>16.602639735149566</v>
      </c>
    </row>
    <row r="269" spans="2:30" x14ac:dyDescent="0.2">
      <c r="B269" s="88" t="s">
        <v>561</v>
      </c>
      <c r="C269">
        <f t="shared" si="30"/>
        <v>16.045985067139398</v>
      </c>
      <c r="AC269" s="88" t="s">
        <v>978</v>
      </c>
      <c r="AD269">
        <f t="shared" si="31"/>
        <v>15.775427275977092</v>
      </c>
    </row>
    <row r="270" spans="2:30" x14ac:dyDescent="0.2">
      <c r="B270" s="88" t="s">
        <v>562</v>
      </c>
      <c r="C270">
        <f t="shared" si="30"/>
        <v>15.120701721447549</v>
      </c>
      <c r="AC270" s="88" t="s">
        <v>979</v>
      </c>
      <c r="AD270">
        <f t="shared" si="31"/>
        <v>14.811706932628656</v>
      </c>
    </row>
    <row r="271" spans="2:30" x14ac:dyDescent="0.2">
      <c r="B271" s="88" t="s">
        <v>563</v>
      </c>
      <c r="C271">
        <f t="shared" si="30"/>
        <v>14.043903158964087</v>
      </c>
      <c r="AC271" s="88" t="s">
        <v>980</v>
      </c>
      <c r="AD271">
        <f t="shared" si="31"/>
        <v>13.696443533707429</v>
      </c>
    </row>
    <row r="272" spans="2:30" x14ac:dyDescent="0.2">
      <c r="B272" s="88" t="s">
        <v>564</v>
      </c>
      <c r="C272">
        <f t="shared" si="30"/>
        <v>12.811412032325133</v>
      </c>
      <c r="AC272" s="88" t="s">
        <v>981</v>
      </c>
      <c r="AD272">
        <f t="shared" si="31"/>
        <v>12.42818336482557</v>
      </c>
    </row>
    <row r="273" spans="2:30" x14ac:dyDescent="0.2">
      <c r="B273" s="88" t="s">
        <v>565</v>
      </c>
      <c r="C273">
        <f t="shared" si="30"/>
        <v>11.440346970571149</v>
      </c>
      <c r="AC273" s="88" t="s">
        <v>982</v>
      </c>
      <c r="AD273">
        <f t="shared" si="31"/>
        <v>11.028875027399152</v>
      </c>
    </row>
    <row r="274" spans="2:30" x14ac:dyDescent="0.2">
      <c r="B274" s="88" t="s">
        <v>566</v>
      </c>
      <c r="C274">
        <f t="shared" si="30"/>
        <v>9.9428554664963684</v>
      </c>
      <c r="AC274" s="88" t="s">
        <v>983</v>
      </c>
      <c r="AD274">
        <f t="shared" si="31"/>
        <v>9.514205928346577</v>
      </c>
    </row>
    <row r="275" spans="2:30" x14ac:dyDescent="0.2">
      <c r="B275" s="88" t="s">
        <v>567</v>
      </c>
      <c r="C275">
        <f t="shared" si="30"/>
        <v>7.6918823367722187</v>
      </c>
      <c r="AC275" s="88" t="s">
        <v>984</v>
      </c>
      <c r="AD275">
        <f t="shared" si="31"/>
        <v>7.2645371625087893</v>
      </c>
    </row>
    <row r="276" spans="2:30" x14ac:dyDescent="0.2">
      <c r="B276" s="88" t="s">
        <v>568</v>
      </c>
      <c r="C276">
        <f t="shared" ref="C276:C291" si="32">T4*(1+disc)^-17</f>
        <v>19.799673128955323</v>
      </c>
      <c r="AC276" s="88" t="s">
        <v>986</v>
      </c>
      <c r="AD276">
        <f t="shared" ref="AD276:AD291" si="33">AU4*(1+disc)^-17</f>
        <v>19.742659529545662</v>
      </c>
    </row>
    <row r="277" spans="2:30" x14ac:dyDescent="0.2">
      <c r="B277" s="88" t="s">
        <v>569</v>
      </c>
      <c r="C277">
        <f t="shared" si="32"/>
        <v>19.632340290939183</v>
      </c>
      <c r="AC277" s="88" t="s">
        <v>987</v>
      </c>
      <c r="AD277">
        <f t="shared" si="33"/>
        <v>19.563144408937724</v>
      </c>
    </row>
    <row r="278" spans="2:30" x14ac:dyDescent="0.2">
      <c r="B278" s="88" t="s">
        <v>570</v>
      </c>
      <c r="C278">
        <f t="shared" si="32"/>
        <v>19.408837832851816</v>
      </c>
      <c r="AC278" s="88" t="s">
        <v>988</v>
      </c>
      <c r="AD278">
        <f t="shared" si="33"/>
        <v>19.322721207420305</v>
      </c>
    </row>
    <row r="279" spans="2:30" x14ac:dyDescent="0.2">
      <c r="B279" s="88" t="s">
        <v>571</v>
      </c>
      <c r="C279">
        <f t="shared" si="32"/>
        <v>19.144692220105618</v>
      </c>
      <c r="AC279" s="88" t="s">
        <v>989</v>
      </c>
      <c r="AD279">
        <f t="shared" si="33"/>
        <v>19.039792188805571</v>
      </c>
    </row>
    <row r="280" spans="2:30" x14ac:dyDescent="0.2">
      <c r="B280" s="88" t="s">
        <v>572</v>
      </c>
      <c r="C280">
        <f t="shared" si="32"/>
        <v>18.852089288731868</v>
      </c>
      <c r="AC280" s="88" t="s">
        <v>990</v>
      </c>
      <c r="AD280">
        <f t="shared" si="33"/>
        <v>18.729106309321736</v>
      </c>
    </row>
    <row r="281" spans="2:30" x14ac:dyDescent="0.2">
      <c r="B281" s="88" t="s">
        <v>573</v>
      </c>
      <c r="C281">
        <f t="shared" si="32"/>
        <v>18.502247246125126</v>
      </c>
      <c r="AC281" s="88" t="s">
        <v>991</v>
      </c>
      <c r="AD281">
        <f t="shared" si="33"/>
        <v>18.359206525120069</v>
      </c>
    </row>
    <row r="282" spans="2:30" x14ac:dyDescent="0.2">
      <c r="B282" s="88" t="s">
        <v>574</v>
      </c>
      <c r="C282">
        <f t="shared" si="32"/>
        <v>18.060811330844324</v>
      </c>
      <c r="AC282" s="88" t="s">
        <v>992</v>
      </c>
      <c r="AD282">
        <f t="shared" si="33"/>
        <v>17.892660883822607</v>
      </c>
    </row>
    <row r="283" spans="2:30" x14ac:dyDescent="0.2">
      <c r="B283" s="88" t="s">
        <v>575</v>
      </c>
      <c r="C283">
        <f t="shared" si="32"/>
        <v>17.519174481919638</v>
      </c>
      <c r="AC283" s="88" t="s">
        <v>993</v>
      </c>
      <c r="AD283">
        <f t="shared" si="33"/>
        <v>17.321546526215876</v>
      </c>
    </row>
    <row r="284" spans="2:30" x14ac:dyDescent="0.2">
      <c r="B284" s="88" t="s">
        <v>576</v>
      </c>
      <c r="C284">
        <f t="shared" si="32"/>
        <v>16.861539326106879</v>
      </c>
      <c r="AC284" s="88" t="s">
        <v>994</v>
      </c>
      <c r="AD284">
        <f t="shared" si="33"/>
        <v>16.630196852145048</v>
      </c>
    </row>
    <row r="285" spans="2:30" x14ac:dyDescent="0.2">
      <c r="B285" s="88" t="s">
        <v>577</v>
      </c>
      <c r="C285">
        <f t="shared" si="32"/>
        <v>16.074766907049256</v>
      </c>
      <c r="AC285" s="88" t="s">
        <v>995</v>
      </c>
      <c r="AD285">
        <f t="shared" si="33"/>
        <v>15.806333551671063</v>
      </c>
    </row>
    <row r="286" spans="2:30" x14ac:dyDescent="0.2">
      <c r="B286" s="88" t="s">
        <v>578</v>
      </c>
      <c r="C286">
        <f t="shared" si="32"/>
        <v>15.152500287854661</v>
      </c>
      <c r="AC286" s="88" t="s">
        <v>996</v>
      </c>
      <c r="AD286">
        <f t="shared" si="33"/>
        <v>14.845688364592682</v>
      </c>
    </row>
    <row r="287" spans="2:30" x14ac:dyDescent="0.2">
      <c r="B287" s="88" t="s">
        <v>579</v>
      </c>
      <c r="C287">
        <f t="shared" si="32"/>
        <v>14.078244977536826</v>
      </c>
      <c r="AC287" s="88" t="s">
        <v>997</v>
      </c>
      <c r="AD287">
        <f t="shared" si="33"/>
        <v>13.732945821742872</v>
      </c>
    </row>
    <row r="288" spans="2:30" x14ac:dyDescent="0.2">
      <c r="B288" s="88" t="s">
        <v>580</v>
      </c>
      <c r="C288">
        <f t="shared" si="32"/>
        <v>12.847265627930692</v>
      </c>
      <c r="AC288" s="88" t="s">
        <v>998</v>
      </c>
      <c r="AD288">
        <f t="shared" si="33"/>
        <v>12.466059691091774</v>
      </c>
    </row>
    <row r="289" spans="2:30" x14ac:dyDescent="0.2">
      <c r="B289" s="88" t="s">
        <v>581</v>
      </c>
      <c r="C289">
        <f t="shared" si="32"/>
        <v>11.475861487211791</v>
      </c>
      <c r="AC289" s="88" t="s">
        <v>999</v>
      </c>
      <c r="AD289">
        <f t="shared" si="33"/>
        <v>11.066119510629415</v>
      </c>
    </row>
    <row r="290" spans="2:30" x14ac:dyDescent="0.2">
      <c r="B290" s="88" t="s">
        <v>582</v>
      </c>
      <c r="C290">
        <f t="shared" si="32"/>
        <v>9.97607139634842</v>
      </c>
      <c r="AC290" s="88" t="s">
        <v>1000</v>
      </c>
      <c r="AD290">
        <f t="shared" si="33"/>
        <v>9.5487548024187934</v>
      </c>
    </row>
    <row r="291" spans="2:30" x14ac:dyDescent="0.2">
      <c r="B291" s="88" t="s">
        <v>583</v>
      </c>
      <c r="C291">
        <f t="shared" si="32"/>
        <v>7.7183992074429915</v>
      </c>
      <c r="AC291" s="88" t="s">
        <v>1001</v>
      </c>
      <c r="AD291">
        <f t="shared" si="33"/>
        <v>7.2917934392090853</v>
      </c>
    </row>
    <row r="292" spans="2:30" x14ac:dyDescent="0.2">
      <c r="B292" s="88" t="s">
        <v>584</v>
      </c>
      <c r="C292">
        <f t="shared" ref="C292:C307" si="34">U4*(1+disc)^-18</f>
        <v>19.807506378517175</v>
      </c>
      <c r="AC292" s="88" t="s">
        <v>1003</v>
      </c>
      <c r="AD292">
        <f t="shared" ref="AD292:AD307" si="35">AV4*(1+disc)^-18</f>
        <v>19.751314554220372</v>
      </c>
    </row>
    <row r="293" spans="2:30" x14ac:dyDescent="0.2">
      <c r="B293" s="88" t="s">
        <v>585</v>
      </c>
      <c r="C293">
        <f t="shared" si="34"/>
        <v>19.641697224262131</v>
      </c>
      <c r="AC293" s="88" t="s">
        <v>1004</v>
      </c>
      <c r="AD293">
        <f t="shared" si="35"/>
        <v>19.573464043886261</v>
      </c>
    </row>
    <row r="294" spans="2:30" x14ac:dyDescent="0.2">
      <c r="B294" s="88" t="s">
        <v>586</v>
      </c>
      <c r="C294">
        <f t="shared" si="34"/>
        <v>19.420404166808957</v>
      </c>
      <c r="AC294" s="88" t="s">
        <v>1005</v>
      </c>
      <c r="AD294">
        <f t="shared" si="35"/>
        <v>19.335466346441777</v>
      </c>
    </row>
    <row r="295" spans="2:30" x14ac:dyDescent="0.2">
      <c r="B295" s="88" t="s">
        <v>587</v>
      </c>
      <c r="C295">
        <f t="shared" si="34"/>
        <v>19.158510620393127</v>
      </c>
      <c r="AC295" s="88" t="s">
        <v>1006</v>
      </c>
      <c r="AD295">
        <f t="shared" si="35"/>
        <v>19.05499141153361</v>
      </c>
    </row>
    <row r="296" spans="2:30" x14ac:dyDescent="0.2">
      <c r="B296" s="88" t="s">
        <v>588</v>
      </c>
      <c r="C296">
        <f t="shared" si="34"/>
        <v>18.867669959544916</v>
      </c>
      <c r="AC296" s="88" t="s">
        <v>1007</v>
      </c>
      <c r="AD296">
        <f t="shared" si="35"/>
        <v>18.746182805811618</v>
      </c>
    </row>
    <row r="297" spans="2:30" x14ac:dyDescent="0.2">
      <c r="B297" s="88" t="s">
        <v>589</v>
      </c>
      <c r="C297">
        <f t="shared" si="34"/>
        <v>18.519642676636671</v>
      </c>
      <c r="AC297" s="88" t="s">
        <v>1008</v>
      </c>
      <c r="AD297">
        <f t="shared" si="35"/>
        <v>18.378192489805858</v>
      </c>
    </row>
    <row r="298" spans="2:30" x14ac:dyDescent="0.2">
      <c r="B298" s="88" t="s">
        <v>590</v>
      </c>
      <c r="C298">
        <f t="shared" si="34"/>
        <v>18.080612093102964</v>
      </c>
      <c r="AC298" s="88" t="s">
        <v>1009</v>
      </c>
      <c r="AD298">
        <f t="shared" si="35"/>
        <v>17.914190568876432</v>
      </c>
    </row>
    <row r="299" spans="2:30" x14ac:dyDescent="0.2">
      <c r="B299" s="88" t="s">
        <v>591</v>
      </c>
      <c r="C299">
        <f t="shared" si="34"/>
        <v>17.541762769911408</v>
      </c>
      <c r="AC299" s="88" t="s">
        <v>1010</v>
      </c>
      <c r="AD299">
        <f t="shared" si="35"/>
        <v>17.346013457817495</v>
      </c>
    </row>
    <row r="300" spans="2:30" x14ac:dyDescent="0.2">
      <c r="B300" s="88" t="s">
        <v>592</v>
      </c>
      <c r="C300">
        <f t="shared" si="34"/>
        <v>16.887222818519589</v>
      </c>
      <c r="AC300" s="88" t="s">
        <v>1011</v>
      </c>
      <c r="AD300">
        <f t="shared" si="35"/>
        <v>16.657905887948534</v>
      </c>
    </row>
    <row r="301" spans="2:30" x14ac:dyDescent="0.2">
      <c r="B301" s="88" t="s">
        <v>593</v>
      </c>
      <c r="C301">
        <f t="shared" si="34"/>
        <v>16.103702893370947</v>
      </c>
      <c r="AC301" s="88" t="s">
        <v>1012</v>
      </c>
      <c r="AD301">
        <f t="shared" si="35"/>
        <v>15.837419340053209</v>
      </c>
    </row>
    <row r="302" spans="2:30" x14ac:dyDescent="0.2">
      <c r="B302" s="88" t="s">
        <v>594</v>
      </c>
      <c r="C302">
        <f t="shared" si="34"/>
        <v>15.184477508654885</v>
      </c>
      <c r="AC302" s="88" t="s">
        <v>1013</v>
      </c>
      <c r="AD302">
        <f t="shared" si="35"/>
        <v>14.879877163810027</v>
      </c>
    </row>
    <row r="303" spans="2:30" x14ac:dyDescent="0.2">
      <c r="B303" s="88" t="s">
        <v>595</v>
      </c>
      <c r="C303">
        <f t="shared" si="34"/>
        <v>14.11278793594955</v>
      </c>
      <c r="AC303" s="88" t="s">
        <v>1014</v>
      </c>
      <c r="AD303">
        <f t="shared" si="35"/>
        <v>13.769680676934236</v>
      </c>
    </row>
    <row r="304" spans="2:30" x14ac:dyDescent="0.2">
      <c r="B304" s="88" t="s">
        <v>596</v>
      </c>
      <c r="C304">
        <f t="shared" si="34"/>
        <v>12.883335783837536</v>
      </c>
      <c r="AC304" s="88" t="s">
        <v>1015</v>
      </c>
      <c r="AD304">
        <f t="shared" si="35"/>
        <v>12.504185245885612</v>
      </c>
    </row>
    <row r="305" spans="2:30" x14ac:dyDescent="0.2">
      <c r="B305" s="88" t="s">
        <v>597</v>
      </c>
      <c r="C305">
        <f t="shared" si="34"/>
        <v>11.511593798087709</v>
      </c>
      <c r="AC305" s="88" t="s">
        <v>1016</v>
      </c>
      <c r="AD305">
        <f t="shared" si="35"/>
        <v>11.10361320921025</v>
      </c>
    </row>
    <row r="306" spans="2:30" x14ac:dyDescent="0.2">
      <c r="B306" s="88" t="s">
        <v>598</v>
      </c>
      <c r="C306">
        <f t="shared" si="34"/>
        <v>10.009489115962616</v>
      </c>
      <c r="AC306" s="88" t="s">
        <v>1017</v>
      </c>
      <c r="AD306">
        <f t="shared" si="35"/>
        <v>9.5835331657981033</v>
      </c>
    </row>
    <row r="307" spans="2:30" x14ac:dyDescent="0.2">
      <c r="B307" s="88" t="s">
        <v>599</v>
      </c>
      <c r="C307">
        <f t="shared" si="34"/>
        <v>7.7450629240624016</v>
      </c>
      <c r="AC307" s="88" t="s">
        <v>1018</v>
      </c>
      <c r="AD307">
        <f t="shared" si="35"/>
        <v>7.3192153869204377</v>
      </c>
    </row>
    <row r="308" spans="2:30" x14ac:dyDescent="0.2">
      <c r="B308" s="88" t="s">
        <v>600</v>
      </c>
      <c r="C308">
        <f t="shared" ref="C308:C323" si="36">V4*(1+disc)^-19</f>
        <v>19.81477062514411</v>
      </c>
      <c r="AC308" s="88" t="s">
        <v>1020</v>
      </c>
      <c r="AD308">
        <f t="shared" ref="AD308:AD323" si="37">AW4*(1+disc)^-19</f>
        <v>19.759329943334876</v>
      </c>
    </row>
    <row r="309" spans="2:30" x14ac:dyDescent="0.2">
      <c r="B309" s="88" t="s">
        <v>601</v>
      </c>
      <c r="C309">
        <f t="shared" si="36"/>
        <v>19.650425429955781</v>
      </c>
      <c r="AC309" s="88" t="s">
        <v>1021</v>
      </c>
      <c r="AD309">
        <f t="shared" si="37"/>
        <v>19.583077948856598</v>
      </c>
    </row>
    <row r="310" spans="2:30" x14ac:dyDescent="0.2">
      <c r="B310" s="88" t="s">
        <v>602</v>
      </c>
      <c r="C310">
        <f t="shared" si="36"/>
        <v>19.431216741684874</v>
      </c>
      <c r="AC310" s="88" t="s">
        <v>1022</v>
      </c>
      <c r="AD310">
        <f t="shared" si="37"/>
        <v>19.347365921803153</v>
      </c>
    </row>
    <row r="311" spans="2:30" x14ac:dyDescent="0.2">
      <c r="B311" s="88" t="s">
        <v>603</v>
      </c>
      <c r="C311">
        <f t="shared" si="36"/>
        <v>19.171476069163663</v>
      </c>
      <c r="AC311" s="88" t="s">
        <v>1023</v>
      </c>
      <c r="AD311">
        <f t="shared" si="37"/>
        <v>19.069234795263515</v>
      </c>
    </row>
    <row r="312" spans="2:30" x14ac:dyDescent="0.2">
      <c r="B312" s="88" t="s">
        <v>604</v>
      </c>
      <c r="C312">
        <f t="shared" si="36"/>
        <v>18.882383322343838</v>
      </c>
      <c r="AC312" s="88" t="s">
        <v>1024</v>
      </c>
      <c r="AD312">
        <f t="shared" si="37"/>
        <v>18.762289315791538</v>
      </c>
    </row>
    <row r="313" spans="2:30" x14ac:dyDescent="0.2">
      <c r="B313" s="88" t="s">
        <v>605</v>
      </c>
      <c r="C313">
        <f t="shared" si="36"/>
        <v>18.536176383553709</v>
      </c>
      <c r="AC313" s="88" t="s">
        <v>1025</v>
      </c>
      <c r="AD313">
        <f t="shared" si="37"/>
        <v>18.396216967017299</v>
      </c>
    </row>
    <row r="314" spans="2:30" x14ac:dyDescent="0.2">
      <c r="B314" s="88" t="s">
        <v>606</v>
      </c>
      <c r="C314">
        <f t="shared" si="36"/>
        <v>18.099527148257014</v>
      </c>
      <c r="AC314" s="88" t="s">
        <v>1026</v>
      </c>
      <c r="AD314">
        <f t="shared" si="37"/>
        <v>17.934733941477155</v>
      </c>
    </row>
    <row r="315" spans="2:30" x14ac:dyDescent="0.2">
      <c r="B315" s="88" t="s">
        <v>607</v>
      </c>
      <c r="C315">
        <f t="shared" si="36"/>
        <v>17.563452204384173</v>
      </c>
      <c r="AC315" s="88" t="s">
        <v>1027</v>
      </c>
      <c r="AD315">
        <f t="shared" si="37"/>
        <v>17.369481332061277</v>
      </c>
    </row>
    <row r="316" spans="2:30" x14ac:dyDescent="0.2">
      <c r="B316" s="88" t="s">
        <v>608</v>
      </c>
      <c r="C316">
        <f t="shared" si="36"/>
        <v>16.91201961824888</v>
      </c>
      <c r="AC316" s="88" t="s">
        <v>1028</v>
      </c>
      <c r="AD316">
        <f t="shared" si="37"/>
        <v>16.684631110298984</v>
      </c>
    </row>
    <row r="317" spans="2:30" x14ac:dyDescent="0.2">
      <c r="B317" s="88" t="s">
        <v>609</v>
      </c>
      <c r="C317">
        <f t="shared" si="36"/>
        <v>16.131788282117785</v>
      </c>
      <c r="AC317" s="88" t="s">
        <v>1029</v>
      </c>
      <c r="AD317">
        <f t="shared" si="37"/>
        <v>15.867562257684062</v>
      </c>
    </row>
    <row r="318" spans="2:30" x14ac:dyDescent="0.2">
      <c r="B318" s="88" t="s">
        <v>610</v>
      </c>
      <c r="C318">
        <f t="shared" si="36"/>
        <v>15.215679765113457</v>
      </c>
      <c r="AC318" s="88" t="s">
        <v>1030</v>
      </c>
      <c r="AD318">
        <f t="shared" si="37"/>
        <v>14.913206110369314</v>
      </c>
    </row>
    <row r="319" spans="2:30" x14ac:dyDescent="0.2">
      <c r="B319" s="88" t="s">
        <v>611</v>
      </c>
      <c r="C319">
        <f t="shared" si="36"/>
        <v>14.146683762333492</v>
      </c>
      <c r="AC319" s="88" t="s">
        <v>1031</v>
      </c>
      <c r="AD319">
        <f t="shared" si="37"/>
        <v>13.805693510451595</v>
      </c>
    </row>
    <row r="320" spans="2:30" x14ac:dyDescent="0.2">
      <c r="B320" s="88" t="s">
        <v>612</v>
      </c>
      <c r="C320">
        <f t="shared" si="36"/>
        <v>12.918957192192146</v>
      </c>
      <c r="AC320" s="88" t="s">
        <v>1032</v>
      </c>
      <c r="AD320">
        <f t="shared" si="37"/>
        <v>12.541799728537402</v>
      </c>
    </row>
    <row r="321" spans="2:30" x14ac:dyDescent="0.2">
      <c r="B321" s="88" t="s">
        <v>613</v>
      </c>
      <c r="C321">
        <f t="shared" si="36"/>
        <v>11.547165932933419</v>
      </c>
      <c r="AC321" s="88" t="s">
        <v>1033</v>
      </c>
      <c r="AD321">
        <f t="shared" si="37"/>
        <v>11.14089922573601</v>
      </c>
    </row>
    <row r="322" spans="2:30" x14ac:dyDescent="0.2">
      <c r="B322" s="88" t="s">
        <v>614</v>
      </c>
      <c r="C322">
        <f t="shared" si="36"/>
        <v>10.043115790091946</v>
      </c>
      <c r="AC322" s="88" t="s">
        <v>1034</v>
      </c>
      <c r="AD322">
        <f t="shared" si="37"/>
        <v>9.6184875806269154</v>
      </c>
    </row>
    <row r="323" spans="2:30" x14ac:dyDescent="0.2">
      <c r="B323" s="88" t="s">
        <v>615</v>
      </c>
      <c r="C323">
        <f t="shared" si="36"/>
        <v>7.7725898790696704</v>
      </c>
      <c r="AC323" s="88" t="s">
        <v>1035</v>
      </c>
      <c r="AD323">
        <f t="shared" si="37"/>
        <v>7.3474897800357954</v>
      </c>
    </row>
    <row r="324" spans="2:30" x14ac:dyDescent="0.2">
      <c r="B324" s="88" t="s">
        <v>616</v>
      </c>
      <c r="C324">
        <f t="shared" ref="C324:C339" si="38">W4*(1+disc)^-20</f>
        <v>19.822058755144273</v>
      </c>
      <c r="AC324" s="88" t="s">
        <v>1037</v>
      </c>
      <c r="AD324">
        <f t="shared" ref="AD324:AD339" si="39">AX4*(1+disc)^-20</f>
        <v>19.767373545045107</v>
      </c>
    </row>
    <row r="325" spans="2:30" x14ac:dyDescent="0.2">
      <c r="B325" s="88" t="s">
        <v>617</v>
      </c>
      <c r="C325">
        <f t="shared" si="38"/>
        <v>19.659183718366219</v>
      </c>
      <c r="AC325" s="88" t="s">
        <v>1038</v>
      </c>
      <c r="AD325">
        <f t="shared" si="39"/>
        <v>19.59272736234681</v>
      </c>
    </row>
    <row r="326" spans="2:30" x14ac:dyDescent="0.2">
      <c r="B326" s="88" t="s">
        <v>618</v>
      </c>
      <c r="C326">
        <f t="shared" si="38"/>
        <v>19.442067401708023</v>
      </c>
      <c r="AC326" s="88" t="s">
        <v>1039</v>
      </c>
      <c r="AD326">
        <f t="shared" si="39"/>
        <v>19.359310430785584</v>
      </c>
    </row>
    <row r="327" spans="2:30" x14ac:dyDescent="0.2">
      <c r="B327" s="88" t="s">
        <v>619</v>
      </c>
      <c r="C327">
        <f t="shared" si="38"/>
        <v>19.184489121039139</v>
      </c>
      <c r="AC327" s="88" t="s">
        <v>1040</v>
      </c>
      <c r="AD327">
        <f t="shared" si="39"/>
        <v>19.083534275625645</v>
      </c>
    </row>
    <row r="328" spans="2:30" x14ac:dyDescent="0.2">
      <c r="B328" s="88" t="s">
        <v>620</v>
      </c>
      <c r="C328">
        <f t="shared" si="38"/>
        <v>18.897154911272587</v>
      </c>
      <c r="AC328" s="88" t="s">
        <v>1041</v>
      </c>
      <c r="AD328">
        <f t="shared" si="39"/>
        <v>18.778464280016522</v>
      </c>
    </row>
    <row r="329" spans="2:30" x14ac:dyDescent="0.2">
      <c r="B329" s="88" t="s">
        <v>621</v>
      </c>
      <c r="C329">
        <f t="shared" si="38"/>
        <v>18.552780927456904</v>
      </c>
      <c r="AC329" s="88" t="s">
        <v>1042</v>
      </c>
      <c r="AD329">
        <f t="shared" si="39"/>
        <v>18.414324515267463</v>
      </c>
    </row>
    <row r="330" spans="2:30" x14ac:dyDescent="0.2">
      <c r="B330" s="88" t="s">
        <v>622</v>
      </c>
      <c r="C330">
        <f t="shared" si="38"/>
        <v>18.118528682345072</v>
      </c>
      <c r="AC330" s="88" t="s">
        <v>1043</v>
      </c>
      <c r="AD330">
        <f t="shared" si="39"/>
        <v>17.955378506195625</v>
      </c>
    </row>
    <row r="331" spans="2:30" x14ac:dyDescent="0.2">
      <c r="B331" s="88" t="s">
        <v>623</v>
      </c>
      <c r="C331">
        <f t="shared" si="38"/>
        <v>17.585246826106882</v>
      </c>
      <c r="AC331" s="88" t="s">
        <v>1044</v>
      </c>
      <c r="AD331">
        <f t="shared" si="39"/>
        <v>17.393072016260369</v>
      </c>
    </row>
    <row r="332" spans="2:30" x14ac:dyDescent="0.2">
      <c r="B332" s="88" t="s">
        <v>624</v>
      </c>
      <c r="C332">
        <f t="shared" si="38"/>
        <v>16.936943442123855</v>
      </c>
      <c r="AC332" s="88" t="s">
        <v>1045</v>
      </c>
      <c r="AD332">
        <f t="shared" si="39"/>
        <v>16.711504286233453</v>
      </c>
    </row>
    <row r="333" spans="2:30" x14ac:dyDescent="0.2">
      <c r="B333" s="88" t="s">
        <v>625</v>
      </c>
      <c r="C333">
        <f t="shared" si="38"/>
        <v>16.160025133612891</v>
      </c>
      <c r="AC333" s="88" t="s">
        <v>1046</v>
      </c>
      <c r="AD333">
        <f t="shared" si="39"/>
        <v>15.89788112118749</v>
      </c>
    </row>
    <row r="334" spans="2:30" x14ac:dyDescent="0.2">
      <c r="B334" s="88" t="s">
        <v>626</v>
      </c>
      <c r="C334">
        <f t="shared" si="38"/>
        <v>15.247058837896571</v>
      </c>
      <c r="AC334" s="88" t="s">
        <v>1047</v>
      </c>
      <c r="AD334">
        <f t="shared" si="39"/>
        <v>14.946739795282298</v>
      </c>
    </row>
    <row r="335" spans="2:30" x14ac:dyDescent="0.2">
      <c r="B335" s="88" t="s">
        <v>627</v>
      </c>
      <c r="C335">
        <f t="shared" si="38"/>
        <v>14.180780382751523</v>
      </c>
      <c r="AC335" s="88" t="s">
        <v>1048</v>
      </c>
      <c r="AD335">
        <f t="shared" si="39"/>
        <v>13.841937964077619</v>
      </c>
    </row>
    <row r="336" spans="2:30" x14ac:dyDescent="0.2">
      <c r="B336" s="88" t="s">
        <v>628</v>
      </c>
      <c r="C336">
        <f t="shared" si="38"/>
        <v>12.954797176254765</v>
      </c>
      <c r="AC336" s="88" t="s">
        <v>1049</v>
      </c>
      <c r="AD336">
        <f t="shared" si="39"/>
        <v>12.579665171192005</v>
      </c>
    </row>
    <row r="337" spans="2:30" x14ac:dyDescent="0.2">
      <c r="B337" s="88" t="s">
        <v>629</v>
      </c>
      <c r="C337">
        <f t="shared" si="38"/>
        <v>11.58296120740385</v>
      </c>
      <c r="AC337" s="88" t="s">
        <v>1050</v>
      </c>
      <c r="AD337">
        <f t="shared" si="39"/>
        <v>11.178439972875591</v>
      </c>
    </row>
    <row r="338" spans="2:30" x14ac:dyDescent="0.2">
      <c r="B338" s="88" t="s">
        <v>630</v>
      </c>
      <c r="C338">
        <f t="shared" si="38"/>
        <v>10.07695356636297</v>
      </c>
      <c r="AC338" s="88" t="s">
        <v>1051</v>
      </c>
      <c r="AD338">
        <f t="shared" si="39"/>
        <v>9.6536815045413213</v>
      </c>
    </row>
    <row r="339" spans="2:30" x14ac:dyDescent="0.2">
      <c r="B339" s="88" t="s">
        <v>631</v>
      </c>
      <c r="C339">
        <f t="shared" si="38"/>
        <v>7.8002781507483938</v>
      </c>
      <c r="AC339" s="88" t="s">
        <v>1052</v>
      </c>
      <c r="AD339">
        <f t="shared" si="39"/>
        <v>7.3759457761541416</v>
      </c>
    </row>
    <row r="340" spans="2:30" x14ac:dyDescent="0.2">
      <c r="B340" s="88" t="s">
        <v>632</v>
      </c>
      <c r="C340">
        <f t="shared" ref="C340:C355" si="40">X4*(1+disc)^-21</f>
        <v>19.829370963414345</v>
      </c>
      <c r="AC340" s="88" t="s">
        <v>1054</v>
      </c>
      <c r="AD340">
        <f t="shared" ref="AD340:AD355" si="41">AY4*(1+disc)^-21</f>
        <v>19.775445608969747</v>
      </c>
    </row>
    <row r="341" spans="2:30" x14ac:dyDescent="0.2">
      <c r="B341" s="88" t="s">
        <v>633</v>
      </c>
      <c r="C341">
        <f t="shared" si="40"/>
        <v>19.667972336302928</v>
      </c>
      <c r="AC341" s="88" t="s">
        <v>1055</v>
      </c>
      <c r="AD341">
        <f t="shared" si="41"/>
        <v>19.602412600367408</v>
      </c>
    </row>
    <row r="342" spans="2:30" x14ac:dyDescent="0.2">
      <c r="B342" s="88" t="s">
        <v>634</v>
      </c>
      <c r="C342">
        <f t="shared" si="40"/>
        <v>19.452956460332111</v>
      </c>
      <c r="AC342" s="88" t="s">
        <v>1056</v>
      </c>
      <c r="AD342">
        <f t="shared" si="41"/>
        <v>19.371300274653816</v>
      </c>
    </row>
    <row r="343" spans="2:30" x14ac:dyDescent="0.2">
      <c r="B343" s="88" t="s">
        <v>635</v>
      </c>
      <c r="C343">
        <f t="shared" si="40"/>
        <v>19.197550170831949</v>
      </c>
      <c r="AC343" s="88" t="s">
        <v>1057</v>
      </c>
      <c r="AD343">
        <f t="shared" si="41"/>
        <v>19.097890357773981</v>
      </c>
    </row>
    <row r="344" spans="2:30" x14ac:dyDescent="0.2">
      <c r="B344" s="88" t="s">
        <v>636</v>
      </c>
      <c r="C344">
        <f t="shared" si="40"/>
        <v>18.911985216150637</v>
      </c>
      <c r="AC344" s="88" t="s">
        <v>1058</v>
      </c>
      <c r="AD344">
        <f t="shared" si="41"/>
        <v>18.794708324528596</v>
      </c>
    </row>
    <row r="345" spans="2:30" x14ac:dyDescent="0.2">
      <c r="B345" s="88" t="s">
        <v>637</v>
      </c>
      <c r="C345">
        <f t="shared" si="40"/>
        <v>18.56945691252934</v>
      </c>
      <c r="AC345" s="88" t="s">
        <v>1059</v>
      </c>
      <c r="AD345">
        <f t="shared" si="41"/>
        <v>18.432515905834165</v>
      </c>
    </row>
    <row r="346" spans="2:30" x14ac:dyDescent="0.2">
      <c r="B346" s="88" t="s">
        <v>638</v>
      </c>
      <c r="C346">
        <f t="shared" si="40"/>
        <v>18.13761744095498</v>
      </c>
      <c r="AC346" s="88" t="s">
        <v>1060</v>
      </c>
      <c r="AD346">
        <f t="shared" si="41"/>
        <v>17.976125213769834</v>
      </c>
    </row>
    <row r="347" spans="2:30" x14ac:dyDescent="0.2">
      <c r="B347" s="88" t="s">
        <v>639</v>
      </c>
      <c r="C347">
        <f t="shared" si="40"/>
        <v>17.607147550711844</v>
      </c>
      <c r="AC347" s="88" t="s">
        <v>1061</v>
      </c>
      <c r="AD347">
        <f t="shared" si="41"/>
        <v>17.416786676617654</v>
      </c>
    </row>
    <row r="348" spans="2:30" x14ac:dyDescent="0.2">
      <c r="B348" s="88" t="s">
        <v>640</v>
      </c>
      <c r="C348">
        <f t="shared" si="40"/>
        <v>16.961995405492594</v>
      </c>
      <c r="AC348" s="88" t="s">
        <v>1062</v>
      </c>
      <c r="AD348">
        <f t="shared" si="41"/>
        <v>16.738526834470647</v>
      </c>
    </row>
    <row r="349" spans="2:30" x14ac:dyDescent="0.2">
      <c r="B349" s="88" t="s">
        <v>641</v>
      </c>
      <c r="C349">
        <f t="shared" si="40"/>
        <v>16.188414788075544</v>
      </c>
      <c r="AC349" s="88" t="s">
        <v>1063</v>
      </c>
      <c r="AD349">
        <f t="shared" si="41"/>
        <v>15.928377632703956</v>
      </c>
    </row>
    <row r="350" spans="2:30" x14ac:dyDescent="0.2">
      <c r="B350" s="88" t="s">
        <v>642</v>
      </c>
      <c r="C350">
        <f t="shared" si="40"/>
        <v>15.278616301024254</v>
      </c>
      <c r="AC350" s="88" t="s">
        <v>1064</v>
      </c>
      <c r="AD350">
        <f t="shared" si="41"/>
        <v>14.980480213811482</v>
      </c>
    </row>
    <row r="351" spans="2:30" x14ac:dyDescent="0.2">
      <c r="B351" s="88" t="s">
        <v>643</v>
      </c>
      <c r="C351">
        <f t="shared" si="40"/>
        <v>14.215079588778888</v>
      </c>
      <c r="AC351" s="88" t="s">
        <v>1065</v>
      </c>
      <c r="AD351">
        <f t="shared" si="41"/>
        <v>13.878416303543959</v>
      </c>
    </row>
    <row r="352" spans="2:30" x14ac:dyDescent="0.2">
      <c r="B352" s="88" t="s">
        <v>644</v>
      </c>
      <c r="C352">
        <f t="shared" si="40"/>
        <v>12.990857677292984</v>
      </c>
      <c r="AC352" s="88" t="s">
        <v>1066</v>
      </c>
      <c r="AD352">
        <f t="shared" si="41"/>
        <v>12.617784021690078</v>
      </c>
    </row>
    <row r="353" spans="2:30" x14ac:dyDescent="0.2">
      <c r="B353" s="88" t="s">
        <v>645</v>
      </c>
      <c r="C353">
        <f t="shared" si="40"/>
        <v>11.61898156889451</v>
      </c>
      <c r="AC353" s="88" t="s">
        <v>1067</v>
      </c>
      <c r="AD353">
        <f t="shared" si="41"/>
        <v>11.216237897387531</v>
      </c>
    </row>
    <row r="354" spans="2:30" x14ac:dyDescent="0.2">
      <c r="B354" s="88" t="s">
        <v>646</v>
      </c>
      <c r="C354">
        <f t="shared" si="40"/>
        <v>10.111004215697449</v>
      </c>
      <c r="AC354" s="88" t="s">
        <v>1068</v>
      </c>
      <c r="AD354">
        <f t="shared" si="41"/>
        <v>9.6891171547848547</v>
      </c>
    </row>
    <row r="355" spans="2:30" x14ac:dyDescent="0.2">
      <c r="B355" s="88" t="s">
        <v>647</v>
      </c>
      <c r="C355">
        <f t="shared" si="40"/>
        <v>7.828128937959951</v>
      </c>
      <c r="AC355" s="88" t="s">
        <v>1069</v>
      </c>
      <c r="AD355">
        <f t="shared" si="41"/>
        <v>7.4045848724851266</v>
      </c>
    </row>
    <row r="356" spans="2:30" x14ac:dyDescent="0.2">
      <c r="B356" s="88" t="s">
        <v>648</v>
      </c>
      <c r="C356">
        <f t="shared" ref="C356:C371" si="42">Y4*(1+disc)^-22</f>
        <v>19.836707447034133</v>
      </c>
      <c r="AC356" s="88" t="s">
        <v>1071</v>
      </c>
      <c r="AD356">
        <f t="shared" ref="AD356:AD371" si="43">AZ4*(1+disc)^-22</f>
        <v>19.783546387807913</v>
      </c>
    </row>
    <row r="357" spans="2:30" x14ac:dyDescent="0.2">
      <c r="B357" s="88" t="s">
        <v>649</v>
      </c>
      <c r="C357">
        <f t="shared" si="42"/>
        <v>19.676791533340499</v>
      </c>
      <c r="AC357" s="88" t="s">
        <v>1072</v>
      </c>
      <c r="AD357">
        <f t="shared" si="43"/>
        <v>19.612133982830052</v>
      </c>
    </row>
    <row r="358" spans="2:30" x14ac:dyDescent="0.2">
      <c r="B358" s="88" t="s">
        <v>650</v>
      </c>
      <c r="C358">
        <f t="shared" si="42"/>
        <v>19.463884234523018</v>
      </c>
      <c r="AC358" s="88" t="s">
        <v>1073</v>
      </c>
      <c r="AD358">
        <f t="shared" si="43"/>
        <v>19.383335859627195</v>
      </c>
    </row>
    <row r="359" spans="2:30" x14ac:dyDescent="0.2">
      <c r="B359" s="88" t="s">
        <v>651</v>
      </c>
      <c r="C359">
        <f t="shared" si="42"/>
        <v>19.21065961777915</v>
      </c>
      <c r="AC359" s="88" t="s">
        <v>1074</v>
      </c>
      <c r="AD359">
        <f t="shared" si="43"/>
        <v>19.112303553102624</v>
      </c>
    </row>
    <row r="360" spans="2:30" x14ac:dyDescent="0.2">
      <c r="B360" s="88" t="s">
        <v>652</v>
      </c>
      <c r="C360">
        <f t="shared" si="42"/>
        <v>18.926874732287175</v>
      </c>
      <c r="AC360" s="88" t="s">
        <v>1075</v>
      </c>
      <c r="AD360">
        <f t="shared" si="43"/>
        <v>18.811022083107236</v>
      </c>
    </row>
    <row r="361" spans="2:30" x14ac:dyDescent="0.2">
      <c r="B361" s="88" t="s">
        <v>653</v>
      </c>
      <c r="C361">
        <f t="shared" si="42"/>
        <v>18.586204949722287</v>
      </c>
      <c r="AC361" s="88" t="s">
        <v>1076</v>
      </c>
      <c r="AD361">
        <f t="shared" si="43"/>
        <v>18.450791919528182</v>
      </c>
    </row>
    <row r="362" spans="2:30" x14ac:dyDescent="0.2">
      <c r="B362" s="88" t="s">
        <v>654</v>
      </c>
      <c r="C362">
        <f t="shared" si="42"/>
        <v>18.156794178018714</v>
      </c>
      <c r="AC362" s="88" t="s">
        <v>1077</v>
      </c>
      <c r="AD362">
        <f t="shared" si="43"/>
        <v>17.996975026683071</v>
      </c>
    </row>
    <row r="363" spans="2:30" x14ac:dyDescent="0.2">
      <c r="B363" s="88" t="s">
        <v>655</v>
      </c>
      <c r="C363">
        <f t="shared" si="42"/>
        <v>17.629155304061548</v>
      </c>
      <c r="AC363" s="88" t="s">
        <v>1078</v>
      </c>
      <c r="AD363">
        <f t="shared" si="43"/>
        <v>17.440626493726626</v>
      </c>
    </row>
    <row r="364" spans="2:30" x14ac:dyDescent="0.2">
      <c r="B364" s="88" t="s">
        <v>656</v>
      </c>
      <c r="C364">
        <f t="shared" si="42"/>
        <v>16.987176636131657</v>
      </c>
      <c r="AC364" s="88" t="s">
        <v>1079</v>
      </c>
      <c r="AD364">
        <f t="shared" si="43"/>
        <v>16.76570019119951</v>
      </c>
    </row>
    <row r="365" spans="2:30" x14ac:dyDescent="0.2">
      <c r="B365" s="88" t="s">
        <v>657</v>
      </c>
      <c r="C365">
        <f t="shared" si="42"/>
        <v>16.216958600594612</v>
      </c>
      <c r="AC365" s="88" t="s">
        <v>1080</v>
      </c>
      <c r="AD365">
        <f t="shared" si="43"/>
        <v>15.959053515257708</v>
      </c>
    </row>
    <row r="366" spans="2:30" x14ac:dyDescent="0.2">
      <c r="B366" s="88" t="s">
        <v>658</v>
      </c>
      <c r="C366">
        <f t="shared" si="42"/>
        <v>15.310353745851687</v>
      </c>
      <c r="AC366" s="88" t="s">
        <v>1081</v>
      </c>
      <c r="AD366">
        <f t="shared" si="43"/>
        <v>15.014429385540877</v>
      </c>
    </row>
    <row r="367" spans="2:30" x14ac:dyDescent="0.2">
      <c r="B367" s="88" t="s">
        <v>659</v>
      </c>
      <c r="C367">
        <f t="shared" si="42"/>
        <v>14.249583191481671</v>
      </c>
      <c r="AC367" s="88" t="s">
        <v>1082</v>
      </c>
      <c r="AD367">
        <f t="shared" si="43"/>
        <v>13.915130821894522</v>
      </c>
    </row>
    <row r="368" spans="2:30" x14ac:dyDescent="0.2">
      <c r="B368" s="88" t="s">
        <v>660</v>
      </c>
      <c r="C368">
        <f t="shared" si="42"/>
        <v>13.027140657259849</v>
      </c>
      <c r="AC368" s="88" t="s">
        <v>1083</v>
      </c>
      <c r="AD368">
        <f t="shared" si="43"/>
        <v>12.656158756815236</v>
      </c>
    </row>
    <row r="369" spans="2:30" x14ac:dyDescent="0.2">
      <c r="B369" s="88" t="s">
        <v>661</v>
      </c>
      <c r="C369">
        <f t="shared" si="42"/>
        <v>11.655228984820329</v>
      </c>
      <c r="AC369" s="88" t="s">
        <v>1084</v>
      </c>
      <c r="AD369">
        <f t="shared" si="43"/>
        <v>11.254295473995578</v>
      </c>
    </row>
    <row r="370" spans="2:30" x14ac:dyDescent="0.2">
      <c r="B370" s="88" t="s">
        <v>662</v>
      </c>
      <c r="C370">
        <f t="shared" si="42"/>
        <v>10.145269526177557</v>
      </c>
      <c r="AC370" s="88" t="s">
        <v>1085</v>
      </c>
      <c r="AD370">
        <f t="shared" si="43"/>
        <v>9.7247967725512119</v>
      </c>
    </row>
    <row r="371" spans="2:30" x14ac:dyDescent="0.2">
      <c r="B371" s="88" t="s">
        <v>663</v>
      </c>
      <c r="C371">
        <f t="shared" si="42"/>
        <v>7.8561434495534623</v>
      </c>
      <c r="AC371" s="88" t="s">
        <v>1086</v>
      </c>
      <c r="AD371">
        <f t="shared" si="43"/>
        <v>7.4334085802240963</v>
      </c>
    </row>
    <row r="372" spans="2:30" x14ac:dyDescent="0.2">
      <c r="B372" s="88" t="s">
        <v>664</v>
      </c>
      <c r="C372">
        <f t="shared" ref="C372:C387" si="44">Z4*(1+disc)^-23</f>
        <v>19.844068405294657</v>
      </c>
      <c r="AC372" s="88" t="s">
        <v>1088</v>
      </c>
      <c r="AD372">
        <f t="shared" ref="AD372:AD387" si="45">BA4*(1+disc)^-23</f>
        <v>19.791676137383369</v>
      </c>
    </row>
    <row r="373" spans="2:30" x14ac:dyDescent="0.2">
      <c r="B373" s="88" t="s">
        <v>665</v>
      </c>
      <c r="C373">
        <f t="shared" si="44"/>
        <v>19.685641561854279</v>
      </c>
      <c r="AC373" s="88" t="s">
        <v>1089</v>
      </c>
      <c r="AD373">
        <f t="shared" si="45"/>
        <v>19.621891833603478</v>
      </c>
    </row>
    <row r="374" spans="2:30" x14ac:dyDescent="0.2">
      <c r="B374" s="88" t="s">
        <v>666</v>
      </c>
      <c r="C374">
        <f t="shared" si="44"/>
        <v>19.474851044803962</v>
      </c>
      <c r="AC374" s="88" t="s">
        <v>1090</v>
      </c>
      <c r="AD374">
        <f t="shared" si="45"/>
        <v>19.395417596950615</v>
      </c>
    </row>
    <row r="375" spans="2:30" x14ac:dyDescent="0.2">
      <c r="B375" s="88" t="s">
        <v>667</v>
      </c>
      <c r="C375">
        <f t="shared" si="44"/>
        <v>19.223817865599273</v>
      </c>
      <c r="AC375" s="88" t="s">
        <v>1091</v>
      </c>
      <c r="AD375">
        <f t="shared" si="45"/>
        <v>19.126774379334968</v>
      </c>
    </row>
    <row r="376" spans="2:30" x14ac:dyDescent="0.2">
      <c r="B376" s="88" t="s">
        <v>668</v>
      </c>
      <c r="C376">
        <f t="shared" si="44"/>
        <v>18.941823960551361</v>
      </c>
      <c r="AC376" s="88" t="s">
        <v>1092</v>
      </c>
      <c r="AD376">
        <f t="shared" si="45"/>
        <v>18.827406197379801</v>
      </c>
    </row>
    <row r="377" spans="2:30" x14ac:dyDescent="0.2">
      <c r="B377" s="88" t="s">
        <v>669</v>
      </c>
      <c r="C377">
        <f t="shared" si="44"/>
        <v>18.603025656841542</v>
      </c>
      <c r="AC377" s="88" t="s">
        <v>1093</v>
      </c>
      <c r="AD377">
        <f t="shared" si="45"/>
        <v>18.469153346828701</v>
      </c>
    </row>
    <row r="378" spans="2:30" x14ac:dyDescent="0.2">
      <c r="B378" s="88" t="s">
        <v>670</v>
      </c>
      <c r="C378">
        <f t="shared" si="44"/>
        <v>18.176059655918252</v>
      </c>
      <c r="AC378" s="88" t="s">
        <v>1094</v>
      </c>
      <c r="AD378">
        <f t="shared" si="45"/>
        <v>18.017928919330078</v>
      </c>
    </row>
    <row r="379" spans="2:30" x14ac:dyDescent="0.2">
      <c r="B379" s="88" t="s">
        <v>671</v>
      </c>
      <c r="C379">
        <f t="shared" si="44"/>
        <v>17.651271022377969</v>
      </c>
      <c r="AC379" s="88" t="s">
        <v>1095</v>
      </c>
      <c r="AD379">
        <f t="shared" si="45"/>
        <v>17.464592662774212</v>
      </c>
    </row>
    <row r="380" spans="2:30" x14ac:dyDescent="0.2">
      <c r="B380" s="88" t="s">
        <v>672</v>
      </c>
      <c r="C380">
        <f t="shared" si="44"/>
        <v>17.012488274402198</v>
      </c>
      <c r="AC380" s="88" t="s">
        <v>1096</v>
      </c>
      <c r="AD380">
        <f t="shared" si="45"/>
        <v>16.793025810323858</v>
      </c>
    </row>
    <row r="381" spans="2:30" x14ac:dyDescent="0.2">
      <c r="B381" s="88" t="s">
        <v>673</v>
      </c>
      <c r="C381">
        <f t="shared" si="44"/>
        <v>16.24565794131351</v>
      </c>
      <c r="AC381" s="88" t="s">
        <v>1097</v>
      </c>
      <c r="AD381">
        <f t="shared" si="45"/>
        <v>15.989910513046937</v>
      </c>
    </row>
    <row r="382" spans="2:30" x14ac:dyDescent="0.2">
      <c r="B382" s="88" t="s">
        <v>674</v>
      </c>
      <c r="C382">
        <f t="shared" si="44"/>
        <v>15.342272781282253</v>
      </c>
      <c r="AC382" s="88" t="s">
        <v>1098</v>
      </c>
      <c r="AD382">
        <f t="shared" si="45"/>
        <v>15.048589354709943</v>
      </c>
    </row>
    <row r="383" spans="2:30" x14ac:dyDescent="0.2">
      <c r="B383" s="88" t="s">
        <v>675</v>
      </c>
      <c r="C383">
        <f t="shared" si="44"/>
        <v>14.284293021652015</v>
      </c>
      <c r="AC383" s="88" t="s">
        <v>1099</v>
      </c>
      <c r="AD383">
        <f t="shared" si="45"/>
        <v>13.952083839853882</v>
      </c>
    </row>
    <row r="384" spans="2:30" x14ac:dyDescent="0.2">
      <c r="B384" s="88" t="s">
        <v>676</v>
      </c>
      <c r="C384">
        <f t="shared" si="44"/>
        <v>13.063648099036346</v>
      </c>
      <c r="AC384" s="88" t="s">
        <v>1100</v>
      </c>
      <c r="AD384">
        <f t="shared" si="45"/>
        <v>12.694791882673869</v>
      </c>
    </row>
    <row r="385" spans="2:30" x14ac:dyDescent="0.2">
      <c r="B385" s="88" t="s">
        <v>677</v>
      </c>
      <c r="C385">
        <f t="shared" si="44"/>
        <v>11.691705442839849</v>
      </c>
      <c r="AC385" s="88" t="s">
        <v>1101</v>
      </c>
      <c r="AD385">
        <f t="shared" si="45"/>
        <v>11.29261520573993</v>
      </c>
    </row>
    <row r="386" spans="2:30" x14ac:dyDescent="0.2">
      <c r="B386" s="88" t="s">
        <v>678</v>
      </c>
      <c r="C386">
        <f t="shared" si="44"/>
        <v>10.179751303224908</v>
      </c>
      <c r="AC386" s="88" t="s">
        <v>1102</v>
      </c>
      <c r="AD386">
        <f t="shared" si="45"/>
        <v>9.7607226232651332</v>
      </c>
    </row>
    <row r="387" spans="2:30" x14ac:dyDescent="0.2">
      <c r="B387" s="88" t="s">
        <v>679</v>
      </c>
      <c r="C387">
        <f t="shared" si="44"/>
        <v>7.8843229044533025</v>
      </c>
      <c r="AC387" s="88" t="s">
        <v>1103</v>
      </c>
      <c r="AD387">
        <f t="shared" si="45"/>
        <v>7.4624184246906351</v>
      </c>
    </row>
    <row r="388" spans="2:30" x14ac:dyDescent="0.2">
      <c r="B388" s="88" t="s">
        <v>680</v>
      </c>
      <c r="C388">
        <f t="shared" ref="C388:C403" si="46">AA4*(1+disc)^-24</f>
        <v>19.850620163361711</v>
      </c>
      <c r="AC388" s="88" t="s">
        <v>1105</v>
      </c>
      <c r="AD388">
        <f t="shared" ref="AD388:AD403" si="47">BB4*(1+disc)^-24</f>
        <v>19.798902722963312</v>
      </c>
    </row>
    <row r="389" spans="2:30" x14ac:dyDescent="0.2">
      <c r="B389" s="88" t="s">
        <v>681</v>
      </c>
      <c r="C389">
        <f t="shared" si="46"/>
        <v>19.693626848042577</v>
      </c>
      <c r="AC389" s="88" t="s">
        <v>1106</v>
      </c>
      <c r="AD389">
        <f t="shared" si="47"/>
        <v>19.630687840637819</v>
      </c>
    </row>
    <row r="390" spans="2:30" x14ac:dyDescent="0.2">
      <c r="B390" s="88" t="s">
        <v>682</v>
      </c>
      <c r="C390">
        <f t="shared" si="46"/>
        <v>19.484761537596853</v>
      </c>
      <c r="AC390" s="88" t="s">
        <v>1107</v>
      </c>
      <c r="AD390">
        <f t="shared" si="47"/>
        <v>19.406325390484156</v>
      </c>
    </row>
    <row r="391" spans="2:30" x14ac:dyDescent="0.2">
      <c r="B391" s="88" t="s">
        <v>683</v>
      </c>
      <c r="C391">
        <f t="shared" si="46"/>
        <v>19.23574519993484</v>
      </c>
      <c r="AC391" s="88" t="s">
        <v>1108</v>
      </c>
      <c r="AD391">
        <f t="shared" si="47"/>
        <v>19.139879584989327</v>
      </c>
    </row>
    <row r="392" spans="2:30" x14ac:dyDescent="0.2">
      <c r="B392" s="88" t="s">
        <v>684</v>
      </c>
      <c r="C392">
        <f t="shared" si="46"/>
        <v>18.955452707364508</v>
      </c>
      <c r="AC392" s="88" t="s">
        <v>1109</v>
      </c>
      <c r="AD392">
        <f t="shared" si="47"/>
        <v>18.842330508094069</v>
      </c>
    </row>
    <row r="393" spans="2:30" x14ac:dyDescent="0.2">
      <c r="B393" s="88" t="s">
        <v>685</v>
      </c>
      <c r="C393">
        <f t="shared" si="46"/>
        <v>18.618450516352187</v>
      </c>
      <c r="AC393" s="88" t="s">
        <v>1110</v>
      </c>
      <c r="AD393">
        <f t="shared" si="47"/>
        <v>18.485978294770845</v>
      </c>
    </row>
    <row r="394" spans="2:30" x14ac:dyDescent="0.2">
      <c r="B394" s="88" t="s">
        <v>686</v>
      </c>
      <c r="C394">
        <f t="shared" si="46"/>
        <v>18.193803361022777</v>
      </c>
      <c r="AC394" s="88" t="s">
        <v>1111</v>
      </c>
      <c r="AD394">
        <f t="shared" si="47"/>
        <v>18.037214236119389</v>
      </c>
    </row>
    <row r="395" spans="2:30" x14ac:dyDescent="0.2">
      <c r="B395" s="88" t="s">
        <v>687</v>
      </c>
      <c r="C395">
        <f t="shared" si="46"/>
        <v>17.671714629024031</v>
      </c>
      <c r="AC395" s="88" t="s">
        <v>1112</v>
      </c>
      <c r="AD395">
        <f t="shared" si="47"/>
        <v>17.486732436943218</v>
      </c>
    </row>
    <row r="396" spans="2:30" x14ac:dyDescent="0.2">
      <c r="B396" s="88" t="s">
        <v>688</v>
      </c>
      <c r="C396">
        <f t="shared" si="46"/>
        <v>17.035971718384058</v>
      </c>
      <c r="AC396" s="88" t="s">
        <v>1113</v>
      </c>
      <c r="AD396">
        <f t="shared" si="47"/>
        <v>16.818362585405346</v>
      </c>
    </row>
    <row r="397" spans="2:30" x14ac:dyDescent="0.2">
      <c r="B397" s="88" t="s">
        <v>689</v>
      </c>
      <c r="C397">
        <f t="shared" si="46"/>
        <v>16.272384436367762</v>
      </c>
      <c r="AC397" s="88" t="s">
        <v>1114</v>
      </c>
      <c r="AD397">
        <f t="shared" si="47"/>
        <v>16.01863054909597</v>
      </c>
    </row>
    <row r="398" spans="2:30" x14ac:dyDescent="0.2">
      <c r="B398" s="88" t="s">
        <v>690</v>
      </c>
      <c r="C398">
        <f t="shared" si="46"/>
        <v>15.372107454950751</v>
      </c>
      <c r="AC398" s="88" t="s">
        <v>1115</v>
      </c>
      <c r="AD398">
        <f t="shared" si="47"/>
        <v>15.080501992628044</v>
      </c>
    </row>
    <row r="399" spans="2:30" x14ac:dyDescent="0.2">
      <c r="B399" s="88" t="s">
        <v>691</v>
      </c>
      <c r="C399">
        <f t="shared" si="46"/>
        <v>14.316853885363123</v>
      </c>
      <c r="AC399" s="88" t="s">
        <v>1116</v>
      </c>
      <c r="AD399">
        <f t="shared" si="47"/>
        <v>13.986730829584708</v>
      </c>
    </row>
    <row r="400" spans="2:30" x14ac:dyDescent="0.2">
      <c r="B400" s="88" t="s">
        <v>692</v>
      </c>
      <c r="C400">
        <f t="shared" si="46"/>
        <v>13.098042898440546</v>
      </c>
      <c r="AC400" s="88" t="s">
        <v>1117</v>
      </c>
      <c r="AD400">
        <f t="shared" si="47"/>
        <v>12.731169341357491</v>
      </c>
    </row>
    <row r="401" spans="2:30" x14ac:dyDescent="0.2">
      <c r="B401" s="88" t="s">
        <v>693</v>
      </c>
      <c r="C401">
        <f t="shared" si="46"/>
        <v>11.726280381543909</v>
      </c>
      <c r="AC401" s="88" t="s">
        <v>1118</v>
      </c>
      <c r="AD401">
        <f t="shared" si="47"/>
        <v>11.328916533582314</v>
      </c>
    </row>
    <row r="402" spans="2:30" x14ac:dyDescent="0.2">
      <c r="B402" s="88" t="s">
        <v>694</v>
      </c>
      <c r="C402">
        <f t="shared" si="46"/>
        <v>10.212686362236521</v>
      </c>
      <c r="AC402" s="88" t="s">
        <v>1119</v>
      </c>
      <c r="AD402">
        <f t="shared" si="47"/>
        <v>9.7950158718967373</v>
      </c>
    </row>
    <row r="403" spans="2:30" x14ac:dyDescent="0.2">
      <c r="B403" s="89" t="s">
        <v>695</v>
      </c>
      <c r="C403">
        <f t="shared" si="46"/>
        <v>7.9116870856926234</v>
      </c>
      <c r="AC403" s="89" t="s">
        <v>1120</v>
      </c>
      <c r="AD403">
        <f t="shared" si="47"/>
        <v>7.4905703944359576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3F8D-0CDD-4A5F-8D0D-7965704C96D7}">
  <dimension ref="A1:BB403"/>
  <sheetViews>
    <sheetView workbookViewId="0">
      <selection activeCell="C1" sqref="C1"/>
    </sheetView>
  </sheetViews>
  <sheetFormatPr baseColWidth="10" defaultColWidth="8.83203125" defaultRowHeight="15" x14ac:dyDescent="0.2"/>
  <cols>
    <col min="2" max="2" width="18.5" customWidth="1"/>
    <col min="3" max="3" width="12.83203125" customWidth="1"/>
    <col min="4" max="27" width="5" customWidth="1"/>
    <col min="28" max="28" width="8.83203125" customWidth="1"/>
    <col min="29" max="29" width="17.5" customWidth="1"/>
    <col min="30" max="30" width="14" customWidth="1"/>
    <col min="31" max="54" width="5" customWidth="1"/>
  </cols>
  <sheetData>
    <row r="1" spans="1:54" x14ac:dyDescent="0.2">
      <c r="A1" s="1" t="s">
        <v>9006</v>
      </c>
      <c r="C1" s="1" t="s">
        <v>72</v>
      </c>
      <c r="AC1" t="s">
        <v>9007</v>
      </c>
    </row>
    <row r="2" spans="1:54" x14ac:dyDescent="0.2">
      <c r="B2" t="s">
        <v>1524</v>
      </c>
      <c r="C2" s="2" t="s">
        <v>9261</v>
      </c>
      <c r="D2" t="s">
        <v>9262</v>
      </c>
      <c r="E2" t="s">
        <v>9263</v>
      </c>
      <c r="F2" t="s">
        <v>9264</v>
      </c>
      <c r="G2" t="s">
        <v>9265</v>
      </c>
      <c r="H2" t="s">
        <v>9266</v>
      </c>
      <c r="I2" t="s">
        <v>9267</v>
      </c>
      <c r="J2" t="s">
        <v>9268</v>
      </c>
      <c r="K2" t="s">
        <v>9269</v>
      </c>
      <c r="L2" t="s">
        <v>9276</v>
      </c>
      <c r="M2" t="s">
        <v>9277</v>
      </c>
      <c r="N2" t="s">
        <v>9278</v>
      </c>
      <c r="O2" t="s">
        <v>9279</v>
      </c>
      <c r="P2" t="s">
        <v>9280</v>
      </c>
      <c r="Q2" t="s">
        <v>9281</v>
      </c>
      <c r="R2" t="s">
        <v>9282</v>
      </c>
      <c r="S2" t="s">
        <v>9283</v>
      </c>
      <c r="T2" t="s">
        <v>9284</v>
      </c>
      <c r="U2" t="s">
        <v>9285</v>
      </c>
      <c r="V2" t="s">
        <v>9270</v>
      </c>
      <c r="W2" t="s">
        <v>9271</v>
      </c>
      <c r="X2" t="s">
        <v>9272</v>
      </c>
      <c r="Y2" t="s">
        <v>9273</v>
      </c>
      <c r="Z2" t="s">
        <v>9274</v>
      </c>
      <c r="AA2" t="s">
        <v>9275</v>
      </c>
      <c r="AC2" t="s">
        <v>1523</v>
      </c>
      <c r="AD2" s="2" t="s">
        <v>9261</v>
      </c>
      <c r="AE2" t="s">
        <v>9262</v>
      </c>
      <c r="AF2" t="s">
        <v>9263</v>
      </c>
      <c r="AG2" t="s">
        <v>9264</v>
      </c>
      <c r="AH2" t="s">
        <v>9265</v>
      </c>
      <c r="AI2" t="s">
        <v>9266</v>
      </c>
      <c r="AJ2" t="s">
        <v>9267</v>
      </c>
      <c r="AK2" t="s">
        <v>9268</v>
      </c>
      <c r="AL2" t="s">
        <v>9269</v>
      </c>
      <c r="AM2" t="s">
        <v>9276</v>
      </c>
      <c r="AN2" t="s">
        <v>9277</v>
      </c>
      <c r="AO2" t="s">
        <v>9278</v>
      </c>
      <c r="AP2" t="s">
        <v>9279</v>
      </c>
      <c r="AQ2" t="s">
        <v>9280</v>
      </c>
      <c r="AR2" t="s">
        <v>9281</v>
      </c>
      <c r="AS2" t="s">
        <v>9282</v>
      </c>
      <c r="AT2" t="s">
        <v>9283</v>
      </c>
      <c r="AU2" t="s">
        <v>9284</v>
      </c>
      <c r="AV2" t="s">
        <v>9285</v>
      </c>
      <c r="AW2" t="s">
        <v>9270</v>
      </c>
      <c r="AX2" t="s">
        <v>9271</v>
      </c>
      <c r="AY2" t="s">
        <v>9272</v>
      </c>
      <c r="AZ2" t="s">
        <v>9273</v>
      </c>
      <c r="BA2" t="s">
        <v>9274</v>
      </c>
      <c r="BB2" t="s">
        <v>9275</v>
      </c>
    </row>
    <row r="3" spans="1:54" x14ac:dyDescent="0.2">
      <c r="C3">
        <v>2025</v>
      </c>
      <c r="D3">
        <v>2026</v>
      </c>
      <c r="E3">
        <v>2027</v>
      </c>
      <c r="F3">
        <v>2028</v>
      </c>
      <c r="G3">
        <v>2029</v>
      </c>
      <c r="H3">
        <v>2030</v>
      </c>
      <c r="I3">
        <v>2031</v>
      </c>
      <c r="J3">
        <v>2032</v>
      </c>
      <c r="K3">
        <v>2033</v>
      </c>
      <c r="L3">
        <v>2034</v>
      </c>
      <c r="M3">
        <v>2035</v>
      </c>
      <c r="N3">
        <v>2036</v>
      </c>
      <c r="O3">
        <v>2037</v>
      </c>
      <c r="P3">
        <v>2038</v>
      </c>
      <c r="Q3">
        <v>2039</v>
      </c>
      <c r="R3">
        <v>2040</v>
      </c>
      <c r="S3">
        <v>2041</v>
      </c>
      <c r="T3">
        <v>2042</v>
      </c>
      <c r="U3">
        <v>2043</v>
      </c>
      <c r="V3">
        <v>2044</v>
      </c>
      <c r="W3">
        <v>2045</v>
      </c>
      <c r="X3">
        <v>2046</v>
      </c>
      <c r="Y3">
        <v>2047</v>
      </c>
      <c r="Z3">
        <v>2048</v>
      </c>
      <c r="AA3">
        <v>2049</v>
      </c>
      <c r="AD3">
        <v>2025</v>
      </c>
      <c r="AE3">
        <v>2026</v>
      </c>
      <c r="AF3">
        <v>2027</v>
      </c>
      <c r="AG3">
        <v>2028</v>
      </c>
      <c r="AH3">
        <v>2029</v>
      </c>
      <c r="AI3">
        <v>2030</v>
      </c>
      <c r="AJ3">
        <v>2031</v>
      </c>
      <c r="AK3">
        <v>2032</v>
      </c>
      <c r="AL3">
        <v>2033</v>
      </c>
      <c r="AM3">
        <v>2034</v>
      </c>
      <c r="AN3">
        <v>2035</v>
      </c>
      <c r="AO3">
        <v>2036</v>
      </c>
      <c r="AP3">
        <v>2037</v>
      </c>
      <c r="AQ3">
        <v>2038</v>
      </c>
      <c r="AR3">
        <v>2039</v>
      </c>
      <c r="AS3">
        <v>2040</v>
      </c>
      <c r="AT3">
        <v>2041</v>
      </c>
      <c r="AU3">
        <v>2042</v>
      </c>
      <c r="AV3">
        <v>2043</v>
      </c>
      <c r="AW3">
        <v>2044</v>
      </c>
      <c r="AX3">
        <v>2045</v>
      </c>
      <c r="AY3">
        <v>2046</v>
      </c>
      <c r="AZ3">
        <v>2047</v>
      </c>
      <c r="BA3">
        <v>2048</v>
      </c>
      <c r="BB3">
        <v>2049</v>
      </c>
    </row>
    <row r="4" spans="1:54" x14ac:dyDescent="0.2">
      <c r="B4" s="87" t="s">
        <v>296</v>
      </c>
      <c r="C4">
        <v>19.450538776278364</v>
      </c>
      <c r="D4">
        <v>19.461962153414429</v>
      </c>
      <c r="E4">
        <v>19.473411151853089</v>
      </c>
      <c r="F4">
        <v>19.484885930572133</v>
      </c>
      <c r="G4">
        <v>19.494302074660361</v>
      </c>
      <c r="H4">
        <v>19.50373966303048</v>
      </c>
      <c r="I4">
        <v>19.51319883773585</v>
      </c>
      <c r="J4">
        <v>19.522679742225368</v>
      </c>
      <c r="K4">
        <v>19.532182521359658</v>
      </c>
      <c r="L4">
        <v>19.540353909120203</v>
      </c>
      <c r="M4">
        <v>19.548544591250518</v>
      </c>
      <c r="N4">
        <v>19.55675470186884</v>
      </c>
      <c r="O4">
        <v>19.564984376437497</v>
      </c>
      <c r="P4">
        <v>19.573233751778691</v>
      </c>
      <c r="Q4">
        <v>19.580611930338861</v>
      </c>
      <c r="R4">
        <v>19.588008785752031</v>
      </c>
      <c r="S4">
        <v>19.595424457196621</v>
      </c>
      <c r="T4">
        <v>19.602859085321228</v>
      </c>
      <c r="U4">
        <v>19.610312812262737</v>
      </c>
      <c r="V4">
        <v>19.617171759958474</v>
      </c>
      <c r="W4">
        <v>19.624049178296879</v>
      </c>
      <c r="X4">
        <v>19.630945212408246</v>
      </c>
      <c r="Y4">
        <v>19.637860009029929</v>
      </c>
      <c r="Z4">
        <v>19.644793716527019</v>
      </c>
      <c r="AA4">
        <v>19.651228453402357</v>
      </c>
      <c r="AC4" s="87" t="s">
        <v>697</v>
      </c>
      <c r="AD4">
        <v>19.363233951886777</v>
      </c>
      <c r="AE4">
        <v>19.375913135073702</v>
      </c>
      <c r="AF4">
        <v>19.388622600891036</v>
      </c>
      <c r="AG4">
        <v>19.401362548474808</v>
      </c>
      <c r="AH4">
        <v>19.411781318136715</v>
      </c>
      <c r="AI4">
        <v>19.422225139017584</v>
      </c>
      <c r="AJ4">
        <v>19.432694187104861</v>
      </c>
      <c r="AK4">
        <v>19.443188640257329</v>
      </c>
      <c r="AL4">
        <v>19.45370867822896</v>
      </c>
      <c r="AM4">
        <v>19.462728617737106</v>
      </c>
      <c r="AN4">
        <v>19.471770939622701</v>
      </c>
      <c r="AO4">
        <v>19.480835809300636</v>
      </c>
      <c r="AP4">
        <v>19.489923393985656</v>
      </c>
      <c r="AQ4">
        <v>19.499033862715585</v>
      </c>
      <c r="AR4">
        <v>19.507158449355821</v>
      </c>
      <c r="AS4">
        <v>19.515304567647249</v>
      </c>
      <c r="AT4">
        <v>19.523472388334728</v>
      </c>
      <c r="AU4">
        <v>19.531662084123123</v>
      </c>
      <c r="AV4">
        <v>19.539873829703893</v>
      </c>
      <c r="AW4">
        <v>19.547412857471492</v>
      </c>
      <c r="AX4">
        <v>19.554973095319969</v>
      </c>
      <c r="AY4">
        <v>19.562554720535054</v>
      </c>
      <c r="AZ4">
        <v>19.570157912534846</v>
      </c>
      <c r="BA4">
        <v>19.577782852899968</v>
      </c>
      <c r="BB4">
        <v>19.58484740764969</v>
      </c>
    </row>
    <row r="5" spans="1:54" x14ac:dyDescent="0.2">
      <c r="B5" s="88" t="s">
        <v>297</v>
      </c>
      <c r="C5">
        <v>19.288409294583591</v>
      </c>
      <c r="D5">
        <v>19.29893704640709</v>
      </c>
      <c r="E5">
        <v>19.309493278037962</v>
      </c>
      <c r="F5">
        <v>19.320078176951132</v>
      </c>
      <c r="G5">
        <v>19.328983768094069</v>
      </c>
      <c r="H5">
        <v>19.33791404438718</v>
      </c>
      <c r="I5">
        <v>19.346869177188999</v>
      </c>
      <c r="J5">
        <v>19.355849339549081</v>
      </c>
      <c r="K5">
        <v>19.364854706227575</v>
      </c>
      <c r="L5">
        <v>19.372776522956634</v>
      </c>
      <c r="M5">
        <v>19.380721078208424</v>
      </c>
      <c r="N5">
        <v>19.38868853594186</v>
      </c>
      <c r="O5">
        <v>19.396679061763088</v>
      </c>
      <c r="P5">
        <v>19.4046928229447</v>
      </c>
      <c r="Q5">
        <v>19.412033137707226</v>
      </c>
      <c r="R5">
        <v>19.419395870586683</v>
      </c>
      <c r="S5">
        <v>19.426781193449571</v>
      </c>
      <c r="T5">
        <v>19.434189279980554</v>
      </c>
      <c r="U5">
        <v>19.441620305704816</v>
      </c>
      <c r="V5">
        <v>19.448616832620999</v>
      </c>
      <c r="W5">
        <v>19.455635809359951</v>
      </c>
      <c r="X5">
        <v>19.46267741634491</v>
      </c>
      <c r="Y5">
        <v>19.469741835999223</v>
      </c>
      <c r="Z5">
        <v>19.476829252772053</v>
      </c>
      <c r="AA5">
        <v>19.483538916497928</v>
      </c>
      <c r="AC5" s="88" t="s">
        <v>698</v>
      </c>
      <c r="AD5">
        <v>19.194227611308126</v>
      </c>
      <c r="AE5">
        <v>19.205819689837739</v>
      </c>
      <c r="AF5">
        <v>19.217445114161045</v>
      </c>
      <c r="AG5">
        <v>19.229104117851865</v>
      </c>
      <c r="AH5">
        <v>19.2388748562947</v>
      </c>
      <c r="AI5">
        <v>19.248674206726633</v>
      </c>
      <c r="AJ5">
        <v>19.258502380651979</v>
      </c>
      <c r="AK5">
        <v>19.268359591837303</v>
      </c>
      <c r="AL5">
        <v>19.278246056340265</v>
      </c>
      <c r="AM5">
        <v>19.286915873817346</v>
      </c>
      <c r="AN5">
        <v>19.295611901549169</v>
      </c>
      <c r="AO5">
        <v>19.304334341209444</v>
      </c>
      <c r="AP5">
        <v>19.313083396673903</v>
      </c>
      <c r="AQ5">
        <v>19.321859274048755</v>
      </c>
      <c r="AR5">
        <v>19.329874100460824</v>
      </c>
      <c r="AS5">
        <v>19.337914640084676</v>
      </c>
      <c r="AT5">
        <v>19.34598110334181</v>
      </c>
      <c r="AU5">
        <v>19.354073703074722</v>
      </c>
      <c r="AV5">
        <v>19.362192654579662</v>
      </c>
      <c r="AW5">
        <v>19.369821287842782</v>
      </c>
      <c r="AX5">
        <v>19.377475593781615</v>
      </c>
      <c r="AY5">
        <v>19.385155792440038</v>
      </c>
      <c r="AZ5">
        <v>19.392862106513221</v>
      </c>
      <c r="BA5">
        <v>19.400594761385126</v>
      </c>
      <c r="BB5">
        <v>19.407906199426687</v>
      </c>
    </row>
    <row r="6" spans="1:54" x14ac:dyDescent="0.2">
      <c r="B6" s="88" t="s">
        <v>298</v>
      </c>
      <c r="C6">
        <v>19.012866883802168</v>
      </c>
      <c r="D6">
        <v>19.024660795666712</v>
      </c>
      <c r="E6">
        <v>19.036489243407775</v>
      </c>
      <c r="F6">
        <v>19.048352458778037</v>
      </c>
      <c r="G6">
        <v>19.058460550951128</v>
      </c>
      <c r="H6">
        <v>19.068598980413807</v>
      </c>
      <c r="I6">
        <v>19.078767960950746</v>
      </c>
      <c r="J6">
        <v>19.088967708459013</v>
      </c>
      <c r="K6">
        <v>19.099198440972497</v>
      </c>
      <c r="L6">
        <v>19.108293025307152</v>
      </c>
      <c r="M6">
        <v>19.117415795173105</v>
      </c>
      <c r="N6">
        <v>19.126566956214184</v>
      </c>
      <c r="O6">
        <v>19.135746716141711</v>
      </c>
      <c r="P6">
        <v>19.144955284758389</v>
      </c>
      <c r="Q6">
        <v>19.153473207552064</v>
      </c>
      <c r="R6">
        <v>19.162019097857538</v>
      </c>
      <c r="S6">
        <v>19.170593172085542</v>
      </c>
      <c r="T6">
        <v>19.179195648937128</v>
      </c>
      <c r="U6">
        <v>19.187826749431725</v>
      </c>
      <c r="V6">
        <v>19.196023368265223</v>
      </c>
      <c r="W6">
        <v>19.204248112091829</v>
      </c>
      <c r="X6">
        <v>19.212501208676692</v>
      </c>
      <c r="Y6">
        <v>19.220782888310662</v>
      </c>
      <c r="Z6">
        <v>19.229093383842798</v>
      </c>
      <c r="AA6">
        <v>19.237017198504972</v>
      </c>
      <c r="AC6" s="88" t="s">
        <v>699</v>
      </c>
      <c r="AD6">
        <v>18.900595386038315</v>
      </c>
      <c r="AE6">
        <v>18.91353148492794</v>
      </c>
      <c r="AF6">
        <v>18.926507879866076</v>
      </c>
      <c r="AG6">
        <v>18.939524858995362</v>
      </c>
      <c r="AH6">
        <v>18.950571235828242</v>
      </c>
      <c r="AI6">
        <v>18.961652677490818</v>
      </c>
      <c r="AJ6">
        <v>18.972769447479234</v>
      </c>
      <c r="AK6">
        <v>18.983921812113103</v>
      </c>
      <c r="AL6">
        <v>18.995110040571451</v>
      </c>
      <c r="AM6">
        <v>19.005024924654553</v>
      </c>
      <c r="AN6">
        <v>19.014972224792789</v>
      </c>
      <c r="AO6">
        <v>19.024952193674082</v>
      </c>
      <c r="AP6">
        <v>19.034965086748375</v>
      </c>
      <c r="AQ6">
        <v>19.045011162263055</v>
      </c>
      <c r="AR6">
        <v>19.054277218046824</v>
      </c>
      <c r="AS6">
        <v>19.063575294306617</v>
      </c>
      <c r="AT6">
        <v>19.072905655795992</v>
      </c>
      <c r="AU6">
        <v>19.082268570316739</v>
      </c>
      <c r="AV6">
        <v>19.091664308760134</v>
      </c>
      <c r="AW6">
        <v>19.10057032921528</v>
      </c>
      <c r="AX6">
        <v>19.109508464155077</v>
      </c>
      <c r="AY6">
        <v>19.118478991186958</v>
      </c>
      <c r="AZ6">
        <v>19.127482191265166</v>
      </c>
      <c r="BA6">
        <v>19.136518348738164</v>
      </c>
      <c r="BB6">
        <v>19.14512510550081</v>
      </c>
    </row>
    <row r="7" spans="1:54" x14ac:dyDescent="0.2">
      <c r="B7" s="88" t="s">
        <v>299</v>
      </c>
      <c r="C7">
        <v>18.666451787684696</v>
      </c>
      <c r="D7">
        <v>18.679930500951496</v>
      </c>
      <c r="E7">
        <v>18.693451262360838</v>
      </c>
      <c r="F7">
        <v>18.707014358681558</v>
      </c>
      <c r="G7">
        <v>18.718710598902735</v>
      </c>
      <c r="H7">
        <v>18.730444238656098</v>
      </c>
      <c r="I7">
        <v>18.742215544849412</v>
      </c>
      <c r="J7">
        <v>18.754024787030328</v>
      </c>
      <c r="K7">
        <v>18.765872237416851</v>
      </c>
      <c r="L7">
        <v>18.77650477400811</v>
      </c>
      <c r="M7">
        <v>18.787172330773309</v>
      </c>
      <c r="N7">
        <v>18.797875165780649</v>
      </c>
      <c r="O7">
        <v>18.80861353969394</v>
      </c>
      <c r="P7">
        <v>18.8193877158029</v>
      </c>
      <c r="Q7">
        <v>18.829438750256756</v>
      </c>
      <c r="R7">
        <v>18.839524735800417</v>
      </c>
      <c r="S7">
        <v>18.849645945041079</v>
      </c>
      <c r="T7">
        <v>18.859802653471881</v>
      </c>
      <c r="U7">
        <v>18.869995139507033</v>
      </c>
      <c r="V7">
        <v>18.879738261626724</v>
      </c>
      <c r="W7">
        <v>18.889516657416348</v>
      </c>
      <c r="X7">
        <v>18.899330614454147</v>
      </c>
      <c r="Y7">
        <v>18.909180423508232</v>
      </c>
      <c r="Z7">
        <v>18.919066378577398</v>
      </c>
      <c r="AA7">
        <v>18.928539406260295</v>
      </c>
      <c r="AC7" s="88" t="s">
        <v>700</v>
      </c>
      <c r="AD7">
        <v>18.531702952647471</v>
      </c>
      <c r="AE7">
        <v>18.546435679950534</v>
      </c>
      <c r="AF7">
        <v>18.561217314091671</v>
      </c>
      <c r="AG7">
        <v>18.576048210929105</v>
      </c>
      <c r="AH7">
        <v>18.588785753249216</v>
      </c>
      <c r="AI7">
        <v>18.601566415354785</v>
      </c>
      <c r="AJ7">
        <v>18.614390525787165</v>
      </c>
      <c r="AK7">
        <v>18.627258416613294</v>
      </c>
      <c r="AL7">
        <v>18.64017042347049</v>
      </c>
      <c r="AM7">
        <v>18.651723100599735</v>
      </c>
      <c r="AN7">
        <v>18.663315974357584</v>
      </c>
      <c r="AO7">
        <v>18.674949361550915</v>
      </c>
      <c r="AP7">
        <v>18.686623582452373</v>
      </c>
      <c r="AQ7">
        <v>18.698338960844787</v>
      </c>
      <c r="AR7">
        <v>18.709237870327264</v>
      </c>
      <c r="AS7">
        <v>18.720176732117519</v>
      </c>
      <c r="AT7">
        <v>18.731155879483559</v>
      </c>
      <c r="AU7">
        <v>18.742175649532729</v>
      </c>
      <c r="AV7">
        <v>18.753236383263399</v>
      </c>
      <c r="AW7">
        <v>18.763791076048406</v>
      </c>
      <c r="AX7">
        <v>18.774385991888096</v>
      </c>
      <c r="AY7">
        <v>18.785021481088435</v>
      </c>
      <c r="AZ7">
        <v>18.795697898180798</v>
      </c>
      <c r="BA7">
        <v>18.806415601981669</v>
      </c>
      <c r="BB7">
        <v>18.816676469030096</v>
      </c>
    </row>
    <row r="8" spans="1:54" x14ac:dyDescent="0.2">
      <c r="B8" s="88" t="s">
        <v>300</v>
      </c>
      <c r="C8">
        <v>18.257282702119582</v>
      </c>
      <c r="D8">
        <v>18.272360456379943</v>
      </c>
      <c r="E8">
        <v>18.287488740044171</v>
      </c>
      <c r="F8">
        <v>18.302667904212687</v>
      </c>
      <c r="G8">
        <v>18.31597087091188</v>
      </c>
      <c r="H8">
        <v>18.32931950876559</v>
      </c>
      <c r="I8">
        <v>18.342714148502168</v>
      </c>
      <c r="J8">
        <v>18.35615512412409</v>
      </c>
      <c r="K8">
        <v>18.369642772945742</v>
      </c>
      <c r="L8">
        <v>18.381898816031612</v>
      </c>
      <c r="M8">
        <v>18.394198053906347</v>
      </c>
      <c r="N8">
        <v>18.406540808571119</v>
      </c>
      <c r="O8">
        <v>18.418927405266995</v>
      </c>
      <c r="P8">
        <v>18.431358172512525</v>
      </c>
      <c r="Q8">
        <v>18.443078389882146</v>
      </c>
      <c r="R8">
        <v>18.454842032776739</v>
      </c>
      <c r="S8">
        <v>18.466649443068157</v>
      </c>
      <c r="T8">
        <v>18.478500966248212</v>
      </c>
      <c r="U8">
        <v>18.49039695147264</v>
      </c>
      <c r="V8">
        <v>18.501849581525917</v>
      </c>
      <c r="W8">
        <v>18.513346223323129</v>
      </c>
      <c r="X8">
        <v>18.524887238575754</v>
      </c>
      <c r="Y8">
        <v>18.536472993008257</v>
      </c>
      <c r="Z8">
        <v>18.548103856409551</v>
      </c>
      <c r="AA8">
        <v>18.559301570338299</v>
      </c>
      <c r="AC8" s="88" t="s">
        <v>701</v>
      </c>
      <c r="AD8">
        <v>18.098060605069254</v>
      </c>
      <c r="AE8">
        <v>18.114468708323447</v>
      </c>
      <c r="AF8">
        <v>18.130935351864046</v>
      </c>
      <c r="AG8">
        <v>18.147460970301061</v>
      </c>
      <c r="AH8">
        <v>18.161886142501285</v>
      </c>
      <c r="AI8">
        <v>18.176363809818049</v>
      </c>
      <c r="AJ8">
        <v>18.190894378671977</v>
      </c>
      <c r="AK8">
        <v>18.205478259851574</v>
      </c>
      <c r="AL8">
        <v>18.220115868568662</v>
      </c>
      <c r="AM8">
        <v>18.233378553949112</v>
      </c>
      <c r="AN8">
        <v>18.246690699088141</v>
      </c>
      <c r="AO8">
        <v>18.260052698808863</v>
      </c>
      <c r="AP8">
        <v>18.273464952257225</v>
      </c>
      <c r="AQ8">
        <v>18.286927862957327</v>
      </c>
      <c r="AR8">
        <v>18.299588524091988</v>
      </c>
      <c r="AS8">
        <v>18.312298728589216</v>
      </c>
      <c r="AT8">
        <v>18.325058894026071</v>
      </c>
      <c r="AU8">
        <v>18.337869442792975</v>
      </c>
      <c r="AV8">
        <v>18.35073080215847</v>
      </c>
      <c r="AW8">
        <v>18.363093303806444</v>
      </c>
      <c r="AX8">
        <v>18.375505909693334</v>
      </c>
      <c r="AY8">
        <v>18.387969060105632</v>
      </c>
      <c r="AZ8">
        <v>18.400483200643546</v>
      </c>
      <c r="BA8">
        <v>18.413048782296045</v>
      </c>
      <c r="BB8">
        <v>18.425137319514427</v>
      </c>
    </row>
    <row r="9" spans="1:54" x14ac:dyDescent="0.2">
      <c r="B9" s="88" t="s">
        <v>301</v>
      </c>
      <c r="C9">
        <v>17.763547894261691</v>
      </c>
      <c r="D9">
        <v>17.780274552335779</v>
      </c>
      <c r="E9">
        <v>17.797061516443314</v>
      </c>
      <c r="F9">
        <v>17.813909213297102</v>
      </c>
      <c r="G9">
        <v>17.828949845985978</v>
      </c>
      <c r="H9">
        <v>17.844045953758734</v>
      </c>
      <c r="I9">
        <v>17.859197944147475</v>
      </c>
      <c r="J9">
        <v>17.874406228720993</v>
      </c>
      <c r="K9">
        <v>17.88967122313122</v>
      </c>
      <c r="L9">
        <v>17.903734647016204</v>
      </c>
      <c r="M9">
        <v>17.917851108778475</v>
      </c>
      <c r="N9">
        <v>17.932021008381842</v>
      </c>
      <c r="O9">
        <v>17.946244749814738</v>
      </c>
      <c r="P9">
        <v>17.960522741136856</v>
      </c>
      <c r="Q9">
        <v>17.974143694945521</v>
      </c>
      <c r="R9">
        <v>17.987818400329072</v>
      </c>
      <c r="S9">
        <v>18.001547284481145</v>
      </c>
      <c r="T9">
        <v>18.015330779118699</v>
      </c>
      <c r="U9">
        <v>18.029169320537054</v>
      </c>
      <c r="V9">
        <v>18.042587006298923</v>
      </c>
      <c r="W9">
        <v>18.056059412705913</v>
      </c>
      <c r="X9">
        <v>18.069586993262007</v>
      </c>
      <c r="Y9">
        <v>18.083170206503031</v>
      </c>
      <c r="Z9">
        <v>18.096809516061022</v>
      </c>
      <c r="AA9">
        <v>18.109992750448448</v>
      </c>
      <c r="AC9" s="88" t="s">
        <v>702</v>
      </c>
      <c r="AD9">
        <v>17.576596817523846</v>
      </c>
      <c r="AE9">
        <v>17.59470774257975</v>
      </c>
      <c r="AF9">
        <v>17.612888236345331</v>
      </c>
      <c r="AG9">
        <v>17.631138825558288</v>
      </c>
      <c r="AH9">
        <v>17.647370104432195</v>
      </c>
      <c r="AI9">
        <v>17.66366493686213</v>
      </c>
      <c r="AJ9">
        <v>17.680023822709767</v>
      </c>
      <c r="AK9">
        <v>17.6964472672155</v>
      </c>
      <c r="AL9">
        <v>17.712935781066399</v>
      </c>
      <c r="AM9">
        <v>17.728086627841275</v>
      </c>
      <c r="AN9">
        <v>17.743298046995381</v>
      </c>
      <c r="AO9">
        <v>17.758570528288942</v>
      </c>
      <c r="AP9">
        <v>17.773904566847705</v>
      </c>
      <c r="AQ9">
        <v>17.789300663231515</v>
      </c>
      <c r="AR9">
        <v>17.803954430119191</v>
      </c>
      <c r="AS9">
        <v>17.81866939311308</v>
      </c>
      <c r="AT9">
        <v>17.833446073485757</v>
      </c>
      <c r="AU9">
        <v>17.848284998521144</v>
      </c>
      <c r="AV9">
        <v>17.863186701595183</v>
      </c>
      <c r="AW9">
        <v>17.877615138556266</v>
      </c>
      <c r="AX9">
        <v>17.892105758398518</v>
      </c>
      <c r="AY9">
        <v>17.906659112677847</v>
      </c>
      <c r="AZ9">
        <v>17.921275759610012</v>
      </c>
      <c r="BA9">
        <v>17.935956264164634</v>
      </c>
      <c r="BB9">
        <v>17.950136927458264</v>
      </c>
    </row>
    <row r="10" spans="1:54" x14ac:dyDescent="0.2">
      <c r="B10" s="88" t="s">
        <v>302</v>
      </c>
      <c r="C10">
        <v>17.15485514257032</v>
      </c>
      <c r="D10">
        <v>17.173517870753237</v>
      </c>
      <c r="E10">
        <v>17.192252442023495</v>
      </c>
      <c r="F10">
        <v>17.211059372873773</v>
      </c>
      <c r="G10">
        <v>17.228152936872252</v>
      </c>
      <c r="H10">
        <v>17.245313734857483</v>
      </c>
      <c r="I10">
        <v>17.262542267139228</v>
      </c>
      <c r="J10">
        <v>17.279839038983152</v>
      </c>
      <c r="K10">
        <v>17.297204560667574</v>
      </c>
      <c r="L10">
        <v>17.313402948031822</v>
      </c>
      <c r="M10">
        <v>17.32966627917482</v>
      </c>
      <c r="N10">
        <v>17.345995049093027</v>
      </c>
      <c r="O10">
        <v>17.362389757762294</v>
      </c>
      <c r="P10">
        <v>17.378850910195247</v>
      </c>
      <c r="Q10">
        <v>17.394729978452009</v>
      </c>
      <c r="R10">
        <v>17.410675390032019</v>
      </c>
      <c r="S10">
        <v>17.42668767699584</v>
      </c>
      <c r="T10">
        <v>17.44276737703623</v>
      </c>
      <c r="U10">
        <v>17.458915033546319</v>
      </c>
      <c r="V10">
        <v>17.474678519640754</v>
      </c>
      <c r="W10">
        <v>17.490509851977077</v>
      </c>
      <c r="X10">
        <v>17.50640959746443</v>
      </c>
      <c r="Y10">
        <v>17.522378329301528</v>
      </c>
      <c r="Z10">
        <v>17.538416627056847</v>
      </c>
      <c r="AA10">
        <v>17.553968999466814</v>
      </c>
      <c r="AC10" s="88" t="s">
        <v>703</v>
      </c>
      <c r="AD10">
        <v>16.934938442810136</v>
      </c>
      <c r="AE10">
        <v>16.955042272109228</v>
      </c>
      <c r="AF10">
        <v>16.97522862799665</v>
      </c>
      <c r="AG10">
        <v>16.995498146208615</v>
      </c>
      <c r="AH10">
        <v>17.013856347105587</v>
      </c>
      <c r="AI10">
        <v>17.032291319651868</v>
      </c>
      <c r="AJ10">
        <v>17.050803676302511</v>
      </c>
      <c r="AK10">
        <v>17.069394036107415</v>
      </c>
      <c r="AL10">
        <v>17.08806302479455</v>
      </c>
      <c r="AM10">
        <v>17.10543641879439</v>
      </c>
      <c r="AN10">
        <v>17.122883786261074</v>
      </c>
      <c r="AO10">
        <v>17.14040573245402</v>
      </c>
      <c r="AP10">
        <v>17.158002869265083</v>
      </c>
      <c r="AQ10">
        <v>17.175675815303098</v>
      </c>
      <c r="AR10">
        <v>17.192689727145126</v>
      </c>
      <c r="AS10">
        <v>17.209779007725452</v>
      </c>
      <c r="AT10">
        <v>17.226944305571141</v>
      </c>
      <c r="AU10">
        <v>17.244186276689632</v>
      </c>
      <c r="AV10">
        <v>17.261505584668864</v>
      </c>
      <c r="AW10">
        <v>17.278392853706318</v>
      </c>
      <c r="AX10">
        <v>17.295357075116311</v>
      </c>
      <c r="AY10">
        <v>17.312398937738905</v>
      </c>
      <c r="AZ10">
        <v>17.329519138734543</v>
      </c>
      <c r="BA10">
        <v>17.346718383701155</v>
      </c>
      <c r="BB10">
        <v>17.363387692731227</v>
      </c>
    </row>
    <row r="11" spans="1:54" x14ac:dyDescent="0.2">
      <c r="B11" s="88" t="s">
        <v>303</v>
      </c>
      <c r="C11">
        <v>16.42113181727564</v>
      </c>
      <c r="D11">
        <v>16.44180293086642</v>
      </c>
      <c r="E11">
        <v>16.462558800714145</v>
      </c>
      <c r="F11">
        <v>16.483400045339096</v>
      </c>
      <c r="G11">
        <v>16.502700221584245</v>
      </c>
      <c r="H11">
        <v>16.522081187012414</v>
      </c>
      <c r="I11">
        <v>16.541543550346997</v>
      </c>
      <c r="J11">
        <v>16.561087926336985</v>
      </c>
      <c r="K11">
        <v>16.58071493582564</v>
      </c>
      <c r="L11">
        <v>16.599236640085827</v>
      </c>
      <c r="M11">
        <v>16.617837206673563</v>
      </c>
      <c r="N11">
        <v>16.636517243143928</v>
      </c>
      <c r="O11">
        <v>16.655277363157658</v>
      </c>
      <c r="P11">
        <v>16.674118186551542</v>
      </c>
      <c r="Q11">
        <v>16.692471462395538</v>
      </c>
      <c r="R11">
        <v>16.710905942578766</v>
      </c>
      <c r="S11">
        <v>16.729422284610646</v>
      </c>
      <c r="T11">
        <v>16.748021152955261</v>
      </c>
      <c r="U11">
        <v>16.766703219115463</v>
      </c>
      <c r="V11">
        <v>16.785058888397721</v>
      </c>
      <c r="W11">
        <v>16.80349799946795</v>
      </c>
      <c r="X11">
        <v>16.822021255855574</v>
      </c>
      <c r="Y11">
        <v>16.840629368891779</v>
      </c>
      <c r="Z11">
        <v>16.859323057808641</v>
      </c>
      <c r="AA11">
        <v>16.877514544321905</v>
      </c>
      <c r="AC11" s="88" t="s">
        <v>704</v>
      </c>
      <c r="AD11">
        <v>16.164055636105196</v>
      </c>
      <c r="AE11">
        <v>16.186197560562505</v>
      </c>
      <c r="AF11">
        <v>16.208436393536502</v>
      </c>
      <c r="AG11">
        <v>16.230772893871709</v>
      </c>
      <c r="AH11">
        <v>16.251392797498539</v>
      </c>
      <c r="AI11">
        <v>16.272104616421352</v>
      </c>
      <c r="AJ11">
        <v>16.292909094121192</v>
      </c>
      <c r="AK11">
        <v>16.313806982085286</v>
      </c>
      <c r="AL11">
        <v>16.334799039907708</v>
      </c>
      <c r="AM11">
        <v>16.354567785326935</v>
      </c>
      <c r="AN11">
        <v>16.374426089268663</v>
      </c>
      <c r="AO11">
        <v>16.394374693353534</v>
      </c>
      <c r="AP11">
        <v>16.414414347326421</v>
      </c>
      <c r="AQ11">
        <v>16.434545809159658</v>
      </c>
      <c r="AR11">
        <v>16.454122308985703</v>
      </c>
      <c r="AS11">
        <v>16.473790825332689</v>
      </c>
      <c r="AT11">
        <v>16.493552158542066</v>
      </c>
      <c r="AU11">
        <v>16.513407118185015</v>
      </c>
      <c r="AV11">
        <v>16.533356523185631</v>
      </c>
      <c r="AW11">
        <v>16.552938228923935</v>
      </c>
      <c r="AX11">
        <v>16.572614358006426</v>
      </c>
      <c r="AY11">
        <v>16.592385764245858</v>
      </c>
      <c r="AZ11">
        <v>16.612253311769066</v>
      </c>
      <c r="BA11">
        <v>16.632217875161817</v>
      </c>
      <c r="BB11">
        <v>16.651638166844503</v>
      </c>
    </row>
    <row r="12" spans="1:54" x14ac:dyDescent="0.2">
      <c r="B12" s="88" t="s">
        <v>304</v>
      </c>
      <c r="C12">
        <v>15.546253708828889</v>
      </c>
      <c r="D12">
        <v>15.568924201615829</v>
      </c>
      <c r="E12">
        <v>15.591693461437297</v>
      </c>
      <c r="F12">
        <v>15.614562218843398</v>
      </c>
      <c r="G12">
        <v>15.63615086334905</v>
      </c>
      <c r="H12">
        <v>15.657835491693804</v>
      </c>
      <c r="I12">
        <v>15.679616835579138</v>
      </c>
      <c r="J12">
        <v>15.70149563393586</v>
      </c>
      <c r="K12">
        <v>15.723472633006004</v>
      </c>
      <c r="L12">
        <v>15.744452459822469</v>
      </c>
      <c r="M12">
        <v>15.765527030526219</v>
      </c>
      <c r="N12">
        <v>15.786697082612186</v>
      </c>
      <c r="O12">
        <v>15.807963360972051</v>
      </c>
      <c r="P12">
        <v>15.829326617978802</v>
      </c>
      <c r="Q12">
        <v>15.850309865193658</v>
      </c>
      <c r="R12">
        <v>15.871391437709251</v>
      </c>
      <c r="S12">
        <v>15.892572139469076</v>
      </c>
      <c r="T12">
        <v>15.913852782906146</v>
      </c>
      <c r="U12">
        <v>15.935234189045104</v>
      </c>
      <c r="V12">
        <v>15.956340306232898</v>
      </c>
      <c r="W12">
        <v>15.97754789604573</v>
      </c>
      <c r="X12">
        <v>15.99885782236497</v>
      </c>
      <c r="Y12">
        <v>16.020270958641067</v>
      </c>
      <c r="Z12">
        <v>16.0417881880145</v>
      </c>
      <c r="AA12">
        <v>16.06279403908659</v>
      </c>
      <c r="AC12" s="88" t="s">
        <v>705</v>
      </c>
      <c r="AD12">
        <v>15.248488824683491</v>
      </c>
      <c r="AE12">
        <v>15.272621377530511</v>
      </c>
      <c r="AF12">
        <v>15.296866285478117</v>
      </c>
      <c r="AG12">
        <v>15.321224441512301</v>
      </c>
      <c r="AH12">
        <v>15.344157555339304</v>
      </c>
      <c r="AI12">
        <v>15.367199432671798</v>
      </c>
      <c r="AJ12">
        <v>15.390350964843329</v>
      </c>
      <c r="AK12">
        <v>15.413613052776221</v>
      </c>
      <c r="AL12">
        <v>15.436986607101391</v>
      </c>
      <c r="AM12">
        <v>15.459259911310296</v>
      </c>
      <c r="AN12">
        <v>15.481640446746319</v>
      </c>
      <c r="AO12">
        <v>15.504129111820646</v>
      </c>
      <c r="AP12">
        <v>15.526726814774261</v>
      </c>
      <c r="AQ12">
        <v>15.549434473802032</v>
      </c>
      <c r="AR12">
        <v>15.571704029747645</v>
      </c>
      <c r="AS12">
        <v>15.594084670223786</v>
      </c>
      <c r="AT12">
        <v>15.616577372159009</v>
      </c>
      <c r="AU12">
        <v>15.639183123737626</v>
      </c>
      <c r="AV12">
        <v>15.661902924549452</v>
      </c>
      <c r="AW12">
        <v>15.684310909573238</v>
      </c>
      <c r="AX12">
        <v>15.706833397702193</v>
      </c>
      <c r="AY12">
        <v>15.729471435698233</v>
      </c>
      <c r="AZ12">
        <v>15.752226082962876</v>
      </c>
      <c r="BA12">
        <v>15.775098411713955</v>
      </c>
      <c r="BB12">
        <v>15.797420485456421</v>
      </c>
    </row>
    <row r="13" spans="1:54" x14ac:dyDescent="0.2">
      <c r="B13" s="88" t="s">
        <v>305</v>
      </c>
      <c r="C13">
        <v>14.511402278813158</v>
      </c>
      <c r="D13">
        <v>14.536136796203465</v>
      </c>
      <c r="E13">
        <v>14.560985007750411</v>
      </c>
      <c r="F13">
        <v>14.58594776366655</v>
      </c>
      <c r="G13">
        <v>14.609931756497851</v>
      </c>
      <c r="H13">
        <v>14.634028353813338</v>
      </c>
      <c r="I13">
        <v>14.658238422632234</v>
      </c>
      <c r="J13">
        <v>14.682562838508682</v>
      </c>
      <c r="K13">
        <v>14.707002485627509</v>
      </c>
      <c r="L13">
        <v>14.730585229697649</v>
      </c>
      <c r="M13">
        <v>14.75428038546249</v>
      </c>
      <c r="N13">
        <v>14.778088836023334</v>
      </c>
      <c r="O13">
        <v>14.802011473306086</v>
      </c>
      <c r="P13">
        <v>14.826049198161343</v>
      </c>
      <c r="Q13">
        <v>14.849830341354128</v>
      </c>
      <c r="R13">
        <v>14.8737290738725</v>
      </c>
      <c r="S13">
        <v>14.897746366024307</v>
      </c>
      <c r="T13">
        <v>14.921883198332269</v>
      </c>
      <c r="U13">
        <v>14.946140561655898</v>
      </c>
      <c r="V13">
        <v>14.970143305673146</v>
      </c>
      <c r="W13">
        <v>14.994267838171567</v>
      </c>
      <c r="X13">
        <v>15.018515206048388</v>
      </c>
      <c r="Y13">
        <v>15.042886467769929</v>
      </c>
      <c r="Z13">
        <v>15.067382693516903</v>
      </c>
      <c r="AA13">
        <v>15.091315108232045</v>
      </c>
      <c r="AC13" s="88" t="s">
        <v>706</v>
      </c>
      <c r="AD13">
        <v>14.170059868204437</v>
      </c>
      <c r="AE13">
        <v>14.196220739401173</v>
      </c>
      <c r="AF13">
        <v>14.22251025696494</v>
      </c>
      <c r="AG13">
        <v>14.248929456004369</v>
      </c>
      <c r="AH13">
        <v>14.274256559033088</v>
      </c>
      <c r="AI13">
        <v>14.29971070776452</v>
      </c>
      <c r="AJ13">
        <v>14.325292955274291</v>
      </c>
      <c r="AK13">
        <v>14.351004365936816</v>
      </c>
      <c r="AL13">
        <v>14.376846015565185</v>
      </c>
      <c r="AM13">
        <v>14.401744466012097</v>
      </c>
      <c r="AN13">
        <v>14.426769674189003</v>
      </c>
      <c r="AO13">
        <v>14.451922713408095</v>
      </c>
      <c r="AP13">
        <v>14.477204668692814</v>
      </c>
      <c r="AQ13">
        <v>14.502616636924618</v>
      </c>
      <c r="AR13">
        <v>14.527722675669343</v>
      </c>
      <c r="AS13">
        <v>14.552961116912927</v>
      </c>
      <c r="AT13">
        <v>14.578333137410249</v>
      </c>
      <c r="AU13">
        <v>14.603839927444952</v>
      </c>
      <c r="AV13">
        <v>14.629482691007883</v>
      </c>
      <c r="AW13">
        <v>14.654834018355167</v>
      </c>
      <c r="AX13">
        <v>14.680322319116653</v>
      </c>
      <c r="AY13">
        <v>14.705948859355818</v>
      </c>
      <c r="AZ13">
        <v>14.731714920401865</v>
      </c>
      <c r="BA13">
        <v>14.757621799061821</v>
      </c>
      <c r="BB13">
        <v>14.782924111284467</v>
      </c>
    </row>
    <row r="14" spans="1:54" x14ac:dyDescent="0.2">
      <c r="B14" s="88" t="s">
        <v>306</v>
      </c>
      <c r="C14">
        <v>13.331820225698682</v>
      </c>
      <c r="D14">
        <v>13.358183433366417</v>
      </c>
      <c r="E14">
        <v>13.384673707938145</v>
      </c>
      <c r="F14">
        <v>13.411292007668671</v>
      </c>
      <c r="G14">
        <v>13.437309855320692</v>
      </c>
      <c r="H14">
        <v>13.463456124677496</v>
      </c>
      <c r="I14">
        <v>13.489731812621994</v>
      </c>
      <c r="J14">
        <v>13.516137925779216</v>
      </c>
      <c r="K14">
        <v>13.542675480624137</v>
      </c>
      <c r="L14">
        <v>13.568536563590737</v>
      </c>
      <c r="M14">
        <v>13.594527395476764</v>
      </c>
      <c r="N14">
        <v>13.620649003588625</v>
      </c>
      <c r="O14">
        <v>13.6469024254252</v>
      </c>
      <c r="P14">
        <v>13.673288708791741</v>
      </c>
      <c r="Q14">
        <v>13.699580207350385</v>
      </c>
      <c r="R14">
        <v>13.726008683112859</v>
      </c>
      <c r="S14">
        <v>13.752575275988033</v>
      </c>
      <c r="T14">
        <v>13.779281137811786</v>
      </c>
      <c r="U14">
        <v>13.806127432487502</v>
      </c>
      <c r="V14">
        <v>13.832758482398207</v>
      </c>
      <c r="W14">
        <v>13.859532069753991</v>
      </c>
      <c r="X14">
        <v>13.88644943154784</v>
      </c>
      <c r="Y14">
        <v>13.91351181837533</v>
      </c>
      <c r="Z14">
        <v>13.940720494603511</v>
      </c>
      <c r="AA14">
        <v>13.967293966032537</v>
      </c>
      <c r="AC14" s="88" t="s">
        <v>707</v>
      </c>
      <c r="AD14">
        <v>12.948633097536527</v>
      </c>
      <c r="AE14">
        <v>12.976318442416845</v>
      </c>
      <c r="AF14">
        <v>13.004146656229796</v>
      </c>
      <c r="AG14">
        <v>13.032118899982708</v>
      </c>
      <c r="AH14">
        <v>13.059412249952089</v>
      </c>
      <c r="AI14">
        <v>13.086849729654249</v>
      </c>
      <c r="AJ14">
        <v>13.114432545425231</v>
      </c>
      <c r="AK14">
        <v>13.142161916467513</v>
      </c>
      <c r="AL14">
        <v>13.170039075007239</v>
      </c>
      <c r="AM14">
        <v>13.197171471431336</v>
      </c>
      <c r="AN14">
        <v>13.224449498989925</v>
      </c>
      <c r="AO14">
        <v>13.251874402510724</v>
      </c>
      <c r="AP14">
        <v>13.279447440324033</v>
      </c>
      <c r="AQ14">
        <v>13.307169884429829</v>
      </c>
      <c r="AR14">
        <v>13.334757730883821</v>
      </c>
      <c r="AS14">
        <v>13.362499147005039</v>
      </c>
      <c r="AT14">
        <v>13.390395511561287</v>
      </c>
      <c r="AU14">
        <v>13.418448219093991</v>
      </c>
      <c r="AV14">
        <v>13.446658680123923</v>
      </c>
      <c r="AW14">
        <v>13.474616511389153</v>
      </c>
      <c r="AX14">
        <v>13.502733966091283</v>
      </c>
      <c r="AY14">
        <v>13.531012536256698</v>
      </c>
      <c r="AZ14">
        <v>13.559453731836262</v>
      </c>
      <c r="BA14">
        <v>13.588059080951828</v>
      </c>
      <c r="BB14">
        <v>13.615983682708626</v>
      </c>
    </row>
    <row r="15" spans="1:54" x14ac:dyDescent="0.2">
      <c r="B15" s="88" t="s">
        <v>307</v>
      </c>
      <c r="C15">
        <v>12.032751830112323</v>
      </c>
      <c r="D15">
        <v>12.059688198974259</v>
      </c>
      <c r="E15">
        <v>12.086760160328152</v>
      </c>
      <c r="F15">
        <v>12.113968739987369</v>
      </c>
      <c r="G15">
        <v>12.141063146906168</v>
      </c>
      <c r="H15">
        <v>12.168297691244945</v>
      </c>
      <c r="I15">
        <v>12.195673464576259</v>
      </c>
      <c r="J15">
        <v>12.223191568989449</v>
      </c>
      <c r="K15">
        <v>12.25085311720426</v>
      </c>
      <c r="L15">
        <v>12.278115790203623</v>
      </c>
      <c r="M15">
        <v>12.305522099650195</v>
      </c>
      <c r="N15">
        <v>12.33307318682084</v>
      </c>
      <c r="O15">
        <v>12.360770204159287</v>
      </c>
      <c r="P15">
        <v>12.388614315398147</v>
      </c>
      <c r="Q15">
        <v>12.416567550105098</v>
      </c>
      <c r="R15">
        <v>12.444674081358114</v>
      </c>
      <c r="S15">
        <v>12.472935191479548</v>
      </c>
      <c r="T15">
        <v>12.501352176045986</v>
      </c>
      <c r="U15">
        <v>12.529926344041197</v>
      </c>
      <c r="V15">
        <v>12.558386496564092</v>
      </c>
      <c r="W15">
        <v>12.587007292131783</v>
      </c>
      <c r="X15">
        <v>12.615790134922506</v>
      </c>
      <c r="Y15">
        <v>12.644736444399729</v>
      </c>
      <c r="Z15">
        <v>12.673847655498454</v>
      </c>
      <c r="AA15">
        <v>12.702308525200346</v>
      </c>
      <c r="AC15" s="88" t="s">
        <v>708</v>
      </c>
      <c r="AD15">
        <v>11.614807994271368</v>
      </c>
      <c r="AE15">
        <v>11.642850853542196</v>
      </c>
      <c r="AF15">
        <v>11.671044973525992</v>
      </c>
      <c r="AG15">
        <v>11.699391589541248</v>
      </c>
      <c r="AH15">
        <v>11.727586299988049</v>
      </c>
      <c r="AI15">
        <v>11.755937245285667</v>
      </c>
      <c r="AJ15">
        <v>11.784445740000555</v>
      </c>
      <c r="AK15">
        <v>11.813113112546668</v>
      </c>
      <c r="AL15">
        <v>11.841940705351192</v>
      </c>
      <c r="AM15">
        <v>11.870325169378173</v>
      </c>
      <c r="AN15">
        <v>11.898869904229853</v>
      </c>
      <c r="AO15">
        <v>11.92757628734276</v>
      </c>
      <c r="AP15">
        <v>11.956445710913133</v>
      </c>
      <c r="AQ15">
        <v>11.985479582075742</v>
      </c>
      <c r="AR15">
        <v>12.014592361571829</v>
      </c>
      <c r="AS15">
        <v>12.043876047175088</v>
      </c>
      <c r="AT15">
        <v>12.073332184316811</v>
      </c>
      <c r="AU15">
        <v>12.102962335923898</v>
      </c>
      <c r="AV15">
        <v>12.132768082642812</v>
      </c>
      <c r="AW15">
        <v>12.162425139420277</v>
      </c>
      <c r="AX15">
        <v>12.192261091930042</v>
      </c>
      <c r="AY15">
        <v>12.222277627814762</v>
      </c>
      <c r="AZ15">
        <v>12.252476454822645</v>
      </c>
      <c r="BA15">
        <v>12.282859301079432</v>
      </c>
      <c r="BB15">
        <v>12.312545808362154</v>
      </c>
    </row>
    <row r="16" spans="1:54" x14ac:dyDescent="0.2">
      <c r="B16" s="88" t="s">
        <v>308</v>
      </c>
      <c r="C16">
        <v>10.614729249129496</v>
      </c>
      <c r="D16">
        <v>10.641288404487353</v>
      </c>
      <c r="E16">
        <v>10.667985535662512</v>
      </c>
      <c r="F16">
        <v>10.694821678917721</v>
      </c>
      <c r="G16">
        <v>10.721990641356163</v>
      </c>
      <c r="H16">
        <v>10.74930509377675</v>
      </c>
      <c r="I16">
        <v>10.776766161867704</v>
      </c>
      <c r="J16">
        <v>10.804374981890119</v>
      </c>
      <c r="K16">
        <v>10.832132700788019</v>
      </c>
      <c r="L16">
        <v>10.859822546521436</v>
      </c>
      <c r="M16">
        <v>10.887663797909626</v>
      </c>
      <c r="N16">
        <v>10.915657650470459</v>
      </c>
      <c r="O16">
        <v>10.943805311130479</v>
      </c>
      <c r="P16">
        <v>10.972107998345276</v>
      </c>
      <c r="Q16">
        <v>11.000750114304919</v>
      </c>
      <c r="R16">
        <v>11.029555928257588</v>
      </c>
      <c r="S16">
        <v>11.05852680492816</v>
      </c>
      <c r="T16">
        <v>11.087664122834843</v>
      </c>
      <c r="U16">
        <v>11.116969274443235</v>
      </c>
      <c r="V16">
        <v>11.146277077998604</v>
      </c>
      <c r="W16">
        <v>11.175757926581571</v>
      </c>
      <c r="X16">
        <v>11.205413332985666</v>
      </c>
      <c r="Y16">
        <v>11.235244826158977</v>
      </c>
      <c r="Z16">
        <v>11.265253951395268</v>
      </c>
      <c r="AA16">
        <v>11.294652446299699</v>
      </c>
      <c r="AC16" s="88" t="s">
        <v>709</v>
      </c>
      <c r="AD16">
        <v>10.170906738362469</v>
      </c>
      <c r="AE16">
        <v>10.198290683878687</v>
      </c>
      <c r="AF16">
        <v>10.225827197687202</v>
      </c>
      <c r="AG16">
        <v>10.25351751924803</v>
      </c>
      <c r="AH16">
        <v>10.281535271770528</v>
      </c>
      <c r="AI16">
        <v>10.309713981595319</v>
      </c>
      <c r="AJ16">
        <v>10.338054996707221</v>
      </c>
      <c r="AK16">
        <v>10.366559678967292</v>
      </c>
      <c r="AL16">
        <v>10.39522940427331</v>
      </c>
      <c r="AM16">
        <v>10.4238122210349</v>
      </c>
      <c r="AN16">
        <v>10.452562817762791</v>
      </c>
      <c r="AO16">
        <v>10.481482630507081</v>
      </c>
      <c r="AP16">
        <v>10.510573110359765</v>
      </c>
      <c r="AQ16">
        <v>10.539835723631111</v>
      </c>
      <c r="AR16">
        <v>10.569414264051121</v>
      </c>
      <c r="AS16">
        <v>10.599174102878633</v>
      </c>
      <c r="AT16">
        <v>10.629116877690892</v>
      </c>
      <c r="AU16">
        <v>10.659244244234994</v>
      </c>
      <c r="AV16">
        <v>10.689557876653463</v>
      </c>
      <c r="AW16">
        <v>10.719838623228787</v>
      </c>
      <c r="AX16">
        <v>10.750310784253886</v>
      </c>
      <c r="AY16">
        <v>10.780976169970852</v>
      </c>
      <c r="AZ16">
        <v>10.811836611829376</v>
      </c>
      <c r="BA16">
        <v>10.842893962765807</v>
      </c>
      <c r="BB16">
        <v>10.873296131301661</v>
      </c>
    </row>
    <row r="17" spans="2:54" x14ac:dyDescent="0.2">
      <c r="B17" s="88" t="s">
        <v>309</v>
      </c>
      <c r="C17">
        <v>9.1104223810322686</v>
      </c>
      <c r="D17">
        <v>9.1354108530973601</v>
      </c>
      <c r="E17">
        <v>9.1605306176028449</v>
      </c>
      <c r="F17">
        <v>9.1857826364623438</v>
      </c>
      <c r="G17">
        <v>9.2116881496268626</v>
      </c>
      <c r="H17">
        <v>9.2377343201746438</v>
      </c>
      <c r="I17">
        <v>9.2639222100184249</v>
      </c>
      <c r="J17">
        <v>9.2902528906088726</v>
      </c>
      <c r="K17">
        <v>9.3167274430281335</v>
      </c>
      <c r="L17">
        <v>9.3434095273645923</v>
      </c>
      <c r="M17">
        <v>9.3702399630759157</v>
      </c>
      <c r="N17">
        <v>9.3972198935521387</v>
      </c>
      <c r="O17">
        <v>9.4243504726183538</v>
      </c>
      <c r="P17">
        <v>9.4516328646384373</v>
      </c>
      <c r="Q17">
        <v>9.4795407992082499</v>
      </c>
      <c r="R17">
        <v>9.5076118962790392</v>
      </c>
      <c r="S17">
        <v>9.535847489699746</v>
      </c>
      <c r="T17">
        <v>9.5642489262634864</v>
      </c>
      <c r="U17">
        <v>9.5928175658443902</v>
      </c>
      <c r="V17">
        <v>9.6215854454049072</v>
      </c>
      <c r="W17">
        <v>9.6505282165269186</v>
      </c>
      <c r="X17">
        <v>9.6796473871367787</v>
      </c>
      <c r="Y17">
        <v>9.7089444807027618</v>
      </c>
      <c r="Z17">
        <v>9.7384210364098767</v>
      </c>
      <c r="AA17">
        <v>9.7673950603501378</v>
      </c>
      <c r="AC17" s="88" t="s">
        <v>710</v>
      </c>
      <c r="AD17">
        <v>8.6529905346374232</v>
      </c>
      <c r="AE17">
        <v>8.6784819012582552</v>
      </c>
      <c r="AF17">
        <v>8.704117023237238</v>
      </c>
      <c r="AG17">
        <v>8.7298970427706806</v>
      </c>
      <c r="AH17">
        <v>8.7563438531947533</v>
      </c>
      <c r="AI17">
        <v>8.7829448957244516</v>
      </c>
      <c r="AJ17">
        <v>8.8097014337771355</v>
      </c>
      <c r="AK17">
        <v>8.836614743252138</v>
      </c>
      <c r="AL17">
        <v>8.8636861126673754</v>
      </c>
      <c r="AM17">
        <v>8.8909622983458299</v>
      </c>
      <c r="AN17">
        <v>8.9184015472510296</v>
      </c>
      <c r="AO17">
        <v>8.9460052251233844</v>
      </c>
      <c r="AP17">
        <v>8.9737747114302984</v>
      </c>
      <c r="AQ17">
        <v>9.0017113995183795</v>
      </c>
      <c r="AR17">
        <v>9.0302569066729337</v>
      </c>
      <c r="AS17">
        <v>9.0589817115353366</v>
      </c>
      <c r="AT17">
        <v>9.0878874064530919</v>
      </c>
      <c r="AU17">
        <v>9.1169756007948273</v>
      </c>
      <c r="AV17">
        <v>9.1462479211510956</v>
      </c>
      <c r="AW17">
        <v>9.1756835390324785</v>
      </c>
      <c r="AX17">
        <v>9.2053110862401741</v>
      </c>
      <c r="AY17">
        <v>9.235132358073372</v>
      </c>
      <c r="AZ17">
        <v>9.265149170202557</v>
      </c>
      <c r="BA17">
        <v>9.2953633589253108</v>
      </c>
      <c r="BB17">
        <v>9.3250320650655176</v>
      </c>
    </row>
    <row r="18" spans="2:54" x14ac:dyDescent="0.2">
      <c r="B18" s="88" t="s">
        <v>310</v>
      </c>
      <c r="C18">
        <v>7.6061670352294</v>
      </c>
      <c r="D18">
        <v>7.628094910284295</v>
      </c>
      <c r="E18">
        <v>7.6501354679475533</v>
      </c>
      <c r="F18">
        <v>7.6722894906863939</v>
      </c>
      <c r="G18">
        <v>7.6952158491066038</v>
      </c>
      <c r="H18">
        <v>7.7182638701293662</v>
      </c>
      <c r="I18">
        <v>7.7414344236717882</v>
      </c>
      <c r="J18">
        <v>7.7647283868624468</v>
      </c>
      <c r="K18">
        <v>7.7881466441053187</v>
      </c>
      <c r="L18">
        <v>7.8120095229837689</v>
      </c>
      <c r="M18">
        <v>7.8360023736378892</v>
      </c>
      <c r="N18">
        <v>7.8601261438506871</v>
      </c>
      <c r="O18">
        <v>7.8843817893851522</v>
      </c>
      <c r="P18">
        <v>7.9087702740559092</v>
      </c>
      <c r="Q18">
        <v>7.9340442973234628</v>
      </c>
      <c r="R18">
        <v>7.9594643837550558</v>
      </c>
      <c r="S18">
        <v>7.9850316705760287</v>
      </c>
      <c r="T18">
        <v>8.0107473052502023</v>
      </c>
      <c r="U18">
        <v>8.0366124455781325</v>
      </c>
      <c r="V18">
        <v>8.0629912964453059</v>
      </c>
      <c r="W18">
        <v>8.0895303699682231</v>
      </c>
      <c r="X18">
        <v>8.1162309941938258</v>
      </c>
      <c r="Y18">
        <v>8.1430945099770149</v>
      </c>
      <c r="Z18">
        <v>8.1701222711126036</v>
      </c>
      <c r="AA18">
        <v>8.1968876056462712</v>
      </c>
      <c r="AC18" s="88" t="s">
        <v>711</v>
      </c>
      <c r="AD18">
        <v>7.1526203705049216</v>
      </c>
      <c r="AE18">
        <v>7.1747292054471155</v>
      </c>
      <c r="AF18">
        <v>7.1969600531058919</v>
      </c>
      <c r="AG18">
        <v>7.2193138364174514</v>
      </c>
      <c r="AH18">
        <v>7.2424593472969532</v>
      </c>
      <c r="AI18">
        <v>7.2657368564656579</v>
      </c>
      <c r="AJ18">
        <v>7.2891473921512384</v>
      </c>
      <c r="AK18">
        <v>7.3126919920151963</v>
      </c>
      <c r="AL18">
        <v>7.3363717032466713</v>
      </c>
      <c r="AM18">
        <v>7.3605058171947872</v>
      </c>
      <c r="AN18">
        <v>7.3847814207816525</v>
      </c>
      <c r="AO18">
        <v>7.4091996395680244</v>
      </c>
      <c r="AP18">
        <v>7.4337616096105013</v>
      </c>
      <c r="AQ18">
        <v>7.4584684775672061</v>
      </c>
      <c r="AR18">
        <v>7.4840451837030528</v>
      </c>
      <c r="AS18">
        <v>7.5097809119800276</v>
      </c>
      <c r="AT18">
        <v>7.535677012912199</v>
      </c>
      <c r="AU18">
        <v>7.5617348504801134</v>
      </c>
      <c r="AV18">
        <v>7.5879558022758644</v>
      </c>
      <c r="AW18">
        <v>7.6146569083186959</v>
      </c>
      <c r="AX18">
        <v>7.6415322189198065</v>
      </c>
      <c r="AY18">
        <v>7.6685833072871699</v>
      </c>
      <c r="AZ18">
        <v>7.6958117634259349</v>
      </c>
      <c r="BA18">
        <v>7.7232191943327244</v>
      </c>
      <c r="BB18">
        <v>7.7503239416498966</v>
      </c>
    </row>
    <row r="19" spans="2:54" x14ac:dyDescent="0.2">
      <c r="B19" s="88" t="s">
        <v>311</v>
      </c>
      <c r="C19">
        <v>5.5729236845878667</v>
      </c>
      <c r="D19">
        <v>5.5889555708654939</v>
      </c>
      <c r="E19">
        <v>5.6050624680545704</v>
      </c>
      <c r="F19">
        <v>5.6212448170906564</v>
      </c>
      <c r="G19">
        <v>5.6378733813350745</v>
      </c>
      <c r="H19">
        <v>5.6545818585704977</v>
      </c>
      <c r="I19">
        <v>5.671370731855486</v>
      </c>
      <c r="J19">
        <v>5.6882404874345891</v>
      </c>
      <c r="K19">
        <v>5.705191614759527</v>
      </c>
      <c r="L19">
        <v>5.7225142919911196</v>
      </c>
      <c r="M19">
        <v>5.7399217184311437</v>
      </c>
      <c r="N19">
        <v>5.75741441350758</v>
      </c>
      <c r="O19">
        <v>5.7749929001177494</v>
      </c>
      <c r="P19">
        <v>5.7926577046516456</v>
      </c>
      <c r="Q19">
        <v>5.8114493606100774</v>
      </c>
      <c r="R19">
        <v>5.8303400747334653</v>
      </c>
      <c r="S19">
        <v>5.8493305029107567</v>
      </c>
      <c r="T19">
        <v>5.8684213057721584</v>
      </c>
      <c r="U19">
        <v>5.8876131487236965</v>
      </c>
      <c r="V19">
        <v>5.9077265277597153</v>
      </c>
      <c r="W19">
        <v>5.9279539421627296</v>
      </c>
      <c r="X19">
        <v>5.9482962130585992</v>
      </c>
      <c r="Y19">
        <v>5.968754168060701</v>
      </c>
      <c r="Z19">
        <v>5.9893286413217615</v>
      </c>
      <c r="AA19">
        <v>6.0101952601940232</v>
      </c>
      <c r="AC19" s="88" t="s">
        <v>712</v>
      </c>
      <c r="AD19">
        <v>5.1528629449740562</v>
      </c>
      <c r="AE19">
        <v>5.1687274450354987</v>
      </c>
      <c r="AF19">
        <v>5.1846722349636369</v>
      </c>
      <c r="AG19">
        <v>5.2006978359872233</v>
      </c>
      <c r="AH19">
        <v>5.2171690446502677</v>
      </c>
      <c r="AI19">
        <v>5.2337258631026167</v>
      </c>
      <c r="AJ19">
        <v>5.2503688625397587</v>
      </c>
      <c r="AK19">
        <v>5.2670986183966759</v>
      </c>
      <c r="AL19">
        <v>5.2839157103800307</v>
      </c>
      <c r="AM19">
        <v>5.3011148500500722</v>
      </c>
      <c r="AN19">
        <v>5.3184050955139499</v>
      </c>
      <c r="AO19">
        <v>5.3357870633666469</v>
      </c>
      <c r="AP19">
        <v>5.3532613748370119</v>
      </c>
      <c r="AQ19">
        <v>5.3708286558234102</v>
      </c>
      <c r="AR19">
        <v>5.3895047303780723</v>
      </c>
      <c r="AS19">
        <v>5.4082873807557856</v>
      </c>
      <c r="AT19">
        <v>5.4271773857314125</v>
      </c>
      <c r="AU19">
        <v>5.4461755304074053</v>
      </c>
      <c r="AV19">
        <v>5.4652826062663999</v>
      </c>
      <c r="AW19">
        <v>5.485273121709703</v>
      </c>
      <c r="AX19">
        <v>5.5053861596272693</v>
      </c>
      <c r="AY19">
        <v>5.5256226927315071</v>
      </c>
      <c r="AZ19">
        <v>5.5459837023659784</v>
      </c>
      <c r="BA19">
        <v>5.5664701785839723</v>
      </c>
      <c r="BB19">
        <v>5.5872158950261355</v>
      </c>
    </row>
    <row r="20" spans="2:54" x14ac:dyDescent="0.2">
      <c r="B20" s="88" t="s">
        <v>312</v>
      </c>
      <c r="C20">
        <f t="shared" ref="C20:C35" si="0">D4*(1+disc)^-1</f>
        <v>19.461962153414429</v>
      </c>
      <c r="AC20" s="88" t="s">
        <v>714</v>
      </c>
      <c r="AD20">
        <f t="shared" ref="AD20:AD35" si="1">AE4*(1+disc)^-1</f>
        <v>19.375913135073702</v>
      </c>
    </row>
    <row r="21" spans="2:54" x14ac:dyDescent="0.2">
      <c r="B21" s="88" t="s">
        <v>313</v>
      </c>
      <c r="C21">
        <f t="shared" si="0"/>
        <v>19.29893704640709</v>
      </c>
      <c r="AC21" s="88" t="s">
        <v>715</v>
      </c>
      <c r="AD21">
        <f t="shared" si="1"/>
        <v>19.205819689837739</v>
      </c>
    </row>
    <row r="22" spans="2:54" x14ac:dyDescent="0.2">
      <c r="B22" s="88" t="s">
        <v>314</v>
      </c>
      <c r="C22">
        <f t="shared" si="0"/>
        <v>19.024660795666712</v>
      </c>
      <c r="AC22" s="88" t="s">
        <v>716</v>
      </c>
      <c r="AD22">
        <f t="shared" si="1"/>
        <v>18.91353148492794</v>
      </c>
    </row>
    <row r="23" spans="2:54" x14ac:dyDescent="0.2">
      <c r="B23" s="88" t="s">
        <v>315</v>
      </c>
      <c r="C23">
        <f t="shared" si="0"/>
        <v>18.679930500951496</v>
      </c>
      <c r="AC23" s="88" t="s">
        <v>717</v>
      </c>
      <c r="AD23">
        <f t="shared" si="1"/>
        <v>18.546435679950534</v>
      </c>
    </row>
    <row r="24" spans="2:54" x14ac:dyDescent="0.2">
      <c r="B24" s="88" t="s">
        <v>316</v>
      </c>
      <c r="C24">
        <f t="shared" si="0"/>
        <v>18.272360456379943</v>
      </c>
      <c r="AC24" s="88" t="s">
        <v>718</v>
      </c>
      <c r="AD24">
        <f t="shared" si="1"/>
        <v>18.114468708323447</v>
      </c>
    </row>
    <row r="25" spans="2:54" x14ac:dyDescent="0.2">
      <c r="B25" s="88" t="s">
        <v>317</v>
      </c>
      <c r="C25">
        <f t="shared" si="0"/>
        <v>17.780274552335779</v>
      </c>
      <c r="AC25" s="88" t="s">
        <v>719</v>
      </c>
      <c r="AD25">
        <f t="shared" si="1"/>
        <v>17.59470774257975</v>
      </c>
    </row>
    <row r="26" spans="2:54" x14ac:dyDescent="0.2">
      <c r="B26" s="88" t="s">
        <v>318</v>
      </c>
      <c r="C26">
        <f t="shared" si="0"/>
        <v>17.173517870753237</v>
      </c>
      <c r="AC26" s="88" t="s">
        <v>720</v>
      </c>
      <c r="AD26">
        <f t="shared" si="1"/>
        <v>16.955042272109228</v>
      </c>
    </row>
    <row r="27" spans="2:54" x14ac:dyDescent="0.2">
      <c r="B27" s="88" t="s">
        <v>319</v>
      </c>
      <c r="C27">
        <f t="shared" si="0"/>
        <v>16.44180293086642</v>
      </c>
      <c r="AC27" s="88" t="s">
        <v>721</v>
      </c>
      <c r="AD27">
        <f t="shared" si="1"/>
        <v>16.186197560562505</v>
      </c>
    </row>
    <row r="28" spans="2:54" x14ac:dyDescent="0.2">
      <c r="B28" s="88" t="s">
        <v>320</v>
      </c>
      <c r="C28">
        <f t="shared" si="0"/>
        <v>15.568924201615829</v>
      </c>
      <c r="AC28" s="88" t="s">
        <v>722</v>
      </c>
      <c r="AD28">
        <f t="shared" si="1"/>
        <v>15.272621377530511</v>
      </c>
    </row>
    <row r="29" spans="2:54" x14ac:dyDescent="0.2">
      <c r="B29" s="88" t="s">
        <v>321</v>
      </c>
      <c r="C29">
        <f t="shared" si="0"/>
        <v>14.536136796203465</v>
      </c>
      <c r="AC29" s="88" t="s">
        <v>723</v>
      </c>
      <c r="AD29">
        <f t="shared" si="1"/>
        <v>14.196220739401173</v>
      </c>
    </row>
    <row r="30" spans="2:54" x14ac:dyDescent="0.2">
      <c r="B30" s="88" t="s">
        <v>322</v>
      </c>
      <c r="C30">
        <f t="shared" si="0"/>
        <v>13.358183433366417</v>
      </c>
      <c r="AC30" s="88" t="s">
        <v>724</v>
      </c>
      <c r="AD30">
        <f t="shared" si="1"/>
        <v>12.976318442416845</v>
      </c>
    </row>
    <row r="31" spans="2:54" x14ac:dyDescent="0.2">
      <c r="B31" s="88" t="s">
        <v>323</v>
      </c>
      <c r="C31">
        <f t="shared" si="0"/>
        <v>12.059688198974259</v>
      </c>
      <c r="AC31" s="88" t="s">
        <v>725</v>
      </c>
      <c r="AD31">
        <f t="shared" si="1"/>
        <v>11.642850853542196</v>
      </c>
    </row>
    <row r="32" spans="2:54" x14ac:dyDescent="0.2">
      <c r="B32" s="88" t="s">
        <v>324</v>
      </c>
      <c r="C32">
        <f t="shared" si="0"/>
        <v>10.641288404487353</v>
      </c>
      <c r="AC32" s="88" t="s">
        <v>726</v>
      </c>
      <c r="AD32">
        <f t="shared" si="1"/>
        <v>10.198290683878687</v>
      </c>
    </row>
    <row r="33" spans="2:30" x14ac:dyDescent="0.2">
      <c r="B33" s="88" t="s">
        <v>325</v>
      </c>
      <c r="C33">
        <f t="shared" si="0"/>
        <v>9.1354108530973601</v>
      </c>
      <c r="AC33" s="88" t="s">
        <v>727</v>
      </c>
      <c r="AD33">
        <f t="shared" si="1"/>
        <v>8.6784819012582552</v>
      </c>
    </row>
    <row r="34" spans="2:30" x14ac:dyDescent="0.2">
      <c r="B34" s="88" t="s">
        <v>326</v>
      </c>
      <c r="C34">
        <f t="shared" si="0"/>
        <v>7.628094910284295</v>
      </c>
      <c r="AC34" s="88" t="s">
        <v>728</v>
      </c>
      <c r="AD34">
        <f t="shared" si="1"/>
        <v>7.1747292054471155</v>
      </c>
    </row>
    <row r="35" spans="2:30" x14ac:dyDescent="0.2">
      <c r="B35" s="88" t="s">
        <v>327</v>
      </c>
      <c r="C35">
        <f t="shared" si="0"/>
        <v>5.5889555708654939</v>
      </c>
      <c r="AC35" s="88" t="s">
        <v>729</v>
      </c>
      <c r="AD35">
        <f t="shared" si="1"/>
        <v>5.1687274450354987</v>
      </c>
    </row>
    <row r="36" spans="2:30" x14ac:dyDescent="0.2">
      <c r="B36" s="88" t="s">
        <v>328</v>
      </c>
      <c r="C36">
        <f t="shared" ref="C36:C51" si="2">E4*(1+disc)^-2</f>
        <v>19.473411151853089</v>
      </c>
      <c r="AC36" s="88" t="s">
        <v>731</v>
      </c>
      <c r="AD36">
        <f t="shared" ref="AD36:AD51" si="3">AF4*(1+disc)^-2</f>
        <v>19.388622600891036</v>
      </c>
    </row>
    <row r="37" spans="2:30" x14ac:dyDescent="0.2">
      <c r="B37" s="88" t="s">
        <v>329</v>
      </c>
      <c r="C37">
        <f t="shared" si="2"/>
        <v>19.309493278037962</v>
      </c>
      <c r="AC37" s="88" t="s">
        <v>732</v>
      </c>
      <c r="AD37">
        <f t="shared" si="3"/>
        <v>19.217445114161045</v>
      </c>
    </row>
    <row r="38" spans="2:30" x14ac:dyDescent="0.2">
      <c r="B38" s="88" t="s">
        <v>330</v>
      </c>
      <c r="C38">
        <f t="shared" si="2"/>
        <v>19.036489243407775</v>
      </c>
      <c r="AC38" s="88" t="s">
        <v>733</v>
      </c>
      <c r="AD38">
        <f t="shared" si="3"/>
        <v>18.926507879866076</v>
      </c>
    </row>
    <row r="39" spans="2:30" x14ac:dyDescent="0.2">
      <c r="B39" s="88" t="s">
        <v>331</v>
      </c>
      <c r="C39">
        <f t="shared" si="2"/>
        <v>18.693451262360838</v>
      </c>
      <c r="AC39" s="88" t="s">
        <v>734</v>
      </c>
      <c r="AD39">
        <f t="shared" si="3"/>
        <v>18.561217314091671</v>
      </c>
    </row>
    <row r="40" spans="2:30" x14ac:dyDescent="0.2">
      <c r="B40" s="88" t="s">
        <v>332</v>
      </c>
      <c r="C40">
        <f t="shared" si="2"/>
        <v>18.287488740044171</v>
      </c>
      <c r="AC40" s="88" t="s">
        <v>735</v>
      </c>
      <c r="AD40">
        <f t="shared" si="3"/>
        <v>18.130935351864046</v>
      </c>
    </row>
    <row r="41" spans="2:30" x14ac:dyDescent="0.2">
      <c r="B41" s="88" t="s">
        <v>333</v>
      </c>
      <c r="C41">
        <f t="shared" si="2"/>
        <v>17.797061516443314</v>
      </c>
      <c r="AC41" s="88" t="s">
        <v>736</v>
      </c>
      <c r="AD41">
        <f t="shared" si="3"/>
        <v>17.612888236345331</v>
      </c>
    </row>
    <row r="42" spans="2:30" x14ac:dyDescent="0.2">
      <c r="B42" s="88" t="s">
        <v>334</v>
      </c>
      <c r="C42">
        <f t="shared" si="2"/>
        <v>17.192252442023495</v>
      </c>
      <c r="AC42" s="88" t="s">
        <v>737</v>
      </c>
      <c r="AD42">
        <f t="shared" si="3"/>
        <v>16.97522862799665</v>
      </c>
    </row>
    <row r="43" spans="2:30" x14ac:dyDescent="0.2">
      <c r="B43" s="88" t="s">
        <v>335</v>
      </c>
      <c r="C43">
        <f t="shared" si="2"/>
        <v>16.462558800714145</v>
      </c>
      <c r="AC43" s="88" t="s">
        <v>738</v>
      </c>
      <c r="AD43">
        <f t="shared" si="3"/>
        <v>16.208436393536502</v>
      </c>
    </row>
    <row r="44" spans="2:30" x14ac:dyDescent="0.2">
      <c r="B44" s="88" t="s">
        <v>336</v>
      </c>
      <c r="C44">
        <f t="shared" si="2"/>
        <v>15.591693461437297</v>
      </c>
      <c r="AC44" s="88" t="s">
        <v>739</v>
      </c>
      <c r="AD44">
        <f t="shared" si="3"/>
        <v>15.296866285478117</v>
      </c>
    </row>
    <row r="45" spans="2:30" x14ac:dyDescent="0.2">
      <c r="B45" s="88" t="s">
        <v>337</v>
      </c>
      <c r="C45">
        <f t="shared" si="2"/>
        <v>14.560985007750411</v>
      </c>
      <c r="AC45" s="88" t="s">
        <v>740</v>
      </c>
      <c r="AD45">
        <f t="shared" si="3"/>
        <v>14.22251025696494</v>
      </c>
    </row>
    <row r="46" spans="2:30" x14ac:dyDescent="0.2">
      <c r="B46" s="88" t="s">
        <v>338</v>
      </c>
      <c r="C46">
        <f t="shared" si="2"/>
        <v>13.384673707938145</v>
      </c>
      <c r="AC46" s="88" t="s">
        <v>741</v>
      </c>
      <c r="AD46">
        <f t="shared" si="3"/>
        <v>13.004146656229796</v>
      </c>
    </row>
    <row r="47" spans="2:30" x14ac:dyDescent="0.2">
      <c r="B47" s="88" t="s">
        <v>339</v>
      </c>
      <c r="C47">
        <f t="shared" si="2"/>
        <v>12.086760160328152</v>
      </c>
      <c r="AC47" s="88" t="s">
        <v>742</v>
      </c>
      <c r="AD47">
        <f t="shared" si="3"/>
        <v>11.671044973525992</v>
      </c>
    </row>
    <row r="48" spans="2:30" x14ac:dyDescent="0.2">
      <c r="B48" s="88" t="s">
        <v>340</v>
      </c>
      <c r="C48">
        <f t="shared" si="2"/>
        <v>10.667985535662512</v>
      </c>
      <c r="AC48" s="88" t="s">
        <v>743</v>
      </c>
      <c r="AD48">
        <f t="shared" si="3"/>
        <v>10.225827197687202</v>
      </c>
    </row>
    <row r="49" spans="2:30" x14ac:dyDescent="0.2">
      <c r="B49" s="88" t="s">
        <v>341</v>
      </c>
      <c r="C49">
        <f t="shared" si="2"/>
        <v>9.1605306176028449</v>
      </c>
      <c r="AC49" s="88" t="s">
        <v>744</v>
      </c>
      <c r="AD49">
        <f t="shared" si="3"/>
        <v>8.704117023237238</v>
      </c>
    </row>
    <row r="50" spans="2:30" x14ac:dyDescent="0.2">
      <c r="B50" s="88" t="s">
        <v>342</v>
      </c>
      <c r="C50">
        <f t="shared" si="2"/>
        <v>7.6501354679475533</v>
      </c>
      <c r="AC50" s="88" t="s">
        <v>745</v>
      </c>
      <c r="AD50">
        <f t="shared" si="3"/>
        <v>7.1969600531058919</v>
      </c>
    </row>
    <row r="51" spans="2:30" x14ac:dyDescent="0.2">
      <c r="B51" s="88" t="s">
        <v>343</v>
      </c>
      <c r="C51">
        <f t="shared" si="2"/>
        <v>5.6050624680545704</v>
      </c>
      <c r="AC51" s="88" t="s">
        <v>746</v>
      </c>
      <c r="AD51">
        <f t="shared" si="3"/>
        <v>5.1846722349636369</v>
      </c>
    </row>
    <row r="52" spans="2:30" x14ac:dyDescent="0.2">
      <c r="B52" s="88" t="s">
        <v>344</v>
      </c>
      <c r="C52">
        <f t="shared" ref="C52:C67" si="4">F4*(1+disc)^-3</f>
        <v>19.484885930572133</v>
      </c>
      <c r="AC52" s="88" t="s">
        <v>748</v>
      </c>
      <c r="AD52">
        <f t="shared" ref="AD52:AD67" si="5">AG4*(1+disc)^-3</f>
        <v>19.401362548474808</v>
      </c>
    </row>
    <row r="53" spans="2:30" x14ac:dyDescent="0.2">
      <c r="B53" s="88" t="s">
        <v>345</v>
      </c>
      <c r="C53">
        <f t="shared" si="4"/>
        <v>19.320078176951132</v>
      </c>
      <c r="AC53" s="88" t="s">
        <v>749</v>
      </c>
      <c r="AD53">
        <f t="shared" si="5"/>
        <v>19.229104117851865</v>
      </c>
    </row>
    <row r="54" spans="2:30" x14ac:dyDescent="0.2">
      <c r="B54" s="88" t="s">
        <v>346</v>
      </c>
      <c r="C54">
        <f t="shared" si="4"/>
        <v>19.048352458778037</v>
      </c>
      <c r="AC54" s="88" t="s">
        <v>750</v>
      </c>
      <c r="AD54">
        <f t="shared" si="5"/>
        <v>18.939524858995362</v>
      </c>
    </row>
    <row r="55" spans="2:30" x14ac:dyDescent="0.2">
      <c r="B55" s="88" t="s">
        <v>347</v>
      </c>
      <c r="C55">
        <f t="shared" si="4"/>
        <v>18.707014358681558</v>
      </c>
      <c r="AC55" s="88" t="s">
        <v>751</v>
      </c>
      <c r="AD55">
        <f t="shared" si="5"/>
        <v>18.576048210929105</v>
      </c>
    </row>
    <row r="56" spans="2:30" x14ac:dyDescent="0.2">
      <c r="B56" s="88" t="s">
        <v>348</v>
      </c>
      <c r="C56">
        <f t="shared" si="4"/>
        <v>18.302667904212687</v>
      </c>
      <c r="AC56" s="88" t="s">
        <v>752</v>
      </c>
      <c r="AD56">
        <f t="shared" si="5"/>
        <v>18.147460970301061</v>
      </c>
    </row>
    <row r="57" spans="2:30" x14ac:dyDescent="0.2">
      <c r="B57" s="88" t="s">
        <v>349</v>
      </c>
      <c r="C57">
        <f t="shared" si="4"/>
        <v>17.813909213297102</v>
      </c>
      <c r="AC57" s="88" t="s">
        <v>753</v>
      </c>
      <c r="AD57">
        <f t="shared" si="5"/>
        <v>17.631138825558288</v>
      </c>
    </row>
    <row r="58" spans="2:30" x14ac:dyDescent="0.2">
      <c r="B58" s="88" t="s">
        <v>350</v>
      </c>
      <c r="C58">
        <f t="shared" si="4"/>
        <v>17.211059372873773</v>
      </c>
      <c r="AC58" s="88" t="s">
        <v>754</v>
      </c>
      <c r="AD58">
        <f t="shared" si="5"/>
        <v>16.995498146208615</v>
      </c>
    </row>
    <row r="59" spans="2:30" x14ac:dyDescent="0.2">
      <c r="B59" s="88" t="s">
        <v>351</v>
      </c>
      <c r="C59">
        <f t="shared" si="4"/>
        <v>16.483400045339096</v>
      </c>
      <c r="AC59" s="88" t="s">
        <v>755</v>
      </c>
      <c r="AD59">
        <f t="shared" si="5"/>
        <v>16.230772893871709</v>
      </c>
    </row>
    <row r="60" spans="2:30" x14ac:dyDescent="0.2">
      <c r="B60" s="88" t="s">
        <v>352</v>
      </c>
      <c r="C60">
        <f t="shared" si="4"/>
        <v>15.614562218843398</v>
      </c>
      <c r="AC60" s="88" t="s">
        <v>756</v>
      </c>
      <c r="AD60">
        <f t="shared" si="5"/>
        <v>15.321224441512301</v>
      </c>
    </row>
    <row r="61" spans="2:30" x14ac:dyDescent="0.2">
      <c r="B61" s="88" t="s">
        <v>353</v>
      </c>
      <c r="C61">
        <f t="shared" si="4"/>
        <v>14.58594776366655</v>
      </c>
      <c r="AC61" s="88" t="s">
        <v>757</v>
      </c>
      <c r="AD61">
        <f t="shared" si="5"/>
        <v>14.248929456004369</v>
      </c>
    </row>
    <row r="62" spans="2:30" x14ac:dyDescent="0.2">
      <c r="B62" s="88" t="s">
        <v>354</v>
      </c>
      <c r="C62">
        <f t="shared" si="4"/>
        <v>13.411292007668671</v>
      </c>
      <c r="AC62" s="88" t="s">
        <v>758</v>
      </c>
      <c r="AD62">
        <f t="shared" si="5"/>
        <v>13.032118899982708</v>
      </c>
    </row>
    <row r="63" spans="2:30" x14ac:dyDescent="0.2">
      <c r="B63" s="88" t="s">
        <v>355</v>
      </c>
      <c r="C63">
        <f t="shared" si="4"/>
        <v>12.113968739987369</v>
      </c>
      <c r="AC63" s="88" t="s">
        <v>759</v>
      </c>
      <c r="AD63">
        <f t="shared" si="5"/>
        <v>11.699391589541248</v>
      </c>
    </row>
    <row r="64" spans="2:30" x14ac:dyDescent="0.2">
      <c r="B64" s="88" t="s">
        <v>356</v>
      </c>
      <c r="C64">
        <f t="shared" si="4"/>
        <v>10.694821678917721</v>
      </c>
      <c r="AC64" s="88" t="s">
        <v>760</v>
      </c>
      <c r="AD64">
        <f t="shared" si="5"/>
        <v>10.25351751924803</v>
      </c>
    </row>
    <row r="65" spans="2:30" x14ac:dyDescent="0.2">
      <c r="B65" s="88" t="s">
        <v>357</v>
      </c>
      <c r="C65">
        <f t="shared" si="4"/>
        <v>9.1857826364623438</v>
      </c>
      <c r="AC65" s="88" t="s">
        <v>761</v>
      </c>
      <c r="AD65">
        <f t="shared" si="5"/>
        <v>8.7298970427706806</v>
      </c>
    </row>
    <row r="66" spans="2:30" x14ac:dyDescent="0.2">
      <c r="B66" s="88" t="s">
        <v>358</v>
      </c>
      <c r="C66">
        <f t="shared" si="4"/>
        <v>7.6722894906863939</v>
      </c>
      <c r="AC66" s="88" t="s">
        <v>762</v>
      </c>
      <c r="AD66">
        <f t="shared" si="5"/>
        <v>7.2193138364174514</v>
      </c>
    </row>
    <row r="67" spans="2:30" x14ac:dyDescent="0.2">
      <c r="B67" s="88" t="s">
        <v>359</v>
      </c>
      <c r="C67">
        <f t="shared" si="4"/>
        <v>5.6212448170906564</v>
      </c>
      <c r="AC67" s="88" t="s">
        <v>763</v>
      </c>
      <c r="AD67">
        <f t="shared" si="5"/>
        <v>5.2006978359872233</v>
      </c>
    </row>
    <row r="68" spans="2:30" x14ac:dyDescent="0.2">
      <c r="B68" s="88" t="s">
        <v>360</v>
      </c>
      <c r="C68">
        <f t="shared" ref="C68:C83" si="6">G4*(1+disc)^-4</f>
        <v>19.494302074660361</v>
      </c>
      <c r="AC68" s="88" t="s">
        <v>765</v>
      </c>
      <c r="AD68">
        <f t="shared" ref="AD68:AD83" si="7">AH4*(1+disc)^-4</f>
        <v>19.411781318136715</v>
      </c>
    </row>
    <row r="69" spans="2:30" x14ac:dyDescent="0.2">
      <c r="B69" s="88" t="s">
        <v>361</v>
      </c>
      <c r="C69">
        <f t="shared" si="6"/>
        <v>19.328983768094069</v>
      </c>
      <c r="AC69" s="88" t="s">
        <v>766</v>
      </c>
      <c r="AD69">
        <f t="shared" si="7"/>
        <v>19.2388748562947</v>
      </c>
    </row>
    <row r="70" spans="2:30" x14ac:dyDescent="0.2">
      <c r="B70" s="88" t="s">
        <v>362</v>
      </c>
      <c r="C70">
        <f t="shared" si="6"/>
        <v>19.058460550951128</v>
      </c>
      <c r="AC70" s="88" t="s">
        <v>767</v>
      </c>
      <c r="AD70">
        <f t="shared" si="7"/>
        <v>18.950571235828242</v>
      </c>
    </row>
    <row r="71" spans="2:30" x14ac:dyDescent="0.2">
      <c r="B71" s="88" t="s">
        <v>363</v>
      </c>
      <c r="C71">
        <f t="shared" si="6"/>
        <v>18.718710598902735</v>
      </c>
      <c r="AC71" s="88" t="s">
        <v>768</v>
      </c>
      <c r="AD71">
        <f t="shared" si="7"/>
        <v>18.588785753249216</v>
      </c>
    </row>
    <row r="72" spans="2:30" x14ac:dyDescent="0.2">
      <c r="B72" s="88" t="s">
        <v>364</v>
      </c>
      <c r="C72">
        <f t="shared" si="6"/>
        <v>18.31597087091188</v>
      </c>
      <c r="AC72" s="88" t="s">
        <v>769</v>
      </c>
      <c r="AD72">
        <f t="shared" si="7"/>
        <v>18.161886142501285</v>
      </c>
    </row>
    <row r="73" spans="2:30" x14ac:dyDescent="0.2">
      <c r="B73" s="88" t="s">
        <v>365</v>
      </c>
      <c r="C73">
        <f t="shared" si="6"/>
        <v>17.828949845985978</v>
      </c>
      <c r="AC73" s="88" t="s">
        <v>770</v>
      </c>
      <c r="AD73">
        <f t="shared" si="7"/>
        <v>17.647370104432195</v>
      </c>
    </row>
    <row r="74" spans="2:30" x14ac:dyDescent="0.2">
      <c r="B74" s="88" t="s">
        <v>366</v>
      </c>
      <c r="C74">
        <f t="shared" si="6"/>
        <v>17.228152936872252</v>
      </c>
      <c r="AC74" s="88" t="s">
        <v>771</v>
      </c>
      <c r="AD74">
        <f t="shared" si="7"/>
        <v>17.013856347105587</v>
      </c>
    </row>
    <row r="75" spans="2:30" x14ac:dyDescent="0.2">
      <c r="B75" s="88" t="s">
        <v>367</v>
      </c>
      <c r="C75">
        <f t="shared" si="6"/>
        <v>16.502700221584245</v>
      </c>
      <c r="AC75" s="88" t="s">
        <v>772</v>
      </c>
      <c r="AD75">
        <f t="shared" si="7"/>
        <v>16.251392797498539</v>
      </c>
    </row>
    <row r="76" spans="2:30" x14ac:dyDescent="0.2">
      <c r="B76" s="88" t="s">
        <v>368</v>
      </c>
      <c r="C76">
        <f t="shared" si="6"/>
        <v>15.63615086334905</v>
      </c>
      <c r="AC76" s="88" t="s">
        <v>773</v>
      </c>
      <c r="AD76">
        <f t="shared" si="7"/>
        <v>15.344157555339304</v>
      </c>
    </row>
    <row r="77" spans="2:30" x14ac:dyDescent="0.2">
      <c r="B77" s="88" t="s">
        <v>369</v>
      </c>
      <c r="C77">
        <f t="shared" si="6"/>
        <v>14.609931756497851</v>
      </c>
      <c r="AC77" s="88" t="s">
        <v>774</v>
      </c>
      <c r="AD77">
        <f t="shared" si="7"/>
        <v>14.274256559033088</v>
      </c>
    </row>
    <row r="78" spans="2:30" x14ac:dyDescent="0.2">
      <c r="B78" s="88" t="s">
        <v>370</v>
      </c>
      <c r="C78">
        <f t="shared" si="6"/>
        <v>13.437309855320692</v>
      </c>
      <c r="AC78" s="88" t="s">
        <v>775</v>
      </c>
      <c r="AD78">
        <f t="shared" si="7"/>
        <v>13.059412249952089</v>
      </c>
    </row>
    <row r="79" spans="2:30" x14ac:dyDescent="0.2">
      <c r="B79" s="88" t="s">
        <v>371</v>
      </c>
      <c r="C79">
        <f t="shared" si="6"/>
        <v>12.141063146906168</v>
      </c>
      <c r="AC79" s="88" t="s">
        <v>776</v>
      </c>
      <c r="AD79">
        <f t="shared" si="7"/>
        <v>11.727586299988049</v>
      </c>
    </row>
    <row r="80" spans="2:30" x14ac:dyDescent="0.2">
      <c r="B80" s="88" t="s">
        <v>372</v>
      </c>
      <c r="C80">
        <f t="shared" si="6"/>
        <v>10.721990641356163</v>
      </c>
      <c r="AC80" s="88" t="s">
        <v>777</v>
      </c>
      <c r="AD80">
        <f t="shared" si="7"/>
        <v>10.281535271770528</v>
      </c>
    </row>
    <row r="81" spans="2:30" x14ac:dyDescent="0.2">
      <c r="B81" s="88" t="s">
        <v>373</v>
      </c>
      <c r="C81">
        <f t="shared" si="6"/>
        <v>9.2116881496268626</v>
      </c>
      <c r="AC81" s="88" t="s">
        <v>778</v>
      </c>
      <c r="AD81">
        <f t="shared" si="7"/>
        <v>8.7563438531947533</v>
      </c>
    </row>
    <row r="82" spans="2:30" x14ac:dyDescent="0.2">
      <c r="B82" s="88" t="s">
        <v>374</v>
      </c>
      <c r="C82">
        <f t="shared" si="6"/>
        <v>7.6952158491066038</v>
      </c>
      <c r="AC82" s="88" t="s">
        <v>779</v>
      </c>
      <c r="AD82">
        <f t="shared" si="7"/>
        <v>7.2424593472969532</v>
      </c>
    </row>
    <row r="83" spans="2:30" x14ac:dyDescent="0.2">
      <c r="B83" s="88" t="s">
        <v>375</v>
      </c>
      <c r="C83">
        <f t="shared" si="6"/>
        <v>5.6378733813350745</v>
      </c>
      <c r="AC83" s="88" t="s">
        <v>780</v>
      </c>
      <c r="AD83">
        <f t="shared" si="7"/>
        <v>5.2171690446502677</v>
      </c>
    </row>
    <row r="84" spans="2:30" x14ac:dyDescent="0.2">
      <c r="B84" s="88" t="s">
        <v>376</v>
      </c>
      <c r="C84">
        <f t="shared" ref="C84:C99" si="8">H4*(1+disc)^-5</f>
        <v>19.50373966303048</v>
      </c>
      <c r="AC84" s="88" t="s">
        <v>782</v>
      </c>
      <c r="AD84">
        <f t="shared" ref="AD84:AD99" si="9">AI4*(1+disc)^-5</f>
        <v>19.422225139017584</v>
      </c>
    </row>
    <row r="85" spans="2:30" x14ac:dyDescent="0.2">
      <c r="B85" s="88" t="s">
        <v>377</v>
      </c>
      <c r="C85">
        <f t="shared" si="8"/>
        <v>19.33791404438718</v>
      </c>
      <c r="AC85" s="88" t="s">
        <v>783</v>
      </c>
      <c r="AD85">
        <f t="shared" si="9"/>
        <v>19.248674206726633</v>
      </c>
    </row>
    <row r="86" spans="2:30" x14ac:dyDescent="0.2">
      <c r="B86" s="88" t="s">
        <v>378</v>
      </c>
      <c r="C86">
        <f t="shared" si="8"/>
        <v>19.068598980413807</v>
      </c>
      <c r="AC86" s="88" t="s">
        <v>784</v>
      </c>
      <c r="AD86">
        <f t="shared" si="9"/>
        <v>18.961652677490818</v>
      </c>
    </row>
    <row r="87" spans="2:30" x14ac:dyDescent="0.2">
      <c r="B87" s="88" t="s">
        <v>379</v>
      </c>
      <c r="C87">
        <f t="shared" si="8"/>
        <v>18.730444238656098</v>
      </c>
      <c r="AC87" s="88" t="s">
        <v>785</v>
      </c>
      <c r="AD87">
        <f t="shared" si="9"/>
        <v>18.601566415354785</v>
      </c>
    </row>
    <row r="88" spans="2:30" x14ac:dyDescent="0.2">
      <c r="B88" s="88" t="s">
        <v>380</v>
      </c>
      <c r="C88">
        <f t="shared" si="8"/>
        <v>18.32931950876559</v>
      </c>
      <c r="AC88" s="88" t="s">
        <v>786</v>
      </c>
      <c r="AD88">
        <f t="shared" si="9"/>
        <v>18.176363809818049</v>
      </c>
    </row>
    <row r="89" spans="2:30" x14ac:dyDescent="0.2">
      <c r="B89" s="88" t="s">
        <v>381</v>
      </c>
      <c r="C89">
        <f t="shared" si="8"/>
        <v>17.844045953758734</v>
      </c>
      <c r="AC89" s="88" t="s">
        <v>787</v>
      </c>
      <c r="AD89">
        <f t="shared" si="9"/>
        <v>17.66366493686213</v>
      </c>
    </row>
    <row r="90" spans="2:30" x14ac:dyDescent="0.2">
      <c r="B90" s="88" t="s">
        <v>382</v>
      </c>
      <c r="C90">
        <f t="shared" si="8"/>
        <v>17.245313734857483</v>
      </c>
      <c r="AC90" s="88" t="s">
        <v>788</v>
      </c>
      <c r="AD90">
        <f t="shared" si="9"/>
        <v>17.032291319651868</v>
      </c>
    </row>
    <row r="91" spans="2:30" x14ac:dyDescent="0.2">
      <c r="B91" s="88" t="s">
        <v>383</v>
      </c>
      <c r="C91">
        <f t="shared" si="8"/>
        <v>16.522081187012414</v>
      </c>
      <c r="AC91" s="88" t="s">
        <v>789</v>
      </c>
      <c r="AD91">
        <f t="shared" si="9"/>
        <v>16.272104616421352</v>
      </c>
    </row>
    <row r="92" spans="2:30" x14ac:dyDescent="0.2">
      <c r="B92" s="88" t="s">
        <v>384</v>
      </c>
      <c r="C92">
        <f t="shared" si="8"/>
        <v>15.657835491693804</v>
      </c>
      <c r="AC92" s="88" t="s">
        <v>790</v>
      </c>
      <c r="AD92">
        <f t="shared" si="9"/>
        <v>15.367199432671798</v>
      </c>
    </row>
    <row r="93" spans="2:30" x14ac:dyDescent="0.2">
      <c r="B93" s="88" t="s">
        <v>385</v>
      </c>
      <c r="C93">
        <f t="shared" si="8"/>
        <v>14.634028353813338</v>
      </c>
      <c r="AC93" s="88" t="s">
        <v>791</v>
      </c>
      <c r="AD93">
        <f t="shared" si="9"/>
        <v>14.29971070776452</v>
      </c>
    </row>
    <row r="94" spans="2:30" x14ac:dyDescent="0.2">
      <c r="B94" s="88" t="s">
        <v>386</v>
      </c>
      <c r="C94">
        <f t="shared" si="8"/>
        <v>13.463456124677496</v>
      </c>
      <c r="AC94" s="88" t="s">
        <v>792</v>
      </c>
      <c r="AD94">
        <f t="shared" si="9"/>
        <v>13.086849729654249</v>
      </c>
    </row>
    <row r="95" spans="2:30" x14ac:dyDescent="0.2">
      <c r="B95" s="88" t="s">
        <v>387</v>
      </c>
      <c r="C95">
        <f t="shared" si="8"/>
        <v>12.168297691244945</v>
      </c>
      <c r="AC95" s="88" t="s">
        <v>793</v>
      </c>
      <c r="AD95">
        <f t="shared" si="9"/>
        <v>11.755937245285667</v>
      </c>
    </row>
    <row r="96" spans="2:30" x14ac:dyDescent="0.2">
      <c r="B96" s="88" t="s">
        <v>388</v>
      </c>
      <c r="C96">
        <f t="shared" si="8"/>
        <v>10.74930509377675</v>
      </c>
      <c r="AC96" s="88" t="s">
        <v>794</v>
      </c>
      <c r="AD96">
        <f t="shared" si="9"/>
        <v>10.309713981595319</v>
      </c>
    </row>
    <row r="97" spans="2:30" x14ac:dyDescent="0.2">
      <c r="B97" s="88" t="s">
        <v>389</v>
      </c>
      <c r="C97">
        <f t="shared" si="8"/>
        <v>9.2377343201746438</v>
      </c>
      <c r="AC97" s="88" t="s">
        <v>795</v>
      </c>
      <c r="AD97">
        <f t="shared" si="9"/>
        <v>8.7829448957244516</v>
      </c>
    </row>
    <row r="98" spans="2:30" x14ac:dyDescent="0.2">
      <c r="B98" s="88" t="s">
        <v>390</v>
      </c>
      <c r="C98">
        <f t="shared" si="8"/>
        <v>7.7182638701293662</v>
      </c>
      <c r="AC98" s="88" t="s">
        <v>796</v>
      </c>
      <c r="AD98">
        <f t="shared" si="9"/>
        <v>7.2657368564656579</v>
      </c>
    </row>
    <row r="99" spans="2:30" x14ac:dyDescent="0.2">
      <c r="B99" s="88" t="s">
        <v>391</v>
      </c>
      <c r="C99">
        <f t="shared" si="8"/>
        <v>5.6545818585704977</v>
      </c>
      <c r="AC99" s="88" t="s">
        <v>797</v>
      </c>
      <c r="AD99">
        <f t="shared" si="9"/>
        <v>5.2337258631026167</v>
      </c>
    </row>
    <row r="100" spans="2:30" x14ac:dyDescent="0.2">
      <c r="B100" s="88" t="s">
        <v>392</v>
      </c>
      <c r="C100">
        <f t="shared" ref="C100:C115" si="10">I4*(1+disc)^-6</f>
        <v>19.51319883773585</v>
      </c>
      <c r="AC100" s="88" t="s">
        <v>799</v>
      </c>
      <c r="AD100">
        <f t="shared" ref="AD100:AD115" si="11">AJ4*(1+disc)^-6</f>
        <v>19.432694187104861</v>
      </c>
    </row>
    <row r="101" spans="2:30" x14ac:dyDescent="0.2">
      <c r="B101" s="88" t="s">
        <v>393</v>
      </c>
      <c r="C101">
        <f t="shared" si="10"/>
        <v>19.346869177188999</v>
      </c>
      <c r="AC101" s="88" t="s">
        <v>800</v>
      </c>
      <c r="AD101">
        <f t="shared" si="11"/>
        <v>19.258502380651979</v>
      </c>
    </row>
    <row r="102" spans="2:30" x14ac:dyDescent="0.2">
      <c r="B102" s="88" t="s">
        <v>394</v>
      </c>
      <c r="C102">
        <f t="shared" si="10"/>
        <v>19.078767960950746</v>
      </c>
      <c r="AC102" s="88" t="s">
        <v>801</v>
      </c>
      <c r="AD102">
        <f t="shared" si="11"/>
        <v>18.972769447479234</v>
      </c>
    </row>
    <row r="103" spans="2:30" x14ac:dyDescent="0.2">
      <c r="B103" s="88" t="s">
        <v>395</v>
      </c>
      <c r="C103">
        <f t="shared" si="10"/>
        <v>18.742215544849412</v>
      </c>
      <c r="AC103" s="88" t="s">
        <v>802</v>
      </c>
      <c r="AD103">
        <f t="shared" si="11"/>
        <v>18.614390525787165</v>
      </c>
    </row>
    <row r="104" spans="2:30" x14ac:dyDescent="0.2">
      <c r="B104" s="88" t="s">
        <v>396</v>
      </c>
      <c r="C104">
        <f t="shared" si="10"/>
        <v>18.342714148502168</v>
      </c>
      <c r="AC104" s="88" t="s">
        <v>803</v>
      </c>
      <c r="AD104">
        <f t="shared" si="11"/>
        <v>18.190894378671977</v>
      </c>
    </row>
    <row r="105" spans="2:30" x14ac:dyDescent="0.2">
      <c r="B105" s="88" t="s">
        <v>397</v>
      </c>
      <c r="C105">
        <f t="shared" si="10"/>
        <v>17.859197944147475</v>
      </c>
      <c r="AC105" s="88" t="s">
        <v>804</v>
      </c>
      <c r="AD105">
        <f t="shared" si="11"/>
        <v>17.680023822709767</v>
      </c>
    </row>
    <row r="106" spans="2:30" x14ac:dyDescent="0.2">
      <c r="B106" s="88" t="s">
        <v>398</v>
      </c>
      <c r="C106">
        <f t="shared" si="10"/>
        <v>17.262542267139228</v>
      </c>
      <c r="AC106" s="88" t="s">
        <v>805</v>
      </c>
      <c r="AD106">
        <f t="shared" si="11"/>
        <v>17.050803676302511</v>
      </c>
    </row>
    <row r="107" spans="2:30" x14ac:dyDescent="0.2">
      <c r="B107" s="88" t="s">
        <v>399</v>
      </c>
      <c r="C107">
        <f t="shared" si="10"/>
        <v>16.541543550346997</v>
      </c>
      <c r="AC107" s="88" t="s">
        <v>806</v>
      </c>
      <c r="AD107">
        <f t="shared" si="11"/>
        <v>16.292909094121192</v>
      </c>
    </row>
    <row r="108" spans="2:30" x14ac:dyDescent="0.2">
      <c r="B108" s="88" t="s">
        <v>400</v>
      </c>
      <c r="C108">
        <f t="shared" si="10"/>
        <v>15.679616835579138</v>
      </c>
      <c r="AC108" s="88" t="s">
        <v>807</v>
      </c>
      <c r="AD108">
        <f t="shared" si="11"/>
        <v>15.390350964843329</v>
      </c>
    </row>
    <row r="109" spans="2:30" x14ac:dyDescent="0.2">
      <c r="B109" s="88" t="s">
        <v>401</v>
      </c>
      <c r="C109">
        <f t="shared" si="10"/>
        <v>14.658238422632234</v>
      </c>
      <c r="AC109" s="88" t="s">
        <v>808</v>
      </c>
      <c r="AD109">
        <f t="shared" si="11"/>
        <v>14.325292955274291</v>
      </c>
    </row>
    <row r="110" spans="2:30" x14ac:dyDescent="0.2">
      <c r="B110" s="88" t="s">
        <v>402</v>
      </c>
      <c r="C110">
        <f t="shared" si="10"/>
        <v>13.489731812621994</v>
      </c>
      <c r="AC110" s="88" t="s">
        <v>809</v>
      </c>
      <c r="AD110">
        <f t="shared" si="11"/>
        <v>13.114432545425231</v>
      </c>
    </row>
    <row r="111" spans="2:30" x14ac:dyDescent="0.2">
      <c r="B111" s="88" t="s">
        <v>403</v>
      </c>
      <c r="C111">
        <f t="shared" si="10"/>
        <v>12.195673464576259</v>
      </c>
      <c r="AC111" s="88" t="s">
        <v>810</v>
      </c>
      <c r="AD111">
        <f t="shared" si="11"/>
        <v>11.784445740000555</v>
      </c>
    </row>
    <row r="112" spans="2:30" x14ac:dyDescent="0.2">
      <c r="B112" s="88" t="s">
        <v>404</v>
      </c>
      <c r="C112">
        <f t="shared" si="10"/>
        <v>10.776766161867704</v>
      </c>
      <c r="AC112" s="88" t="s">
        <v>811</v>
      </c>
      <c r="AD112">
        <f t="shared" si="11"/>
        <v>10.338054996707221</v>
      </c>
    </row>
    <row r="113" spans="2:30" x14ac:dyDescent="0.2">
      <c r="B113" s="88" t="s">
        <v>405</v>
      </c>
      <c r="C113">
        <f t="shared" si="10"/>
        <v>9.2639222100184249</v>
      </c>
      <c r="AC113" s="88" t="s">
        <v>812</v>
      </c>
      <c r="AD113">
        <f t="shared" si="11"/>
        <v>8.8097014337771355</v>
      </c>
    </row>
    <row r="114" spans="2:30" x14ac:dyDescent="0.2">
      <c r="B114" s="88" t="s">
        <v>406</v>
      </c>
      <c r="C114">
        <f t="shared" si="10"/>
        <v>7.7414344236717882</v>
      </c>
      <c r="AC114" s="88" t="s">
        <v>813</v>
      </c>
      <c r="AD114">
        <f t="shared" si="11"/>
        <v>7.2891473921512384</v>
      </c>
    </row>
    <row r="115" spans="2:30" x14ac:dyDescent="0.2">
      <c r="B115" s="88" t="s">
        <v>407</v>
      </c>
      <c r="C115">
        <f t="shared" si="10"/>
        <v>5.671370731855486</v>
      </c>
      <c r="AC115" s="88" t="s">
        <v>814</v>
      </c>
      <c r="AD115">
        <f t="shared" si="11"/>
        <v>5.2503688625397587</v>
      </c>
    </row>
    <row r="116" spans="2:30" x14ac:dyDescent="0.2">
      <c r="B116" s="88" t="s">
        <v>408</v>
      </c>
      <c r="C116">
        <f t="shared" ref="C116:C131" si="12">J4*(1+disc)^-7</f>
        <v>19.522679742225368</v>
      </c>
      <c r="AC116" s="88" t="s">
        <v>816</v>
      </c>
      <c r="AD116">
        <f t="shared" ref="AD116:AD131" si="13">AK4*(1+disc)^-7</f>
        <v>19.443188640257329</v>
      </c>
    </row>
    <row r="117" spans="2:30" x14ac:dyDescent="0.2">
      <c r="B117" s="88" t="s">
        <v>409</v>
      </c>
      <c r="C117">
        <f t="shared" si="12"/>
        <v>19.355849339549081</v>
      </c>
      <c r="AC117" s="88" t="s">
        <v>817</v>
      </c>
      <c r="AD117">
        <f t="shared" si="13"/>
        <v>19.268359591837303</v>
      </c>
    </row>
    <row r="118" spans="2:30" x14ac:dyDescent="0.2">
      <c r="B118" s="88" t="s">
        <v>410</v>
      </c>
      <c r="C118">
        <f t="shared" si="12"/>
        <v>19.088967708459013</v>
      </c>
      <c r="AC118" s="88" t="s">
        <v>818</v>
      </c>
      <c r="AD118">
        <f t="shared" si="13"/>
        <v>18.983921812113103</v>
      </c>
    </row>
    <row r="119" spans="2:30" x14ac:dyDescent="0.2">
      <c r="B119" s="88" t="s">
        <v>411</v>
      </c>
      <c r="C119">
        <f t="shared" si="12"/>
        <v>18.754024787030328</v>
      </c>
      <c r="AC119" s="88" t="s">
        <v>819</v>
      </c>
      <c r="AD119">
        <f t="shared" si="13"/>
        <v>18.627258416613294</v>
      </c>
    </row>
    <row r="120" spans="2:30" x14ac:dyDescent="0.2">
      <c r="B120" s="88" t="s">
        <v>412</v>
      </c>
      <c r="C120">
        <f t="shared" si="12"/>
        <v>18.35615512412409</v>
      </c>
      <c r="AC120" s="88" t="s">
        <v>820</v>
      </c>
      <c r="AD120">
        <f t="shared" si="13"/>
        <v>18.205478259851574</v>
      </c>
    </row>
    <row r="121" spans="2:30" x14ac:dyDescent="0.2">
      <c r="B121" s="88" t="s">
        <v>413</v>
      </c>
      <c r="C121">
        <f t="shared" si="12"/>
        <v>17.874406228720993</v>
      </c>
      <c r="AC121" s="88" t="s">
        <v>821</v>
      </c>
      <c r="AD121">
        <f t="shared" si="13"/>
        <v>17.6964472672155</v>
      </c>
    </row>
    <row r="122" spans="2:30" x14ac:dyDescent="0.2">
      <c r="B122" s="88" t="s">
        <v>414</v>
      </c>
      <c r="C122">
        <f t="shared" si="12"/>
        <v>17.279839038983152</v>
      </c>
      <c r="AC122" s="88" t="s">
        <v>822</v>
      </c>
      <c r="AD122">
        <f t="shared" si="13"/>
        <v>17.069394036107415</v>
      </c>
    </row>
    <row r="123" spans="2:30" x14ac:dyDescent="0.2">
      <c r="B123" s="88" t="s">
        <v>415</v>
      </c>
      <c r="C123">
        <f t="shared" si="12"/>
        <v>16.561087926336985</v>
      </c>
      <c r="AC123" s="88" t="s">
        <v>823</v>
      </c>
      <c r="AD123">
        <f t="shared" si="13"/>
        <v>16.313806982085286</v>
      </c>
    </row>
    <row r="124" spans="2:30" x14ac:dyDescent="0.2">
      <c r="B124" s="88" t="s">
        <v>416</v>
      </c>
      <c r="C124">
        <f t="shared" si="12"/>
        <v>15.70149563393586</v>
      </c>
      <c r="AC124" s="88" t="s">
        <v>824</v>
      </c>
      <c r="AD124">
        <f t="shared" si="13"/>
        <v>15.413613052776221</v>
      </c>
    </row>
    <row r="125" spans="2:30" x14ac:dyDescent="0.2">
      <c r="B125" s="88" t="s">
        <v>417</v>
      </c>
      <c r="C125">
        <f t="shared" si="12"/>
        <v>14.682562838508682</v>
      </c>
      <c r="AC125" s="88" t="s">
        <v>825</v>
      </c>
      <c r="AD125">
        <f t="shared" si="13"/>
        <v>14.351004365936816</v>
      </c>
    </row>
    <row r="126" spans="2:30" x14ac:dyDescent="0.2">
      <c r="B126" s="88" t="s">
        <v>418</v>
      </c>
      <c r="C126">
        <f t="shared" si="12"/>
        <v>13.516137925779216</v>
      </c>
      <c r="AC126" s="88" t="s">
        <v>826</v>
      </c>
      <c r="AD126">
        <f t="shared" si="13"/>
        <v>13.142161916467513</v>
      </c>
    </row>
    <row r="127" spans="2:30" x14ac:dyDescent="0.2">
      <c r="B127" s="88" t="s">
        <v>419</v>
      </c>
      <c r="C127">
        <f t="shared" si="12"/>
        <v>12.223191568989449</v>
      </c>
      <c r="AC127" s="88" t="s">
        <v>827</v>
      </c>
      <c r="AD127">
        <f t="shared" si="13"/>
        <v>11.813113112546668</v>
      </c>
    </row>
    <row r="128" spans="2:30" x14ac:dyDescent="0.2">
      <c r="B128" s="88" t="s">
        <v>420</v>
      </c>
      <c r="C128">
        <f t="shared" si="12"/>
        <v>10.804374981890119</v>
      </c>
      <c r="AC128" s="88" t="s">
        <v>828</v>
      </c>
      <c r="AD128">
        <f t="shared" si="13"/>
        <v>10.366559678967292</v>
      </c>
    </row>
    <row r="129" spans="2:30" x14ac:dyDescent="0.2">
      <c r="B129" s="88" t="s">
        <v>421</v>
      </c>
      <c r="C129">
        <f t="shared" si="12"/>
        <v>9.2902528906088726</v>
      </c>
      <c r="AC129" s="88" t="s">
        <v>829</v>
      </c>
      <c r="AD129">
        <f t="shared" si="13"/>
        <v>8.836614743252138</v>
      </c>
    </row>
    <row r="130" spans="2:30" x14ac:dyDescent="0.2">
      <c r="B130" s="88" t="s">
        <v>422</v>
      </c>
      <c r="C130">
        <f t="shared" si="12"/>
        <v>7.7647283868624468</v>
      </c>
      <c r="AC130" s="88" t="s">
        <v>830</v>
      </c>
      <c r="AD130">
        <f t="shared" si="13"/>
        <v>7.3126919920151963</v>
      </c>
    </row>
    <row r="131" spans="2:30" x14ac:dyDescent="0.2">
      <c r="B131" s="88" t="s">
        <v>423</v>
      </c>
      <c r="C131">
        <f t="shared" si="12"/>
        <v>5.6882404874345891</v>
      </c>
      <c r="AC131" s="88" t="s">
        <v>831</v>
      </c>
      <c r="AD131">
        <f t="shared" si="13"/>
        <v>5.2670986183966759</v>
      </c>
    </row>
    <row r="132" spans="2:30" x14ac:dyDescent="0.2">
      <c r="B132" s="88" t="s">
        <v>424</v>
      </c>
      <c r="C132">
        <f t="shared" ref="C132:C147" si="14">K4*(1+disc)^-8</f>
        <v>19.532182521359658</v>
      </c>
      <c r="AC132" s="88" t="s">
        <v>833</v>
      </c>
      <c r="AD132">
        <f t="shared" ref="AD132:AD147" si="15">AL4*(1+disc)^-8</f>
        <v>19.45370867822896</v>
      </c>
    </row>
    <row r="133" spans="2:30" x14ac:dyDescent="0.2">
      <c r="B133" s="88" t="s">
        <v>425</v>
      </c>
      <c r="C133">
        <f t="shared" si="14"/>
        <v>19.364854706227575</v>
      </c>
      <c r="AC133" s="88" t="s">
        <v>834</v>
      </c>
      <c r="AD133">
        <f t="shared" si="15"/>
        <v>19.278246056340265</v>
      </c>
    </row>
    <row r="134" spans="2:30" x14ac:dyDescent="0.2">
      <c r="B134" s="88" t="s">
        <v>426</v>
      </c>
      <c r="C134">
        <f t="shared" si="14"/>
        <v>19.099198440972497</v>
      </c>
      <c r="AC134" s="88" t="s">
        <v>835</v>
      </c>
      <c r="AD134">
        <f t="shared" si="15"/>
        <v>18.995110040571451</v>
      </c>
    </row>
    <row r="135" spans="2:30" x14ac:dyDescent="0.2">
      <c r="B135" s="88" t="s">
        <v>427</v>
      </c>
      <c r="C135">
        <f t="shared" si="14"/>
        <v>18.765872237416851</v>
      </c>
      <c r="AC135" s="88" t="s">
        <v>836</v>
      </c>
      <c r="AD135">
        <f t="shared" si="15"/>
        <v>18.64017042347049</v>
      </c>
    </row>
    <row r="136" spans="2:30" x14ac:dyDescent="0.2">
      <c r="B136" s="88" t="s">
        <v>428</v>
      </c>
      <c r="C136">
        <f t="shared" si="14"/>
        <v>18.369642772945742</v>
      </c>
      <c r="AC136" s="88" t="s">
        <v>837</v>
      </c>
      <c r="AD136">
        <f t="shared" si="15"/>
        <v>18.220115868568662</v>
      </c>
    </row>
    <row r="137" spans="2:30" x14ac:dyDescent="0.2">
      <c r="B137" s="88" t="s">
        <v>429</v>
      </c>
      <c r="C137">
        <f t="shared" si="14"/>
        <v>17.88967122313122</v>
      </c>
      <c r="AC137" s="88" t="s">
        <v>838</v>
      </c>
      <c r="AD137">
        <f t="shared" si="15"/>
        <v>17.712935781066399</v>
      </c>
    </row>
    <row r="138" spans="2:30" x14ac:dyDescent="0.2">
      <c r="B138" s="88" t="s">
        <v>430</v>
      </c>
      <c r="C138">
        <f t="shared" si="14"/>
        <v>17.297204560667574</v>
      </c>
      <c r="AC138" s="88" t="s">
        <v>839</v>
      </c>
      <c r="AD138">
        <f t="shared" si="15"/>
        <v>17.08806302479455</v>
      </c>
    </row>
    <row r="139" spans="2:30" x14ac:dyDescent="0.2">
      <c r="B139" s="88" t="s">
        <v>431</v>
      </c>
      <c r="C139">
        <f t="shared" si="14"/>
        <v>16.58071493582564</v>
      </c>
      <c r="AC139" s="88" t="s">
        <v>840</v>
      </c>
      <c r="AD139">
        <f t="shared" si="15"/>
        <v>16.334799039907708</v>
      </c>
    </row>
    <row r="140" spans="2:30" x14ac:dyDescent="0.2">
      <c r="B140" s="88" t="s">
        <v>432</v>
      </c>
      <c r="C140">
        <f t="shared" si="14"/>
        <v>15.723472633006004</v>
      </c>
      <c r="AC140" s="88" t="s">
        <v>841</v>
      </c>
      <c r="AD140">
        <f t="shared" si="15"/>
        <v>15.436986607101391</v>
      </c>
    </row>
    <row r="141" spans="2:30" x14ac:dyDescent="0.2">
      <c r="B141" s="88" t="s">
        <v>433</v>
      </c>
      <c r="C141">
        <f t="shared" si="14"/>
        <v>14.707002485627509</v>
      </c>
      <c r="AC141" s="88" t="s">
        <v>842</v>
      </c>
      <c r="AD141">
        <f t="shared" si="15"/>
        <v>14.376846015565185</v>
      </c>
    </row>
    <row r="142" spans="2:30" x14ac:dyDescent="0.2">
      <c r="B142" s="88" t="s">
        <v>434</v>
      </c>
      <c r="C142">
        <f t="shared" si="14"/>
        <v>13.542675480624137</v>
      </c>
      <c r="AC142" s="88" t="s">
        <v>843</v>
      </c>
      <c r="AD142">
        <f t="shared" si="15"/>
        <v>13.170039075007239</v>
      </c>
    </row>
    <row r="143" spans="2:30" x14ac:dyDescent="0.2">
      <c r="B143" s="88" t="s">
        <v>435</v>
      </c>
      <c r="C143">
        <f t="shared" si="14"/>
        <v>12.25085311720426</v>
      </c>
      <c r="AC143" s="88" t="s">
        <v>844</v>
      </c>
      <c r="AD143">
        <f t="shared" si="15"/>
        <v>11.841940705351192</v>
      </c>
    </row>
    <row r="144" spans="2:30" x14ac:dyDescent="0.2">
      <c r="B144" s="88" t="s">
        <v>436</v>
      </c>
      <c r="C144">
        <f t="shared" si="14"/>
        <v>10.832132700788019</v>
      </c>
      <c r="AC144" s="88" t="s">
        <v>845</v>
      </c>
      <c r="AD144">
        <f t="shared" si="15"/>
        <v>10.39522940427331</v>
      </c>
    </row>
    <row r="145" spans="2:30" x14ac:dyDescent="0.2">
      <c r="B145" s="88" t="s">
        <v>437</v>
      </c>
      <c r="C145">
        <f t="shared" si="14"/>
        <v>9.3167274430281335</v>
      </c>
      <c r="AC145" s="88" t="s">
        <v>846</v>
      </c>
      <c r="AD145">
        <f t="shared" si="15"/>
        <v>8.8636861126673754</v>
      </c>
    </row>
    <row r="146" spans="2:30" x14ac:dyDescent="0.2">
      <c r="B146" s="88" t="s">
        <v>438</v>
      </c>
      <c r="C146">
        <f t="shared" si="14"/>
        <v>7.7881466441053187</v>
      </c>
      <c r="AC146" s="88" t="s">
        <v>847</v>
      </c>
      <c r="AD146">
        <f t="shared" si="15"/>
        <v>7.3363717032466713</v>
      </c>
    </row>
    <row r="147" spans="2:30" x14ac:dyDescent="0.2">
      <c r="B147" s="88" t="s">
        <v>439</v>
      </c>
      <c r="C147">
        <f t="shared" si="14"/>
        <v>5.705191614759527</v>
      </c>
      <c r="AC147" s="88" t="s">
        <v>848</v>
      </c>
      <c r="AD147">
        <f t="shared" si="15"/>
        <v>5.2839157103800307</v>
      </c>
    </row>
    <row r="148" spans="2:30" x14ac:dyDescent="0.2">
      <c r="B148" s="88" t="s">
        <v>440</v>
      </c>
      <c r="C148">
        <f t="shared" ref="C148:C163" si="16">L4*(1+disc)^-9</f>
        <v>19.540353909120203</v>
      </c>
      <c r="AC148" s="88" t="s">
        <v>850</v>
      </c>
      <c r="AD148">
        <f t="shared" ref="AD148:AD163" si="17">AM4*(1+disc)^-9</f>
        <v>19.462728617737106</v>
      </c>
    </row>
    <row r="149" spans="2:30" x14ac:dyDescent="0.2">
      <c r="B149" s="88" t="s">
        <v>441</v>
      </c>
      <c r="C149">
        <f t="shared" si="16"/>
        <v>19.372776522956634</v>
      </c>
      <c r="AC149" s="88" t="s">
        <v>851</v>
      </c>
      <c r="AD149">
        <f t="shared" si="17"/>
        <v>19.286915873817346</v>
      </c>
    </row>
    <row r="150" spans="2:30" x14ac:dyDescent="0.2">
      <c r="B150" s="88" t="s">
        <v>442</v>
      </c>
      <c r="C150">
        <f t="shared" si="16"/>
        <v>19.108293025307152</v>
      </c>
      <c r="AC150" s="88" t="s">
        <v>852</v>
      </c>
      <c r="AD150">
        <f t="shared" si="17"/>
        <v>19.005024924654553</v>
      </c>
    </row>
    <row r="151" spans="2:30" x14ac:dyDescent="0.2">
      <c r="B151" s="88" t="s">
        <v>443</v>
      </c>
      <c r="C151">
        <f t="shared" si="16"/>
        <v>18.77650477400811</v>
      </c>
      <c r="AC151" s="88" t="s">
        <v>853</v>
      </c>
      <c r="AD151">
        <f t="shared" si="17"/>
        <v>18.651723100599735</v>
      </c>
    </row>
    <row r="152" spans="2:30" x14ac:dyDescent="0.2">
      <c r="B152" s="88" t="s">
        <v>444</v>
      </c>
      <c r="C152">
        <f t="shared" si="16"/>
        <v>18.381898816031612</v>
      </c>
      <c r="AC152" s="88" t="s">
        <v>854</v>
      </c>
      <c r="AD152">
        <f t="shared" si="17"/>
        <v>18.233378553949112</v>
      </c>
    </row>
    <row r="153" spans="2:30" x14ac:dyDescent="0.2">
      <c r="B153" s="88" t="s">
        <v>445</v>
      </c>
      <c r="C153">
        <f t="shared" si="16"/>
        <v>17.903734647016204</v>
      </c>
      <c r="AC153" s="88" t="s">
        <v>855</v>
      </c>
      <c r="AD153">
        <f t="shared" si="17"/>
        <v>17.728086627841275</v>
      </c>
    </row>
    <row r="154" spans="2:30" x14ac:dyDescent="0.2">
      <c r="B154" s="88" t="s">
        <v>446</v>
      </c>
      <c r="C154">
        <f t="shared" si="16"/>
        <v>17.313402948031822</v>
      </c>
      <c r="AC154" s="88" t="s">
        <v>856</v>
      </c>
      <c r="AD154">
        <f t="shared" si="17"/>
        <v>17.10543641879439</v>
      </c>
    </row>
    <row r="155" spans="2:30" x14ac:dyDescent="0.2">
      <c r="B155" s="88" t="s">
        <v>447</v>
      </c>
      <c r="C155">
        <f t="shared" si="16"/>
        <v>16.599236640085827</v>
      </c>
      <c r="AC155" s="88" t="s">
        <v>857</v>
      </c>
      <c r="AD155">
        <f t="shared" si="17"/>
        <v>16.354567785326935</v>
      </c>
    </row>
    <row r="156" spans="2:30" x14ac:dyDescent="0.2">
      <c r="B156" s="88" t="s">
        <v>448</v>
      </c>
      <c r="C156">
        <f t="shared" si="16"/>
        <v>15.744452459822469</v>
      </c>
      <c r="AC156" s="88" t="s">
        <v>858</v>
      </c>
      <c r="AD156">
        <f t="shared" si="17"/>
        <v>15.459259911310296</v>
      </c>
    </row>
    <row r="157" spans="2:30" x14ac:dyDescent="0.2">
      <c r="B157" s="88" t="s">
        <v>449</v>
      </c>
      <c r="C157">
        <f t="shared" si="16"/>
        <v>14.730585229697649</v>
      </c>
      <c r="AC157" s="88" t="s">
        <v>859</v>
      </c>
      <c r="AD157">
        <f t="shared" si="17"/>
        <v>14.401744466012097</v>
      </c>
    </row>
    <row r="158" spans="2:30" x14ac:dyDescent="0.2">
      <c r="B158" s="88" t="s">
        <v>450</v>
      </c>
      <c r="C158">
        <f t="shared" si="16"/>
        <v>13.568536563590737</v>
      </c>
      <c r="AC158" s="88" t="s">
        <v>860</v>
      </c>
      <c r="AD158">
        <f t="shared" si="17"/>
        <v>13.197171471431336</v>
      </c>
    </row>
    <row r="159" spans="2:30" x14ac:dyDescent="0.2">
      <c r="B159" s="88" t="s">
        <v>451</v>
      </c>
      <c r="C159">
        <f t="shared" si="16"/>
        <v>12.278115790203623</v>
      </c>
      <c r="AC159" s="88" t="s">
        <v>861</v>
      </c>
      <c r="AD159">
        <f t="shared" si="17"/>
        <v>11.870325169378173</v>
      </c>
    </row>
    <row r="160" spans="2:30" x14ac:dyDescent="0.2">
      <c r="B160" s="88" t="s">
        <v>452</v>
      </c>
      <c r="C160">
        <f t="shared" si="16"/>
        <v>10.859822546521436</v>
      </c>
      <c r="AC160" s="88" t="s">
        <v>862</v>
      </c>
      <c r="AD160">
        <f t="shared" si="17"/>
        <v>10.4238122210349</v>
      </c>
    </row>
    <row r="161" spans="2:30" x14ac:dyDescent="0.2">
      <c r="B161" s="88" t="s">
        <v>453</v>
      </c>
      <c r="C161">
        <f t="shared" si="16"/>
        <v>9.3434095273645923</v>
      </c>
      <c r="AC161" s="88" t="s">
        <v>863</v>
      </c>
      <c r="AD161">
        <f t="shared" si="17"/>
        <v>8.8909622983458299</v>
      </c>
    </row>
    <row r="162" spans="2:30" x14ac:dyDescent="0.2">
      <c r="B162" s="88" t="s">
        <v>454</v>
      </c>
      <c r="C162">
        <f t="shared" si="16"/>
        <v>7.8120095229837689</v>
      </c>
      <c r="AC162" s="88" t="s">
        <v>864</v>
      </c>
      <c r="AD162">
        <f t="shared" si="17"/>
        <v>7.3605058171947872</v>
      </c>
    </row>
    <row r="163" spans="2:30" x14ac:dyDescent="0.2">
      <c r="B163" s="88" t="s">
        <v>455</v>
      </c>
      <c r="C163">
        <f t="shared" si="16"/>
        <v>5.7225142919911196</v>
      </c>
      <c r="AC163" s="88" t="s">
        <v>865</v>
      </c>
      <c r="AD163">
        <f t="shared" si="17"/>
        <v>5.3011148500500722</v>
      </c>
    </row>
    <row r="164" spans="2:30" x14ac:dyDescent="0.2">
      <c r="B164" s="88" t="s">
        <v>456</v>
      </c>
      <c r="C164">
        <f t="shared" ref="C164:C179" si="18">M4*(1+disc)^-10</f>
        <v>19.548544591250518</v>
      </c>
      <c r="AC164" s="88" t="s">
        <v>867</v>
      </c>
      <c r="AD164">
        <f t="shared" ref="AD164:AD179" si="19">AN4*(1+disc)^-10</f>
        <v>19.471770939622701</v>
      </c>
    </row>
    <row r="165" spans="2:30" x14ac:dyDescent="0.2">
      <c r="B165" s="88" t="s">
        <v>457</v>
      </c>
      <c r="C165">
        <f t="shared" si="18"/>
        <v>19.380721078208424</v>
      </c>
      <c r="AC165" s="88" t="s">
        <v>868</v>
      </c>
      <c r="AD165">
        <f t="shared" si="19"/>
        <v>19.295611901549169</v>
      </c>
    </row>
    <row r="166" spans="2:30" x14ac:dyDescent="0.2">
      <c r="B166" s="88" t="s">
        <v>458</v>
      </c>
      <c r="C166">
        <f t="shared" si="18"/>
        <v>19.117415795173105</v>
      </c>
      <c r="AC166" s="88" t="s">
        <v>869</v>
      </c>
      <c r="AD166">
        <f t="shared" si="19"/>
        <v>19.014972224792789</v>
      </c>
    </row>
    <row r="167" spans="2:30" x14ac:dyDescent="0.2">
      <c r="B167" s="88" t="s">
        <v>459</v>
      </c>
      <c r="C167">
        <f t="shared" si="18"/>
        <v>18.787172330773309</v>
      </c>
      <c r="AC167" s="88" t="s">
        <v>870</v>
      </c>
      <c r="AD167">
        <f t="shared" si="19"/>
        <v>18.663315974357584</v>
      </c>
    </row>
    <row r="168" spans="2:30" x14ac:dyDescent="0.2">
      <c r="B168" s="88" t="s">
        <v>460</v>
      </c>
      <c r="C168">
        <f t="shared" si="18"/>
        <v>18.394198053906347</v>
      </c>
      <c r="AC168" s="88" t="s">
        <v>871</v>
      </c>
      <c r="AD168">
        <f t="shared" si="19"/>
        <v>18.246690699088141</v>
      </c>
    </row>
    <row r="169" spans="2:30" x14ac:dyDescent="0.2">
      <c r="B169" s="88" t="s">
        <v>461</v>
      </c>
      <c r="C169">
        <f t="shared" si="18"/>
        <v>17.917851108778475</v>
      </c>
      <c r="AC169" s="88" t="s">
        <v>872</v>
      </c>
      <c r="AD169">
        <f t="shared" si="19"/>
        <v>17.743298046995381</v>
      </c>
    </row>
    <row r="170" spans="2:30" x14ac:dyDescent="0.2">
      <c r="B170" s="88" t="s">
        <v>462</v>
      </c>
      <c r="C170">
        <f t="shared" si="18"/>
        <v>17.32966627917482</v>
      </c>
      <c r="AC170" s="88" t="s">
        <v>873</v>
      </c>
      <c r="AD170">
        <f t="shared" si="19"/>
        <v>17.122883786261074</v>
      </c>
    </row>
    <row r="171" spans="2:30" x14ac:dyDescent="0.2">
      <c r="B171" s="88" t="s">
        <v>463</v>
      </c>
      <c r="C171">
        <f t="shared" si="18"/>
        <v>16.617837206673563</v>
      </c>
      <c r="AC171" s="88" t="s">
        <v>874</v>
      </c>
      <c r="AD171">
        <f t="shared" si="19"/>
        <v>16.374426089268663</v>
      </c>
    </row>
    <row r="172" spans="2:30" x14ac:dyDescent="0.2">
      <c r="B172" s="88" t="s">
        <v>464</v>
      </c>
      <c r="C172">
        <f t="shared" si="18"/>
        <v>15.765527030526219</v>
      </c>
      <c r="AC172" s="88" t="s">
        <v>875</v>
      </c>
      <c r="AD172">
        <f t="shared" si="19"/>
        <v>15.481640446746319</v>
      </c>
    </row>
    <row r="173" spans="2:30" x14ac:dyDescent="0.2">
      <c r="B173" s="88" t="s">
        <v>465</v>
      </c>
      <c r="C173">
        <f t="shared" si="18"/>
        <v>14.75428038546249</v>
      </c>
      <c r="AC173" s="88" t="s">
        <v>876</v>
      </c>
      <c r="AD173">
        <f t="shared" si="19"/>
        <v>14.426769674189003</v>
      </c>
    </row>
    <row r="174" spans="2:30" x14ac:dyDescent="0.2">
      <c r="B174" s="88" t="s">
        <v>466</v>
      </c>
      <c r="C174">
        <f t="shared" si="18"/>
        <v>13.594527395476764</v>
      </c>
      <c r="AC174" s="88" t="s">
        <v>877</v>
      </c>
      <c r="AD174">
        <f t="shared" si="19"/>
        <v>13.224449498989925</v>
      </c>
    </row>
    <row r="175" spans="2:30" x14ac:dyDescent="0.2">
      <c r="B175" s="88" t="s">
        <v>467</v>
      </c>
      <c r="C175">
        <f t="shared" si="18"/>
        <v>12.305522099650195</v>
      </c>
      <c r="AC175" s="88" t="s">
        <v>878</v>
      </c>
      <c r="AD175">
        <f t="shared" si="19"/>
        <v>11.898869904229853</v>
      </c>
    </row>
    <row r="176" spans="2:30" x14ac:dyDescent="0.2">
      <c r="B176" s="88" t="s">
        <v>468</v>
      </c>
      <c r="C176">
        <f t="shared" si="18"/>
        <v>10.887663797909626</v>
      </c>
      <c r="AC176" s="88" t="s">
        <v>879</v>
      </c>
      <c r="AD176">
        <f t="shared" si="19"/>
        <v>10.452562817762791</v>
      </c>
    </row>
    <row r="177" spans="2:30" x14ac:dyDescent="0.2">
      <c r="B177" s="88" t="s">
        <v>469</v>
      </c>
      <c r="C177">
        <f t="shared" si="18"/>
        <v>9.3702399630759157</v>
      </c>
      <c r="AC177" s="88" t="s">
        <v>880</v>
      </c>
      <c r="AD177">
        <f t="shared" si="19"/>
        <v>8.9184015472510296</v>
      </c>
    </row>
    <row r="178" spans="2:30" x14ac:dyDescent="0.2">
      <c r="B178" s="88" t="s">
        <v>470</v>
      </c>
      <c r="C178">
        <f t="shared" si="18"/>
        <v>7.8360023736378892</v>
      </c>
      <c r="AC178" s="88" t="s">
        <v>881</v>
      </c>
      <c r="AD178">
        <f t="shared" si="19"/>
        <v>7.3847814207816525</v>
      </c>
    </row>
    <row r="179" spans="2:30" x14ac:dyDescent="0.2">
      <c r="B179" s="88" t="s">
        <v>471</v>
      </c>
      <c r="C179">
        <f t="shared" si="18"/>
        <v>5.7399217184311437</v>
      </c>
      <c r="AC179" s="88" t="s">
        <v>882</v>
      </c>
      <c r="AD179">
        <f t="shared" si="19"/>
        <v>5.3184050955139499</v>
      </c>
    </row>
    <row r="180" spans="2:30" x14ac:dyDescent="0.2">
      <c r="B180" s="88" t="s">
        <v>472</v>
      </c>
      <c r="C180">
        <f t="shared" ref="C180:C195" si="20">N4*(1+disc)^-11</f>
        <v>19.55675470186884</v>
      </c>
      <c r="AC180" s="88" t="s">
        <v>884</v>
      </c>
      <c r="AD180">
        <f t="shared" ref="AD180:AD195" si="21">AO4*(1+disc)^-11</f>
        <v>19.480835809300636</v>
      </c>
    </row>
    <row r="181" spans="2:30" x14ac:dyDescent="0.2">
      <c r="B181" s="88" t="s">
        <v>473</v>
      </c>
      <c r="C181">
        <f t="shared" si="20"/>
        <v>19.38868853594186</v>
      </c>
      <c r="AC181" s="88" t="s">
        <v>885</v>
      </c>
      <c r="AD181">
        <f t="shared" si="21"/>
        <v>19.304334341209444</v>
      </c>
    </row>
    <row r="182" spans="2:30" x14ac:dyDescent="0.2">
      <c r="B182" s="88" t="s">
        <v>474</v>
      </c>
      <c r="C182">
        <f t="shared" si="20"/>
        <v>19.126566956214184</v>
      </c>
      <c r="AC182" s="88" t="s">
        <v>886</v>
      </c>
      <c r="AD182">
        <f t="shared" si="21"/>
        <v>19.024952193674082</v>
      </c>
    </row>
    <row r="183" spans="2:30" x14ac:dyDescent="0.2">
      <c r="B183" s="88" t="s">
        <v>475</v>
      </c>
      <c r="C183">
        <f t="shared" si="20"/>
        <v>18.797875165780649</v>
      </c>
      <c r="AC183" s="88" t="s">
        <v>887</v>
      </c>
      <c r="AD183">
        <f t="shared" si="21"/>
        <v>18.674949361550915</v>
      </c>
    </row>
    <row r="184" spans="2:30" x14ac:dyDescent="0.2">
      <c r="B184" s="88" t="s">
        <v>476</v>
      </c>
      <c r="C184">
        <f t="shared" si="20"/>
        <v>18.406540808571119</v>
      </c>
      <c r="AC184" s="88" t="s">
        <v>888</v>
      </c>
      <c r="AD184">
        <f t="shared" si="21"/>
        <v>18.260052698808863</v>
      </c>
    </row>
    <row r="185" spans="2:30" x14ac:dyDescent="0.2">
      <c r="B185" s="88" t="s">
        <v>477</v>
      </c>
      <c r="C185">
        <f t="shared" si="20"/>
        <v>17.932021008381842</v>
      </c>
      <c r="AC185" s="88" t="s">
        <v>889</v>
      </c>
      <c r="AD185">
        <f t="shared" si="21"/>
        <v>17.758570528288942</v>
      </c>
    </row>
    <row r="186" spans="2:30" x14ac:dyDescent="0.2">
      <c r="B186" s="88" t="s">
        <v>478</v>
      </c>
      <c r="C186">
        <f t="shared" si="20"/>
        <v>17.345995049093027</v>
      </c>
      <c r="AC186" s="88" t="s">
        <v>890</v>
      </c>
      <c r="AD186">
        <f t="shared" si="21"/>
        <v>17.14040573245402</v>
      </c>
    </row>
    <row r="187" spans="2:30" x14ac:dyDescent="0.2">
      <c r="B187" s="88" t="s">
        <v>479</v>
      </c>
      <c r="C187">
        <f t="shared" si="20"/>
        <v>16.636517243143928</v>
      </c>
      <c r="AC187" s="88" t="s">
        <v>891</v>
      </c>
      <c r="AD187">
        <f t="shared" si="21"/>
        <v>16.394374693353534</v>
      </c>
    </row>
    <row r="188" spans="2:30" x14ac:dyDescent="0.2">
      <c r="B188" s="88" t="s">
        <v>480</v>
      </c>
      <c r="C188">
        <f t="shared" si="20"/>
        <v>15.786697082612186</v>
      </c>
      <c r="AC188" s="88" t="s">
        <v>892</v>
      </c>
      <c r="AD188">
        <f t="shared" si="21"/>
        <v>15.504129111820646</v>
      </c>
    </row>
    <row r="189" spans="2:30" x14ac:dyDescent="0.2">
      <c r="B189" s="88" t="s">
        <v>481</v>
      </c>
      <c r="C189">
        <f t="shared" si="20"/>
        <v>14.778088836023334</v>
      </c>
      <c r="AC189" s="88" t="s">
        <v>893</v>
      </c>
      <c r="AD189">
        <f t="shared" si="21"/>
        <v>14.451922713408095</v>
      </c>
    </row>
    <row r="190" spans="2:30" x14ac:dyDescent="0.2">
      <c r="B190" s="88" t="s">
        <v>482</v>
      </c>
      <c r="C190">
        <f t="shared" si="20"/>
        <v>13.620649003588625</v>
      </c>
      <c r="AC190" s="88" t="s">
        <v>894</v>
      </c>
      <c r="AD190">
        <f t="shared" si="21"/>
        <v>13.251874402510724</v>
      </c>
    </row>
    <row r="191" spans="2:30" x14ac:dyDescent="0.2">
      <c r="B191" s="88" t="s">
        <v>483</v>
      </c>
      <c r="C191">
        <f t="shared" si="20"/>
        <v>12.33307318682084</v>
      </c>
      <c r="AC191" s="88" t="s">
        <v>895</v>
      </c>
      <c r="AD191">
        <f t="shared" si="21"/>
        <v>11.92757628734276</v>
      </c>
    </row>
    <row r="192" spans="2:30" x14ac:dyDescent="0.2">
      <c r="B192" s="88" t="s">
        <v>484</v>
      </c>
      <c r="C192">
        <f t="shared" si="20"/>
        <v>10.915657650470459</v>
      </c>
      <c r="AC192" s="88" t="s">
        <v>896</v>
      </c>
      <c r="AD192">
        <f t="shared" si="21"/>
        <v>10.481482630507081</v>
      </c>
    </row>
    <row r="193" spans="2:30" x14ac:dyDescent="0.2">
      <c r="B193" s="88" t="s">
        <v>485</v>
      </c>
      <c r="C193">
        <f t="shared" si="20"/>
        <v>9.3972198935521387</v>
      </c>
      <c r="AC193" s="88" t="s">
        <v>897</v>
      </c>
      <c r="AD193">
        <f t="shared" si="21"/>
        <v>8.9460052251233844</v>
      </c>
    </row>
    <row r="194" spans="2:30" x14ac:dyDescent="0.2">
      <c r="B194" s="88" t="s">
        <v>486</v>
      </c>
      <c r="C194">
        <f t="shared" si="20"/>
        <v>7.8601261438506871</v>
      </c>
      <c r="AC194" s="88" t="s">
        <v>898</v>
      </c>
      <c r="AD194">
        <f t="shared" si="21"/>
        <v>7.4091996395680244</v>
      </c>
    </row>
    <row r="195" spans="2:30" x14ac:dyDescent="0.2">
      <c r="B195" s="88" t="s">
        <v>487</v>
      </c>
      <c r="C195">
        <f t="shared" si="20"/>
        <v>5.75741441350758</v>
      </c>
      <c r="AC195" s="88" t="s">
        <v>899</v>
      </c>
      <c r="AD195">
        <f t="shared" si="21"/>
        <v>5.3357870633666469</v>
      </c>
    </row>
    <row r="196" spans="2:30" x14ac:dyDescent="0.2">
      <c r="B196" s="88" t="s">
        <v>488</v>
      </c>
      <c r="C196">
        <f t="shared" ref="C196:C211" si="22">O4*(1+disc)^-12</f>
        <v>19.564984376437497</v>
      </c>
      <c r="AC196" s="88" t="s">
        <v>901</v>
      </c>
      <c r="AD196">
        <f t="shared" ref="AD196:AD211" si="23">AP4*(1+disc)^-12</f>
        <v>19.489923393985656</v>
      </c>
    </row>
    <row r="197" spans="2:30" x14ac:dyDescent="0.2">
      <c r="B197" s="88" t="s">
        <v>489</v>
      </c>
      <c r="C197">
        <f t="shared" si="22"/>
        <v>19.396679061763088</v>
      </c>
      <c r="AC197" s="88" t="s">
        <v>902</v>
      </c>
      <c r="AD197">
        <f t="shared" si="23"/>
        <v>19.313083396673903</v>
      </c>
    </row>
    <row r="198" spans="2:30" x14ac:dyDescent="0.2">
      <c r="B198" s="88" t="s">
        <v>490</v>
      </c>
      <c r="C198">
        <f t="shared" si="22"/>
        <v>19.135746716141711</v>
      </c>
      <c r="AC198" s="88" t="s">
        <v>903</v>
      </c>
      <c r="AD198">
        <f t="shared" si="23"/>
        <v>19.034965086748375</v>
      </c>
    </row>
    <row r="199" spans="2:30" x14ac:dyDescent="0.2">
      <c r="B199" s="88" t="s">
        <v>491</v>
      </c>
      <c r="C199">
        <f t="shared" si="22"/>
        <v>18.80861353969394</v>
      </c>
      <c r="AC199" s="88" t="s">
        <v>904</v>
      </c>
      <c r="AD199">
        <f t="shared" si="23"/>
        <v>18.686623582452373</v>
      </c>
    </row>
    <row r="200" spans="2:30" x14ac:dyDescent="0.2">
      <c r="B200" s="88" t="s">
        <v>492</v>
      </c>
      <c r="C200">
        <f t="shared" si="22"/>
        <v>18.418927405266995</v>
      </c>
      <c r="AC200" s="88" t="s">
        <v>905</v>
      </c>
      <c r="AD200">
        <f t="shared" si="23"/>
        <v>18.273464952257225</v>
      </c>
    </row>
    <row r="201" spans="2:30" x14ac:dyDescent="0.2">
      <c r="B201" s="88" t="s">
        <v>493</v>
      </c>
      <c r="C201">
        <f t="shared" si="22"/>
        <v>17.946244749814738</v>
      </c>
      <c r="AC201" s="88" t="s">
        <v>906</v>
      </c>
      <c r="AD201">
        <f t="shared" si="23"/>
        <v>17.773904566847705</v>
      </c>
    </row>
    <row r="202" spans="2:30" x14ac:dyDescent="0.2">
      <c r="B202" s="88" t="s">
        <v>494</v>
      </c>
      <c r="C202">
        <f t="shared" si="22"/>
        <v>17.362389757762294</v>
      </c>
      <c r="AC202" s="88" t="s">
        <v>907</v>
      </c>
      <c r="AD202">
        <f t="shared" si="23"/>
        <v>17.158002869265083</v>
      </c>
    </row>
    <row r="203" spans="2:30" x14ac:dyDescent="0.2">
      <c r="B203" s="88" t="s">
        <v>495</v>
      </c>
      <c r="C203">
        <f t="shared" si="22"/>
        <v>16.655277363157658</v>
      </c>
      <c r="AC203" s="88" t="s">
        <v>908</v>
      </c>
      <c r="AD203">
        <f t="shared" si="23"/>
        <v>16.414414347326421</v>
      </c>
    </row>
    <row r="204" spans="2:30" x14ac:dyDescent="0.2">
      <c r="B204" s="88" t="s">
        <v>496</v>
      </c>
      <c r="C204">
        <f t="shared" si="22"/>
        <v>15.807963360972051</v>
      </c>
      <c r="AC204" s="88" t="s">
        <v>909</v>
      </c>
      <c r="AD204">
        <f t="shared" si="23"/>
        <v>15.526726814774261</v>
      </c>
    </row>
    <row r="205" spans="2:30" x14ac:dyDescent="0.2">
      <c r="B205" s="88" t="s">
        <v>497</v>
      </c>
      <c r="C205">
        <f t="shared" si="22"/>
        <v>14.802011473306086</v>
      </c>
      <c r="AC205" s="88" t="s">
        <v>910</v>
      </c>
      <c r="AD205">
        <f t="shared" si="23"/>
        <v>14.477204668692814</v>
      </c>
    </row>
    <row r="206" spans="2:30" x14ac:dyDescent="0.2">
      <c r="B206" s="88" t="s">
        <v>498</v>
      </c>
      <c r="C206">
        <f t="shared" si="22"/>
        <v>13.6469024254252</v>
      </c>
      <c r="AC206" s="88" t="s">
        <v>911</v>
      </c>
      <c r="AD206">
        <f t="shared" si="23"/>
        <v>13.279447440324033</v>
      </c>
    </row>
    <row r="207" spans="2:30" x14ac:dyDescent="0.2">
      <c r="B207" s="88" t="s">
        <v>499</v>
      </c>
      <c r="C207">
        <f t="shared" si="22"/>
        <v>12.360770204159287</v>
      </c>
      <c r="AC207" s="88" t="s">
        <v>912</v>
      </c>
      <c r="AD207">
        <f t="shared" si="23"/>
        <v>11.956445710913133</v>
      </c>
    </row>
    <row r="208" spans="2:30" x14ac:dyDescent="0.2">
      <c r="B208" s="88" t="s">
        <v>500</v>
      </c>
      <c r="C208">
        <f t="shared" si="22"/>
        <v>10.943805311130479</v>
      </c>
      <c r="AC208" s="88" t="s">
        <v>913</v>
      </c>
      <c r="AD208">
        <f t="shared" si="23"/>
        <v>10.510573110359765</v>
      </c>
    </row>
    <row r="209" spans="2:30" x14ac:dyDescent="0.2">
      <c r="B209" s="88" t="s">
        <v>501</v>
      </c>
      <c r="C209">
        <f t="shared" si="22"/>
        <v>9.4243504726183538</v>
      </c>
      <c r="AC209" s="88" t="s">
        <v>914</v>
      </c>
      <c r="AD209">
        <f t="shared" si="23"/>
        <v>8.9737747114302984</v>
      </c>
    </row>
    <row r="210" spans="2:30" x14ac:dyDescent="0.2">
      <c r="B210" s="88" t="s">
        <v>502</v>
      </c>
      <c r="C210">
        <f t="shared" si="22"/>
        <v>7.8843817893851522</v>
      </c>
      <c r="AC210" s="88" t="s">
        <v>915</v>
      </c>
      <c r="AD210">
        <f t="shared" si="23"/>
        <v>7.4337616096105013</v>
      </c>
    </row>
    <row r="211" spans="2:30" x14ac:dyDescent="0.2">
      <c r="B211" s="88" t="s">
        <v>503</v>
      </c>
      <c r="C211">
        <f t="shared" si="22"/>
        <v>5.7749929001177494</v>
      </c>
      <c r="AC211" s="88" t="s">
        <v>916</v>
      </c>
      <c r="AD211">
        <f t="shared" si="23"/>
        <v>5.3532613748370119</v>
      </c>
    </row>
    <row r="212" spans="2:30" x14ac:dyDescent="0.2">
      <c r="B212" s="88" t="s">
        <v>504</v>
      </c>
      <c r="C212">
        <f t="shared" ref="C212:C227" si="24">P4*(1+disc)^-13</f>
        <v>19.573233751778691</v>
      </c>
      <c r="AC212" s="88" t="s">
        <v>918</v>
      </c>
      <c r="AD212">
        <f t="shared" ref="AD212:AD227" si="25">AQ4*(1+disc)^-13</f>
        <v>19.499033862715585</v>
      </c>
    </row>
    <row r="213" spans="2:30" x14ac:dyDescent="0.2">
      <c r="B213" s="88" t="s">
        <v>505</v>
      </c>
      <c r="C213">
        <f t="shared" si="24"/>
        <v>19.4046928229447</v>
      </c>
      <c r="AC213" s="88" t="s">
        <v>919</v>
      </c>
      <c r="AD213">
        <f t="shared" si="25"/>
        <v>19.321859274048755</v>
      </c>
    </row>
    <row r="214" spans="2:30" x14ac:dyDescent="0.2">
      <c r="B214" s="88" t="s">
        <v>506</v>
      </c>
      <c r="C214">
        <f t="shared" si="24"/>
        <v>19.144955284758389</v>
      </c>
      <c r="AC214" s="88" t="s">
        <v>920</v>
      </c>
      <c r="AD214">
        <f t="shared" si="25"/>
        <v>19.045011162263055</v>
      </c>
    </row>
    <row r="215" spans="2:30" x14ac:dyDescent="0.2">
      <c r="B215" s="88" t="s">
        <v>507</v>
      </c>
      <c r="C215">
        <f t="shared" si="24"/>
        <v>18.8193877158029</v>
      </c>
      <c r="AC215" s="88" t="s">
        <v>921</v>
      </c>
      <c r="AD215">
        <f t="shared" si="25"/>
        <v>18.698338960844787</v>
      </c>
    </row>
    <row r="216" spans="2:30" x14ac:dyDescent="0.2">
      <c r="B216" s="88" t="s">
        <v>508</v>
      </c>
      <c r="C216">
        <f t="shared" si="24"/>
        <v>18.431358172512525</v>
      </c>
      <c r="AC216" s="88" t="s">
        <v>922</v>
      </c>
      <c r="AD216">
        <f t="shared" si="25"/>
        <v>18.286927862957327</v>
      </c>
    </row>
    <row r="217" spans="2:30" x14ac:dyDescent="0.2">
      <c r="B217" s="88" t="s">
        <v>509</v>
      </c>
      <c r="C217">
        <f t="shared" si="24"/>
        <v>17.960522741136856</v>
      </c>
      <c r="AC217" s="88" t="s">
        <v>923</v>
      </c>
      <c r="AD217">
        <f t="shared" si="25"/>
        <v>17.789300663231515</v>
      </c>
    </row>
    <row r="218" spans="2:30" x14ac:dyDescent="0.2">
      <c r="B218" s="88" t="s">
        <v>510</v>
      </c>
      <c r="C218">
        <f t="shared" si="24"/>
        <v>17.378850910195247</v>
      </c>
      <c r="AC218" s="88" t="s">
        <v>924</v>
      </c>
      <c r="AD218">
        <f t="shared" si="25"/>
        <v>17.175675815303098</v>
      </c>
    </row>
    <row r="219" spans="2:30" x14ac:dyDescent="0.2">
      <c r="B219" s="88" t="s">
        <v>511</v>
      </c>
      <c r="C219">
        <f t="shared" si="24"/>
        <v>16.674118186551542</v>
      </c>
      <c r="AC219" s="88" t="s">
        <v>925</v>
      </c>
      <c r="AD219">
        <f t="shared" si="25"/>
        <v>16.434545809159658</v>
      </c>
    </row>
    <row r="220" spans="2:30" x14ac:dyDescent="0.2">
      <c r="B220" s="88" t="s">
        <v>512</v>
      </c>
      <c r="C220">
        <f t="shared" si="24"/>
        <v>15.829326617978802</v>
      </c>
      <c r="AC220" s="88" t="s">
        <v>926</v>
      </c>
      <c r="AD220">
        <f t="shared" si="25"/>
        <v>15.549434473802032</v>
      </c>
    </row>
    <row r="221" spans="2:30" x14ac:dyDescent="0.2">
      <c r="B221" s="88" t="s">
        <v>513</v>
      </c>
      <c r="C221">
        <f t="shared" si="24"/>
        <v>14.826049198161343</v>
      </c>
      <c r="AC221" s="88" t="s">
        <v>927</v>
      </c>
      <c r="AD221">
        <f t="shared" si="25"/>
        <v>14.502616636924618</v>
      </c>
    </row>
    <row r="222" spans="2:30" x14ac:dyDescent="0.2">
      <c r="B222" s="88" t="s">
        <v>514</v>
      </c>
      <c r="C222">
        <f t="shared" si="24"/>
        <v>13.673288708791741</v>
      </c>
      <c r="AC222" s="88" t="s">
        <v>928</v>
      </c>
      <c r="AD222">
        <f t="shared" si="25"/>
        <v>13.307169884429829</v>
      </c>
    </row>
    <row r="223" spans="2:30" x14ac:dyDescent="0.2">
      <c r="B223" s="88" t="s">
        <v>515</v>
      </c>
      <c r="C223">
        <f t="shared" si="24"/>
        <v>12.388614315398147</v>
      </c>
      <c r="AC223" s="88" t="s">
        <v>929</v>
      </c>
      <c r="AD223">
        <f t="shared" si="25"/>
        <v>11.985479582075742</v>
      </c>
    </row>
    <row r="224" spans="2:30" x14ac:dyDescent="0.2">
      <c r="B224" s="88" t="s">
        <v>516</v>
      </c>
      <c r="C224">
        <f t="shared" si="24"/>
        <v>10.972107998345276</v>
      </c>
      <c r="AC224" s="88" t="s">
        <v>930</v>
      </c>
      <c r="AD224">
        <f t="shared" si="25"/>
        <v>10.539835723631111</v>
      </c>
    </row>
    <row r="225" spans="2:30" x14ac:dyDescent="0.2">
      <c r="B225" s="88" t="s">
        <v>517</v>
      </c>
      <c r="C225">
        <f t="shared" si="24"/>
        <v>9.4516328646384373</v>
      </c>
      <c r="AC225" s="88" t="s">
        <v>931</v>
      </c>
      <c r="AD225">
        <f t="shared" si="25"/>
        <v>9.0017113995183795</v>
      </c>
    </row>
    <row r="226" spans="2:30" x14ac:dyDescent="0.2">
      <c r="B226" s="88" t="s">
        <v>518</v>
      </c>
      <c r="C226">
        <f t="shared" si="24"/>
        <v>7.9087702740559092</v>
      </c>
      <c r="AC226" s="88" t="s">
        <v>932</v>
      </c>
      <c r="AD226">
        <f t="shared" si="25"/>
        <v>7.4584684775672061</v>
      </c>
    </row>
    <row r="227" spans="2:30" x14ac:dyDescent="0.2">
      <c r="B227" s="88" t="s">
        <v>519</v>
      </c>
      <c r="C227">
        <f t="shared" si="24"/>
        <v>5.7926577046516456</v>
      </c>
      <c r="AC227" s="88" t="s">
        <v>933</v>
      </c>
      <c r="AD227">
        <f t="shared" si="25"/>
        <v>5.3708286558234102</v>
      </c>
    </row>
    <row r="228" spans="2:30" x14ac:dyDescent="0.2">
      <c r="B228" s="88" t="s">
        <v>520</v>
      </c>
      <c r="C228">
        <f t="shared" ref="C228:C243" si="26">Q4*(1+disc)^-14</f>
        <v>19.580611930338861</v>
      </c>
      <c r="AC228" s="88" t="s">
        <v>935</v>
      </c>
      <c r="AD228">
        <f t="shared" ref="AD228:AD243" si="27">AR4*(1+disc)^-14</f>
        <v>19.507158449355821</v>
      </c>
    </row>
    <row r="229" spans="2:30" x14ac:dyDescent="0.2">
      <c r="B229" s="88" t="s">
        <v>521</v>
      </c>
      <c r="C229">
        <f t="shared" si="26"/>
        <v>19.412033137707226</v>
      </c>
      <c r="AC229" s="88" t="s">
        <v>936</v>
      </c>
      <c r="AD229">
        <f t="shared" si="27"/>
        <v>19.329874100460824</v>
      </c>
    </row>
    <row r="230" spans="2:30" x14ac:dyDescent="0.2">
      <c r="B230" s="88" t="s">
        <v>522</v>
      </c>
      <c r="C230">
        <f t="shared" si="26"/>
        <v>19.153473207552064</v>
      </c>
      <c r="AC230" s="88" t="s">
        <v>937</v>
      </c>
      <c r="AD230">
        <f t="shared" si="27"/>
        <v>19.054277218046824</v>
      </c>
    </row>
    <row r="231" spans="2:30" x14ac:dyDescent="0.2">
      <c r="B231" s="88" t="s">
        <v>523</v>
      </c>
      <c r="C231">
        <f t="shared" si="26"/>
        <v>18.829438750256756</v>
      </c>
      <c r="AC231" s="88" t="s">
        <v>938</v>
      </c>
      <c r="AD231">
        <f t="shared" si="27"/>
        <v>18.709237870327264</v>
      </c>
    </row>
    <row r="232" spans="2:30" x14ac:dyDescent="0.2">
      <c r="B232" s="88" t="s">
        <v>524</v>
      </c>
      <c r="C232">
        <f t="shared" si="26"/>
        <v>18.443078389882146</v>
      </c>
      <c r="AC232" s="88" t="s">
        <v>939</v>
      </c>
      <c r="AD232">
        <f t="shared" si="27"/>
        <v>18.299588524091988</v>
      </c>
    </row>
    <row r="233" spans="2:30" x14ac:dyDescent="0.2">
      <c r="B233" s="88" t="s">
        <v>525</v>
      </c>
      <c r="C233">
        <f t="shared" si="26"/>
        <v>17.974143694945521</v>
      </c>
      <c r="AC233" s="88" t="s">
        <v>940</v>
      </c>
      <c r="AD233">
        <f t="shared" si="27"/>
        <v>17.803954430119191</v>
      </c>
    </row>
    <row r="234" spans="2:30" x14ac:dyDescent="0.2">
      <c r="B234" s="88" t="s">
        <v>526</v>
      </c>
      <c r="C234">
        <f t="shared" si="26"/>
        <v>17.394729978452009</v>
      </c>
      <c r="AC234" s="88" t="s">
        <v>941</v>
      </c>
      <c r="AD234">
        <f t="shared" si="27"/>
        <v>17.192689727145126</v>
      </c>
    </row>
    <row r="235" spans="2:30" x14ac:dyDescent="0.2">
      <c r="B235" s="88" t="s">
        <v>527</v>
      </c>
      <c r="C235">
        <f t="shared" si="26"/>
        <v>16.692471462395538</v>
      </c>
      <c r="AC235" s="88" t="s">
        <v>942</v>
      </c>
      <c r="AD235">
        <f t="shared" si="27"/>
        <v>16.454122308985703</v>
      </c>
    </row>
    <row r="236" spans="2:30" x14ac:dyDescent="0.2">
      <c r="B236" s="88" t="s">
        <v>528</v>
      </c>
      <c r="C236">
        <f t="shared" si="26"/>
        <v>15.850309865193658</v>
      </c>
      <c r="AC236" s="88" t="s">
        <v>943</v>
      </c>
      <c r="AD236">
        <f t="shared" si="27"/>
        <v>15.571704029747645</v>
      </c>
    </row>
    <row r="237" spans="2:30" x14ac:dyDescent="0.2">
      <c r="B237" s="88" t="s">
        <v>529</v>
      </c>
      <c r="C237">
        <f t="shared" si="26"/>
        <v>14.849830341354128</v>
      </c>
      <c r="AC237" s="88" t="s">
        <v>944</v>
      </c>
      <c r="AD237">
        <f t="shared" si="27"/>
        <v>14.527722675669343</v>
      </c>
    </row>
    <row r="238" spans="2:30" x14ac:dyDescent="0.2">
      <c r="B238" s="88" t="s">
        <v>530</v>
      </c>
      <c r="C238">
        <f t="shared" si="26"/>
        <v>13.699580207350385</v>
      </c>
      <c r="AC238" s="88" t="s">
        <v>945</v>
      </c>
      <c r="AD238">
        <f t="shared" si="27"/>
        <v>13.334757730883821</v>
      </c>
    </row>
    <row r="239" spans="2:30" x14ac:dyDescent="0.2">
      <c r="B239" s="88" t="s">
        <v>531</v>
      </c>
      <c r="C239">
        <f t="shared" si="26"/>
        <v>12.416567550105098</v>
      </c>
      <c r="AC239" s="88" t="s">
        <v>946</v>
      </c>
      <c r="AD239">
        <f t="shared" si="27"/>
        <v>12.014592361571829</v>
      </c>
    </row>
    <row r="240" spans="2:30" x14ac:dyDescent="0.2">
      <c r="B240" s="88" t="s">
        <v>532</v>
      </c>
      <c r="C240">
        <f t="shared" si="26"/>
        <v>11.000750114304919</v>
      </c>
      <c r="AC240" s="88" t="s">
        <v>947</v>
      </c>
      <c r="AD240">
        <f t="shared" si="27"/>
        <v>10.569414264051121</v>
      </c>
    </row>
    <row r="241" spans="2:30" x14ac:dyDescent="0.2">
      <c r="B241" s="88" t="s">
        <v>533</v>
      </c>
      <c r="C241">
        <f t="shared" si="26"/>
        <v>9.4795407992082499</v>
      </c>
      <c r="AC241" s="88" t="s">
        <v>948</v>
      </c>
      <c r="AD241">
        <f t="shared" si="27"/>
        <v>9.0302569066729337</v>
      </c>
    </row>
    <row r="242" spans="2:30" x14ac:dyDescent="0.2">
      <c r="B242" s="88" t="s">
        <v>534</v>
      </c>
      <c r="C242">
        <f t="shared" si="26"/>
        <v>7.9340442973234628</v>
      </c>
      <c r="AC242" s="88" t="s">
        <v>949</v>
      </c>
      <c r="AD242">
        <f t="shared" si="27"/>
        <v>7.4840451837030528</v>
      </c>
    </row>
    <row r="243" spans="2:30" x14ac:dyDescent="0.2">
      <c r="B243" s="88" t="s">
        <v>535</v>
      </c>
      <c r="C243">
        <f t="shared" si="26"/>
        <v>5.8114493606100774</v>
      </c>
      <c r="AC243" s="88" t="s">
        <v>950</v>
      </c>
      <c r="AD243">
        <f t="shared" si="27"/>
        <v>5.3895047303780723</v>
      </c>
    </row>
    <row r="244" spans="2:30" x14ac:dyDescent="0.2">
      <c r="B244" s="88" t="s">
        <v>536</v>
      </c>
      <c r="C244">
        <f t="shared" ref="C244:C259" si="28">R4*(1+disc)^-15</f>
        <v>19.588008785752031</v>
      </c>
      <c r="AC244" s="88" t="s">
        <v>952</v>
      </c>
      <c r="AD244">
        <f t="shared" ref="AD244:AD259" si="29">AS4*(1+disc)^-15</f>
        <v>19.515304567647249</v>
      </c>
    </row>
    <row r="245" spans="2:30" x14ac:dyDescent="0.2">
      <c r="B245" s="88" t="s">
        <v>537</v>
      </c>
      <c r="C245">
        <f t="shared" si="28"/>
        <v>19.419395870586683</v>
      </c>
      <c r="AC245" s="88" t="s">
        <v>953</v>
      </c>
      <c r="AD245">
        <f t="shared" si="29"/>
        <v>19.337914640084676</v>
      </c>
    </row>
    <row r="246" spans="2:30" x14ac:dyDescent="0.2">
      <c r="B246" s="88" t="s">
        <v>538</v>
      </c>
      <c r="C246">
        <f t="shared" si="28"/>
        <v>19.162019097857538</v>
      </c>
      <c r="AC246" s="88" t="s">
        <v>954</v>
      </c>
      <c r="AD246">
        <f t="shared" si="29"/>
        <v>19.063575294306617</v>
      </c>
    </row>
    <row r="247" spans="2:30" x14ac:dyDescent="0.2">
      <c r="B247" s="88" t="s">
        <v>539</v>
      </c>
      <c r="C247">
        <f t="shared" si="28"/>
        <v>18.839524735800417</v>
      </c>
      <c r="AC247" s="88" t="s">
        <v>955</v>
      </c>
      <c r="AD247">
        <f t="shared" si="29"/>
        <v>18.720176732117519</v>
      </c>
    </row>
    <row r="248" spans="2:30" x14ac:dyDescent="0.2">
      <c r="B248" s="88" t="s">
        <v>540</v>
      </c>
      <c r="C248">
        <f t="shared" si="28"/>
        <v>18.454842032776739</v>
      </c>
      <c r="AC248" s="88" t="s">
        <v>956</v>
      </c>
      <c r="AD248">
        <f t="shared" si="29"/>
        <v>18.312298728589216</v>
      </c>
    </row>
    <row r="249" spans="2:30" x14ac:dyDescent="0.2">
      <c r="B249" s="88" t="s">
        <v>541</v>
      </c>
      <c r="C249">
        <f t="shared" si="28"/>
        <v>17.987818400329072</v>
      </c>
      <c r="AC249" s="88" t="s">
        <v>957</v>
      </c>
      <c r="AD249">
        <f t="shared" si="29"/>
        <v>17.81866939311308</v>
      </c>
    </row>
    <row r="250" spans="2:30" x14ac:dyDescent="0.2">
      <c r="B250" s="88" t="s">
        <v>542</v>
      </c>
      <c r="C250">
        <f t="shared" si="28"/>
        <v>17.410675390032019</v>
      </c>
      <c r="AC250" s="88" t="s">
        <v>958</v>
      </c>
      <c r="AD250">
        <f t="shared" si="29"/>
        <v>17.209779007725452</v>
      </c>
    </row>
    <row r="251" spans="2:30" x14ac:dyDescent="0.2">
      <c r="B251" s="88" t="s">
        <v>543</v>
      </c>
      <c r="C251">
        <f t="shared" si="28"/>
        <v>16.710905942578766</v>
      </c>
      <c r="AC251" s="88" t="s">
        <v>959</v>
      </c>
      <c r="AD251">
        <f t="shared" si="29"/>
        <v>16.473790825332689</v>
      </c>
    </row>
    <row r="252" spans="2:30" x14ac:dyDescent="0.2">
      <c r="B252" s="88" t="s">
        <v>544</v>
      </c>
      <c r="C252">
        <f t="shared" si="28"/>
        <v>15.871391437709251</v>
      </c>
      <c r="AC252" s="88" t="s">
        <v>960</v>
      </c>
      <c r="AD252">
        <f t="shared" si="29"/>
        <v>15.594084670223786</v>
      </c>
    </row>
    <row r="253" spans="2:30" x14ac:dyDescent="0.2">
      <c r="B253" s="88" t="s">
        <v>545</v>
      </c>
      <c r="C253">
        <f t="shared" si="28"/>
        <v>14.8737290738725</v>
      </c>
      <c r="AC253" s="88" t="s">
        <v>961</v>
      </c>
      <c r="AD253">
        <f t="shared" si="29"/>
        <v>14.552961116912927</v>
      </c>
    </row>
    <row r="254" spans="2:30" x14ac:dyDescent="0.2">
      <c r="B254" s="88" t="s">
        <v>546</v>
      </c>
      <c r="C254">
        <f t="shared" si="28"/>
        <v>13.726008683112859</v>
      </c>
      <c r="AC254" s="88" t="s">
        <v>962</v>
      </c>
      <c r="AD254">
        <f t="shared" si="29"/>
        <v>13.362499147005039</v>
      </c>
    </row>
    <row r="255" spans="2:30" x14ac:dyDescent="0.2">
      <c r="B255" s="88" t="s">
        <v>547</v>
      </c>
      <c r="C255">
        <f t="shared" si="28"/>
        <v>12.444674081358114</v>
      </c>
      <c r="AC255" s="88" t="s">
        <v>963</v>
      </c>
      <c r="AD255">
        <f t="shared" si="29"/>
        <v>12.043876047175088</v>
      </c>
    </row>
    <row r="256" spans="2:30" x14ac:dyDescent="0.2">
      <c r="B256" s="88" t="s">
        <v>548</v>
      </c>
      <c r="C256">
        <f t="shared" si="28"/>
        <v>11.029555928257588</v>
      </c>
      <c r="AC256" s="88" t="s">
        <v>964</v>
      </c>
      <c r="AD256">
        <f t="shared" si="29"/>
        <v>10.599174102878633</v>
      </c>
    </row>
    <row r="257" spans="2:30" x14ac:dyDescent="0.2">
      <c r="B257" s="88" t="s">
        <v>549</v>
      </c>
      <c r="C257">
        <f t="shared" si="28"/>
        <v>9.5076118962790392</v>
      </c>
      <c r="AC257" s="88" t="s">
        <v>965</v>
      </c>
      <c r="AD257">
        <f t="shared" si="29"/>
        <v>9.0589817115353366</v>
      </c>
    </row>
    <row r="258" spans="2:30" x14ac:dyDescent="0.2">
      <c r="B258" s="88" t="s">
        <v>550</v>
      </c>
      <c r="C258">
        <f t="shared" si="28"/>
        <v>7.9594643837550558</v>
      </c>
      <c r="AC258" s="88" t="s">
        <v>966</v>
      </c>
      <c r="AD258">
        <f t="shared" si="29"/>
        <v>7.5097809119800276</v>
      </c>
    </row>
    <row r="259" spans="2:30" x14ac:dyDescent="0.2">
      <c r="B259" s="88" t="s">
        <v>551</v>
      </c>
      <c r="C259">
        <f t="shared" si="28"/>
        <v>5.8303400747334653</v>
      </c>
      <c r="AC259" s="88" t="s">
        <v>967</v>
      </c>
      <c r="AD259">
        <f t="shared" si="29"/>
        <v>5.4082873807557856</v>
      </c>
    </row>
    <row r="260" spans="2:30" x14ac:dyDescent="0.2">
      <c r="B260" s="88" t="s">
        <v>552</v>
      </c>
      <c r="C260">
        <f t="shared" ref="C260:C275" si="30">S4*(1+disc)^-16</f>
        <v>19.595424457196621</v>
      </c>
      <c r="AC260" s="88" t="s">
        <v>969</v>
      </c>
      <c r="AD260">
        <f t="shared" ref="AD260:AD275" si="31">AT4*(1+disc)^-16</f>
        <v>19.523472388334728</v>
      </c>
    </row>
    <row r="261" spans="2:30" x14ac:dyDescent="0.2">
      <c r="B261" s="88" t="s">
        <v>553</v>
      </c>
      <c r="C261">
        <f t="shared" si="30"/>
        <v>19.426781193449571</v>
      </c>
      <c r="AC261" s="88" t="s">
        <v>970</v>
      </c>
      <c r="AD261">
        <f t="shared" si="31"/>
        <v>19.34598110334181</v>
      </c>
    </row>
    <row r="262" spans="2:30" x14ac:dyDescent="0.2">
      <c r="B262" s="88" t="s">
        <v>554</v>
      </c>
      <c r="C262">
        <f t="shared" si="30"/>
        <v>19.170593172085542</v>
      </c>
      <c r="AC262" s="88" t="s">
        <v>971</v>
      </c>
      <c r="AD262">
        <f t="shared" si="31"/>
        <v>19.072905655795992</v>
      </c>
    </row>
    <row r="263" spans="2:30" x14ac:dyDescent="0.2">
      <c r="B263" s="88" t="s">
        <v>555</v>
      </c>
      <c r="C263">
        <f t="shared" si="30"/>
        <v>18.849645945041079</v>
      </c>
      <c r="AC263" s="88" t="s">
        <v>972</v>
      </c>
      <c r="AD263">
        <f t="shared" si="31"/>
        <v>18.731155879483559</v>
      </c>
    </row>
    <row r="264" spans="2:30" x14ac:dyDescent="0.2">
      <c r="B264" s="88" t="s">
        <v>556</v>
      </c>
      <c r="C264">
        <f t="shared" si="30"/>
        <v>18.466649443068157</v>
      </c>
      <c r="AC264" s="88" t="s">
        <v>973</v>
      </c>
      <c r="AD264">
        <f t="shared" si="31"/>
        <v>18.325058894026071</v>
      </c>
    </row>
    <row r="265" spans="2:30" x14ac:dyDescent="0.2">
      <c r="B265" s="88" t="s">
        <v>557</v>
      </c>
      <c r="C265">
        <f t="shared" si="30"/>
        <v>18.001547284481145</v>
      </c>
      <c r="AC265" s="88" t="s">
        <v>974</v>
      </c>
      <c r="AD265">
        <f t="shared" si="31"/>
        <v>17.833446073485757</v>
      </c>
    </row>
    <row r="266" spans="2:30" x14ac:dyDescent="0.2">
      <c r="B266" s="88" t="s">
        <v>558</v>
      </c>
      <c r="C266">
        <f t="shared" si="30"/>
        <v>17.42668767699584</v>
      </c>
      <c r="AC266" s="88" t="s">
        <v>975</v>
      </c>
      <c r="AD266">
        <f t="shared" si="31"/>
        <v>17.226944305571141</v>
      </c>
    </row>
    <row r="267" spans="2:30" x14ac:dyDescent="0.2">
      <c r="B267" s="88" t="s">
        <v>559</v>
      </c>
      <c r="C267">
        <f t="shared" si="30"/>
        <v>16.729422284610646</v>
      </c>
      <c r="AC267" s="88" t="s">
        <v>976</v>
      </c>
      <c r="AD267">
        <f t="shared" si="31"/>
        <v>16.493552158542066</v>
      </c>
    </row>
    <row r="268" spans="2:30" x14ac:dyDescent="0.2">
      <c r="B268" s="88" t="s">
        <v>560</v>
      </c>
      <c r="C268">
        <f t="shared" si="30"/>
        <v>15.892572139469076</v>
      </c>
      <c r="AC268" s="88" t="s">
        <v>977</v>
      </c>
      <c r="AD268">
        <f t="shared" si="31"/>
        <v>15.616577372159009</v>
      </c>
    </row>
    <row r="269" spans="2:30" x14ac:dyDescent="0.2">
      <c r="B269" s="88" t="s">
        <v>561</v>
      </c>
      <c r="C269">
        <f t="shared" si="30"/>
        <v>14.897746366024307</v>
      </c>
      <c r="AC269" s="88" t="s">
        <v>978</v>
      </c>
      <c r="AD269">
        <f t="shared" si="31"/>
        <v>14.578333137410249</v>
      </c>
    </row>
    <row r="270" spans="2:30" x14ac:dyDescent="0.2">
      <c r="B270" s="88" t="s">
        <v>562</v>
      </c>
      <c r="C270">
        <f t="shared" si="30"/>
        <v>13.752575275988033</v>
      </c>
      <c r="AC270" s="88" t="s">
        <v>979</v>
      </c>
      <c r="AD270">
        <f t="shared" si="31"/>
        <v>13.390395511561287</v>
      </c>
    </row>
    <row r="271" spans="2:30" x14ac:dyDescent="0.2">
      <c r="B271" s="88" t="s">
        <v>563</v>
      </c>
      <c r="C271">
        <f t="shared" si="30"/>
        <v>12.472935191479548</v>
      </c>
      <c r="AC271" s="88" t="s">
        <v>980</v>
      </c>
      <c r="AD271">
        <f t="shared" si="31"/>
        <v>12.073332184316811</v>
      </c>
    </row>
    <row r="272" spans="2:30" x14ac:dyDescent="0.2">
      <c r="B272" s="88" t="s">
        <v>564</v>
      </c>
      <c r="C272">
        <f t="shared" si="30"/>
        <v>11.05852680492816</v>
      </c>
      <c r="AC272" s="88" t="s">
        <v>981</v>
      </c>
      <c r="AD272">
        <f t="shared" si="31"/>
        <v>10.629116877690892</v>
      </c>
    </row>
    <row r="273" spans="2:30" x14ac:dyDescent="0.2">
      <c r="B273" s="88" t="s">
        <v>565</v>
      </c>
      <c r="C273">
        <f t="shared" si="30"/>
        <v>9.535847489699746</v>
      </c>
      <c r="AC273" s="88" t="s">
        <v>982</v>
      </c>
      <c r="AD273">
        <f t="shared" si="31"/>
        <v>9.0878874064530919</v>
      </c>
    </row>
    <row r="274" spans="2:30" x14ac:dyDescent="0.2">
      <c r="B274" s="88" t="s">
        <v>566</v>
      </c>
      <c r="C274">
        <f t="shared" si="30"/>
        <v>7.9850316705760287</v>
      </c>
      <c r="AC274" s="88" t="s">
        <v>983</v>
      </c>
      <c r="AD274">
        <f t="shared" si="31"/>
        <v>7.535677012912199</v>
      </c>
    </row>
    <row r="275" spans="2:30" x14ac:dyDescent="0.2">
      <c r="B275" s="88" t="s">
        <v>567</v>
      </c>
      <c r="C275">
        <f t="shared" si="30"/>
        <v>5.8493305029107567</v>
      </c>
      <c r="AC275" s="88" t="s">
        <v>984</v>
      </c>
      <c r="AD275">
        <f t="shared" si="31"/>
        <v>5.4271773857314125</v>
      </c>
    </row>
    <row r="276" spans="2:30" x14ac:dyDescent="0.2">
      <c r="B276" s="88" t="s">
        <v>568</v>
      </c>
      <c r="C276">
        <f t="shared" ref="C276:C291" si="32">T4*(1+disc)^-17</f>
        <v>19.602859085321228</v>
      </c>
      <c r="AC276" s="88" t="s">
        <v>986</v>
      </c>
      <c r="AD276">
        <f t="shared" ref="AD276:AD291" si="33">AU4*(1+disc)^-17</f>
        <v>19.531662084123123</v>
      </c>
    </row>
    <row r="277" spans="2:30" x14ac:dyDescent="0.2">
      <c r="B277" s="88" t="s">
        <v>569</v>
      </c>
      <c r="C277">
        <f t="shared" si="32"/>
        <v>19.434189279980554</v>
      </c>
      <c r="AC277" s="88" t="s">
        <v>987</v>
      </c>
      <c r="AD277">
        <f t="shared" si="33"/>
        <v>19.354073703074722</v>
      </c>
    </row>
    <row r="278" spans="2:30" x14ac:dyDescent="0.2">
      <c r="B278" s="88" t="s">
        <v>570</v>
      </c>
      <c r="C278">
        <f t="shared" si="32"/>
        <v>19.179195648937128</v>
      </c>
      <c r="AC278" s="88" t="s">
        <v>988</v>
      </c>
      <c r="AD278">
        <f t="shared" si="33"/>
        <v>19.082268570316739</v>
      </c>
    </row>
    <row r="279" spans="2:30" x14ac:dyDescent="0.2">
      <c r="B279" s="88" t="s">
        <v>571</v>
      </c>
      <c r="C279">
        <f t="shared" si="32"/>
        <v>18.859802653471881</v>
      </c>
      <c r="AC279" s="88" t="s">
        <v>989</v>
      </c>
      <c r="AD279">
        <f t="shared" si="33"/>
        <v>18.742175649532729</v>
      </c>
    </row>
    <row r="280" spans="2:30" x14ac:dyDescent="0.2">
      <c r="B280" s="88" t="s">
        <v>572</v>
      </c>
      <c r="C280">
        <f t="shared" si="32"/>
        <v>18.478500966248212</v>
      </c>
      <c r="AC280" s="88" t="s">
        <v>990</v>
      </c>
      <c r="AD280">
        <f t="shared" si="33"/>
        <v>18.337869442792975</v>
      </c>
    </row>
    <row r="281" spans="2:30" x14ac:dyDescent="0.2">
      <c r="B281" s="88" t="s">
        <v>573</v>
      </c>
      <c r="C281">
        <f t="shared" si="32"/>
        <v>18.015330779118699</v>
      </c>
      <c r="AC281" s="88" t="s">
        <v>991</v>
      </c>
      <c r="AD281">
        <f t="shared" si="33"/>
        <v>17.848284998521144</v>
      </c>
    </row>
    <row r="282" spans="2:30" x14ac:dyDescent="0.2">
      <c r="B282" s="88" t="s">
        <v>574</v>
      </c>
      <c r="C282">
        <f t="shared" si="32"/>
        <v>17.44276737703623</v>
      </c>
      <c r="AC282" s="88" t="s">
        <v>992</v>
      </c>
      <c r="AD282">
        <f t="shared" si="33"/>
        <v>17.244186276689632</v>
      </c>
    </row>
    <row r="283" spans="2:30" x14ac:dyDescent="0.2">
      <c r="B283" s="88" t="s">
        <v>575</v>
      </c>
      <c r="C283">
        <f t="shared" si="32"/>
        <v>16.748021152955261</v>
      </c>
      <c r="AC283" s="88" t="s">
        <v>993</v>
      </c>
      <c r="AD283">
        <f t="shared" si="33"/>
        <v>16.513407118185015</v>
      </c>
    </row>
    <row r="284" spans="2:30" x14ac:dyDescent="0.2">
      <c r="B284" s="88" t="s">
        <v>576</v>
      </c>
      <c r="C284">
        <f t="shared" si="32"/>
        <v>15.913852782906146</v>
      </c>
      <c r="AC284" s="88" t="s">
        <v>994</v>
      </c>
      <c r="AD284">
        <f t="shared" si="33"/>
        <v>15.639183123737626</v>
      </c>
    </row>
    <row r="285" spans="2:30" x14ac:dyDescent="0.2">
      <c r="B285" s="88" t="s">
        <v>577</v>
      </c>
      <c r="C285">
        <f t="shared" si="32"/>
        <v>14.921883198332269</v>
      </c>
      <c r="AC285" s="88" t="s">
        <v>995</v>
      </c>
      <c r="AD285">
        <f t="shared" si="33"/>
        <v>14.603839927444952</v>
      </c>
    </row>
    <row r="286" spans="2:30" x14ac:dyDescent="0.2">
      <c r="B286" s="88" t="s">
        <v>578</v>
      </c>
      <c r="C286">
        <f t="shared" si="32"/>
        <v>13.779281137811786</v>
      </c>
      <c r="AC286" s="88" t="s">
        <v>996</v>
      </c>
      <c r="AD286">
        <f t="shared" si="33"/>
        <v>13.418448219093991</v>
      </c>
    </row>
    <row r="287" spans="2:30" x14ac:dyDescent="0.2">
      <c r="B287" s="88" t="s">
        <v>579</v>
      </c>
      <c r="C287">
        <f t="shared" si="32"/>
        <v>12.501352176045986</v>
      </c>
      <c r="AC287" s="88" t="s">
        <v>997</v>
      </c>
      <c r="AD287">
        <f t="shared" si="33"/>
        <v>12.102962335923898</v>
      </c>
    </row>
    <row r="288" spans="2:30" x14ac:dyDescent="0.2">
      <c r="B288" s="88" t="s">
        <v>580</v>
      </c>
      <c r="C288">
        <f t="shared" si="32"/>
        <v>11.087664122834843</v>
      </c>
      <c r="AC288" s="88" t="s">
        <v>998</v>
      </c>
      <c r="AD288">
        <f t="shared" si="33"/>
        <v>10.659244244234994</v>
      </c>
    </row>
    <row r="289" spans="2:30" x14ac:dyDescent="0.2">
      <c r="B289" s="88" t="s">
        <v>581</v>
      </c>
      <c r="C289">
        <f t="shared" si="32"/>
        <v>9.5642489262634864</v>
      </c>
      <c r="AC289" s="88" t="s">
        <v>999</v>
      </c>
      <c r="AD289">
        <f t="shared" si="33"/>
        <v>9.1169756007948273</v>
      </c>
    </row>
    <row r="290" spans="2:30" x14ac:dyDescent="0.2">
      <c r="B290" s="88" t="s">
        <v>582</v>
      </c>
      <c r="C290">
        <f t="shared" si="32"/>
        <v>8.0107473052502023</v>
      </c>
      <c r="AC290" s="88" t="s">
        <v>1000</v>
      </c>
      <c r="AD290">
        <f t="shared" si="33"/>
        <v>7.5617348504801134</v>
      </c>
    </row>
    <row r="291" spans="2:30" x14ac:dyDescent="0.2">
      <c r="B291" s="88" t="s">
        <v>583</v>
      </c>
      <c r="C291">
        <f t="shared" si="32"/>
        <v>5.8684213057721584</v>
      </c>
      <c r="AC291" s="88" t="s">
        <v>1001</v>
      </c>
      <c r="AD291">
        <f t="shared" si="33"/>
        <v>5.4461755304074053</v>
      </c>
    </row>
    <row r="292" spans="2:30" x14ac:dyDescent="0.2">
      <c r="B292" s="88" t="s">
        <v>584</v>
      </c>
      <c r="C292">
        <f t="shared" ref="C292:C307" si="34">U4*(1+disc)^-18</f>
        <v>19.610312812262737</v>
      </c>
      <c r="AC292" s="88" t="s">
        <v>1003</v>
      </c>
      <c r="AD292">
        <f t="shared" ref="AD292:AD307" si="35">AV4*(1+disc)^-18</f>
        <v>19.539873829703893</v>
      </c>
    </row>
    <row r="293" spans="2:30" x14ac:dyDescent="0.2">
      <c r="B293" s="88" t="s">
        <v>585</v>
      </c>
      <c r="C293">
        <f t="shared" si="34"/>
        <v>19.441620305704816</v>
      </c>
      <c r="AC293" s="88" t="s">
        <v>1004</v>
      </c>
      <c r="AD293">
        <f t="shared" si="35"/>
        <v>19.362192654579662</v>
      </c>
    </row>
    <row r="294" spans="2:30" x14ac:dyDescent="0.2">
      <c r="B294" s="88" t="s">
        <v>586</v>
      </c>
      <c r="C294">
        <f t="shared" si="34"/>
        <v>19.187826749431725</v>
      </c>
      <c r="AC294" s="88" t="s">
        <v>1005</v>
      </c>
      <c r="AD294">
        <f t="shared" si="35"/>
        <v>19.091664308760134</v>
      </c>
    </row>
    <row r="295" spans="2:30" x14ac:dyDescent="0.2">
      <c r="B295" s="88" t="s">
        <v>587</v>
      </c>
      <c r="C295">
        <f t="shared" si="34"/>
        <v>18.869995139507033</v>
      </c>
      <c r="AC295" s="88" t="s">
        <v>1006</v>
      </c>
      <c r="AD295">
        <f t="shared" si="35"/>
        <v>18.753236383263399</v>
      </c>
    </row>
    <row r="296" spans="2:30" x14ac:dyDescent="0.2">
      <c r="B296" s="88" t="s">
        <v>588</v>
      </c>
      <c r="C296">
        <f t="shared" si="34"/>
        <v>18.49039695147264</v>
      </c>
      <c r="AC296" s="88" t="s">
        <v>1007</v>
      </c>
      <c r="AD296">
        <f t="shared" si="35"/>
        <v>18.35073080215847</v>
      </c>
    </row>
    <row r="297" spans="2:30" x14ac:dyDescent="0.2">
      <c r="B297" s="88" t="s">
        <v>589</v>
      </c>
      <c r="C297">
        <f t="shared" si="34"/>
        <v>18.029169320537054</v>
      </c>
      <c r="AC297" s="88" t="s">
        <v>1008</v>
      </c>
      <c r="AD297">
        <f t="shared" si="35"/>
        <v>17.863186701595183</v>
      </c>
    </row>
    <row r="298" spans="2:30" x14ac:dyDescent="0.2">
      <c r="B298" s="88" t="s">
        <v>590</v>
      </c>
      <c r="C298">
        <f t="shared" si="34"/>
        <v>17.458915033546319</v>
      </c>
      <c r="AC298" s="88" t="s">
        <v>1009</v>
      </c>
      <c r="AD298">
        <f t="shared" si="35"/>
        <v>17.261505584668864</v>
      </c>
    </row>
    <row r="299" spans="2:30" x14ac:dyDescent="0.2">
      <c r="B299" s="88" t="s">
        <v>591</v>
      </c>
      <c r="C299">
        <f t="shared" si="34"/>
        <v>16.766703219115463</v>
      </c>
      <c r="AC299" s="88" t="s">
        <v>1010</v>
      </c>
      <c r="AD299">
        <f t="shared" si="35"/>
        <v>16.533356523185631</v>
      </c>
    </row>
    <row r="300" spans="2:30" x14ac:dyDescent="0.2">
      <c r="B300" s="88" t="s">
        <v>592</v>
      </c>
      <c r="C300">
        <f t="shared" si="34"/>
        <v>15.935234189045104</v>
      </c>
      <c r="AC300" s="88" t="s">
        <v>1011</v>
      </c>
      <c r="AD300">
        <f t="shared" si="35"/>
        <v>15.661902924549452</v>
      </c>
    </row>
    <row r="301" spans="2:30" x14ac:dyDescent="0.2">
      <c r="B301" s="88" t="s">
        <v>593</v>
      </c>
      <c r="C301">
        <f t="shared" si="34"/>
        <v>14.946140561655898</v>
      </c>
      <c r="AC301" s="88" t="s">
        <v>1012</v>
      </c>
      <c r="AD301">
        <f t="shared" si="35"/>
        <v>14.629482691007883</v>
      </c>
    </row>
    <row r="302" spans="2:30" x14ac:dyDescent="0.2">
      <c r="B302" s="88" t="s">
        <v>594</v>
      </c>
      <c r="C302">
        <f t="shared" si="34"/>
        <v>13.806127432487502</v>
      </c>
      <c r="AC302" s="88" t="s">
        <v>1013</v>
      </c>
      <c r="AD302">
        <f t="shared" si="35"/>
        <v>13.446658680123923</v>
      </c>
    </row>
    <row r="303" spans="2:30" x14ac:dyDescent="0.2">
      <c r="B303" s="88" t="s">
        <v>595</v>
      </c>
      <c r="C303">
        <f t="shared" si="34"/>
        <v>12.529926344041197</v>
      </c>
      <c r="AC303" s="88" t="s">
        <v>1014</v>
      </c>
      <c r="AD303">
        <f t="shared" si="35"/>
        <v>12.132768082642812</v>
      </c>
    </row>
    <row r="304" spans="2:30" x14ac:dyDescent="0.2">
      <c r="B304" s="88" t="s">
        <v>596</v>
      </c>
      <c r="C304">
        <f t="shared" si="34"/>
        <v>11.116969274443235</v>
      </c>
      <c r="AC304" s="88" t="s">
        <v>1015</v>
      </c>
      <c r="AD304">
        <f t="shared" si="35"/>
        <v>10.689557876653463</v>
      </c>
    </row>
    <row r="305" spans="2:30" x14ac:dyDescent="0.2">
      <c r="B305" s="88" t="s">
        <v>597</v>
      </c>
      <c r="C305">
        <f t="shared" si="34"/>
        <v>9.5928175658443902</v>
      </c>
      <c r="AC305" s="88" t="s">
        <v>1016</v>
      </c>
      <c r="AD305">
        <f t="shared" si="35"/>
        <v>9.1462479211510956</v>
      </c>
    </row>
    <row r="306" spans="2:30" x14ac:dyDescent="0.2">
      <c r="B306" s="88" t="s">
        <v>598</v>
      </c>
      <c r="C306">
        <f t="shared" si="34"/>
        <v>8.0366124455781325</v>
      </c>
      <c r="AC306" s="88" t="s">
        <v>1017</v>
      </c>
      <c r="AD306">
        <f t="shared" si="35"/>
        <v>7.5879558022758644</v>
      </c>
    </row>
    <row r="307" spans="2:30" x14ac:dyDescent="0.2">
      <c r="B307" s="88" t="s">
        <v>599</v>
      </c>
      <c r="C307">
        <f t="shared" si="34"/>
        <v>5.8876131487236965</v>
      </c>
      <c r="AC307" s="88" t="s">
        <v>1018</v>
      </c>
      <c r="AD307">
        <f t="shared" si="35"/>
        <v>5.4652826062663999</v>
      </c>
    </row>
    <row r="308" spans="2:30" x14ac:dyDescent="0.2">
      <c r="B308" s="88" t="s">
        <v>600</v>
      </c>
      <c r="C308">
        <f t="shared" ref="C308:C323" si="36">V4*(1+disc)^-19</f>
        <v>19.617171759958474</v>
      </c>
      <c r="AC308" s="88" t="s">
        <v>1020</v>
      </c>
      <c r="AD308">
        <f t="shared" ref="AD308:AD323" si="37">AW4*(1+disc)^-19</f>
        <v>19.547412857471492</v>
      </c>
    </row>
    <row r="309" spans="2:30" x14ac:dyDescent="0.2">
      <c r="B309" s="88" t="s">
        <v>601</v>
      </c>
      <c r="C309">
        <f t="shared" si="36"/>
        <v>19.448616832620999</v>
      </c>
      <c r="AC309" s="88" t="s">
        <v>1021</v>
      </c>
      <c r="AD309">
        <f t="shared" si="37"/>
        <v>19.369821287842782</v>
      </c>
    </row>
    <row r="310" spans="2:30" x14ac:dyDescent="0.2">
      <c r="B310" s="88" t="s">
        <v>602</v>
      </c>
      <c r="C310">
        <f t="shared" si="36"/>
        <v>19.196023368265223</v>
      </c>
      <c r="AC310" s="88" t="s">
        <v>1022</v>
      </c>
      <c r="AD310">
        <f t="shared" si="37"/>
        <v>19.10057032921528</v>
      </c>
    </row>
    <row r="311" spans="2:30" x14ac:dyDescent="0.2">
      <c r="B311" s="88" t="s">
        <v>603</v>
      </c>
      <c r="C311">
        <f t="shared" si="36"/>
        <v>18.879738261626724</v>
      </c>
      <c r="AC311" s="88" t="s">
        <v>1023</v>
      </c>
      <c r="AD311">
        <f t="shared" si="37"/>
        <v>18.763791076048406</v>
      </c>
    </row>
    <row r="312" spans="2:30" x14ac:dyDescent="0.2">
      <c r="B312" s="88" t="s">
        <v>604</v>
      </c>
      <c r="C312">
        <f t="shared" si="36"/>
        <v>18.501849581525917</v>
      </c>
      <c r="AC312" s="88" t="s">
        <v>1024</v>
      </c>
      <c r="AD312">
        <f t="shared" si="37"/>
        <v>18.363093303806444</v>
      </c>
    </row>
    <row r="313" spans="2:30" x14ac:dyDescent="0.2">
      <c r="B313" s="88" t="s">
        <v>605</v>
      </c>
      <c r="C313">
        <f t="shared" si="36"/>
        <v>18.042587006298923</v>
      </c>
      <c r="AC313" s="88" t="s">
        <v>1025</v>
      </c>
      <c r="AD313">
        <f t="shared" si="37"/>
        <v>17.877615138556266</v>
      </c>
    </row>
    <row r="314" spans="2:30" x14ac:dyDescent="0.2">
      <c r="B314" s="88" t="s">
        <v>606</v>
      </c>
      <c r="C314">
        <f t="shared" si="36"/>
        <v>17.474678519640754</v>
      </c>
      <c r="AC314" s="88" t="s">
        <v>1026</v>
      </c>
      <c r="AD314">
        <f t="shared" si="37"/>
        <v>17.278392853706318</v>
      </c>
    </row>
    <row r="315" spans="2:30" x14ac:dyDescent="0.2">
      <c r="B315" s="88" t="s">
        <v>607</v>
      </c>
      <c r="C315">
        <f t="shared" si="36"/>
        <v>16.785058888397721</v>
      </c>
      <c r="AC315" s="88" t="s">
        <v>1027</v>
      </c>
      <c r="AD315">
        <f t="shared" si="37"/>
        <v>16.552938228923935</v>
      </c>
    </row>
    <row r="316" spans="2:30" x14ac:dyDescent="0.2">
      <c r="B316" s="88" t="s">
        <v>608</v>
      </c>
      <c r="C316">
        <f t="shared" si="36"/>
        <v>15.956340306232898</v>
      </c>
      <c r="AC316" s="88" t="s">
        <v>1028</v>
      </c>
      <c r="AD316">
        <f t="shared" si="37"/>
        <v>15.684310909573238</v>
      </c>
    </row>
    <row r="317" spans="2:30" x14ac:dyDescent="0.2">
      <c r="B317" s="88" t="s">
        <v>609</v>
      </c>
      <c r="C317">
        <f t="shared" si="36"/>
        <v>14.970143305673146</v>
      </c>
      <c r="AC317" s="88" t="s">
        <v>1029</v>
      </c>
      <c r="AD317">
        <f t="shared" si="37"/>
        <v>14.654834018355167</v>
      </c>
    </row>
    <row r="318" spans="2:30" x14ac:dyDescent="0.2">
      <c r="B318" s="88" t="s">
        <v>610</v>
      </c>
      <c r="C318">
        <f t="shared" si="36"/>
        <v>13.832758482398207</v>
      </c>
      <c r="AC318" s="88" t="s">
        <v>1030</v>
      </c>
      <c r="AD318">
        <f t="shared" si="37"/>
        <v>13.474616511389153</v>
      </c>
    </row>
    <row r="319" spans="2:30" x14ac:dyDescent="0.2">
      <c r="B319" s="88" t="s">
        <v>611</v>
      </c>
      <c r="C319">
        <f t="shared" si="36"/>
        <v>12.558386496564092</v>
      </c>
      <c r="AC319" s="88" t="s">
        <v>1031</v>
      </c>
      <c r="AD319">
        <f t="shared" si="37"/>
        <v>12.162425139420277</v>
      </c>
    </row>
    <row r="320" spans="2:30" x14ac:dyDescent="0.2">
      <c r="B320" s="88" t="s">
        <v>612</v>
      </c>
      <c r="C320">
        <f t="shared" si="36"/>
        <v>11.146277077998604</v>
      </c>
      <c r="AC320" s="88" t="s">
        <v>1032</v>
      </c>
      <c r="AD320">
        <f t="shared" si="37"/>
        <v>10.719838623228787</v>
      </c>
    </row>
    <row r="321" spans="2:30" x14ac:dyDescent="0.2">
      <c r="B321" s="88" t="s">
        <v>613</v>
      </c>
      <c r="C321">
        <f t="shared" si="36"/>
        <v>9.6215854454049072</v>
      </c>
      <c r="AC321" s="88" t="s">
        <v>1033</v>
      </c>
      <c r="AD321">
        <f t="shared" si="37"/>
        <v>9.1756835390324785</v>
      </c>
    </row>
    <row r="322" spans="2:30" x14ac:dyDescent="0.2">
      <c r="B322" s="88" t="s">
        <v>614</v>
      </c>
      <c r="C322">
        <f t="shared" si="36"/>
        <v>8.0629912964453059</v>
      </c>
      <c r="AC322" s="88" t="s">
        <v>1034</v>
      </c>
      <c r="AD322">
        <f t="shared" si="37"/>
        <v>7.6146569083186959</v>
      </c>
    </row>
    <row r="323" spans="2:30" x14ac:dyDescent="0.2">
      <c r="B323" s="88" t="s">
        <v>615</v>
      </c>
      <c r="C323">
        <f t="shared" si="36"/>
        <v>5.9077265277597153</v>
      </c>
      <c r="AC323" s="88" t="s">
        <v>1035</v>
      </c>
      <c r="AD323">
        <f t="shared" si="37"/>
        <v>5.485273121709703</v>
      </c>
    </row>
    <row r="324" spans="2:30" x14ac:dyDescent="0.2">
      <c r="B324" s="88" t="s">
        <v>616</v>
      </c>
      <c r="C324">
        <f t="shared" ref="C324:C339" si="38">W4*(1+disc)^-20</f>
        <v>19.624049178296879</v>
      </c>
      <c r="AC324" s="88" t="s">
        <v>1037</v>
      </c>
      <c r="AD324">
        <f t="shared" ref="AD324:AD339" si="39">AX4*(1+disc)^-20</f>
        <v>19.554973095319969</v>
      </c>
    </row>
    <row r="325" spans="2:30" x14ac:dyDescent="0.2">
      <c r="B325" s="88" t="s">
        <v>617</v>
      </c>
      <c r="C325">
        <f t="shared" si="38"/>
        <v>19.455635809359951</v>
      </c>
      <c r="AC325" s="88" t="s">
        <v>1038</v>
      </c>
      <c r="AD325">
        <f t="shared" si="39"/>
        <v>19.377475593781615</v>
      </c>
    </row>
    <row r="326" spans="2:30" x14ac:dyDescent="0.2">
      <c r="B326" s="88" t="s">
        <v>618</v>
      </c>
      <c r="C326">
        <f t="shared" si="38"/>
        <v>19.204248112091829</v>
      </c>
      <c r="AC326" s="88" t="s">
        <v>1039</v>
      </c>
      <c r="AD326">
        <f t="shared" si="39"/>
        <v>19.109508464155077</v>
      </c>
    </row>
    <row r="327" spans="2:30" x14ac:dyDescent="0.2">
      <c r="B327" s="88" t="s">
        <v>619</v>
      </c>
      <c r="C327">
        <f t="shared" si="38"/>
        <v>18.889516657416348</v>
      </c>
      <c r="AC327" s="88" t="s">
        <v>1040</v>
      </c>
      <c r="AD327">
        <f t="shared" si="39"/>
        <v>18.774385991888096</v>
      </c>
    </row>
    <row r="328" spans="2:30" x14ac:dyDescent="0.2">
      <c r="B328" s="88" t="s">
        <v>620</v>
      </c>
      <c r="C328">
        <f t="shared" si="38"/>
        <v>18.513346223323129</v>
      </c>
      <c r="AC328" s="88" t="s">
        <v>1041</v>
      </c>
      <c r="AD328">
        <f t="shared" si="39"/>
        <v>18.375505909693334</v>
      </c>
    </row>
    <row r="329" spans="2:30" x14ac:dyDescent="0.2">
      <c r="B329" s="88" t="s">
        <v>621</v>
      </c>
      <c r="C329">
        <f t="shared" si="38"/>
        <v>18.056059412705913</v>
      </c>
      <c r="AC329" s="88" t="s">
        <v>1042</v>
      </c>
      <c r="AD329">
        <f t="shared" si="39"/>
        <v>17.892105758398518</v>
      </c>
    </row>
    <row r="330" spans="2:30" x14ac:dyDescent="0.2">
      <c r="B330" s="88" t="s">
        <v>622</v>
      </c>
      <c r="C330">
        <f t="shared" si="38"/>
        <v>17.490509851977077</v>
      </c>
      <c r="AC330" s="88" t="s">
        <v>1043</v>
      </c>
      <c r="AD330">
        <f t="shared" si="39"/>
        <v>17.295357075116311</v>
      </c>
    </row>
    <row r="331" spans="2:30" x14ac:dyDescent="0.2">
      <c r="B331" s="88" t="s">
        <v>623</v>
      </c>
      <c r="C331">
        <f t="shared" si="38"/>
        <v>16.80349799946795</v>
      </c>
      <c r="AC331" s="88" t="s">
        <v>1044</v>
      </c>
      <c r="AD331">
        <f t="shared" si="39"/>
        <v>16.572614358006426</v>
      </c>
    </row>
    <row r="332" spans="2:30" x14ac:dyDescent="0.2">
      <c r="B332" s="88" t="s">
        <v>624</v>
      </c>
      <c r="C332">
        <f t="shared" si="38"/>
        <v>15.97754789604573</v>
      </c>
      <c r="AC332" s="88" t="s">
        <v>1045</v>
      </c>
      <c r="AD332">
        <f t="shared" si="39"/>
        <v>15.706833397702193</v>
      </c>
    </row>
    <row r="333" spans="2:30" x14ac:dyDescent="0.2">
      <c r="B333" s="88" t="s">
        <v>625</v>
      </c>
      <c r="C333">
        <f t="shared" si="38"/>
        <v>14.994267838171567</v>
      </c>
      <c r="AC333" s="88" t="s">
        <v>1046</v>
      </c>
      <c r="AD333">
        <f t="shared" si="39"/>
        <v>14.680322319116653</v>
      </c>
    </row>
    <row r="334" spans="2:30" x14ac:dyDescent="0.2">
      <c r="B334" s="88" t="s">
        <v>626</v>
      </c>
      <c r="C334">
        <f t="shared" si="38"/>
        <v>13.859532069753991</v>
      </c>
      <c r="AC334" s="88" t="s">
        <v>1047</v>
      </c>
      <c r="AD334">
        <f t="shared" si="39"/>
        <v>13.502733966091283</v>
      </c>
    </row>
    <row r="335" spans="2:30" x14ac:dyDescent="0.2">
      <c r="B335" s="88" t="s">
        <v>627</v>
      </c>
      <c r="C335">
        <f t="shared" si="38"/>
        <v>12.587007292131783</v>
      </c>
      <c r="AC335" s="88" t="s">
        <v>1048</v>
      </c>
      <c r="AD335">
        <f t="shared" si="39"/>
        <v>12.192261091930042</v>
      </c>
    </row>
    <row r="336" spans="2:30" x14ac:dyDescent="0.2">
      <c r="B336" s="88" t="s">
        <v>628</v>
      </c>
      <c r="C336">
        <f t="shared" si="38"/>
        <v>11.175757926581571</v>
      </c>
      <c r="AC336" s="88" t="s">
        <v>1049</v>
      </c>
      <c r="AD336">
        <f t="shared" si="39"/>
        <v>10.750310784253886</v>
      </c>
    </row>
    <row r="337" spans="2:30" x14ac:dyDescent="0.2">
      <c r="B337" s="88" t="s">
        <v>629</v>
      </c>
      <c r="C337">
        <f t="shared" si="38"/>
        <v>9.6505282165269186</v>
      </c>
      <c r="AC337" s="88" t="s">
        <v>1050</v>
      </c>
      <c r="AD337">
        <f t="shared" si="39"/>
        <v>9.2053110862401741</v>
      </c>
    </row>
    <row r="338" spans="2:30" x14ac:dyDescent="0.2">
      <c r="B338" s="88" t="s">
        <v>630</v>
      </c>
      <c r="C338">
        <f t="shared" si="38"/>
        <v>8.0895303699682231</v>
      </c>
      <c r="AC338" s="88" t="s">
        <v>1051</v>
      </c>
      <c r="AD338">
        <f t="shared" si="39"/>
        <v>7.6415322189198065</v>
      </c>
    </row>
    <row r="339" spans="2:30" x14ac:dyDescent="0.2">
      <c r="B339" s="88" t="s">
        <v>631</v>
      </c>
      <c r="C339">
        <f t="shared" si="38"/>
        <v>5.9279539421627296</v>
      </c>
      <c r="AC339" s="88" t="s">
        <v>1052</v>
      </c>
      <c r="AD339">
        <f t="shared" si="39"/>
        <v>5.5053861596272693</v>
      </c>
    </row>
    <row r="340" spans="2:30" x14ac:dyDescent="0.2">
      <c r="B340" s="88" t="s">
        <v>632</v>
      </c>
      <c r="C340">
        <f t="shared" ref="C340:C355" si="40">X4*(1+disc)^-21</f>
        <v>19.630945212408246</v>
      </c>
      <c r="AC340" s="88" t="s">
        <v>1054</v>
      </c>
      <c r="AD340">
        <f t="shared" ref="AD340:AD355" si="41">AY4*(1+disc)^-21</f>
        <v>19.562554720535054</v>
      </c>
    </row>
    <row r="341" spans="2:30" x14ac:dyDescent="0.2">
      <c r="B341" s="88" t="s">
        <v>633</v>
      </c>
      <c r="C341">
        <f t="shared" si="40"/>
        <v>19.46267741634491</v>
      </c>
      <c r="AC341" s="88" t="s">
        <v>1055</v>
      </c>
      <c r="AD341">
        <f t="shared" si="41"/>
        <v>19.385155792440038</v>
      </c>
    </row>
    <row r="342" spans="2:30" x14ac:dyDescent="0.2">
      <c r="B342" s="88" t="s">
        <v>634</v>
      </c>
      <c r="C342">
        <f t="shared" si="40"/>
        <v>19.212501208676692</v>
      </c>
      <c r="AC342" s="88" t="s">
        <v>1056</v>
      </c>
      <c r="AD342">
        <f t="shared" si="41"/>
        <v>19.118478991186958</v>
      </c>
    </row>
    <row r="343" spans="2:30" x14ac:dyDescent="0.2">
      <c r="B343" s="88" t="s">
        <v>635</v>
      </c>
      <c r="C343">
        <f t="shared" si="40"/>
        <v>18.899330614454147</v>
      </c>
      <c r="AC343" s="88" t="s">
        <v>1057</v>
      </c>
      <c r="AD343">
        <f t="shared" si="41"/>
        <v>18.785021481088435</v>
      </c>
    </row>
    <row r="344" spans="2:30" x14ac:dyDescent="0.2">
      <c r="B344" s="88" t="s">
        <v>636</v>
      </c>
      <c r="C344">
        <f t="shared" si="40"/>
        <v>18.524887238575754</v>
      </c>
      <c r="AC344" s="88" t="s">
        <v>1058</v>
      </c>
      <c r="AD344">
        <f t="shared" si="41"/>
        <v>18.387969060105632</v>
      </c>
    </row>
    <row r="345" spans="2:30" x14ac:dyDescent="0.2">
      <c r="B345" s="88" t="s">
        <v>637</v>
      </c>
      <c r="C345">
        <f t="shared" si="40"/>
        <v>18.069586993262007</v>
      </c>
      <c r="AC345" s="88" t="s">
        <v>1059</v>
      </c>
      <c r="AD345">
        <f t="shared" si="41"/>
        <v>17.906659112677847</v>
      </c>
    </row>
    <row r="346" spans="2:30" x14ac:dyDescent="0.2">
      <c r="B346" s="88" t="s">
        <v>638</v>
      </c>
      <c r="C346">
        <f t="shared" si="40"/>
        <v>17.50640959746443</v>
      </c>
      <c r="AC346" s="88" t="s">
        <v>1060</v>
      </c>
      <c r="AD346">
        <f t="shared" si="41"/>
        <v>17.312398937738905</v>
      </c>
    </row>
    <row r="347" spans="2:30" x14ac:dyDescent="0.2">
      <c r="B347" s="88" t="s">
        <v>639</v>
      </c>
      <c r="C347">
        <f t="shared" si="40"/>
        <v>16.822021255855574</v>
      </c>
      <c r="AC347" s="88" t="s">
        <v>1061</v>
      </c>
      <c r="AD347">
        <f t="shared" si="41"/>
        <v>16.592385764245858</v>
      </c>
    </row>
    <row r="348" spans="2:30" x14ac:dyDescent="0.2">
      <c r="B348" s="88" t="s">
        <v>640</v>
      </c>
      <c r="C348">
        <f t="shared" si="40"/>
        <v>15.99885782236497</v>
      </c>
      <c r="AC348" s="88" t="s">
        <v>1062</v>
      </c>
      <c r="AD348">
        <f t="shared" si="41"/>
        <v>15.729471435698233</v>
      </c>
    </row>
    <row r="349" spans="2:30" x14ac:dyDescent="0.2">
      <c r="B349" s="88" t="s">
        <v>641</v>
      </c>
      <c r="C349">
        <f t="shared" si="40"/>
        <v>15.018515206048388</v>
      </c>
      <c r="AC349" s="88" t="s">
        <v>1063</v>
      </c>
      <c r="AD349">
        <f t="shared" si="41"/>
        <v>14.705948859355818</v>
      </c>
    </row>
    <row r="350" spans="2:30" x14ac:dyDescent="0.2">
      <c r="B350" s="88" t="s">
        <v>642</v>
      </c>
      <c r="C350">
        <f t="shared" si="40"/>
        <v>13.88644943154784</v>
      </c>
      <c r="AC350" s="88" t="s">
        <v>1064</v>
      </c>
      <c r="AD350">
        <f t="shared" si="41"/>
        <v>13.531012536256698</v>
      </c>
    </row>
    <row r="351" spans="2:30" x14ac:dyDescent="0.2">
      <c r="B351" s="88" t="s">
        <v>643</v>
      </c>
      <c r="C351">
        <f t="shared" si="40"/>
        <v>12.615790134922506</v>
      </c>
      <c r="AC351" s="88" t="s">
        <v>1065</v>
      </c>
      <c r="AD351">
        <f t="shared" si="41"/>
        <v>12.222277627814762</v>
      </c>
    </row>
    <row r="352" spans="2:30" x14ac:dyDescent="0.2">
      <c r="B352" s="88" t="s">
        <v>644</v>
      </c>
      <c r="C352">
        <f t="shared" si="40"/>
        <v>11.205413332985666</v>
      </c>
      <c r="AC352" s="88" t="s">
        <v>1066</v>
      </c>
      <c r="AD352">
        <f t="shared" si="41"/>
        <v>10.780976169970852</v>
      </c>
    </row>
    <row r="353" spans="2:30" x14ac:dyDescent="0.2">
      <c r="B353" s="88" t="s">
        <v>645</v>
      </c>
      <c r="C353">
        <f t="shared" si="40"/>
        <v>9.6796473871367787</v>
      </c>
      <c r="AC353" s="88" t="s">
        <v>1067</v>
      </c>
      <c r="AD353">
        <f t="shared" si="41"/>
        <v>9.235132358073372</v>
      </c>
    </row>
    <row r="354" spans="2:30" x14ac:dyDescent="0.2">
      <c r="B354" s="88" t="s">
        <v>646</v>
      </c>
      <c r="C354">
        <f t="shared" si="40"/>
        <v>8.1162309941938258</v>
      </c>
      <c r="AC354" s="88" t="s">
        <v>1068</v>
      </c>
      <c r="AD354">
        <f t="shared" si="41"/>
        <v>7.6685833072871699</v>
      </c>
    </row>
    <row r="355" spans="2:30" x14ac:dyDescent="0.2">
      <c r="B355" s="88" t="s">
        <v>647</v>
      </c>
      <c r="C355">
        <f t="shared" si="40"/>
        <v>5.9482962130585992</v>
      </c>
      <c r="AC355" s="88" t="s">
        <v>1069</v>
      </c>
      <c r="AD355">
        <f t="shared" si="41"/>
        <v>5.5256226927315071</v>
      </c>
    </row>
    <row r="356" spans="2:30" x14ac:dyDescent="0.2">
      <c r="B356" s="88" t="s">
        <v>648</v>
      </c>
      <c r="C356">
        <f t="shared" ref="C356:C371" si="42">Y4*(1+disc)^-22</f>
        <v>19.637860009029929</v>
      </c>
      <c r="AC356" s="88" t="s">
        <v>1071</v>
      </c>
      <c r="AD356">
        <f t="shared" ref="AD356:AD371" si="43">AZ4*(1+disc)^-22</f>
        <v>19.570157912534846</v>
      </c>
    </row>
    <row r="357" spans="2:30" x14ac:dyDescent="0.2">
      <c r="B357" s="88" t="s">
        <v>649</v>
      </c>
      <c r="C357">
        <f t="shared" si="42"/>
        <v>19.469741835999223</v>
      </c>
      <c r="AC357" s="88" t="s">
        <v>1072</v>
      </c>
      <c r="AD357">
        <f t="shared" si="43"/>
        <v>19.392862106513221</v>
      </c>
    </row>
    <row r="358" spans="2:30" x14ac:dyDescent="0.2">
      <c r="B358" s="88" t="s">
        <v>650</v>
      </c>
      <c r="C358">
        <f t="shared" si="42"/>
        <v>19.220782888310662</v>
      </c>
      <c r="AC358" s="88" t="s">
        <v>1073</v>
      </c>
      <c r="AD358">
        <f t="shared" si="43"/>
        <v>19.127482191265166</v>
      </c>
    </row>
    <row r="359" spans="2:30" x14ac:dyDescent="0.2">
      <c r="B359" s="88" t="s">
        <v>651</v>
      </c>
      <c r="C359">
        <f t="shared" si="42"/>
        <v>18.909180423508232</v>
      </c>
      <c r="AC359" s="88" t="s">
        <v>1074</v>
      </c>
      <c r="AD359">
        <f t="shared" si="43"/>
        <v>18.795697898180798</v>
      </c>
    </row>
    <row r="360" spans="2:30" x14ac:dyDescent="0.2">
      <c r="B360" s="88" t="s">
        <v>652</v>
      </c>
      <c r="C360">
        <f t="shared" si="42"/>
        <v>18.536472993008257</v>
      </c>
      <c r="AC360" s="88" t="s">
        <v>1075</v>
      </c>
      <c r="AD360">
        <f t="shared" si="43"/>
        <v>18.400483200643546</v>
      </c>
    </row>
    <row r="361" spans="2:30" x14ac:dyDescent="0.2">
      <c r="B361" s="88" t="s">
        <v>653</v>
      </c>
      <c r="C361">
        <f t="shared" si="42"/>
        <v>18.083170206503031</v>
      </c>
      <c r="AC361" s="88" t="s">
        <v>1076</v>
      </c>
      <c r="AD361">
        <f t="shared" si="43"/>
        <v>17.921275759610012</v>
      </c>
    </row>
    <row r="362" spans="2:30" x14ac:dyDescent="0.2">
      <c r="B362" s="88" t="s">
        <v>654</v>
      </c>
      <c r="C362">
        <f t="shared" si="42"/>
        <v>17.522378329301528</v>
      </c>
      <c r="AC362" s="88" t="s">
        <v>1077</v>
      </c>
      <c r="AD362">
        <f t="shared" si="43"/>
        <v>17.329519138734543</v>
      </c>
    </row>
    <row r="363" spans="2:30" x14ac:dyDescent="0.2">
      <c r="B363" s="88" t="s">
        <v>655</v>
      </c>
      <c r="C363">
        <f t="shared" si="42"/>
        <v>16.840629368891779</v>
      </c>
      <c r="AC363" s="88" t="s">
        <v>1078</v>
      </c>
      <c r="AD363">
        <f t="shared" si="43"/>
        <v>16.612253311769066</v>
      </c>
    </row>
    <row r="364" spans="2:30" x14ac:dyDescent="0.2">
      <c r="B364" s="88" t="s">
        <v>656</v>
      </c>
      <c r="C364">
        <f t="shared" si="42"/>
        <v>16.020270958641067</v>
      </c>
      <c r="AC364" s="88" t="s">
        <v>1079</v>
      </c>
      <c r="AD364">
        <f t="shared" si="43"/>
        <v>15.752226082962876</v>
      </c>
    </row>
    <row r="365" spans="2:30" x14ac:dyDescent="0.2">
      <c r="B365" s="88" t="s">
        <v>657</v>
      </c>
      <c r="C365">
        <f t="shared" si="42"/>
        <v>15.042886467769929</v>
      </c>
      <c r="AC365" s="88" t="s">
        <v>1080</v>
      </c>
      <c r="AD365">
        <f t="shared" si="43"/>
        <v>14.731714920401865</v>
      </c>
    </row>
    <row r="366" spans="2:30" x14ac:dyDescent="0.2">
      <c r="B366" s="88" t="s">
        <v>658</v>
      </c>
      <c r="C366">
        <f t="shared" si="42"/>
        <v>13.91351181837533</v>
      </c>
      <c r="AC366" s="88" t="s">
        <v>1081</v>
      </c>
      <c r="AD366">
        <f t="shared" si="43"/>
        <v>13.559453731836262</v>
      </c>
    </row>
    <row r="367" spans="2:30" x14ac:dyDescent="0.2">
      <c r="B367" s="88" t="s">
        <v>659</v>
      </c>
      <c r="C367">
        <f t="shared" si="42"/>
        <v>12.644736444399729</v>
      </c>
      <c r="AC367" s="88" t="s">
        <v>1082</v>
      </c>
      <c r="AD367">
        <f t="shared" si="43"/>
        <v>12.252476454822645</v>
      </c>
    </row>
    <row r="368" spans="2:30" x14ac:dyDescent="0.2">
      <c r="B368" s="88" t="s">
        <v>660</v>
      </c>
      <c r="C368">
        <f t="shared" si="42"/>
        <v>11.235244826158977</v>
      </c>
      <c r="AC368" s="88" t="s">
        <v>1083</v>
      </c>
      <c r="AD368">
        <f t="shared" si="43"/>
        <v>10.811836611829376</v>
      </c>
    </row>
    <row r="369" spans="2:30" x14ac:dyDescent="0.2">
      <c r="B369" s="88" t="s">
        <v>661</v>
      </c>
      <c r="C369">
        <f t="shared" si="42"/>
        <v>9.7089444807027618</v>
      </c>
      <c r="AC369" s="88" t="s">
        <v>1084</v>
      </c>
      <c r="AD369">
        <f t="shared" si="43"/>
        <v>9.265149170202557</v>
      </c>
    </row>
    <row r="370" spans="2:30" x14ac:dyDescent="0.2">
      <c r="B370" s="88" t="s">
        <v>662</v>
      </c>
      <c r="C370">
        <f t="shared" si="42"/>
        <v>8.1430945099770149</v>
      </c>
      <c r="AC370" s="88" t="s">
        <v>1085</v>
      </c>
      <c r="AD370">
        <f t="shared" si="43"/>
        <v>7.6958117634259349</v>
      </c>
    </row>
    <row r="371" spans="2:30" x14ac:dyDescent="0.2">
      <c r="B371" s="88" t="s">
        <v>663</v>
      </c>
      <c r="C371">
        <f t="shared" si="42"/>
        <v>5.968754168060701</v>
      </c>
      <c r="AC371" s="88" t="s">
        <v>1086</v>
      </c>
      <c r="AD371">
        <f t="shared" si="43"/>
        <v>5.5459837023659784</v>
      </c>
    </row>
    <row r="372" spans="2:30" x14ac:dyDescent="0.2">
      <c r="B372" s="88" t="s">
        <v>664</v>
      </c>
      <c r="C372">
        <f t="shared" ref="C372:C387" si="44">Z4*(1+disc)^-23</f>
        <v>19.644793716527019</v>
      </c>
      <c r="AC372" s="88" t="s">
        <v>1088</v>
      </c>
      <c r="AD372">
        <f t="shared" ref="AD372:AD387" si="45">BA4*(1+disc)^-23</f>
        <v>19.577782852899968</v>
      </c>
    </row>
    <row r="373" spans="2:30" x14ac:dyDescent="0.2">
      <c r="B373" s="88" t="s">
        <v>665</v>
      </c>
      <c r="C373">
        <f t="shared" si="44"/>
        <v>19.476829252772053</v>
      </c>
      <c r="AC373" s="88" t="s">
        <v>1089</v>
      </c>
      <c r="AD373">
        <f t="shared" si="45"/>
        <v>19.400594761385126</v>
      </c>
    </row>
    <row r="374" spans="2:30" x14ac:dyDescent="0.2">
      <c r="B374" s="88" t="s">
        <v>666</v>
      </c>
      <c r="C374">
        <f t="shared" si="44"/>
        <v>19.229093383842798</v>
      </c>
      <c r="AC374" s="88" t="s">
        <v>1090</v>
      </c>
      <c r="AD374">
        <f t="shared" si="45"/>
        <v>19.136518348738164</v>
      </c>
    </row>
    <row r="375" spans="2:30" x14ac:dyDescent="0.2">
      <c r="B375" s="88" t="s">
        <v>667</v>
      </c>
      <c r="C375">
        <f t="shared" si="44"/>
        <v>18.919066378577398</v>
      </c>
      <c r="AC375" s="88" t="s">
        <v>1091</v>
      </c>
      <c r="AD375">
        <f t="shared" si="45"/>
        <v>18.806415601981669</v>
      </c>
    </row>
    <row r="376" spans="2:30" x14ac:dyDescent="0.2">
      <c r="B376" s="88" t="s">
        <v>668</v>
      </c>
      <c r="C376">
        <f t="shared" si="44"/>
        <v>18.548103856409551</v>
      </c>
      <c r="AC376" s="88" t="s">
        <v>1092</v>
      </c>
      <c r="AD376">
        <f t="shared" si="45"/>
        <v>18.413048782296045</v>
      </c>
    </row>
    <row r="377" spans="2:30" x14ac:dyDescent="0.2">
      <c r="B377" s="88" t="s">
        <v>669</v>
      </c>
      <c r="C377">
        <f t="shared" si="44"/>
        <v>18.096809516061022</v>
      </c>
      <c r="AC377" s="88" t="s">
        <v>1093</v>
      </c>
      <c r="AD377">
        <f t="shared" si="45"/>
        <v>17.935956264164634</v>
      </c>
    </row>
    <row r="378" spans="2:30" x14ac:dyDescent="0.2">
      <c r="B378" s="88" t="s">
        <v>670</v>
      </c>
      <c r="C378">
        <f t="shared" si="44"/>
        <v>17.538416627056847</v>
      </c>
      <c r="AC378" s="88" t="s">
        <v>1094</v>
      </c>
      <c r="AD378">
        <f t="shared" si="45"/>
        <v>17.346718383701155</v>
      </c>
    </row>
    <row r="379" spans="2:30" x14ac:dyDescent="0.2">
      <c r="B379" s="88" t="s">
        <v>671</v>
      </c>
      <c r="C379">
        <f t="shared" si="44"/>
        <v>16.859323057808641</v>
      </c>
      <c r="AC379" s="88" t="s">
        <v>1095</v>
      </c>
      <c r="AD379">
        <f t="shared" si="45"/>
        <v>16.632217875161817</v>
      </c>
    </row>
    <row r="380" spans="2:30" x14ac:dyDescent="0.2">
      <c r="B380" s="88" t="s">
        <v>672</v>
      </c>
      <c r="C380">
        <f t="shared" si="44"/>
        <v>16.0417881880145</v>
      </c>
      <c r="AC380" s="88" t="s">
        <v>1096</v>
      </c>
      <c r="AD380">
        <f t="shared" si="45"/>
        <v>15.775098411713955</v>
      </c>
    </row>
    <row r="381" spans="2:30" x14ac:dyDescent="0.2">
      <c r="B381" s="88" t="s">
        <v>673</v>
      </c>
      <c r="C381">
        <f t="shared" si="44"/>
        <v>15.067382693516903</v>
      </c>
      <c r="AC381" s="88" t="s">
        <v>1097</v>
      </c>
      <c r="AD381">
        <f t="shared" si="45"/>
        <v>14.757621799061821</v>
      </c>
    </row>
    <row r="382" spans="2:30" x14ac:dyDescent="0.2">
      <c r="B382" s="88" t="s">
        <v>674</v>
      </c>
      <c r="C382">
        <f t="shared" si="44"/>
        <v>13.940720494603511</v>
      </c>
      <c r="AC382" s="88" t="s">
        <v>1098</v>
      </c>
      <c r="AD382">
        <f t="shared" si="45"/>
        <v>13.588059080951828</v>
      </c>
    </row>
    <row r="383" spans="2:30" x14ac:dyDescent="0.2">
      <c r="B383" s="88" t="s">
        <v>675</v>
      </c>
      <c r="C383">
        <f t="shared" si="44"/>
        <v>12.673847655498454</v>
      </c>
      <c r="AC383" s="88" t="s">
        <v>1099</v>
      </c>
      <c r="AD383">
        <f t="shared" si="45"/>
        <v>12.282859301079432</v>
      </c>
    </row>
    <row r="384" spans="2:30" x14ac:dyDescent="0.2">
      <c r="B384" s="88" t="s">
        <v>676</v>
      </c>
      <c r="C384">
        <f t="shared" si="44"/>
        <v>11.265253951395268</v>
      </c>
      <c r="AC384" s="88" t="s">
        <v>1100</v>
      </c>
      <c r="AD384">
        <f t="shared" si="45"/>
        <v>10.842893962765807</v>
      </c>
    </row>
    <row r="385" spans="2:30" x14ac:dyDescent="0.2">
      <c r="B385" s="88" t="s">
        <v>677</v>
      </c>
      <c r="C385">
        <f t="shared" si="44"/>
        <v>9.7384210364098767</v>
      </c>
      <c r="AC385" s="88" t="s">
        <v>1101</v>
      </c>
      <c r="AD385">
        <f t="shared" si="45"/>
        <v>9.2953633589253108</v>
      </c>
    </row>
    <row r="386" spans="2:30" x14ac:dyDescent="0.2">
      <c r="B386" s="88" t="s">
        <v>678</v>
      </c>
      <c r="C386">
        <f t="shared" si="44"/>
        <v>8.1701222711126036</v>
      </c>
      <c r="AC386" s="88" t="s">
        <v>1102</v>
      </c>
      <c r="AD386">
        <f t="shared" si="45"/>
        <v>7.7232191943327244</v>
      </c>
    </row>
    <row r="387" spans="2:30" x14ac:dyDescent="0.2">
      <c r="B387" s="88" t="s">
        <v>679</v>
      </c>
      <c r="C387">
        <f t="shared" si="44"/>
        <v>5.9893286413217615</v>
      </c>
      <c r="AC387" s="88" t="s">
        <v>1103</v>
      </c>
      <c r="AD387">
        <f t="shared" si="45"/>
        <v>5.5664701785839723</v>
      </c>
    </row>
    <row r="388" spans="2:30" x14ac:dyDescent="0.2">
      <c r="B388" s="88" t="s">
        <v>680</v>
      </c>
      <c r="C388">
        <f t="shared" ref="C388:C403" si="46">AA4*(1+disc)^-24</f>
        <v>19.651228453402357</v>
      </c>
      <c r="AC388" s="88" t="s">
        <v>1105</v>
      </c>
      <c r="AD388">
        <f t="shared" ref="AD388:AD403" si="47">BB4*(1+disc)^-24</f>
        <v>19.58484740764969</v>
      </c>
    </row>
    <row r="389" spans="2:30" x14ac:dyDescent="0.2">
      <c r="B389" s="88" t="s">
        <v>681</v>
      </c>
      <c r="C389">
        <f t="shared" si="46"/>
        <v>19.483538916497928</v>
      </c>
      <c r="AC389" s="88" t="s">
        <v>1106</v>
      </c>
      <c r="AD389">
        <f t="shared" si="47"/>
        <v>19.407906199426687</v>
      </c>
    </row>
    <row r="390" spans="2:30" x14ac:dyDescent="0.2">
      <c r="B390" s="88" t="s">
        <v>682</v>
      </c>
      <c r="C390">
        <f t="shared" si="46"/>
        <v>19.237017198504972</v>
      </c>
      <c r="AC390" s="88" t="s">
        <v>1107</v>
      </c>
      <c r="AD390">
        <f t="shared" si="47"/>
        <v>19.14512510550081</v>
      </c>
    </row>
    <row r="391" spans="2:30" x14ac:dyDescent="0.2">
      <c r="B391" s="88" t="s">
        <v>683</v>
      </c>
      <c r="C391">
        <f t="shared" si="46"/>
        <v>18.928539406260295</v>
      </c>
      <c r="AC391" s="88" t="s">
        <v>1108</v>
      </c>
      <c r="AD391">
        <f t="shared" si="47"/>
        <v>18.816676469030096</v>
      </c>
    </row>
    <row r="392" spans="2:30" x14ac:dyDescent="0.2">
      <c r="B392" s="88" t="s">
        <v>684</v>
      </c>
      <c r="C392">
        <f t="shared" si="46"/>
        <v>18.559301570338299</v>
      </c>
      <c r="AC392" s="88" t="s">
        <v>1109</v>
      </c>
      <c r="AD392">
        <f t="shared" si="47"/>
        <v>18.425137319514427</v>
      </c>
    </row>
    <row r="393" spans="2:30" x14ac:dyDescent="0.2">
      <c r="B393" s="88" t="s">
        <v>685</v>
      </c>
      <c r="C393">
        <f t="shared" si="46"/>
        <v>18.109992750448448</v>
      </c>
      <c r="AC393" s="88" t="s">
        <v>1110</v>
      </c>
      <c r="AD393">
        <f t="shared" si="47"/>
        <v>17.950136927458264</v>
      </c>
    </row>
    <row r="394" spans="2:30" x14ac:dyDescent="0.2">
      <c r="B394" s="88" t="s">
        <v>686</v>
      </c>
      <c r="C394">
        <f t="shared" si="46"/>
        <v>17.553968999466814</v>
      </c>
      <c r="AC394" s="88" t="s">
        <v>1111</v>
      </c>
      <c r="AD394">
        <f t="shared" si="47"/>
        <v>17.363387692731227</v>
      </c>
    </row>
    <row r="395" spans="2:30" x14ac:dyDescent="0.2">
      <c r="B395" s="88" t="s">
        <v>687</v>
      </c>
      <c r="C395">
        <f t="shared" si="46"/>
        <v>16.877514544321905</v>
      </c>
      <c r="AC395" s="88" t="s">
        <v>1112</v>
      </c>
      <c r="AD395">
        <f t="shared" si="47"/>
        <v>16.651638166844503</v>
      </c>
    </row>
    <row r="396" spans="2:30" x14ac:dyDescent="0.2">
      <c r="B396" s="88" t="s">
        <v>688</v>
      </c>
      <c r="C396">
        <f t="shared" si="46"/>
        <v>16.06279403908659</v>
      </c>
      <c r="AC396" s="88" t="s">
        <v>1113</v>
      </c>
      <c r="AD396">
        <f t="shared" si="47"/>
        <v>15.797420485456421</v>
      </c>
    </row>
    <row r="397" spans="2:30" x14ac:dyDescent="0.2">
      <c r="B397" s="88" t="s">
        <v>689</v>
      </c>
      <c r="C397">
        <f t="shared" si="46"/>
        <v>15.091315108232045</v>
      </c>
      <c r="AC397" s="88" t="s">
        <v>1114</v>
      </c>
      <c r="AD397">
        <f t="shared" si="47"/>
        <v>14.782924111284467</v>
      </c>
    </row>
    <row r="398" spans="2:30" x14ac:dyDescent="0.2">
      <c r="B398" s="88" t="s">
        <v>690</v>
      </c>
      <c r="C398">
        <f t="shared" si="46"/>
        <v>13.967293966032537</v>
      </c>
      <c r="AC398" s="88" t="s">
        <v>1115</v>
      </c>
      <c r="AD398">
        <f t="shared" si="47"/>
        <v>13.615983682708626</v>
      </c>
    </row>
    <row r="399" spans="2:30" x14ac:dyDescent="0.2">
      <c r="B399" s="88" t="s">
        <v>691</v>
      </c>
      <c r="C399">
        <f t="shared" si="46"/>
        <v>12.702308525200346</v>
      </c>
      <c r="AC399" s="88" t="s">
        <v>1116</v>
      </c>
      <c r="AD399">
        <f t="shared" si="47"/>
        <v>12.312545808362154</v>
      </c>
    </row>
    <row r="400" spans="2:30" x14ac:dyDescent="0.2">
      <c r="B400" s="88" t="s">
        <v>692</v>
      </c>
      <c r="C400">
        <f t="shared" si="46"/>
        <v>11.294652446299699</v>
      </c>
      <c r="AC400" s="88" t="s">
        <v>1117</v>
      </c>
      <c r="AD400">
        <f t="shared" si="47"/>
        <v>10.873296131301661</v>
      </c>
    </row>
    <row r="401" spans="2:30" x14ac:dyDescent="0.2">
      <c r="B401" s="88" t="s">
        <v>693</v>
      </c>
      <c r="C401">
        <f t="shared" si="46"/>
        <v>9.7673950603501378</v>
      </c>
      <c r="AC401" s="88" t="s">
        <v>1118</v>
      </c>
      <c r="AD401">
        <f t="shared" si="47"/>
        <v>9.3250320650655176</v>
      </c>
    </row>
    <row r="402" spans="2:30" x14ac:dyDescent="0.2">
      <c r="B402" s="88" t="s">
        <v>694</v>
      </c>
      <c r="C402">
        <f t="shared" si="46"/>
        <v>8.1968876056462712</v>
      </c>
      <c r="AC402" s="88" t="s">
        <v>1119</v>
      </c>
      <c r="AD402">
        <f t="shared" si="47"/>
        <v>7.7503239416498966</v>
      </c>
    </row>
    <row r="403" spans="2:30" x14ac:dyDescent="0.2">
      <c r="B403" s="89" t="s">
        <v>695</v>
      </c>
      <c r="C403">
        <f t="shared" si="46"/>
        <v>6.0101952601940232</v>
      </c>
      <c r="AC403" s="89" t="s">
        <v>1120</v>
      </c>
      <c r="AD403">
        <f t="shared" si="47"/>
        <v>5.5872158950261355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Contents</vt:lpstr>
      <vt:lpstr>RESULTS</vt:lpstr>
      <vt:lpstr>TBMod</vt:lpstr>
      <vt:lpstr>VALUES</vt:lpstr>
      <vt:lpstr>COSTS</vt:lpstr>
      <vt:lpstr>QALYs</vt:lpstr>
      <vt:lpstr>DALYs</vt:lpstr>
      <vt:lpstr>LE_BRA</vt:lpstr>
      <vt:lpstr>LE_IND</vt:lpstr>
      <vt:lpstr>LE_ZAF</vt:lpstr>
      <vt:lpstr>Activity costs</vt:lpstr>
      <vt:lpstr>Component costs</vt:lpstr>
      <vt:lpstr>Unit costs</vt:lpstr>
      <vt:lpstr>Econ sources</vt:lpstr>
      <vt:lpstr>DALYs (2)</vt:lpstr>
      <vt:lpstr>BRA_cet_high</vt:lpstr>
      <vt:lpstr>BRA_cet_low</vt:lpstr>
      <vt:lpstr>BRA_disc</vt:lpstr>
      <vt:lpstr>BRA_disc_factor</vt:lpstr>
      <vt:lpstr>disc</vt:lpstr>
      <vt:lpstr>IND_cet_high</vt:lpstr>
      <vt:lpstr>IND_cet_low</vt:lpstr>
      <vt:lpstr>IND_disc</vt:lpstr>
      <vt:lpstr>IND_disc_factor</vt:lpstr>
      <vt:lpstr>ZAF_cet_high</vt:lpstr>
      <vt:lpstr>ZAF_cet_low</vt:lpstr>
      <vt:lpstr>ZAF_disc</vt:lpstr>
      <vt:lpstr>ZAF_disc_factor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Harker</dc:creator>
  <cp:lastModifiedBy>Alvaro Schwalb</cp:lastModifiedBy>
  <dcterms:created xsi:type="dcterms:W3CDTF">2024-12-13T10:51:50Z</dcterms:created>
  <dcterms:modified xsi:type="dcterms:W3CDTF">2025-08-07T13:34:55Z</dcterms:modified>
</cp:coreProperties>
</file>