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120" yWindow="-120" windowWidth="17900" windowHeight="10140" tabRatio="601" firstSheet="1" activeTab="11"/>
  </bookViews>
  <sheets>
    <sheet name="April-19" sheetId="52" r:id="rId1"/>
    <sheet name="May-19" sheetId="1" r:id="rId2"/>
    <sheet name="June-19" sheetId="53" r:id="rId3"/>
    <sheet name="July-19" sheetId="54" r:id="rId4"/>
    <sheet name="Aug-19" sheetId="55" r:id="rId5"/>
    <sheet name="Sheet2" sheetId="2" state="hidden" r:id="rId6"/>
    <sheet name="Sheet4" sheetId="51" state="hidden" r:id="rId7"/>
    <sheet name="Sep-19" sheetId="56" r:id="rId8"/>
    <sheet name="Oct-19" sheetId="57" r:id="rId9"/>
    <sheet name="Nov-19" sheetId="58" r:id="rId10"/>
    <sheet name="Dec-19" sheetId="59" r:id="rId11"/>
    <sheet name="Jan-20" sheetId="60" r:id="rId12"/>
    <sheet name="Feb-20" sheetId="61" r:id="rId13"/>
  </sheets>
  <calcPr calcId="124519"/>
  <pivotCaches>
    <pivotCache cacheId="0" r:id="rId14"/>
  </pivotCaches>
</workbook>
</file>

<file path=xl/calcChain.xml><?xml version="1.0" encoding="utf-8"?>
<calcChain xmlns="http://schemas.openxmlformats.org/spreadsheetml/2006/main">
  <c r="N9" i="61"/>
  <c r="N10"/>
  <c r="O10" s="1"/>
  <c r="N11"/>
  <c r="O11" s="1"/>
  <c r="N15"/>
  <c r="O15" s="1"/>
  <c r="N16"/>
  <c r="N17"/>
  <c r="N18"/>
  <c r="O18" s="1"/>
  <c r="N19"/>
  <c r="O19" s="1"/>
  <c r="N20"/>
  <c r="N21"/>
  <c r="N22"/>
  <c r="O22" s="1"/>
  <c r="N23"/>
  <c r="O23" s="1"/>
  <c r="N24"/>
  <c r="N25"/>
  <c r="N26"/>
  <c r="O26" s="1"/>
  <c r="N27"/>
  <c r="O27" s="1"/>
  <c r="N28"/>
  <c r="N29"/>
  <c r="N30"/>
  <c r="O30" s="1"/>
  <c r="N31"/>
  <c r="O31" s="1"/>
  <c r="N32"/>
  <c r="N33"/>
  <c r="N34"/>
  <c r="O34" s="1"/>
  <c r="N35"/>
  <c r="O35" s="1"/>
  <c r="Q9"/>
  <c r="Q11"/>
  <c r="Q15"/>
  <c r="Q16"/>
  <c r="Q17"/>
  <c r="Q19"/>
  <c r="Q20"/>
  <c r="Q21"/>
  <c r="Q23"/>
  <c r="Q24"/>
  <c r="Q25"/>
  <c r="Q27"/>
  <c r="Q28"/>
  <c r="Q29"/>
  <c r="Q31"/>
  <c r="Q32"/>
  <c r="Q33"/>
  <c r="Q35"/>
  <c r="Q7"/>
  <c r="AN10"/>
  <c r="AN11"/>
  <c r="AN12"/>
  <c r="AN13"/>
  <c r="AN15"/>
  <c r="AN16"/>
  <c r="AN17"/>
  <c r="AN18"/>
  <c r="AN19"/>
  <c r="AN20"/>
  <c r="AN21"/>
  <c r="AN22"/>
  <c r="AN23"/>
  <c r="AN24"/>
  <c r="AN25"/>
  <c r="AN26"/>
  <c r="AN27"/>
  <c r="AN28"/>
  <c r="AN29"/>
  <c r="AN30"/>
  <c r="AN31"/>
  <c r="AN32"/>
  <c r="AN33"/>
  <c r="AN34"/>
  <c r="AN35"/>
  <c r="AJ9"/>
  <c r="AJ10"/>
  <c r="AJ11"/>
  <c r="AJ12"/>
  <c r="AJ14"/>
  <c r="AJ15"/>
  <c r="AJ16"/>
  <c r="AJ17"/>
  <c r="AJ18"/>
  <c r="AJ19"/>
  <c r="AJ20"/>
  <c r="AJ21"/>
  <c r="AJ22"/>
  <c r="AJ23"/>
  <c r="AJ24"/>
  <c r="AJ25"/>
  <c r="AJ26"/>
  <c r="AJ27"/>
  <c r="AJ28"/>
  <c r="AJ29"/>
  <c r="AJ30"/>
  <c r="AJ31"/>
  <c r="AJ32"/>
  <c r="AJ33"/>
  <c r="AJ34"/>
  <c r="AJ35"/>
  <c r="AF15"/>
  <c r="AF16"/>
  <c r="AF17"/>
  <c r="AF18"/>
  <c r="AF19"/>
  <c r="AF20"/>
  <c r="AF21"/>
  <c r="AF22"/>
  <c r="AF23"/>
  <c r="AF24"/>
  <c r="AF25"/>
  <c r="AF26"/>
  <c r="AF27"/>
  <c r="AF28"/>
  <c r="AF29"/>
  <c r="AF30"/>
  <c r="AF31"/>
  <c r="AF32"/>
  <c r="AF33"/>
  <c r="AF34"/>
  <c r="AF35"/>
  <c r="AE9"/>
  <c r="AE10"/>
  <c r="AE11"/>
  <c r="AE12"/>
  <c r="AE13"/>
  <c r="AE14"/>
  <c r="AE15"/>
  <c r="AE16"/>
  <c r="AE17"/>
  <c r="AE18"/>
  <c r="AE19"/>
  <c r="AE20"/>
  <c r="AE21"/>
  <c r="AE22"/>
  <c r="AE23"/>
  <c r="AE24"/>
  <c r="AE25"/>
  <c r="AE26"/>
  <c r="AE27"/>
  <c r="AE28"/>
  <c r="AE29"/>
  <c r="AE30"/>
  <c r="AE31"/>
  <c r="AE32"/>
  <c r="AE33"/>
  <c r="AE34"/>
  <c r="AE35"/>
  <c r="AD15"/>
  <c r="AD16"/>
  <c r="AD17"/>
  <c r="AD18"/>
  <c r="AD19"/>
  <c r="AD20"/>
  <c r="AD21"/>
  <c r="AD22"/>
  <c r="AD23"/>
  <c r="AD24"/>
  <c r="AD25"/>
  <c r="AD26"/>
  <c r="AD27"/>
  <c r="AD28"/>
  <c r="AD29"/>
  <c r="AD30"/>
  <c r="AD31"/>
  <c r="AD32"/>
  <c r="AD33"/>
  <c r="AD34"/>
  <c r="AD35"/>
  <c r="AC15"/>
  <c r="AC16"/>
  <c r="AC17"/>
  <c r="AC18"/>
  <c r="AC19"/>
  <c r="AC20"/>
  <c r="AC21"/>
  <c r="AC22"/>
  <c r="AC23"/>
  <c r="AC24"/>
  <c r="AC25"/>
  <c r="AC26"/>
  <c r="AC27"/>
  <c r="AC28"/>
  <c r="AC29"/>
  <c r="AC30"/>
  <c r="AC31"/>
  <c r="AC32"/>
  <c r="AC33"/>
  <c r="AC34"/>
  <c r="AC35"/>
  <c r="W9"/>
  <c r="W10"/>
  <c r="W11"/>
  <c r="W12"/>
  <c r="W13"/>
  <c r="W14"/>
  <c r="W15"/>
  <c r="W16"/>
  <c r="W17"/>
  <c r="W18"/>
  <c r="W19"/>
  <c r="W20"/>
  <c r="W21"/>
  <c r="W22"/>
  <c r="W23"/>
  <c r="W24"/>
  <c r="W25"/>
  <c r="W26"/>
  <c r="W27"/>
  <c r="W28"/>
  <c r="W29"/>
  <c r="W30"/>
  <c r="W31"/>
  <c r="W32"/>
  <c r="W33"/>
  <c r="W34"/>
  <c r="W35"/>
  <c r="V9"/>
  <c r="V10"/>
  <c r="V11"/>
  <c r="V12"/>
  <c r="V13"/>
  <c r="V14"/>
  <c r="V15"/>
  <c r="V16"/>
  <c r="V17"/>
  <c r="V18"/>
  <c r="V19"/>
  <c r="V20"/>
  <c r="V21"/>
  <c r="V22"/>
  <c r="V23"/>
  <c r="V24"/>
  <c r="V25"/>
  <c r="V26"/>
  <c r="V27"/>
  <c r="V28"/>
  <c r="V29"/>
  <c r="V30"/>
  <c r="V31"/>
  <c r="V32"/>
  <c r="V33"/>
  <c r="V34"/>
  <c r="V35"/>
  <c r="U9"/>
  <c r="U10"/>
  <c r="U11"/>
  <c r="U12"/>
  <c r="U13"/>
  <c r="U14"/>
  <c r="U15"/>
  <c r="U16"/>
  <c r="U17"/>
  <c r="U18"/>
  <c r="U19"/>
  <c r="U20"/>
  <c r="U21"/>
  <c r="U22"/>
  <c r="U23"/>
  <c r="U24"/>
  <c r="U25"/>
  <c r="U26"/>
  <c r="U27"/>
  <c r="U28"/>
  <c r="U29"/>
  <c r="U30"/>
  <c r="U31"/>
  <c r="U32"/>
  <c r="U33"/>
  <c r="U34"/>
  <c r="U35"/>
  <c r="T35"/>
  <c r="T34"/>
  <c r="T33"/>
  <c r="T32"/>
  <c r="T31"/>
  <c r="T30"/>
  <c r="T29"/>
  <c r="T28"/>
  <c r="T27"/>
  <c r="T26"/>
  <c r="T25"/>
  <c r="T24"/>
  <c r="T23"/>
  <c r="T22"/>
  <c r="T21"/>
  <c r="T20"/>
  <c r="T19"/>
  <c r="T18"/>
  <c r="T17"/>
  <c r="T16"/>
  <c r="T15"/>
  <c r="U8"/>
  <c r="V8"/>
  <c r="O9"/>
  <c r="O16"/>
  <c r="O17"/>
  <c r="O20"/>
  <c r="O21"/>
  <c r="O24"/>
  <c r="O25"/>
  <c r="O28"/>
  <c r="O29"/>
  <c r="O32"/>
  <c r="O33"/>
  <c r="L9"/>
  <c r="AF9" s="1"/>
  <c r="L10"/>
  <c r="T10" s="1"/>
  <c r="L11"/>
  <c r="T11" s="1"/>
  <c r="L12"/>
  <c r="T12" s="1"/>
  <c r="L13"/>
  <c r="N13" s="1"/>
  <c r="L14"/>
  <c r="N14" s="1"/>
  <c r="O14" s="1"/>
  <c r="L15"/>
  <c r="L16"/>
  <c r="L17"/>
  <c r="L18"/>
  <c r="L19"/>
  <c r="L20"/>
  <c r="L21"/>
  <c r="L22"/>
  <c r="L23"/>
  <c r="L24"/>
  <c r="L25"/>
  <c r="L26"/>
  <c r="L27"/>
  <c r="L28"/>
  <c r="L29"/>
  <c r="L30"/>
  <c r="L31"/>
  <c r="L32"/>
  <c r="L33"/>
  <c r="L34"/>
  <c r="L35"/>
  <c r="D9"/>
  <c r="D10"/>
  <c r="D11"/>
  <c r="D12"/>
  <c r="D13"/>
  <c r="D14"/>
  <c r="D15"/>
  <c r="D16"/>
  <c r="D17"/>
  <c r="D18"/>
  <c r="D19"/>
  <c r="D20"/>
  <c r="D21"/>
  <c r="D22"/>
  <c r="D23"/>
  <c r="D24"/>
  <c r="D25"/>
  <c r="D26"/>
  <c r="D27"/>
  <c r="D28"/>
  <c r="D29"/>
  <c r="D30"/>
  <c r="D31"/>
  <c r="D32"/>
  <c r="D33"/>
  <c r="D34"/>
  <c r="D35"/>
  <c r="D8"/>
  <c r="AJ8"/>
  <c r="AF8"/>
  <c r="AE8"/>
  <c r="W8"/>
  <c r="L8"/>
  <c r="R8" s="1"/>
  <c r="S7"/>
  <c r="AN7"/>
  <c r="AJ7"/>
  <c r="AE7"/>
  <c r="W7"/>
  <c r="V7"/>
  <c r="U7"/>
  <c r="L7"/>
  <c r="R7" s="1"/>
  <c r="D7"/>
  <c r="D37" i="60"/>
  <c r="V26"/>
  <c r="D18"/>
  <c r="AN8"/>
  <c r="AN9"/>
  <c r="AN10"/>
  <c r="AN11"/>
  <c r="AN12"/>
  <c r="AN13"/>
  <c r="AN14"/>
  <c r="AN16"/>
  <c r="AN17"/>
  <c r="AN18"/>
  <c r="AN19"/>
  <c r="AN20"/>
  <c r="AN21"/>
  <c r="AN22"/>
  <c r="AN23"/>
  <c r="AN24"/>
  <c r="AN28"/>
  <c r="AN29"/>
  <c r="AN32"/>
  <c r="AN33"/>
  <c r="AN35"/>
  <c r="AJ8"/>
  <c r="AJ10"/>
  <c r="AJ11"/>
  <c r="AJ12"/>
  <c r="AJ13"/>
  <c r="AJ14"/>
  <c r="AJ15"/>
  <c r="AJ16"/>
  <c r="AJ17"/>
  <c r="AJ18"/>
  <c r="AJ19"/>
  <c r="AJ20"/>
  <c r="AJ21"/>
  <c r="AJ22"/>
  <c r="AJ23"/>
  <c r="AJ24"/>
  <c r="AJ25"/>
  <c r="AJ26"/>
  <c r="AJ27"/>
  <c r="AJ28"/>
  <c r="AJ29"/>
  <c r="AJ31"/>
  <c r="AJ32"/>
  <c r="AJ33"/>
  <c r="AJ34"/>
  <c r="AJ35"/>
  <c r="AJ36"/>
  <c r="AJ37"/>
  <c r="AE8"/>
  <c r="AE9"/>
  <c r="AE10"/>
  <c r="AE11"/>
  <c r="AE12"/>
  <c r="AE13"/>
  <c r="AE14"/>
  <c r="AE15"/>
  <c r="AE16"/>
  <c r="AE17"/>
  <c r="AE18"/>
  <c r="AE19"/>
  <c r="AE20"/>
  <c r="AE21"/>
  <c r="AE22"/>
  <c r="AE23"/>
  <c r="AE24"/>
  <c r="AE25"/>
  <c r="AE26"/>
  <c r="AE27"/>
  <c r="AE28"/>
  <c r="AE29"/>
  <c r="AE31"/>
  <c r="AE32"/>
  <c r="AE33"/>
  <c r="AE34"/>
  <c r="AE35"/>
  <c r="AE36"/>
  <c r="AE37"/>
  <c r="W8"/>
  <c r="W9"/>
  <c r="W10"/>
  <c r="W11"/>
  <c r="W12"/>
  <c r="W13"/>
  <c r="W14"/>
  <c r="W15"/>
  <c r="W16"/>
  <c r="W17"/>
  <c r="W18"/>
  <c r="W19"/>
  <c r="W20"/>
  <c r="W21"/>
  <c r="W22"/>
  <c r="W23"/>
  <c r="W24"/>
  <c r="W25"/>
  <c r="W26"/>
  <c r="W27"/>
  <c r="W28"/>
  <c r="W29"/>
  <c r="W31"/>
  <c r="W32"/>
  <c r="W33"/>
  <c r="W34"/>
  <c r="W35"/>
  <c r="W36"/>
  <c r="W37"/>
  <c r="V8"/>
  <c r="V9"/>
  <c r="V10"/>
  <c r="V11"/>
  <c r="V12"/>
  <c r="V13"/>
  <c r="V14"/>
  <c r="V15"/>
  <c r="V16"/>
  <c r="V17"/>
  <c r="V18"/>
  <c r="V19"/>
  <c r="V20"/>
  <c r="V21"/>
  <c r="V22"/>
  <c r="V23"/>
  <c r="V24"/>
  <c r="V25"/>
  <c r="V27"/>
  <c r="V28"/>
  <c r="V29"/>
  <c r="V31"/>
  <c r="V32"/>
  <c r="V33"/>
  <c r="V34"/>
  <c r="V35"/>
  <c r="V36"/>
  <c r="V37"/>
  <c r="U8"/>
  <c r="U9"/>
  <c r="U10"/>
  <c r="U11"/>
  <c r="U12"/>
  <c r="U13"/>
  <c r="U14"/>
  <c r="U15"/>
  <c r="U16"/>
  <c r="U17"/>
  <c r="U18"/>
  <c r="U19"/>
  <c r="U20"/>
  <c r="U21"/>
  <c r="U22"/>
  <c r="U23"/>
  <c r="U24"/>
  <c r="U25"/>
  <c r="U26"/>
  <c r="U27"/>
  <c r="U28"/>
  <c r="U29"/>
  <c r="U31"/>
  <c r="U32"/>
  <c r="U33"/>
  <c r="U34"/>
  <c r="U35"/>
  <c r="U36"/>
  <c r="U37"/>
  <c r="N20"/>
  <c r="O20" s="1"/>
  <c r="N24"/>
  <c r="O24" s="1"/>
  <c r="N25"/>
  <c r="Q25" s="1"/>
  <c r="L8"/>
  <c r="AF8" s="1"/>
  <c r="L9"/>
  <c r="T9" s="1"/>
  <c r="L10"/>
  <c r="AC10" s="1"/>
  <c r="AD10" s="1"/>
  <c r="L11"/>
  <c r="AF11" s="1"/>
  <c r="L12"/>
  <c r="AC12" s="1"/>
  <c r="AD12" s="1"/>
  <c r="L13"/>
  <c r="T13" s="1"/>
  <c r="L14"/>
  <c r="AF14" s="1"/>
  <c r="L15"/>
  <c r="AF15" s="1"/>
  <c r="L16"/>
  <c r="AF16" s="1"/>
  <c r="L17"/>
  <c r="AF17" s="1"/>
  <c r="L18"/>
  <c r="AF18" s="1"/>
  <c r="L19"/>
  <c r="AF19" s="1"/>
  <c r="L20"/>
  <c r="AF20" s="1"/>
  <c r="L21"/>
  <c r="T21" s="1"/>
  <c r="L22"/>
  <c r="N22" s="1"/>
  <c r="L23"/>
  <c r="AF23" s="1"/>
  <c r="L24"/>
  <c r="AF24" s="1"/>
  <c r="L25"/>
  <c r="T25" s="1"/>
  <c r="L26"/>
  <c r="T26" s="1"/>
  <c r="L27"/>
  <c r="T27" s="1"/>
  <c r="L28"/>
  <c r="T28" s="1"/>
  <c r="L29"/>
  <c r="AF29" s="1"/>
  <c r="L31"/>
  <c r="AF31" s="1"/>
  <c r="L32"/>
  <c r="T32" s="1"/>
  <c r="L33"/>
  <c r="AF33" s="1"/>
  <c r="L34"/>
  <c r="T34" s="1"/>
  <c r="L35"/>
  <c r="T35" s="1"/>
  <c r="L36"/>
  <c r="N36" s="1"/>
  <c r="L37"/>
  <c r="T37" s="1"/>
  <c r="D8"/>
  <c r="D9"/>
  <c r="D10"/>
  <c r="D11"/>
  <c r="D12"/>
  <c r="D13"/>
  <c r="D14"/>
  <c r="D15"/>
  <c r="D16"/>
  <c r="D17"/>
  <c r="D19"/>
  <c r="D20"/>
  <c r="D21"/>
  <c r="D22"/>
  <c r="D23"/>
  <c r="D24"/>
  <c r="D25"/>
  <c r="D26"/>
  <c r="D27"/>
  <c r="D28"/>
  <c r="D29"/>
  <c r="D31"/>
  <c r="AC31" s="1"/>
  <c r="AD31" s="1"/>
  <c r="D32"/>
  <c r="AC32" s="1"/>
  <c r="AD32" s="1"/>
  <c r="D33"/>
  <c r="AC33" s="1"/>
  <c r="AD33" s="1"/>
  <c r="D34"/>
  <c r="D35"/>
  <c r="AC35" s="1"/>
  <c r="AD35" s="1"/>
  <c r="D36"/>
  <c r="AN7"/>
  <c r="D7"/>
  <c r="L7"/>
  <c r="T7" s="1"/>
  <c r="U7"/>
  <c r="V7"/>
  <c r="W7"/>
  <c r="AE7"/>
  <c r="AJ7"/>
  <c r="V30" i="59"/>
  <c r="D17"/>
  <c r="AE11"/>
  <c r="D10"/>
  <c r="D11"/>
  <c r="D12"/>
  <c r="D13"/>
  <c r="V10"/>
  <c r="U10"/>
  <c r="L10"/>
  <c r="AF10" s="1"/>
  <c r="U8"/>
  <c r="U9"/>
  <c r="U11"/>
  <c r="U12"/>
  <c r="U13"/>
  <c r="U14"/>
  <c r="U15"/>
  <c r="U16"/>
  <c r="U17"/>
  <c r="U18"/>
  <c r="U19"/>
  <c r="U20"/>
  <c r="U21"/>
  <c r="U22"/>
  <c r="U23"/>
  <c r="U24"/>
  <c r="U25"/>
  <c r="U26"/>
  <c r="U27"/>
  <c r="U28"/>
  <c r="U29"/>
  <c r="U30"/>
  <c r="U31"/>
  <c r="U32"/>
  <c r="U33"/>
  <c r="U34"/>
  <c r="U35"/>
  <c r="U36"/>
  <c r="U37"/>
  <c r="AN9"/>
  <c r="AN10"/>
  <c r="AN11"/>
  <c r="AN12"/>
  <c r="AN13"/>
  <c r="AN15"/>
  <c r="AN16"/>
  <c r="AN17"/>
  <c r="AN18"/>
  <c r="AN19"/>
  <c r="AN20"/>
  <c r="AN21"/>
  <c r="AN22"/>
  <c r="AN23"/>
  <c r="AN24"/>
  <c r="AN25"/>
  <c r="AN26"/>
  <c r="AN27"/>
  <c r="AN28"/>
  <c r="AN29"/>
  <c r="AN30"/>
  <c r="AN31"/>
  <c r="AN32"/>
  <c r="AN33"/>
  <c r="AN34"/>
  <c r="AN35"/>
  <c r="AN36"/>
  <c r="AN8"/>
  <c r="R7"/>
  <c r="AF7"/>
  <c r="AE8"/>
  <c r="AE9"/>
  <c r="AE10"/>
  <c r="AE12"/>
  <c r="AE13"/>
  <c r="AE14"/>
  <c r="AE15"/>
  <c r="AE16"/>
  <c r="AE17"/>
  <c r="AE18"/>
  <c r="AE19"/>
  <c r="AE20"/>
  <c r="AE21"/>
  <c r="AE22"/>
  <c r="AE23"/>
  <c r="AE24"/>
  <c r="AE25"/>
  <c r="AE26"/>
  <c r="AE27"/>
  <c r="AE28"/>
  <c r="AE29"/>
  <c r="AE30"/>
  <c r="AE31"/>
  <c r="AE32"/>
  <c r="AE33"/>
  <c r="AE34"/>
  <c r="AE35"/>
  <c r="AE36"/>
  <c r="AE7"/>
  <c r="W8"/>
  <c r="W9"/>
  <c r="W10"/>
  <c r="W11"/>
  <c r="W12"/>
  <c r="W13"/>
  <c r="W14"/>
  <c r="W15"/>
  <c r="W16"/>
  <c r="W17"/>
  <c r="W18"/>
  <c r="W19"/>
  <c r="W20"/>
  <c r="W21"/>
  <c r="W22"/>
  <c r="W23"/>
  <c r="W24"/>
  <c r="W25"/>
  <c r="W26"/>
  <c r="W27"/>
  <c r="W28"/>
  <c r="W29"/>
  <c r="W30"/>
  <c r="W31"/>
  <c r="W32"/>
  <c r="W33"/>
  <c r="W34"/>
  <c r="W35"/>
  <c r="W36"/>
  <c r="W37"/>
  <c r="W7"/>
  <c r="AJ8"/>
  <c r="AJ9"/>
  <c r="AJ10"/>
  <c r="AJ11"/>
  <c r="AJ12"/>
  <c r="AJ15"/>
  <c r="AJ16"/>
  <c r="AJ17"/>
  <c r="AJ18"/>
  <c r="AJ19"/>
  <c r="AJ20"/>
  <c r="AJ21"/>
  <c r="AJ22"/>
  <c r="AJ23"/>
  <c r="AJ24"/>
  <c r="AJ25"/>
  <c r="AJ26"/>
  <c r="AJ27"/>
  <c r="AJ28"/>
  <c r="AJ29"/>
  <c r="AJ30"/>
  <c r="AJ31"/>
  <c r="AJ32"/>
  <c r="AJ33"/>
  <c r="AJ34"/>
  <c r="AJ35"/>
  <c r="AJ36"/>
  <c r="AJ7"/>
  <c r="AE7" i="58"/>
  <c r="V8" i="59"/>
  <c r="V9"/>
  <c r="V11"/>
  <c r="V12"/>
  <c r="V13"/>
  <c r="V14"/>
  <c r="V15"/>
  <c r="V16"/>
  <c r="V17"/>
  <c r="V18"/>
  <c r="V19"/>
  <c r="V20"/>
  <c r="V21"/>
  <c r="V22"/>
  <c r="V23"/>
  <c r="V24"/>
  <c r="V25"/>
  <c r="V26"/>
  <c r="V27"/>
  <c r="V28"/>
  <c r="V29"/>
  <c r="V31"/>
  <c r="V32"/>
  <c r="V33"/>
  <c r="V34"/>
  <c r="V35"/>
  <c r="V36"/>
  <c r="V37"/>
  <c r="V7"/>
  <c r="U7"/>
  <c r="L8"/>
  <c r="N8" s="1"/>
  <c r="L9"/>
  <c r="T9" s="1"/>
  <c r="L11"/>
  <c r="AF11" s="1"/>
  <c r="L12"/>
  <c r="L13"/>
  <c r="T13" s="1"/>
  <c r="L14"/>
  <c r="N14" s="1"/>
  <c r="L15"/>
  <c r="AF15" s="1"/>
  <c r="L16"/>
  <c r="L17"/>
  <c r="T17" s="1"/>
  <c r="L18"/>
  <c r="N18" s="1"/>
  <c r="L19"/>
  <c r="AF19" s="1"/>
  <c r="L20"/>
  <c r="L21"/>
  <c r="T21" s="1"/>
  <c r="L22"/>
  <c r="N22" s="1"/>
  <c r="L23"/>
  <c r="AF23" s="1"/>
  <c r="L24"/>
  <c r="L25"/>
  <c r="T25" s="1"/>
  <c r="L26"/>
  <c r="N26" s="1"/>
  <c r="L27"/>
  <c r="AF27" s="1"/>
  <c r="L28"/>
  <c r="AF28" s="1"/>
  <c r="L29"/>
  <c r="T29" s="1"/>
  <c r="L31"/>
  <c r="AF31" s="1"/>
  <c r="L32"/>
  <c r="L33"/>
  <c r="T33" s="1"/>
  <c r="L34"/>
  <c r="N34" s="1"/>
  <c r="L35"/>
  <c r="AF35" s="1"/>
  <c r="L36"/>
  <c r="L37"/>
  <c r="T37" s="1"/>
  <c r="L7"/>
  <c r="AC7" s="1"/>
  <c r="D8"/>
  <c r="D9"/>
  <c r="D14"/>
  <c r="D15"/>
  <c r="D16"/>
  <c r="D18"/>
  <c r="D19"/>
  <c r="D20"/>
  <c r="D21"/>
  <c r="D22"/>
  <c r="D23"/>
  <c r="D24"/>
  <c r="D25"/>
  <c r="D26"/>
  <c r="D27"/>
  <c r="D28"/>
  <c r="D29"/>
  <c r="D30"/>
  <c r="D31"/>
  <c r="D32"/>
  <c r="D33"/>
  <c r="D34"/>
  <c r="D35"/>
  <c r="D36"/>
  <c r="D7"/>
  <c r="AJ15" i="58"/>
  <c r="AJ16"/>
  <c r="AJ17"/>
  <c r="AJ18"/>
  <c r="AJ19"/>
  <c r="AJ20"/>
  <c r="AJ21"/>
  <c r="AJ22"/>
  <c r="AJ23"/>
  <c r="AJ24"/>
  <c r="AJ25"/>
  <c r="AJ26"/>
  <c r="AJ27"/>
  <c r="AJ28"/>
  <c r="AJ29"/>
  <c r="AJ30"/>
  <c r="AJ31"/>
  <c r="AJ32"/>
  <c r="AJ33"/>
  <c r="AJ34"/>
  <c r="AJ35"/>
  <c r="AJ36"/>
  <c r="AJ7"/>
  <c r="AJ8"/>
  <c r="AJ9"/>
  <c r="AJ10"/>
  <c r="AJ11"/>
  <c r="AJ12"/>
  <c r="AJ13"/>
  <c r="AJ14"/>
  <c r="AN8"/>
  <c r="AN9"/>
  <c r="AN10"/>
  <c r="AN11"/>
  <c r="AN12"/>
  <c r="AN13"/>
  <c r="AN14"/>
  <c r="AN15"/>
  <c r="AN16"/>
  <c r="AN17"/>
  <c r="AN18"/>
  <c r="AN19"/>
  <c r="AN20"/>
  <c r="AN21"/>
  <c r="AN22"/>
  <c r="AN23"/>
  <c r="AN24"/>
  <c r="AN25"/>
  <c r="AN26"/>
  <c r="AN27"/>
  <c r="AN28"/>
  <c r="AN29"/>
  <c r="AN30"/>
  <c r="AN31"/>
  <c r="AN32"/>
  <c r="AN33"/>
  <c r="AN35"/>
  <c r="AN36"/>
  <c r="AN7"/>
  <c r="AE36"/>
  <c r="AE8"/>
  <c r="AE9"/>
  <c r="AE10"/>
  <c r="AE11"/>
  <c r="AE12"/>
  <c r="AE13"/>
  <c r="AE14"/>
  <c r="AE15"/>
  <c r="AE16"/>
  <c r="AE17"/>
  <c r="AE18"/>
  <c r="AE19"/>
  <c r="AE20"/>
  <c r="AE21"/>
  <c r="AE22"/>
  <c r="AE23"/>
  <c r="AE24"/>
  <c r="AE25"/>
  <c r="AE26"/>
  <c r="AE27"/>
  <c r="AE28"/>
  <c r="AE29"/>
  <c r="AE30"/>
  <c r="AE31"/>
  <c r="AE32"/>
  <c r="AE33"/>
  <c r="AE34"/>
  <c r="AE35"/>
  <c r="T7" i="57"/>
  <c r="W8" i="58"/>
  <c r="W9"/>
  <c r="W10"/>
  <c r="W11"/>
  <c r="W12"/>
  <c r="W13"/>
  <c r="W14"/>
  <c r="W15"/>
  <c r="W16"/>
  <c r="W17"/>
  <c r="W18"/>
  <c r="W19"/>
  <c r="W20"/>
  <c r="W21"/>
  <c r="W22"/>
  <c r="W23"/>
  <c r="W24"/>
  <c r="W25"/>
  <c r="W26"/>
  <c r="W27"/>
  <c r="W28"/>
  <c r="W29"/>
  <c r="W30"/>
  <c r="W31"/>
  <c r="W32"/>
  <c r="W33"/>
  <c r="W34"/>
  <c r="W35"/>
  <c r="W36"/>
  <c r="W7"/>
  <c r="U7"/>
  <c r="U7" i="57"/>
  <c r="V8" i="58"/>
  <c r="V9"/>
  <c r="V10"/>
  <c r="V11"/>
  <c r="V12"/>
  <c r="V13"/>
  <c r="V14"/>
  <c r="V15"/>
  <c r="V16"/>
  <c r="V17"/>
  <c r="V18"/>
  <c r="V19"/>
  <c r="V20"/>
  <c r="V21"/>
  <c r="V22"/>
  <c r="V23"/>
  <c r="V24"/>
  <c r="V25"/>
  <c r="V26"/>
  <c r="V27"/>
  <c r="V28"/>
  <c r="V29"/>
  <c r="V30"/>
  <c r="V31"/>
  <c r="V32"/>
  <c r="V33"/>
  <c r="V34"/>
  <c r="V35"/>
  <c r="V36"/>
  <c r="V7"/>
  <c r="U8"/>
  <c r="U9"/>
  <c r="U10"/>
  <c r="U11"/>
  <c r="U12"/>
  <c r="U13"/>
  <c r="U14"/>
  <c r="U15"/>
  <c r="U16"/>
  <c r="U17"/>
  <c r="U18"/>
  <c r="U19"/>
  <c r="U20"/>
  <c r="U21"/>
  <c r="U22"/>
  <c r="U23"/>
  <c r="U24"/>
  <c r="U25"/>
  <c r="U26"/>
  <c r="U27"/>
  <c r="U28"/>
  <c r="U29"/>
  <c r="U30"/>
  <c r="U31"/>
  <c r="U32"/>
  <c r="U33"/>
  <c r="U34"/>
  <c r="U35"/>
  <c r="U36"/>
  <c r="Q7" i="57"/>
  <c r="L36" i="58"/>
  <c r="T36" s="1"/>
  <c r="L8"/>
  <c r="N8" s="1"/>
  <c r="O8" s="1"/>
  <c r="L9"/>
  <c r="AF9" s="1"/>
  <c r="L10"/>
  <c r="N10" s="1"/>
  <c r="L11"/>
  <c r="AF11" s="1"/>
  <c r="L12"/>
  <c r="T12" s="1"/>
  <c r="L13"/>
  <c r="N13" s="1"/>
  <c r="L14"/>
  <c r="N14" s="1"/>
  <c r="L15"/>
  <c r="AF15" s="1"/>
  <c r="L16"/>
  <c r="T16" s="1"/>
  <c r="L17"/>
  <c r="AF17" s="1"/>
  <c r="L18"/>
  <c r="AF18" s="1"/>
  <c r="L19"/>
  <c r="AF19" s="1"/>
  <c r="L20"/>
  <c r="T20" s="1"/>
  <c r="L21"/>
  <c r="AF21" s="1"/>
  <c r="L22"/>
  <c r="AF22" s="1"/>
  <c r="L23"/>
  <c r="AF23" s="1"/>
  <c r="L24"/>
  <c r="T24" s="1"/>
  <c r="L25"/>
  <c r="AF25" s="1"/>
  <c r="L26"/>
  <c r="AF26" s="1"/>
  <c r="L27"/>
  <c r="N27" s="1"/>
  <c r="L28"/>
  <c r="AF28" s="1"/>
  <c r="L29"/>
  <c r="N29" s="1"/>
  <c r="L30"/>
  <c r="T30" s="1"/>
  <c r="L31"/>
  <c r="N31" s="1"/>
  <c r="L32"/>
  <c r="AF32" s="1"/>
  <c r="N33"/>
  <c r="O33" s="1"/>
  <c r="L34"/>
  <c r="AF34" s="1"/>
  <c r="L35"/>
  <c r="N35" s="1"/>
  <c r="N7" i="57"/>
  <c r="L7" i="58"/>
  <c r="D8"/>
  <c r="D9"/>
  <c r="D10"/>
  <c r="D11"/>
  <c r="D12"/>
  <c r="D13"/>
  <c r="D14"/>
  <c r="D15"/>
  <c r="D16"/>
  <c r="D17"/>
  <c r="D18"/>
  <c r="D19"/>
  <c r="D20"/>
  <c r="D21"/>
  <c r="D22"/>
  <c r="D23"/>
  <c r="D24"/>
  <c r="D25"/>
  <c r="D26"/>
  <c r="D27"/>
  <c r="D28"/>
  <c r="D29"/>
  <c r="D30"/>
  <c r="D31"/>
  <c r="D32"/>
  <c r="D33"/>
  <c r="D34"/>
  <c r="D35"/>
  <c r="D36"/>
  <c r="D7"/>
  <c r="L9" i="56"/>
  <c r="L10"/>
  <c r="AF10" s="1"/>
  <c r="L11"/>
  <c r="N11" s="1"/>
  <c r="Q11" s="1"/>
  <c r="L13"/>
  <c r="T13" s="1"/>
  <c r="L14"/>
  <c r="AF14" s="1"/>
  <c r="L17"/>
  <c r="AF17" s="1"/>
  <c r="L25"/>
  <c r="N25" s="1"/>
  <c r="L31"/>
  <c r="AF31" s="1"/>
  <c r="L33"/>
  <c r="T33" s="1"/>
  <c r="L7"/>
  <c r="S7" s="1"/>
  <c r="AE33" i="57"/>
  <c r="U15"/>
  <c r="V15"/>
  <c r="AN9"/>
  <c r="AN10"/>
  <c r="AN11"/>
  <c r="AN12"/>
  <c r="AN13"/>
  <c r="AN14"/>
  <c r="AN16"/>
  <c r="AN17"/>
  <c r="AN18"/>
  <c r="AN21"/>
  <c r="AN22"/>
  <c r="AN23"/>
  <c r="AN25"/>
  <c r="AN26"/>
  <c r="AN27"/>
  <c r="AN28"/>
  <c r="AN29"/>
  <c r="AN31"/>
  <c r="AN33"/>
  <c r="AN34"/>
  <c r="AN35"/>
  <c r="AN36"/>
  <c r="AN37"/>
  <c r="AN7"/>
  <c r="L37"/>
  <c r="T37" s="1"/>
  <c r="U37"/>
  <c r="V37"/>
  <c r="W37"/>
  <c r="AE37"/>
  <c r="AJ8"/>
  <c r="AJ9"/>
  <c r="AJ10"/>
  <c r="AJ11"/>
  <c r="AJ12"/>
  <c r="AJ13"/>
  <c r="AJ14"/>
  <c r="AJ15"/>
  <c r="AJ17"/>
  <c r="AJ18"/>
  <c r="AJ19"/>
  <c r="AJ20"/>
  <c r="AJ21"/>
  <c r="AJ22"/>
  <c r="AJ23"/>
  <c r="AJ24"/>
  <c r="AJ25"/>
  <c r="AJ26"/>
  <c r="AJ27"/>
  <c r="AJ28"/>
  <c r="AJ29"/>
  <c r="AJ30"/>
  <c r="AJ31"/>
  <c r="AJ32"/>
  <c r="AJ33"/>
  <c r="AJ34"/>
  <c r="AJ35"/>
  <c r="AJ36"/>
  <c r="AJ37"/>
  <c r="D8"/>
  <c r="D9"/>
  <c r="D10"/>
  <c r="D11"/>
  <c r="D12"/>
  <c r="D13"/>
  <c r="D14"/>
  <c r="D15"/>
  <c r="D16"/>
  <c r="D17"/>
  <c r="D18"/>
  <c r="D19"/>
  <c r="D20"/>
  <c r="D21"/>
  <c r="D22"/>
  <c r="D23"/>
  <c r="D24"/>
  <c r="D25"/>
  <c r="D26"/>
  <c r="D27"/>
  <c r="D28"/>
  <c r="D29"/>
  <c r="D30"/>
  <c r="D31"/>
  <c r="D32"/>
  <c r="D33"/>
  <c r="D34"/>
  <c r="D35"/>
  <c r="D36"/>
  <c r="D37"/>
  <c r="AE36"/>
  <c r="W36"/>
  <c r="V36"/>
  <c r="U36"/>
  <c r="L36"/>
  <c r="AF36" s="1"/>
  <c r="AE35"/>
  <c r="W35"/>
  <c r="V35"/>
  <c r="U35"/>
  <c r="L35"/>
  <c r="N35" s="1"/>
  <c r="Q35" s="1"/>
  <c r="AE34"/>
  <c r="W34"/>
  <c r="V34"/>
  <c r="U34"/>
  <c r="L34"/>
  <c r="AF34" s="1"/>
  <c r="W33"/>
  <c r="V33"/>
  <c r="U33"/>
  <c r="L33"/>
  <c r="N33" s="1"/>
  <c r="O33" s="1"/>
  <c r="AE32"/>
  <c r="W32"/>
  <c r="V32"/>
  <c r="U32"/>
  <c r="L32"/>
  <c r="AE31"/>
  <c r="W31"/>
  <c r="V31"/>
  <c r="U31"/>
  <c r="L31"/>
  <c r="AF31" s="1"/>
  <c r="AE30"/>
  <c r="W30"/>
  <c r="V30"/>
  <c r="U30"/>
  <c r="L30"/>
  <c r="AF30" s="1"/>
  <c r="AE29"/>
  <c r="W29"/>
  <c r="V29"/>
  <c r="U29"/>
  <c r="L29"/>
  <c r="AF29" s="1"/>
  <c r="AE28"/>
  <c r="W28"/>
  <c r="V28"/>
  <c r="U28"/>
  <c r="T28"/>
  <c r="L28"/>
  <c r="AF28" s="1"/>
  <c r="AE27"/>
  <c r="W27"/>
  <c r="V27"/>
  <c r="U27"/>
  <c r="L27"/>
  <c r="AF27" s="1"/>
  <c r="AE26"/>
  <c r="W26"/>
  <c r="V26"/>
  <c r="U26"/>
  <c r="L26"/>
  <c r="AF26" s="1"/>
  <c r="AE25"/>
  <c r="W25"/>
  <c r="V25"/>
  <c r="U25"/>
  <c r="L25"/>
  <c r="AF25" s="1"/>
  <c r="AE24"/>
  <c r="W24"/>
  <c r="V24"/>
  <c r="U24"/>
  <c r="L24"/>
  <c r="N24" s="1"/>
  <c r="O24" s="1"/>
  <c r="AE23"/>
  <c r="W23"/>
  <c r="V23"/>
  <c r="U23"/>
  <c r="L23"/>
  <c r="AE22"/>
  <c r="W22"/>
  <c r="V22"/>
  <c r="U22"/>
  <c r="L22"/>
  <c r="AF22" s="1"/>
  <c r="AE21"/>
  <c r="W21"/>
  <c r="V21"/>
  <c r="U21"/>
  <c r="L21"/>
  <c r="AF21" s="1"/>
  <c r="AE20"/>
  <c r="W20"/>
  <c r="V20"/>
  <c r="U20"/>
  <c r="L20"/>
  <c r="AF20" s="1"/>
  <c r="AE19"/>
  <c r="W19"/>
  <c r="V19"/>
  <c r="U19"/>
  <c r="L19"/>
  <c r="AF19" s="1"/>
  <c r="AE18"/>
  <c r="W18"/>
  <c r="V18"/>
  <c r="U18"/>
  <c r="L18"/>
  <c r="N18" s="1"/>
  <c r="Q18" s="1"/>
  <c r="AE17"/>
  <c r="W17"/>
  <c r="V17"/>
  <c r="U17"/>
  <c r="L17"/>
  <c r="AF17" s="1"/>
  <c r="AE16"/>
  <c r="W16"/>
  <c r="V16"/>
  <c r="U16"/>
  <c r="L16"/>
  <c r="T16" s="1"/>
  <c r="AE15"/>
  <c r="W15"/>
  <c r="L15"/>
  <c r="T15" s="1"/>
  <c r="AE14"/>
  <c r="W14"/>
  <c r="V14"/>
  <c r="U14"/>
  <c r="L14"/>
  <c r="AF14" s="1"/>
  <c r="AE13"/>
  <c r="W13"/>
  <c r="V13"/>
  <c r="U13"/>
  <c r="T13"/>
  <c r="L13"/>
  <c r="AF13" s="1"/>
  <c r="AE12"/>
  <c r="W12"/>
  <c r="V12"/>
  <c r="U12"/>
  <c r="L12"/>
  <c r="T12" s="1"/>
  <c r="AE11"/>
  <c r="V11"/>
  <c r="U11"/>
  <c r="L11"/>
  <c r="AC11" s="1"/>
  <c r="AD11" s="1"/>
  <c r="AE10"/>
  <c r="V10"/>
  <c r="U10"/>
  <c r="L10"/>
  <c r="AF10" s="1"/>
  <c r="AE9"/>
  <c r="V9"/>
  <c r="U9"/>
  <c r="L9"/>
  <c r="AC9" s="1"/>
  <c r="AD9" s="1"/>
  <c r="AE8"/>
  <c r="W8"/>
  <c r="V8"/>
  <c r="U8"/>
  <c r="L8"/>
  <c r="T8" s="1"/>
  <c r="AE7"/>
  <c r="W7"/>
  <c r="V7"/>
  <c r="L7"/>
  <c r="AF7" s="1"/>
  <c r="D7"/>
  <c r="V8" i="56"/>
  <c r="V9"/>
  <c r="V10"/>
  <c r="V11"/>
  <c r="V12"/>
  <c r="V13"/>
  <c r="V14"/>
  <c r="V15"/>
  <c r="V16"/>
  <c r="V17"/>
  <c r="V18"/>
  <c r="V19"/>
  <c r="V20"/>
  <c r="V21"/>
  <c r="V22"/>
  <c r="V23"/>
  <c r="V24"/>
  <c r="V25"/>
  <c r="V26"/>
  <c r="V27"/>
  <c r="V28"/>
  <c r="V29"/>
  <c r="V30"/>
  <c r="V31"/>
  <c r="V32"/>
  <c r="V33"/>
  <c r="V34"/>
  <c r="V35"/>
  <c r="V36"/>
  <c r="U8"/>
  <c r="U9"/>
  <c r="U10"/>
  <c r="U11"/>
  <c r="U12"/>
  <c r="U13"/>
  <c r="U14"/>
  <c r="U15"/>
  <c r="U16"/>
  <c r="U17"/>
  <c r="U18"/>
  <c r="U19"/>
  <c r="U20"/>
  <c r="U21"/>
  <c r="U22"/>
  <c r="U23"/>
  <c r="U24"/>
  <c r="U25"/>
  <c r="U26"/>
  <c r="U27"/>
  <c r="U28"/>
  <c r="U29"/>
  <c r="U30"/>
  <c r="U31"/>
  <c r="U32"/>
  <c r="U33"/>
  <c r="U34"/>
  <c r="U35"/>
  <c r="U36"/>
  <c r="V7"/>
  <c r="U7"/>
  <c r="D17"/>
  <c r="AN16"/>
  <c r="W9"/>
  <c r="W10"/>
  <c r="W13"/>
  <c r="W15"/>
  <c r="W17"/>
  <c r="W18"/>
  <c r="W22"/>
  <c r="W25"/>
  <c r="W26"/>
  <c r="W29"/>
  <c r="W33"/>
  <c r="W35"/>
  <c r="D12"/>
  <c r="D10"/>
  <c r="AN9"/>
  <c r="AN10"/>
  <c r="AN17"/>
  <c r="AN21"/>
  <c r="AN22"/>
  <c r="AN23"/>
  <c r="AN24"/>
  <c r="AN27"/>
  <c r="AN31"/>
  <c r="AN33"/>
  <c r="AN34"/>
  <c r="AN35"/>
  <c r="AN36"/>
  <c r="AJ36"/>
  <c r="AE36"/>
  <c r="W36"/>
  <c r="L36"/>
  <c r="T36" s="1"/>
  <c r="D36"/>
  <c r="AJ35"/>
  <c r="AE35"/>
  <c r="L35"/>
  <c r="T35" s="1"/>
  <c r="D35"/>
  <c r="AJ34"/>
  <c r="AE34"/>
  <c r="W34"/>
  <c r="L34"/>
  <c r="T34" s="1"/>
  <c r="D34"/>
  <c r="AJ33"/>
  <c r="AE33"/>
  <c r="D33"/>
  <c r="AJ32"/>
  <c r="AE32"/>
  <c r="W32"/>
  <c r="L32"/>
  <c r="D32"/>
  <c r="AJ31"/>
  <c r="AE31"/>
  <c r="W31"/>
  <c r="D31"/>
  <c r="AJ30"/>
  <c r="AE30"/>
  <c r="W30"/>
  <c r="L30"/>
  <c r="T30" s="1"/>
  <c r="D30"/>
  <c r="AJ29"/>
  <c r="AE29"/>
  <c r="L29"/>
  <c r="N29" s="1"/>
  <c r="D29"/>
  <c r="AJ28"/>
  <c r="AE28"/>
  <c r="W28"/>
  <c r="L28"/>
  <c r="T28" s="1"/>
  <c r="D28"/>
  <c r="AE27"/>
  <c r="W27"/>
  <c r="L27"/>
  <c r="T27" s="1"/>
  <c r="D27"/>
  <c r="AE26"/>
  <c r="L26"/>
  <c r="AF26" s="1"/>
  <c r="D26"/>
  <c r="AE25"/>
  <c r="D25"/>
  <c r="AJ24"/>
  <c r="AE24"/>
  <c r="W24"/>
  <c r="L24"/>
  <c r="AF24" s="1"/>
  <c r="D24"/>
  <c r="AE23"/>
  <c r="W23"/>
  <c r="L23"/>
  <c r="N23" s="1"/>
  <c r="D23"/>
  <c r="AJ22"/>
  <c r="AE22"/>
  <c r="L22"/>
  <c r="T22" s="1"/>
  <c r="D22"/>
  <c r="AE21"/>
  <c r="W21"/>
  <c r="L21"/>
  <c r="AF21" s="1"/>
  <c r="D21"/>
  <c r="AJ20"/>
  <c r="AE20"/>
  <c r="W20"/>
  <c r="L20"/>
  <c r="T20" s="1"/>
  <c r="D20"/>
  <c r="AJ19"/>
  <c r="AE19"/>
  <c r="W19"/>
  <c r="L19"/>
  <c r="N19" s="1"/>
  <c r="D19"/>
  <c r="AE18"/>
  <c r="L18"/>
  <c r="N18" s="1"/>
  <c r="D18"/>
  <c r="AJ17"/>
  <c r="AE17"/>
  <c r="AJ16"/>
  <c r="AE16"/>
  <c r="W16"/>
  <c r="L16"/>
  <c r="N16" s="1"/>
  <c r="D16"/>
  <c r="AJ15"/>
  <c r="AE15"/>
  <c r="L15"/>
  <c r="AC15" s="1"/>
  <c r="D15"/>
  <c r="AJ14"/>
  <c r="AE14"/>
  <c r="W14"/>
  <c r="D14"/>
  <c r="AJ13"/>
  <c r="AE13"/>
  <c r="D13"/>
  <c r="AJ12"/>
  <c r="AE12"/>
  <c r="W12"/>
  <c r="L12"/>
  <c r="AJ11"/>
  <c r="AE11"/>
  <c r="W11"/>
  <c r="D11"/>
  <c r="AJ10"/>
  <c r="AE10"/>
  <c r="AJ9"/>
  <c r="AE9"/>
  <c r="AJ8"/>
  <c r="AE8"/>
  <c r="W8"/>
  <c r="L8"/>
  <c r="AF8" s="1"/>
  <c r="D8"/>
  <c r="AJ7"/>
  <c r="AE7"/>
  <c r="W7"/>
  <c r="D7"/>
  <c r="AC37" i="55"/>
  <c r="U37"/>
  <c r="AL36"/>
  <c r="AH35"/>
  <c r="AH37"/>
  <c r="L37"/>
  <c r="N37" s="1"/>
  <c r="O37" s="1"/>
  <c r="D37"/>
  <c r="AF14" i="61" l="1"/>
  <c r="T14"/>
  <c r="AC14"/>
  <c r="AD14" s="1"/>
  <c r="T13"/>
  <c r="O13"/>
  <c r="Q13"/>
  <c r="AC13"/>
  <c r="AD13" s="1"/>
  <c r="AF13"/>
  <c r="AC12"/>
  <c r="AD12" s="1"/>
  <c r="N12"/>
  <c r="AF12"/>
  <c r="Q34"/>
  <c r="Q30"/>
  <c r="Q26"/>
  <c r="Q22"/>
  <c r="Q18"/>
  <c r="Q14"/>
  <c r="Q10"/>
  <c r="AC11"/>
  <c r="AD11" s="1"/>
  <c r="AF11"/>
  <c r="AC10"/>
  <c r="AD10" s="1"/>
  <c r="AF10"/>
  <c r="R9"/>
  <c r="R10" s="1"/>
  <c r="R11" s="1"/>
  <c r="R12" s="1"/>
  <c r="R13" s="1"/>
  <c r="R14" s="1"/>
  <c r="R15" s="1"/>
  <c r="R16" s="1"/>
  <c r="R17" s="1"/>
  <c r="R18" s="1"/>
  <c r="R19" s="1"/>
  <c r="R20" s="1"/>
  <c r="R21" s="1"/>
  <c r="R22" s="1"/>
  <c r="R23" s="1"/>
  <c r="R24" s="1"/>
  <c r="R25" s="1"/>
  <c r="R26" s="1"/>
  <c r="R27" s="1"/>
  <c r="R28" s="1"/>
  <c r="R29" s="1"/>
  <c r="R30" s="1"/>
  <c r="R31" s="1"/>
  <c r="R32" s="1"/>
  <c r="R33" s="1"/>
  <c r="R34" s="1"/>
  <c r="R35" s="1"/>
  <c r="T9"/>
  <c r="AC9"/>
  <c r="AD9" s="1"/>
  <c r="N8"/>
  <c r="Q8" s="1"/>
  <c r="AC8"/>
  <c r="AD8" s="1"/>
  <c r="S8"/>
  <c r="S9" s="1"/>
  <c r="S10" s="1"/>
  <c r="S11" s="1"/>
  <c r="S12" s="1"/>
  <c r="S13" s="1"/>
  <c r="S14" s="1"/>
  <c r="S15" s="1"/>
  <c r="S16" s="1"/>
  <c r="S17" s="1"/>
  <c r="S18" s="1"/>
  <c r="S19" s="1"/>
  <c r="S20" s="1"/>
  <c r="S21" s="1"/>
  <c r="S22" s="1"/>
  <c r="S23" s="1"/>
  <c r="S24" s="1"/>
  <c r="S25" s="1"/>
  <c r="S26" s="1"/>
  <c r="S27" s="1"/>
  <c r="S28" s="1"/>
  <c r="S29" s="1"/>
  <c r="S30" s="1"/>
  <c r="S31" s="1"/>
  <c r="S32" s="1"/>
  <c r="S33" s="1"/>
  <c r="S34" s="1"/>
  <c r="S35" s="1"/>
  <c r="T8"/>
  <c r="N7"/>
  <c r="O7" s="1"/>
  <c r="AF7"/>
  <c r="T7"/>
  <c r="AC7"/>
  <c r="AD7" s="1"/>
  <c r="N37" i="60"/>
  <c r="Q37" s="1"/>
  <c r="AC37"/>
  <c r="AD37" s="1"/>
  <c r="N33"/>
  <c r="Q33" s="1"/>
  <c r="AF37"/>
  <c r="AC8"/>
  <c r="AD8" s="1"/>
  <c r="N35"/>
  <c r="Q35" s="1"/>
  <c r="AF28"/>
  <c r="Q36"/>
  <c r="O36"/>
  <c r="AC36"/>
  <c r="AD36" s="1"/>
  <c r="T36"/>
  <c r="AF36"/>
  <c r="O35"/>
  <c r="AF35"/>
  <c r="AF34"/>
  <c r="AC34"/>
  <c r="AD34" s="1"/>
  <c r="N34"/>
  <c r="T33"/>
  <c r="O33"/>
  <c r="AF32"/>
  <c r="N32"/>
  <c r="Q32" s="1"/>
  <c r="N31"/>
  <c r="T31"/>
  <c r="AC29"/>
  <c r="AD29" s="1"/>
  <c r="N29"/>
  <c r="O29" s="1"/>
  <c r="T29"/>
  <c r="N28"/>
  <c r="O28" s="1"/>
  <c r="AC28"/>
  <c r="AD28" s="1"/>
  <c r="AC27"/>
  <c r="AD27" s="1"/>
  <c r="AF27"/>
  <c r="N27"/>
  <c r="AC26"/>
  <c r="AD26" s="1"/>
  <c r="AF26"/>
  <c r="N26"/>
  <c r="AC25"/>
  <c r="AD25" s="1"/>
  <c r="O25"/>
  <c r="AF25"/>
  <c r="T24"/>
  <c r="Q24"/>
  <c r="AC24"/>
  <c r="AD24" s="1"/>
  <c r="N23"/>
  <c r="Q23" s="1"/>
  <c r="AC23"/>
  <c r="AD23" s="1"/>
  <c r="T23"/>
  <c r="AC22"/>
  <c r="AD22" s="1"/>
  <c r="AF22"/>
  <c r="T22"/>
  <c r="O22"/>
  <c r="Q22"/>
  <c r="AC21"/>
  <c r="AD21" s="1"/>
  <c r="N21"/>
  <c r="AF21"/>
  <c r="Q20"/>
  <c r="T20"/>
  <c r="AC20"/>
  <c r="AD20" s="1"/>
  <c r="AC19"/>
  <c r="AD19" s="1"/>
  <c r="T19"/>
  <c r="N19"/>
  <c r="AC18"/>
  <c r="AD18" s="1"/>
  <c r="N18"/>
  <c r="O18" s="1"/>
  <c r="T18"/>
  <c r="T17"/>
  <c r="AC17"/>
  <c r="AD17" s="1"/>
  <c r="N17"/>
  <c r="AC16"/>
  <c r="AD16" s="1"/>
  <c r="N16"/>
  <c r="Q16" s="1"/>
  <c r="T16"/>
  <c r="T15"/>
  <c r="AC15"/>
  <c r="AD15" s="1"/>
  <c r="N15"/>
  <c r="AC14"/>
  <c r="AD14" s="1"/>
  <c r="N14"/>
  <c r="Q14" s="1"/>
  <c r="T14"/>
  <c r="AC13"/>
  <c r="AD13" s="1"/>
  <c r="N13"/>
  <c r="AF13"/>
  <c r="N12"/>
  <c r="O12" s="1"/>
  <c r="AF12"/>
  <c r="T12"/>
  <c r="T11"/>
  <c r="AC11"/>
  <c r="AD11" s="1"/>
  <c r="N11"/>
  <c r="N10"/>
  <c r="Q10" s="1"/>
  <c r="AF10"/>
  <c r="T10"/>
  <c r="AC9"/>
  <c r="AD9" s="1"/>
  <c r="N9"/>
  <c r="AF9"/>
  <c r="N8"/>
  <c r="Q8" s="1"/>
  <c r="T8"/>
  <c r="AC7"/>
  <c r="AD7" s="1"/>
  <c r="AF7"/>
  <c r="N7"/>
  <c r="R7"/>
  <c r="T34" i="59"/>
  <c r="L30"/>
  <c r="N30" s="1"/>
  <c r="Q30" s="1"/>
  <c r="AC36"/>
  <c r="AD36" s="1"/>
  <c r="AC32"/>
  <c r="AD32" s="1"/>
  <c r="AC28"/>
  <c r="AD28" s="1"/>
  <c r="AC24"/>
  <c r="AD24" s="1"/>
  <c r="AC12"/>
  <c r="AD12" s="1"/>
  <c r="N27"/>
  <c r="Q27" s="1"/>
  <c r="AC11"/>
  <c r="AD11" s="1"/>
  <c r="N23"/>
  <c r="Q23" s="1"/>
  <c r="AC20"/>
  <c r="AD20" s="1"/>
  <c r="T18"/>
  <c r="AC16"/>
  <c r="AD16" s="1"/>
  <c r="AF12"/>
  <c r="N11"/>
  <c r="Q11" s="1"/>
  <c r="N31"/>
  <c r="Q31" s="1"/>
  <c r="N15"/>
  <c r="Q15" s="1"/>
  <c r="AF32"/>
  <c r="AF16"/>
  <c r="T22"/>
  <c r="N35"/>
  <c r="Q35" s="1"/>
  <c r="N19"/>
  <c r="Q19" s="1"/>
  <c r="AF36"/>
  <c r="AF20"/>
  <c r="T26"/>
  <c r="T8"/>
  <c r="AF24"/>
  <c r="T14"/>
  <c r="Q34"/>
  <c r="O34"/>
  <c r="Q26"/>
  <c r="O26"/>
  <c r="Q22"/>
  <c r="O22"/>
  <c r="O18"/>
  <c r="Q18"/>
  <c r="Q14"/>
  <c r="O14"/>
  <c r="AC29"/>
  <c r="AD29" s="1"/>
  <c r="AC13"/>
  <c r="AD13" s="1"/>
  <c r="N36"/>
  <c r="N32"/>
  <c r="N28"/>
  <c r="N24"/>
  <c r="N20"/>
  <c r="N16"/>
  <c r="N12"/>
  <c r="O27"/>
  <c r="AC34"/>
  <c r="AD34" s="1"/>
  <c r="AC26"/>
  <c r="AD26" s="1"/>
  <c r="AC22"/>
  <c r="AD22" s="1"/>
  <c r="AC18"/>
  <c r="AD18" s="1"/>
  <c r="AC14"/>
  <c r="AD14" s="1"/>
  <c r="AF33"/>
  <c r="AF29"/>
  <c r="AF25"/>
  <c r="AF21"/>
  <c r="AF17"/>
  <c r="AF13"/>
  <c r="T35"/>
  <c r="T31"/>
  <c r="T27"/>
  <c r="T23"/>
  <c r="T19"/>
  <c r="T15"/>
  <c r="T11"/>
  <c r="AC33"/>
  <c r="AD33" s="1"/>
  <c r="AC21"/>
  <c r="AD21" s="1"/>
  <c r="N37"/>
  <c r="N33"/>
  <c r="N29"/>
  <c r="N25"/>
  <c r="N21"/>
  <c r="N17"/>
  <c r="N13"/>
  <c r="AC35"/>
  <c r="AD35" s="1"/>
  <c r="AC31"/>
  <c r="AD31" s="1"/>
  <c r="AC27"/>
  <c r="AD27" s="1"/>
  <c r="AC23"/>
  <c r="AD23" s="1"/>
  <c r="AC19"/>
  <c r="AD19" s="1"/>
  <c r="AC15"/>
  <c r="AD15" s="1"/>
  <c r="AF34"/>
  <c r="AF26"/>
  <c r="AF22"/>
  <c r="AF18"/>
  <c r="AF14"/>
  <c r="T36"/>
  <c r="T32"/>
  <c r="T28"/>
  <c r="T24"/>
  <c r="T20"/>
  <c r="T16"/>
  <c r="T12"/>
  <c r="AC25"/>
  <c r="AD25" s="1"/>
  <c r="AC17"/>
  <c r="AD17" s="1"/>
  <c r="N10"/>
  <c r="T10"/>
  <c r="AC10"/>
  <c r="AD10" s="1"/>
  <c r="N9"/>
  <c r="Q9" s="1"/>
  <c r="AC9"/>
  <c r="AD9" s="1"/>
  <c r="AF9"/>
  <c r="Q8"/>
  <c r="O8"/>
  <c r="AC8"/>
  <c r="AD8" s="1"/>
  <c r="R8"/>
  <c r="R9" s="1"/>
  <c r="R10" s="1"/>
  <c r="R11" s="1"/>
  <c r="R12" s="1"/>
  <c r="R13" s="1"/>
  <c r="R14" s="1"/>
  <c r="R15" s="1"/>
  <c r="R16" s="1"/>
  <c r="R17" s="1"/>
  <c r="R18" s="1"/>
  <c r="R19" s="1"/>
  <c r="R20" s="1"/>
  <c r="R21" s="1"/>
  <c r="R22" s="1"/>
  <c r="R23" s="1"/>
  <c r="R24" s="1"/>
  <c r="R25" s="1"/>
  <c r="R26" s="1"/>
  <c r="R27" s="1"/>
  <c r="R28" s="1"/>
  <c r="R29" s="1"/>
  <c r="AF8"/>
  <c r="AC7" i="58"/>
  <c r="AD7" s="1"/>
  <c r="AF7"/>
  <c r="Q8"/>
  <c r="AC8"/>
  <c r="AD8" s="1"/>
  <c r="AC32"/>
  <c r="AD32" s="1"/>
  <c r="AC9"/>
  <c r="AD9" s="1"/>
  <c r="AD7" i="59"/>
  <c r="N7"/>
  <c r="T7"/>
  <c r="N17" i="58"/>
  <c r="O17" s="1"/>
  <c r="N25"/>
  <c r="O25" s="1"/>
  <c r="AC25"/>
  <c r="AD25" s="1"/>
  <c r="AC21"/>
  <c r="AD21" s="1"/>
  <c r="AC17"/>
  <c r="AD17" s="1"/>
  <c r="AF36"/>
  <c r="AC36"/>
  <c r="AD36" s="1"/>
  <c r="N36"/>
  <c r="T35"/>
  <c r="AF35"/>
  <c r="O35"/>
  <c r="Q35"/>
  <c r="AC35"/>
  <c r="AD35" s="1"/>
  <c r="T34"/>
  <c r="AC34"/>
  <c r="AD34" s="1"/>
  <c r="N34"/>
  <c r="T33"/>
  <c r="AF33"/>
  <c r="AC33"/>
  <c r="AD33" s="1"/>
  <c r="Q33"/>
  <c r="N32"/>
  <c r="T32"/>
  <c r="AC31"/>
  <c r="AD31" s="1"/>
  <c r="T31"/>
  <c r="AF31"/>
  <c r="O31"/>
  <c r="Q31"/>
  <c r="AC30"/>
  <c r="AD30" s="1"/>
  <c r="N30"/>
  <c r="Q30" s="1"/>
  <c r="AF30"/>
  <c r="AF29"/>
  <c r="T29"/>
  <c r="O29"/>
  <c r="Q29"/>
  <c r="AC29"/>
  <c r="AD29" s="1"/>
  <c r="AC28"/>
  <c r="AD28" s="1"/>
  <c r="N28"/>
  <c r="T28"/>
  <c r="T27"/>
  <c r="AF27"/>
  <c r="O27"/>
  <c r="Q27"/>
  <c r="AC27"/>
  <c r="AD27" s="1"/>
  <c r="T26"/>
  <c r="AC26"/>
  <c r="AD26" s="1"/>
  <c r="N26"/>
  <c r="T25"/>
  <c r="AF24"/>
  <c r="AC24"/>
  <c r="AD24" s="1"/>
  <c r="N24"/>
  <c r="AC23"/>
  <c r="AD23" s="1"/>
  <c r="N23"/>
  <c r="O23" s="1"/>
  <c r="T23"/>
  <c r="T22"/>
  <c r="AC22"/>
  <c r="AD22" s="1"/>
  <c r="N22"/>
  <c r="N21"/>
  <c r="O21" s="1"/>
  <c r="T21"/>
  <c r="AF20"/>
  <c r="AC20"/>
  <c r="AD20" s="1"/>
  <c r="N20"/>
  <c r="AC19"/>
  <c r="AD19" s="1"/>
  <c r="N19"/>
  <c r="O19" s="1"/>
  <c r="T19"/>
  <c r="T18"/>
  <c r="AC18"/>
  <c r="AD18" s="1"/>
  <c r="N18"/>
  <c r="T17"/>
  <c r="AF16"/>
  <c r="AC16"/>
  <c r="AD16" s="1"/>
  <c r="N16"/>
  <c r="AC15"/>
  <c r="AD15" s="1"/>
  <c r="N15"/>
  <c r="O15" s="1"/>
  <c r="T15"/>
  <c r="AF14"/>
  <c r="T14"/>
  <c r="Q14"/>
  <c r="O14"/>
  <c r="AC14"/>
  <c r="AD14" s="1"/>
  <c r="AC13"/>
  <c r="AD13" s="1"/>
  <c r="O13"/>
  <c r="Q13"/>
  <c r="T13"/>
  <c r="AF13"/>
  <c r="AC12"/>
  <c r="AD12" s="1"/>
  <c r="AF12"/>
  <c r="N12"/>
  <c r="AC11"/>
  <c r="AD11" s="1"/>
  <c r="N11"/>
  <c r="T11"/>
  <c r="AF10"/>
  <c r="AC10"/>
  <c r="AD10" s="1"/>
  <c r="T10"/>
  <c r="Q10"/>
  <c r="O10"/>
  <c r="N9"/>
  <c r="O9" s="1"/>
  <c r="T9"/>
  <c r="AF8"/>
  <c r="T8"/>
  <c r="T7"/>
  <c r="N7"/>
  <c r="R7"/>
  <c r="R8" s="1"/>
  <c r="R9" s="1"/>
  <c r="R10" s="1"/>
  <c r="R11" s="1"/>
  <c r="R12" s="1"/>
  <c r="R13" s="1"/>
  <c r="R14" s="1"/>
  <c r="R15" s="1"/>
  <c r="R16" s="1"/>
  <c r="R17" s="1"/>
  <c r="R18" s="1"/>
  <c r="R19" s="1"/>
  <c r="R20" s="1"/>
  <c r="R21" s="1"/>
  <c r="R22" s="1"/>
  <c r="R23" s="1"/>
  <c r="R24" s="1"/>
  <c r="R25" s="1"/>
  <c r="R26" s="1"/>
  <c r="R27" s="1"/>
  <c r="R28" s="1"/>
  <c r="R29" s="1"/>
  <c r="R30" s="1"/>
  <c r="R31" s="1"/>
  <c r="R32" s="1"/>
  <c r="R33" s="1"/>
  <c r="AC9" i="56"/>
  <c r="AD9" s="1"/>
  <c r="N9"/>
  <c r="Q9" s="1"/>
  <c r="AF37" i="57"/>
  <c r="AF35"/>
  <c r="AC35"/>
  <c r="AD35" s="1"/>
  <c r="AC33"/>
  <c r="AD33" s="1"/>
  <c r="AC32"/>
  <c r="AD32" s="1"/>
  <c r="AC30"/>
  <c r="AD30" s="1"/>
  <c r="T29"/>
  <c r="AC29"/>
  <c r="AD29" s="1"/>
  <c r="AF24"/>
  <c r="AC23"/>
  <c r="AD23" s="1"/>
  <c r="T19"/>
  <c r="AF18"/>
  <c r="T20"/>
  <c r="AC20"/>
  <c r="AD20" s="1"/>
  <c r="T30"/>
  <c r="N37"/>
  <c r="Q37" s="1"/>
  <c r="AF16"/>
  <c r="T21"/>
  <c r="AC21"/>
  <c r="AD21" s="1"/>
  <c r="N23"/>
  <c r="O23" s="1"/>
  <c r="T27"/>
  <c r="AC27"/>
  <c r="AD27" s="1"/>
  <c r="N32"/>
  <c r="O32" s="1"/>
  <c r="N36"/>
  <c r="AC37"/>
  <c r="AD37" s="1"/>
  <c r="AC13"/>
  <c r="AD13" s="1"/>
  <c r="T17"/>
  <c r="N26"/>
  <c r="O26" s="1"/>
  <c r="N15"/>
  <c r="O15" s="1"/>
  <c r="N14"/>
  <c r="O14" s="1"/>
  <c r="N13"/>
  <c r="N12"/>
  <c r="O12" s="1"/>
  <c r="AF12"/>
  <c r="AF9"/>
  <c r="N9"/>
  <c r="Q9" s="1"/>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O35"/>
  <c r="AF11"/>
  <c r="T11"/>
  <c r="AC22"/>
  <c r="AD22" s="1"/>
  <c r="T14"/>
  <c r="AF15"/>
  <c r="AC17"/>
  <c r="AD17" s="1"/>
  <c r="T35"/>
  <c r="N11"/>
  <c r="AC15"/>
  <c r="AD15" s="1"/>
  <c r="N16"/>
  <c r="AC19"/>
  <c r="AD19" s="1"/>
  <c r="T22"/>
  <c r="AF23"/>
  <c r="T31"/>
  <c r="AF32"/>
  <c r="AF33"/>
  <c r="AC36"/>
  <c r="AD36" s="1"/>
  <c r="T36"/>
  <c r="AC28"/>
  <c r="AD28" s="1"/>
  <c r="AC16"/>
  <c r="AD16" s="1"/>
  <c r="AC12"/>
  <c r="AD12" s="1"/>
  <c r="AC14"/>
  <c r="AD14" s="1"/>
  <c r="AC31"/>
  <c r="AD31" s="1"/>
  <c r="AC26"/>
  <c r="AD26" s="1"/>
  <c r="AC24"/>
  <c r="AD24" s="1"/>
  <c r="AC18"/>
  <c r="AD18" s="1"/>
  <c r="AC7"/>
  <c r="AD7" s="1"/>
  <c r="AC8"/>
  <c r="AD8" s="1"/>
  <c r="T10"/>
  <c r="AC10"/>
  <c r="AD10" s="1"/>
  <c r="Q24"/>
  <c r="T25"/>
  <c r="AC25"/>
  <c r="AD25" s="1"/>
  <c r="Q33"/>
  <c r="T34"/>
  <c r="AC34"/>
  <c r="AD34" s="1"/>
  <c r="N8"/>
  <c r="AF8"/>
  <c r="O9"/>
  <c r="T9"/>
  <c r="N10"/>
  <c r="O18"/>
  <c r="T18"/>
  <c r="T23"/>
  <c r="T24"/>
  <c r="N25"/>
  <c r="T26"/>
  <c r="T32"/>
  <c r="T33"/>
  <c r="N34"/>
  <c r="N17"/>
  <c r="N19"/>
  <c r="N20"/>
  <c r="N21"/>
  <c r="N22"/>
  <c r="N27"/>
  <c r="N28"/>
  <c r="N29"/>
  <c r="N30"/>
  <c r="N31"/>
  <c r="AC34" i="56"/>
  <c r="AD34" s="1"/>
  <c r="Q37" i="55"/>
  <c r="T37"/>
  <c r="AC35" i="56"/>
  <c r="AD35" s="1"/>
  <c r="AD37" i="55"/>
  <c r="AC36" i="56"/>
  <c r="AD36" s="1"/>
  <c r="AC32"/>
  <c r="AD32" s="1"/>
  <c r="AC33"/>
  <c r="AD33" s="1"/>
  <c r="AC31"/>
  <c r="AD31" s="1"/>
  <c r="AC30"/>
  <c r="AD30" s="1"/>
  <c r="AC29"/>
  <c r="AD29" s="1"/>
  <c r="AC28"/>
  <c r="AD28" s="1"/>
  <c r="AC27"/>
  <c r="AD27" s="1"/>
  <c r="AC26"/>
  <c r="AD26" s="1"/>
  <c r="N26"/>
  <c r="Q26" s="1"/>
  <c r="AC25"/>
  <c r="AD25" s="1"/>
  <c r="T25"/>
  <c r="AC24"/>
  <c r="AD24" s="1"/>
  <c r="AC23"/>
  <c r="AD23" s="1"/>
  <c r="T23"/>
  <c r="AC22"/>
  <c r="AD22" s="1"/>
  <c r="AC21"/>
  <c r="AD21" s="1"/>
  <c r="AC20"/>
  <c r="AD20" s="1"/>
  <c r="AC19"/>
  <c r="AD19" s="1"/>
  <c r="T18"/>
  <c r="AC18"/>
  <c r="AD18" s="1"/>
  <c r="AC17"/>
  <c r="AD17" s="1"/>
  <c r="N17"/>
  <c r="Q17" s="1"/>
  <c r="AC16"/>
  <c r="AD16" s="1"/>
  <c r="AD15"/>
  <c r="AC12"/>
  <c r="AD12" s="1"/>
  <c r="AF9"/>
  <c r="O19"/>
  <c r="Q19"/>
  <c r="AF19"/>
  <c r="T16"/>
  <c r="N21"/>
  <c r="Q21" s="1"/>
  <c r="N24"/>
  <c r="Q24" s="1"/>
  <c r="T29"/>
  <c r="AC7"/>
  <c r="AD7" s="1"/>
  <c r="AC11"/>
  <c r="AD11" s="1"/>
  <c r="Q25"/>
  <c r="O25"/>
  <c r="O23"/>
  <c r="Q23"/>
  <c r="Q18"/>
  <c r="O18"/>
  <c r="O16"/>
  <c r="Q16"/>
  <c r="O29"/>
  <c r="Q29"/>
  <c r="T12"/>
  <c r="AF12"/>
  <c r="T15"/>
  <c r="AF16"/>
  <c r="AF23"/>
  <c r="AF29"/>
  <c r="T9"/>
  <c r="T11"/>
  <c r="N14"/>
  <c r="Q14" s="1"/>
  <c r="T19"/>
  <c r="T26"/>
  <c r="N31"/>
  <c r="Q31" s="1"/>
  <c r="T7"/>
  <c r="N10"/>
  <c r="Q10" s="1"/>
  <c r="O11"/>
  <c r="N12"/>
  <c r="N15"/>
  <c r="T32"/>
  <c r="AC8"/>
  <c r="AD8" s="1"/>
  <c r="N7"/>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T8"/>
  <c r="AF7"/>
  <c r="N8"/>
  <c r="O10"/>
  <c r="T10"/>
  <c r="AF11"/>
  <c r="N13"/>
  <c r="T14"/>
  <c r="AF15"/>
  <c r="T17"/>
  <c r="AF18"/>
  <c r="N20"/>
  <c r="T21"/>
  <c r="AF22"/>
  <c r="T24"/>
  <c r="AF25"/>
  <c r="N27"/>
  <c r="AF28"/>
  <c r="N30"/>
  <c r="T31"/>
  <c r="AF32"/>
  <c r="N33"/>
  <c r="AF34"/>
  <c r="N35"/>
  <c r="AF36"/>
  <c r="AC13"/>
  <c r="AD13" s="1"/>
  <c r="S8"/>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7" i="57" s="1"/>
  <c r="S8" s="1"/>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S7" i="58" s="1"/>
  <c r="S8" s="1"/>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7" i="59" s="1"/>
  <c r="S8" s="1"/>
  <c r="S9" s="1"/>
  <c r="S10" s="1"/>
  <c r="S11" s="1"/>
  <c r="S12" s="1"/>
  <c r="S13" s="1"/>
  <c r="S14" s="1"/>
  <c r="S15" s="1"/>
  <c r="S16" s="1"/>
  <c r="S17" s="1"/>
  <c r="S18" s="1"/>
  <c r="S19" s="1"/>
  <c r="S20" s="1"/>
  <c r="S21" s="1"/>
  <c r="S22" s="1"/>
  <c r="S23" s="1"/>
  <c r="S24" s="1"/>
  <c r="S25" s="1"/>
  <c r="S26" s="1"/>
  <c r="S27" s="1"/>
  <c r="S28" s="1"/>
  <c r="S29" s="1"/>
  <c r="AC10" i="56"/>
  <c r="AD10" s="1"/>
  <c r="AF13"/>
  <c r="AC14"/>
  <c r="AD14" s="1"/>
  <c r="AF20"/>
  <c r="N22"/>
  <c r="AF27"/>
  <c r="N28"/>
  <c r="AF30"/>
  <c r="N32"/>
  <c r="AF33"/>
  <c r="N34"/>
  <c r="AF35"/>
  <c r="N36"/>
  <c r="AA37" i="55"/>
  <c r="AB37" s="1"/>
  <c r="AL9"/>
  <c r="AL10"/>
  <c r="AL11"/>
  <c r="AL12"/>
  <c r="AL13"/>
  <c r="AL14"/>
  <c r="AL15"/>
  <c r="AL16"/>
  <c r="AL17"/>
  <c r="AL18"/>
  <c r="AL19"/>
  <c r="AL20"/>
  <c r="AL21"/>
  <c r="AL22"/>
  <c r="AL23"/>
  <c r="AL24"/>
  <c r="AL25"/>
  <c r="AL26"/>
  <c r="AL28"/>
  <c r="AL29"/>
  <c r="AL30"/>
  <c r="AL31"/>
  <c r="AH36"/>
  <c r="AC36"/>
  <c r="U36"/>
  <c r="L36"/>
  <c r="T36" s="1"/>
  <c r="D36"/>
  <c r="AC35"/>
  <c r="U35"/>
  <c r="L35"/>
  <c r="D35"/>
  <c r="AH34"/>
  <c r="AC34"/>
  <c r="U34"/>
  <c r="L34"/>
  <c r="N34" s="1"/>
  <c r="O34" s="1"/>
  <c r="D34"/>
  <c r="AH33"/>
  <c r="AC33"/>
  <c r="U33"/>
  <c r="L33"/>
  <c r="D33"/>
  <c r="AH32"/>
  <c r="AC32"/>
  <c r="U32"/>
  <c r="L32"/>
  <c r="N32" s="1"/>
  <c r="D32"/>
  <c r="AH31"/>
  <c r="AC31"/>
  <c r="U31"/>
  <c r="L31"/>
  <c r="D31"/>
  <c r="AH30"/>
  <c r="AC30"/>
  <c r="U30"/>
  <c r="L30"/>
  <c r="N30" s="1"/>
  <c r="O30" s="1"/>
  <c r="D30"/>
  <c r="AH29"/>
  <c r="AC29"/>
  <c r="U29"/>
  <c r="L29"/>
  <c r="N29" s="1"/>
  <c r="D29"/>
  <c r="AH28"/>
  <c r="AC28"/>
  <c r="U28"/>
  <c r="L28"/>
  <c r="N28" s="1"/>
  <c r="D28"/>
  <c r="AH27"/>
  <c r="AC27"/>
  <c r="U27"/>
  <c r="L27"/>
  <c r="N27" s="1"/>
  <c r="O27" s="1"/>
  <c r="D27"/>
  <c r="AH26"/>
  <c r="AC26"/>
  <c r="U26"/>
  <c r="L26"/>
  <c r="D26"/>
  <c r="AH25"/>
  <c r="AC25"/>
  <c r="U25"/>
  <c r="L25"/>
  <c r="T25" s="1"/>
  <c r="D25"/>
  <c r="AH24"/>
  <c r="AC24"/>
  <c r="U24"/>
  <c r="L24"/>
  <c r="N24" s="1"/>
  <c r="O24" s="1"/>
  <c r="D24"/>
  <c r="AC23"/>
  <c r="U23"/>
  <c r="L23"/>
  <c r="AD23" s="1"/>
  <c r="D23"/>
  <c r="AH22"/>
  <c r="AC22"/>
  <c r="U22"/>
  <c r="L22"/>
  <c r="T22" s="1"/>
  <c r="D22"/>
  <c r="AH21"/>
  <c r="AC21"/>
  <c r="U21"/>
  <c r="L21"/>
  <c r="N21" s="1"/>
  <c r="Q21" s="1"/>
  <c r="D21"/>
  <c r="AH20"/>
  <c r="AC20"/>
  <c r="U20"/>
  <c r="L20"/>
  <c r="AD20" s="1"/>
  <c r="D20"/>
  <c r="AH19"/>
  <c r="AC19"/>
  <c r="U19"/>
  <c r="L19"/>
  <c r="T19" s="1"/>
  <c r="D19"/>
  <c r="AH18"/>
  <c r="AC18"/>
  <c r="U18"/>
  <c r="L18"/>
  <c r="N18" s="1"/>
  <c r="Q18" s="1"/>
  <c r="D18"/>
  <c r="AH17"/>
  <c r="AC17"/>
  <c r="U17"/>
  <c r="L17"/>
  <c r="N17" s="1"/>
  <c r="AH16"/>
  <c r="AC16"/>
  <c r="U16"/>
  <c r="L16"/>
  <c r="AD16" s="1"/>
  <c r="D16"/>
  <c r="AH15"/>
  <c r="AC15"/>
  <c r="U15"/>
  <c r="L15"/>
  <c r="T15" s="1"/>
  <c r="D15"/>
  <c r="AH14"/>
  <c r="AC14"/>
  <c r="U14"/>
  <c r="L14"/>
  <c r="N14" s="1"/>
  <c r="Q14" s="1"/>
  <c r="D14"/>
  <c r="AH13"/>
  <c r="AC13"/>
  <c r="U13"/>
  <c r="L13"/>
  <c r="T13" s="1"/>
  <c r="D13"/>
  <c r="AH12"/>
  <c r="AC12"/>
  <c r="U12"/>
  <c r="L12"/>
  <c r="AD12" s="1"/>
  <c r="D12"/>
  <c r="AH11"/>
  <c r="AC11"/>
  <c r="U11"/>
  <c r="L11"/>
  <c r="T11" s="1"/>
  <c r="D11"/>
  <c r="AH10"/>
  <c r="AC10"/>
  <c r="U10"/>
  <c r="L10"/>
  <c r="N10" s="1"/>
  <c r="O10" s="1"/>
  <c r="AH9"/>
  <c r="AC9"/>
  <c r="U9"/>
  <c r="L9"/>
  <c r="AD9" s="1"/>
  <c r="AH8"/>
  <c r="AC8"/>
  <c r="U8"/>
  <c r="L8"/>
  <c r="T8" s="1"/>
  <c r="D8"/>
  <c r="AH7"/>
  <c r="AC7"/>
  <c r="U7"/>
  <c r="L7"/>
  <c r="S7" s="1"/>
  <c r="D7"/>
  <c r="Q12" i="61" l="1"/>
  <c r="O12"/>
  <c r="O8"/>
  <c r="O37" i="60"/>
  <c r="R8"/>
  <c r="S7"/>
  <c r="S8" s="1"/>
  <c r="S9" s="1"/>
  <c r="S10" s="1"/>
  <c r="S11" s="1"/>
  <c r="S12" s="1"/>
  <c r="S13" s="1"/>
  <c r="S14" s="1"/>
  <c r="S15" s="1"/>
  <c r="S16" s="1"/>
  <c r="S17" s="1"/>
  <c r="S18" s="1"/>
  <c r="S19" s="1"/>
  <c r="S20" s="1"/>
  <c r="S21" s="1"/>
  <c r="S22" s="1"/>
  <c r="S23" s="1"/>
  <c r="S24" s="1"/>
  <c r="S25" s="1"/>
  <c r="S26" s="1"/>
  <c r="S27" s="1"/>
  <c r="S28" s="1"/>
  <c r="S29" s="1"/>
  <c r="S31" s="1"/>
  <c r="S32" s="1"/>
  <c r="S33" s="1"/>
  <c r="S34" s="1"/>
  <c r="S35" s="1"/>
  <c r="S36" s="1"/>
  <c r="S37" s="1"/>
  <c r="O16"/>
  <c r="Q34"/>
  <c r="O34"/>
  <c r="O32"/>
  <c r="O31"/>
  <c r="Q31"/>
  <c r="Q29"/>
  <c r="Q28"/>
  <c r="Q27"/>
  <c r="O27"/>
  <c r="Q26"/>
  <c r="O26"/>
  <c r="O23"/>
  <c r="O21"/>
  <c r="Q21"/>
  <c r="O19"/>
  <c r="Q19"/>
  <c r="Q18"/>
  <c r="Q17"/>
  <c r="O17"/>
  <c r="O15"/>
  <c r="Q15"/>
  <c r="O14"/>
  <c r="O13"/>
  <c r="Q13"/>
  <c r="Q12"/>
  <c r="O11"/>
  <c r="Q11"/>
  <c r="O10"/>
  <c r="O9"/>
  <c r="Q9"/>
  <c r="O8"/>
  <c r="R9"/>
  <c r="R10" s="1"/>
  <c r="R11" s="1"/>
  <c r="R12" s="1"/>
  <c r="R13" s="1"/>
  <c r="R14" s="1"/>
  <c r="R15" s="1"/>
  <c r="R16" s="1"/>
  <c r="R17" s="1"/>
  <c r="R18" s="1"/>
  <c r="R19" s="1"/>
  <c r="R20" s="1"/>
  <c r="R21" s="1"/>
  <c r="R22" s="1"/>
  <c r="R23" s="1"/>
  <c r="R24" s="1"/>
  <c r="R25" s="1"/>
  <c r="R26" s="1"/>
  <c r="R27" s="1"/>
  <c r="R28" s="1"/>
  <c r="R29" s="1"/>
  <c r="R31" s="1"/>
  <c r="R32" s="1"/>
  <c r="R33" s="1"/>
  <c r="R34" s="1"/>
  <c r="R35" s="1"/>
  <c r="R36" s="1"/>
  <c r="R37" s="1"/>
  <c r="O7"/>
  <c r="Q7"/>
  <c r="O31" i="59"/>
  <c r="AC30"/>
  <c r="AD30" s="1"/>
  <c r="S30"/>
  <c r="S31" s="1"/>
  <c r="S32" s="1"/>
  <c r="S33" s="1"/>
  <c r="S34" s="1"/>
  <c r="S35" s="1"/>
  <c r="S36" s="1"/>
  <c r="S37" s="1"/>
  <c r="O30"/>
  <c r="T30"/>
  <c r="R30"/>
  <c r="R31" s="1"/>
  <c r="R32" s="1"/>
  <c r="R33" s="1"/>
  <c r="R34" s="1"/>
  <c r="R35" s="1"/>
  <c r="R36" s="1"/>
  <c r="R37" s="1"/>
  <c r="AF30"/>
  <c r="O9"/>
  <c r="Q17" i="58"/>
  <c r="O9" i="56"/>
  <c r="O7" i="59"/>
  <c r="Q7"/>
  <c r="O35"/>
  <c r="O23"/>
  <c r="O15"/>
  <c r="O11"/>
  <c r="O19"/>
  <c r="Q17"/>
  <c r="O17"/>
  <c r="Q33"/>
  <c r="O33"/>
  <c r="Q12"/>
  <c r="O12"/>
  <c r="Q28"/>
  <c r="O28"/>
  <c r="Q13"/>
  <c r="O13"/>
  <c r="Q29"/>
  <c r="O29"/>
  <c r="Q24"/>
  <c r="O24"/>
  <c r="Q25"/>
  <c r="O25"/>
  <c r="Q20"/>
  <c r="O20"/>
  <c r="Q36"/>
  <c r="O36"/>
  <c r="Q21"/>
  <c r="O21"/>
  <c r="Q37"/>
  <c r="O37"/>
  <c r="Q16"/>
  <c r="O16"/>
  <c r="Q32"/>
  <c r="O32"/>
  <c r="Q10"/>
  <c r="O10"/>
  <c r="Q25" i="58"/>
  <c r="R34"/>
  <c r="R35" s="1"/>
  <c r="R36" s="1"/>
  <c r="Q36"/>
  <c r="O36"/>
  <c r="O34"/>
  <c r="Q34"/>
  <c r="O32"/>
  <c r="Q32"/>
  <c r="O30"/>
  <c r="O28"/>
  <c r="Q28"/>
  <c r="O26"/>
  <c r="Q26"/>
  <c r="O24"/>
  <c r="Q24"/>
  <c r="Q23"/>
  <c r="O22"/>
  <c r="Q22"/>
  <c r="Q21"/>
  <c r="O20"/>
  <c r="Q20"/>
  <c r="Q19"/>
  <c r="O18"/>
  <c r="Q18"/>
  <c r="O16"/>
  <c r="Q16"/>
  <c r="Q15"/>
  <c r="Q12"/>
  <c r="O12"/>
  <c r="Q11"/>
  <c r="O11"/>
  <c r="Q9"/>
  <c r="Q7"/>
  <c r="O7"/>
  <c r="O24" i="56"/>
  <c r="O37" i="57"/>
  <c r="Q26"/>
  <c r="Q23"/>
  <c r="Q36"/>
  <c r="O36"/>
  <c r="Q32"/>
  <c r="Q15"/>
  <c r="Q14"/>
  <c r="O13"/>
  <c r="Q13"/>
  <c r="Q12"/>
  <c r="O16"/>
  <c r="Q16"/>
  <c r="O11"/>
  <c r="Q11"/>
  <c r="O30"/>
  <c r="Q30"/>
  <c r="O22"/>
  <c r="Q22"/>
  <c r="O17"/>
  <c r="Q17"/>
  <c r="O7"/>
  <c r="O31"/>
  <c r="Q31"/>
  <c r="O27"/>
  <c r="Q27"/>
  <c r="O19"/>
  <c r="Q19"/>
  <c r="O28"/>
  <c r="Q28"/>
  <c r="O20"/>
  <c r="Q20"/>
  <c r="O10"/>
  <c r="Q10"/>
  <c r="Q8"/>
  <c r="O8"/>
  <c r="O29"/>
  <c r="Q29"/>
  <c r="O21"/>
  <c r="Q21"/>
  <c r="Q34"/>
  <c r="O34"/>
  <c r="Q25"/>
  <c r="O25"/>
  <c r="O21" i="56"/>
  <c r="O26"/>
  <c r="O17"/>
  <c r="O31"/>
  <c r="O14"/>
  <c r="O12"/>
  <c r="Q12"/>
  <c r="Q15"/>
  <c r="O15"/>
  <c r="O36"/>
  <c r="Q36"/>
  <c r="O32"/>
  <c r="Q32"/>
  <c r="O35"/>
  <c r="Q35"/>
  <c r="O27"/>
  <c r="Q27"/>
  <c r="Q28"/>
  <c r="O28"/>
  <c r="O20"/>
  <c r="Q20"/>
  <c r="O34"/>
  <c r="Q34"/>
  <c r="O22"/>
  <c r="Q22"/>
  <c r="O33"/>
  <c r="Q33"/>
  <c r="O30"/>
  <c r="Q30"/>
  <c r="Q13"/>
  <c r="O13"/>
  <c r="O8"/>
  <c r="Q8"/>
  <c r="Q7"/>
  <c r="O7"/>
  <c r="AA35" i="55"/>
  <c r="AB35" s="1"/>
  <c r="AA33"/>
  <c r="AB33" s="1"/>
  <c r="T29"/>
  <c r="AA19"/>
  <c r="AB19" s="1"/>
  <c r="AA18"/>
  <c r="AB18" s="1"/>
  <c r="AD13"/>
  <c r="N13"/>
  <c r="Q13" s="1"/>
  <c r="AA12"/>
  <c r="AB12" s="1"/>
  <c r="AA9"/>
  <c r="AB9" s="1"/>
  <c r="Q27"/>
  <c r="AD27"/>
  <c r="AA36"/>
  <c r="AB36" s="1"/>
  <c r="AD36"/>
  <c r="AD33"/>
  <c r="AA23"/>
  <c r="AB23" s="1"/>
  <c r="T27"/>
  <c r="AD17"/>
  <c r="AD25"/>
  <c r="AA28"/>
  <c r="AB28" s="1"/>
  <c r="AD29"/>
  <c r="T33"/>
  <c r="Q17"/>
  <c r="O17"/>
  <c r="Q29"/>
  <c r="O29"/>
  <c r="AD34"/>
  <c r="AD19"/>
  <c r="T17"/>
  <c r="O18"/>
  <c r="N19"/>
  <c r="O19" s="1"/>
  <c r="Q30"/>
  <c r="AD30"/>
  <c r="T34"/>
  <c r="T30"/>
  <c r="AA16"/>
  <c r="AB16" s="1"/>
  <c r="T21"/>
  <c r="N33"/>
  <c r="N36"/>
  <c r="AA26"/>
  <c r="AB26" s="1"/>
  <c r="AA29"/>
  <c r="AB29" s="1"/>
  <c r="AA32"/>
  <c r="AB32" s="1"/>
  <c r="S8"/>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N7"/>
  <c r="AD14"/>
  <c r="AD21"/>
  <c r="AD31"/>
  <c r="T31"/>
  <c r="N31"/>
  <c r="AA31"/>
  <c r="AB31" s="1"/>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Q10"/>
  <c r="AA10"/>
  <c r="AB10" s="1"/>
  <c r="AA11"/>
  <c r="AB11" s="1"/>
  <c r="N12"/>
  <c r="T12"/>
  <c r="AA13"/>
  <c r="AB13" s="1"/>
  <c r="T18"/>
  <c r="AD18"/>
  <c r="AA20"/>
  <c r="AB20" s="1"/>
  <c r="Q24"/>
  <c r="AA24"/>
  <c r="AB24" s="1"/>
  <c r="AD28"/>
  <c r="T28"/>
  <c r="T7"/>
  <c r="AD7"/>
  <c r="N8"/>
  <c r="AD8"/>
  <c r="T10"/>
  <c r="AD10"/>
  <c r="O14"/>
  <c r="N15"/>
  <c r="AD15"/>
  <c r="N20"/>
  <c r="T20"/>
  <c r="O21"/>
  <c r="N22"/>
  <c r="AD22"/>
  <c r="T24"/>
  <c r="AD24"/>
  <c r="N26"/>
  <c r="Q34"/>
  <c r="AD35"/>
  <c r="T35"/>
  <c r="N35"/>
  <c r="T14"/>
  <c r="AD26"/>
  <c r="T26"/>
  <c r="Q28"/>
  <c r="O28"/>
  <c r="Q19"/>
  <c r="AA7"/>
  <c r="AB7" s="1"/>
  <c r="AA8"/>
  <c r="AB8" s="1"/>
  <c r="N9"/>
  <c r="T9"/>
  <c r="N11"/>
  <c r="AD11"/>
  <c r="AA14"/>
  <c r="AB14" s="1"/>
  <c r="AA15"/>
  <c r="AB15" s="1"/>
  <c r="N16"/>
  <c r="T16"/>
  <c r="AA17"/>
  <c r="AB17" s="1"/>
  <c r="AA21"/>
  <c r="AB21" s="1"/>
  <c r="AA22"/>
  <c r="AB22" s="1"/>
  <c r="N23"/>
  <c r="T23"/>
  <c r="N25"/>
  <c r="AA25"/>
  <c r="AB25" s="1"/>
  <c r="Q32"/>
  <c r="O32"/>
  <c r="AA27"/>
  <c r="AB27" s="1"/>
  <c r="AA30"/>
  <c r="AB30" s="1"/>
  <c r="AA34"/>
  <c r="AB34" s="1"/>
  <c r="T32"/>
  <c r="AD32"/>
  <c r="AL21" i="54"/>
  <c r="O13" i="55" l="1"/>
  <c r="Q36"/>
  <c r="O36"/>
  <c r="Q33"/>
  <c r="O33"/>
  <c r="Q9"/>
  <c r="O9"/>
  <c r="Q20"/>
  <c r="O20"/>
  <c r="O8"/>
  <c r="Q8"/>
  <c r="Q12"/>
  <c r="O12"/>
  <c r="Q23"/>
  <c r="O23"/>
  <c r="Q35"/>
  <c r="O35"/>
  <c r="Q26"/>
  <c r="O26"/>
  <c r="O22"/>
  <c r="Q22"/>
  <c r="O25"/>
  <c r="Q25"/>
  <c r="Q16"/>
  <c r="O16"/>
  <c r="O11"/>
  <c r="Q11"/>
  <c r="O15"/>
  <c r="Q15"/>
  <c r="O31"/>
  <c r="Q31"/>
  <c r="Q7"/>
  <c r="O7"/>
  <c r="AC37" i="54"/>
  <c r="U37"/>
  <c r="D8"/>
  <c r="D9"/>
  <c r="D10"/>
  <c r="D11"/>
  <c r="D12"/>
  <c r="D13"/>
  <c r="D14"/>
  <c r="D15"/>
  <c r="D16"/>
  <c r="D17"/>
  <c r="D18"/>
  <c r="D19"/>
  <c r="D20"/>
  <c r="D21"/>
  <c r="D22"/>
  <c r="D23"/>
  <c r="D24"/>
  <c r="D25"/>
  <c r="D26"/>
  <c r="D27"/>
  <c r="D28"/>
  <c r="D29"/>
  <c r="D30"/>
  <c r="D31"/>
  <c r="D32"/>
  <c r="D33"/>
  <c r="D34"/>
  <c r="D35"/>
  <c r="D36"/>
  <c r="D37"/>
  <c r="L8"/>
  <c r="T8" s="1"/>
  <c r="L9"/>
  <c r="N9" s="1"/>
  <c r="L10"/>
  <c r="T10" s="1"/>
  <c r="L11"/>
  <c r="AD11" s="1"/>
  <c r="L12"/>
  <c r="T12" s="1"/>
  <c r="L13"/>
  <c r="N13" s="1"/>
  <c r="L14"/>
  <c r="T14" s="1"/>
  <c r="L15"/>
  <c r="N15" s="1"/>
  <c r="O15" s="1"/>
  <c r="L16"/>
  <c r="AD16" s="1"/>
  <c r="L17"/>
  <c r="N17" s="1"/>
  <c r="O17" s="1"/>
  <c r="L18"/>
  <c r="AD18" s="1"/>
  <c r="L19"/>
  <c r="T19" s="1"/>
  <c r="L20"/>
  <c r="T20" s="1"/>
  <c r="L21"/>
  <c r="L22"/>
  <c r="T22" s="1"/>
  <c r="L23"/>
  <c r="N23" s="1"/>
  <c r="O23" s="1"/>
  <c r="L24"/>
  <c r="T24" s="1"/>
  <c r="L25"/>
  <c r="N25" s="1"/>
  <c r="O25" s="1"/>
  <c r="L26"/>
  <c r="T26" s="1"/>
  <c r="L27"/>
  <c r="T27" s="1"/>
  <c r="L28"/>
  <c r="T28" s="1"/>
  <c r="L29"/>
  <c r="T29" s="1"/>
  <c r="L30"/>
  <c r="T30" s="1"/>
  <c r="L31"/>
  <c r="AD31" s="1"/>
  <c r="L32"/>
  <c r="T32" s="1"/>
  <c r="L33"/>
  <c r="N33" s="1"/>
  <c r="O33" s="1"/>
  <c r="L34"/>
  <c r="T34" s="1"/>
  <c r="L35"/>
  <c r="AD35" s="1"/>
  <c r="L36"/>
  <c r="T36" s="1"/>
  <c r="L37"/>
  <c r="AD37" s="1"/>
  <c r="L7"/>
  <c r="AD7" s="1"/>
  <c r="AH8"/>
  <c r="AH9"/>
  <c r="AH10"/>
  <c r="AH11"/>
  <c r="AH12"/>
  <c r="AH13"/>
  <c r="AH14"/>
  <c r="AH15"/>
  <c r="AH16"/>
  <c r="AH17"/>
  <c r="AH18"/>
  <c r="AH19"/>
  <c r="AH20"/>
  <c r="AH21"/>
  <c r="AH22"/>
  <c r="AH24"/>
  <c r="AH25"/>
  <c r="AH26"/>
  <c r="AH27"/>
  <c r="AH28"/>
  <c r="AH29"/>
  <c r="AH30"/>
  <c r="AH31"/>
  <c r="AH32"/>
  <c r="AH33"/>
  <c r="AH34"/>
  <c r="AH36"/>
  <c r="AL8"/>
  <c r="AL10"/>
  <c r="AL11"/>
  <c r="AL12"/>
  <c r="AL13"/>
  <c r="AL14"/>
  <c r="AL15"/>
  <c r="AL16"/>
  <c r="AL17"/>
  <c r="AL18"/>
  <c r="AL19"/>
  <c r="AL22"/>
  <c r="AL23"/>
  <c r="AL24"/>
  <c r="AL25"/>
  <c r="AL28"/>
  <c r="AL29"/>
  <c r="AL30"/>
  <c r="AL31"/>
  <c r="AL32"/>
  <c r="AL33"/>
  <c r="AL34"/>
  <c r="AL35"/>
  <c r="AL36"/>
  <c r="S7"/>
  <c r="AC36"/>
  <c r="U36"/>
  <c r="AC35"/>
  <c r="U35"/>
  <c r="AC34"/>
  <c r="U34"/>
  <c r="AC33"/>
  <c r="U33"/>
  <c r="AC32"/>
  <c r="U32"/>
  <c r="AC31"/>
  <c r="U31"/>
  <c r="AC30"/>
  <c r="U30"/>
  <c r="AC29"/>
  <c r="U29"/>
  <c r="AC28"/>
  <c r="U28"/>
  <c r="AD28"/>
  <c r="AC27"/>
  <c r="U27"/>
  <c r="AC26"/>
  <c r="U26"/>
  <c r="AD26"/>
  <c r="AC25"/>
  <c r="U25"/>
  <c r="AC24"/>
  <c r="U24"/>
  <c r="AC23"/>
  <c r="U23"/>
  <c r="AC22"/>
  <c r="U22"/>
  <c r="AC21"/>
  <c r="U21"/>
  <c r="AC20"/>
  <c r="U20"/>
  <c r="AC19"/>
  <c r="U19"/>
  <c r="AC18"/>
  <c r="U18"/>
  <c r="AC17"/>
  <c r="U17"/>
  <c r="AC16"/>
  <c r="U16"/>
  <c r="AC15"/>
  <c r="U15"/>
  <c r="AC14"/>
  <c r="U14"/>
  <c r="AC13"/>
  <c r="U13"/>
  <c r="AC12"/>
  <c r="U12"/>
  <c r="AC11"/>
  <c r="U11"/>
  <c r="AC10"/>
  <c r="U10"/>
  <c r="AC9"/>
  <c r="U9"/>
  <c r="AC8"/>
  <c r="U8"/>
  <c r="AL7"/>
  <c r="AH7"/>
  <c r="AC7"/>
  <c r="U7"/>
  <c r="D7"/>
  <c r="AA37" l="1"/>
  <c r="AB37" s="1"/>
  <c r="T37"/>
  <c r="N37"/>
  <c r="AA36"/>
  <c r="AB36" s="1"/>
  <c r="N36"/>
  <c r="O36" s="1"/>
  <c r="T35"/>
  <c r="N35"/>
  <c r="O35" s="1"/>
  <c r="AA34"/>
  <c r="AB34" s="1"/>
  <c r="N34"/>
  <c r="O34" s="1"/>
  <c r="T33"/>
  <c r="N32"/>
  <c r="T31"/>
  <c r="N31"/>
  <c r="O31" s="1"/>
  <c r="AD30"/>
  <c r="N30"/>
  <c r="O30" s="1"/>
  <c r="N29"/>
  <c r="O29" s="1"/>
  <c r="N28"/>
  <c r="O28" s="1"/>
  <c r="N27"/>
  <c r="O27" s="1"/>
  <c r="N26"/>
  <c r="O26" s="1"/>
  <c r="T25"/>
  <c r="N24"/>
  <c r="O24" s="1"/>
  <c r="T23"/>
  <c r="N22"/>
  <c r="O22" s="1"/>
  <c r="T21"/>
  <c r="N21"/>
  <c r="O21" s="1"/>
  <c r="N20"/>
  <c r="O20" s="1"/>
  <c r="N19"/>
  <c r="O19" s="1"/>
  <c r="N18"/>
  <c r="O18" s="1"/>
  <c r="T18"/>
  <c r="T17"/>
  <c r="N16"/>
  <c r="O16" s="1"/>
  <c r="T16"/>
  <c r="T15"/>
  <c r="N14"/>
  <c r="O14" s="1"/>
  <c r="AD14"/>
  <c r="T13"/>
  <c r="AD13"/>
  <c r="O13"/>
  <c r="Q13"/>
  <c r="N12"/>
  <c r="O12" s="1"/>
  <c r="AA12"/>
  <c r="AB12" s="1"/>
  <c r="T11"/>
  <c r="N11"/>
  <c r="O11" s="1"/>
  <c r="N10"/>
  <c r="AD10"/>
  <c r="T9"/>
  <c r="Q9"/>
  <c r="O9"/>
  <c r="N8"/>
  <c r="O8" s="1"/>
  <c r="AA8"/>
  <c r="AB8" s="1"/>
  <c r="T7"/>
  <c r="AD27"/>
  <c r="AA18"/>
  <c r="AB18" s="1"/>
  <c r="AD24"/>
  <c r="AD25"/>
  <c r="AD32"/>
  <c r="Q36"/>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AD34"/>
  <c r="AD22"/>
  <c r="AA20"/>
  <c r="AB20" s="1"/>
  <c r="AA24"/>
  <c r="AB24" s="1"/>
  <c r="AA30"/>
  <c r="AB30" s="1"/>
  <c r="AA32"/>
  <c r="AB32" s="1"/>
  <c r="AA9"/>
  <c r="AB9" s="1"/>
  <c r="AA10"/>
  <c r="AB10" s="1"/>
  <c r="AA16"/>
  <c r="AB16" s="1"/>
  <c r="AA23"/>
  <c r="AB23" s="1"/>
  <c r="AA27"/>
  <c r="AB27" s="1"/>
  <c r="AA14"/>
  <c r="AB14" s="1"/>
  <c r="Q29"/>
  <c r="AA11"/>
  <c r="AB11" s="1"/>
  <c r="AA13"/>
  <c r="AB13" s="1"/>
  <c r="AD8"/>
  <c r="AD15"/>
  <c r="AD17"/>
  <c r="AD20"/>
  <c r="AD23"/>
  <c r="S8"/>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N7"/>
  <c r="AA7"/>
  <c r="AB7" s="1"/>
  <c r="AD12"/>
  <c r="AA15"/>
  <c r="AB15" s="1"/>
  <c r="AA17"/>
  <c r="AB17" s="1"/>
  <c r="Q33"/>
  <c r="AA26"/>
  <c r="AB26" s="1"/>
  <c r="AA28"/>
  <c r="AB28" s="1"/>
  <c r="AA31"/>
  <c r="AB31" s="1"/>
  <c r="AA35"/>
  <c r="AB35" s="1"/>
  <c r="AD9"/>
  <c r="AD19"/>
  <c r="AD21"/>
  <c r="AA22"/>
  <c r="AB22" s="1"/>
  <c r="AA25"/>
  <c r="AB25" s="1"/>
  <c r="AD29"/>
  <c r="AD33"/>
  <c r="AA19"/>
  <c r="AB19" s="1"/>
  <c r="AA21"/>
  <c r="AB21" s="1"/>
  <c r="AA29"/>
  <c r="AB29" s="1"/>
  <c r="AA33"/>
  <c r="AB33" s="1"/>
  <c r="AD36"/>
  <c r="N18" i="53"/>
  <c r="Q12" i="54" l="1"/>
  <c r="Q24"/>
  <c r="Q37"/>
  <c r="O37"/>
  <c r="O32"/>
  <c r="Q32"/>
  <c r="Q27"/>
  <c r="Q21"/>
  <c r="Q19"/>
  <c r="Q18"/>
  <c r="Q16"/>
  <c r="Q10"/>
  <c r="O10"/>
  <c r="Q30"/>
  <c r="Q34"/>
  <c r="Q25"/>
  <c r="Q22"/>
  <c r="Q35"/>
  <c r="Q31"/>
  <c r="Q23"/>
  <c r="Q26"/>
  <c r="Q15"/>
  <c r="O7"/>
  <c r="Q7"/>
  <c r="Q8"/>
  <c r="Q14"/>
  <c r="Q28"/>
  <c r="Q11"/>
  <c r="Q17"/>
  <c r="Q20"/>
  <c r="L29" i="53"/>
  <c r="N29" s="1"/>
  <c r="L30"/>
  <c r="N30" s="1"/>
  <c r="L31"/>
  <c r="N31" s="1"/>
  <c r="L32"/>
  <c r="N32" s="1"/>
  <c r="L33"/>
  <c r="N33" s="1"/>
  <c r="L34"/>
  <c r="N34" s="1"/>
  <c r="L35"/>
  <c r="N35" s="1"/>
  <c r="L36"/>
  <c r="N36" s="1"/>
  <c r="L28" l="1"/>
  <c r="N28" s="1"/>
  <c r="L27"/>
  <c r="N27" s="1"/>
  <c r="T30" l="1"/>
  <c r="T31"/>
  <c r="T32"/>
  <c r="T33"/>
  <c r="T34"/>
  <c r="T35"/>
  <c r="T36"/>
  <c r="T27"/>
  <c r="L26" l="1"/>
  <c r="N26" s="1"/>
  <c r="L25" l="1"/>
  <c r="N25" s="1"/>
  <c r="O18"/>
  <c r="AL7" l="1"/>
  <c r="AL8" l="1"/>
  <c r="AL9"/>
  <c r="AL10"/>
  <c r="AL11"/>
  <c r="AL12"/>
  <c r="AL13"/>
  <c r="AL14"/>
  <c r="AL16"/>
  <c r="AL18"/>
  <c r="AL21"/>
  <c r="AL22"/>
  <c r="AL23"/>
  <c r="AL24"/>
  <c r="AL25"/>
  <c r="AL26"/>
  <c r="AL28"/>
  <c r="AL29"/>
  <c r="AL30"/>
  <c r="AL31"/>
  <c r="AL32"/>
  <c r="AL33"/>
  <c r="AL34"/>
  <c r="AL35"/>
  <c r="AL36"/>
  <c r="J37"/>
  <c r="I37"/>
  <c r="H37"/>
  <c r="G37"/>
  <c r="F37"/>
  <c r="E37"/>
  <c r="AH36"/>
  <c r="AC36"/>
  <c r="U36"/>
  <c r="D36"/>
  <c r="AH35"/>
  <c r="AC35"/>
  <c r="U35"/>
  <c r="D35"/>
  <c r="AH34"/>
  <c r="AC34"/>
  <c r="U34"/>
  <c r="D34"/>
  <c r="AH33"/>
  <c r="AC33"/>
  <c r="U33"/>
  <c r="D33"/>
  <c r="AH32"/>
  <c r="AC32"/>
  <c r="U32"/>
  <c r="D32"/>
  <c r="AH31"/>
  <c r="AC31"/>
  <c r="U31"/>
  <c r="O31"/>
  <c r="D31"/>
  <c r="AH30"/>
  <c r="AC30"/>
  <c r="U30"/>
  <c r="O30"/>
  <c r="D30"/>
  <c r="AH29"/>
  <c r="AC29"/>
  <c r="U29"/>
  <c r="D29"/>
  <c r="AC28"/>
  <c r="U28"/>
  <c r="T28"/>
  <c r="D28"/>
  <c r="AC27"/>
  <c r="U27"/>
  <c r="D27"/>
  <c r="AH26"/>
  <c r="AC26"/>
  <c r="U26"/>
  <c r="D26"/>
  <c r="AH25"/>
  <c r="AC25"/>
  <c r="U25"/>
  <c r="O25"/>
  <c r="D25"/>
  <c r="AC24"/>
  <c r="U24"/>
  <c r="L24"/>
  <c r="N24" s="1"/>
  <c r="D24"/>
  <c r="AH23"/>
  <c r="AC23"/>
  <c r="U23"/>
  <c r="L23"/>
  <c r="D23"/>
  <c r="AH22"/>
  <c r="AC22"/>
  <c r="U22"/>
  <c r="L22"/>
  <c r="D22"/>
  <c r="AH21"/>
  <c r="AC21"/>
  <c r="U21"/>
  <c r="L21"/>
  <c r="N21" s="1"/>
  <c r="D21"/>
  <c r="AH20"/>
  <c r="AC20"/>
  <c r="U20"/>
  <c r="L20"/>
  <c r="D20"/>
  <c r="AH19"/>
  <c r="AC19"/>
  <c r="U19"/>
  <c r="L19"/>
  <c r="N19" s="1"/>
  <c r="D19"/>
  <c r="AH18"/>
  <c r="AC18"/>
  <c r="U18"/>
  <c r="AD18"/>
  <c r="AH17"/>
  <c r="AC17"/>
  <c r="U17"/>
  <c r="L17"/>
  <c r="D17"/>
  <c r="AC16"/>
  <c r="U16"/>
  <c r="L16"/>
  <c r="D16"/>
  <c r="AH15"/>
  <c r="AC15"/>
  <c r="U15"/>
  <c r="L15"/>
  <c r="N15" s="1"/>
  <c r="D15"/>
  <c r="AH14"/>
  <c r="AC14"/>
  <c r="U14"/>
  <c r="L14"/>
  <c r="D14"/>
  <c r="AH13"/>
  <c r="AC13"/>
  <c r="U13"/>
  <c r="L13"/>
  <c r="N13" s="1"/>
  <c r="D13"/>
  <c r="AC12"/>
  <c r="U12"/>
  <c r="L12"/>
  <c r="N12" s="1"/>
  <c r="D12"/>
  <c r="AH11"/>
  <c r="AC11"/>
  <c r="U11"/>
  <c r="L11"/>
  <c r="N11" s="1"/>
  <c r="D11"/>
  <c r="AH10"/>
  <c r="AC10"/>
  <c r="U10"/>
  <c r="L10"/>
  <c r="D10"/>
  <c r="AH9"/>
  <c r="AC9"/>
  <c r="U9"/>
  <c r="L9"/>
  <c r="N9" s="1"/>
  <c r="D9"/>
  <c r="AH8"/>
  <c r="AC8"/>
  <c r="U8"/>
  <c r="L8"/>
  <c r="D8"/>
  <c r="AH7"/>
  <c r="AC7"/>
  <c r="U7"/>
  <c r="L7"/>
  <c r="N7" s="1"/>
  <c r="O7" s="1"/>
  <c r="D7"/>
  <c r="N16" l="1"/>
  <c r="O16" s="1"/>
  <c r="N17"/>
  <c r="Q17" s="1"/>
  <c r="N10"/>
  <c r="O10" s="1"/>
  <c r="N14"/>
  <c r="O14" s="1"/>
  <c r="N20"/>
  <c r="O20" s="1"/>
  <c r="N22"/>
  <c r="O22" s="1"/>
  <c r="N8"/>
  <c r="O8" s="1"/>
  <c r="N23"/>
  <c r="O23" s="1"/>
  <c r="O29"/>
  <c r="T29"/>
  <c r="T13"/>
  <c r="O13"/>
  <c r="AD35"/>
  <c r="O35"/>
  <c r="AD24"/>
  <c r="O24"/>
  <c r="AD33"/>
  <c r="O33"/>
  <c r="AD36"/>
  <c r="O36"/>
  <c r="AD28"/>
  <c r="O28"/>
  <c r="AD9"/>
  <c r="O9"/>
  <c r="AD15"/>
  <c r="O15"/>
  <c r="T21"/>
  <c r="O21"/>
  <c r="T26"/>
  <c r="O26"/>
  <c r="AD12"/>
  <c r="O12"/>
  <c r="AD19"/>
  <c r="O19"/>
  <c r="AD32"/>
  <c r="O32"/>
  <c r="AD11"/>
  <c r="O11"/>
  <c r="AD27"/>
  <c r="O27"/>
  <c r="AD34"/>
  <c r="O34"/>
  <c r="Q30"/>
  <c r="AA34"/>
  <c r="AB34" s="1"/>
  <c r="S7"/>
  <c r="S8" s="1"/>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AA13"/>
  <c r="AB13" s="1"/>
  <c r="AA17"/>
  <c r="AB17" s="1"/>
  <c r="AA22"/>
  <c r="AB22" s="1"/>
  <c r="T11"/>
  <c r="Q11"/>
  <c r="Q10"/>
  <c r="Q20"/>
  <c r="AA21"/>
  <c r="AB21" s="1"/>
  <c r="Q22"/>
  <c r="Q25"/>
  <c r="AA26"/>
  <c r="AB26" s="1"/>
  <c r="AA29"/>
  <c r="AB29" s="1"/>
  <c r="AA33"/>
  <c r="AB33" s="1"/>
  <c r="T15"/>
  <c r="T17"/>
  <c r="T22"/>
  <c r="AA30"/>
  <c r="AB30" s="1"/>
  <c r="Q19"/>
  <c r="AA35"/>
  <c r="AB35" s="1"/>
  <c r="AA11"/>
  <c r="AB11" s="1"/>
  <c r="AA12"/>
  <c r="AB12" s="1"/>
  <c r="T12"/>
  <c r="T19"/>
  <c r="T24"/>
  <c r="AA36"/>
  <c r="AB36" s="1"/>
  <c r="AA32"/>
  <c r="AB32" s="1"/>
  <c r="AA15"/>
  <c r="AB15" s="1"/>
  <c r="AA19"/>
  <c r="AB19" s="1"/>
  <c r="AA24"/>
  <c r="AB24" s="1"/>
  <c r="AA28"/>
  <c r="AB28" s="1"/>
  <c r="AA20"/>
  <c r="AB20" s="1"/>
  <c r="AA25"/>
  <c r="AB25" s="1"/>
  <c r="T7"/>
  <c r="AA7"/>
  <c r="AB7" s="1"/>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L37"/>
  <c r="T8"/>
  <c r="AA8"/>
  <c r="AB8" s="1"/>
  <c r="AD8"/>
  <c r="T14"/>
  <c r="AA14"/>
  <c r="AB14" s="1"/>
  <c r="AA16"/>
  <c r="AB16" s="1"/>
  <c r="T16"/>
  <c r="AD16"/>
  <c r="T23"/>
  <c r="AA23"/>
  <c r="AB23" s="1"/>
  <c r="AA31"/>
  <c r="AB31" s="1"/>
  <c r="T18"/>
  <c r="AA18"/>
  <c r="AB18" s="1"/>
  <c r="AD23"/>
  <c r="AD31"/>
  <c r="T10"/>
  <c r="AA10"/>
  <c r="AB10" s="1"/>
  <c r="AD10"/>
  <c r="AA27"/>
  <c r="AB27" s="1"/>
  <c r="AD7"/>
  <c r="T9"/>
  <c r="AA9"/>
  <c r="AB9" s="1"/>
  <c r="AD14"/>
  <c r="AD13"/>
  <c r="AD17"/>
  <c r="T20"/>
  <c r="AD21"/>
  <c r="AD22"/>
  <c r="T25"/>
  <c r="AD26"/>
  <c r="AD30"/>
  <c r="AD25"/>
  <c r="AD29"/>
  <c r="AD20"/>
  <c r="O17" l="1"/>
  <c r="Q36"/>
  <c r="Q12"/>
  <c r="Q21"/>
  <c r="Q29"/>
  <c r="Q28"/>
  <c r="Q32"/>
  <c r="Q26"/>
  <c r="Q15"/>
  <c r="Q33"/>
  <c r="Q35"/>
  <c r="Q34"/>
  <c r="Q24"/>
  <c r="Q16"/>
  <c r="Q27"/>
  <c r="Q13"/>
  <c r="Q31"/>
  <c r="Q9"/>
  <c r="Q14"/>
  <c r="Q8"/>
  <c r="Q18"/>
  <c r="Q7"/>
  <c r="Q23"/>
  <c r="O38" i="52"/>
  <c r="L38"/>
  <c r="M30" i="1" l="1"/>
  <c r="AL21" l="1"/>
  <c r="AC12" l="1"/>
  <c r="U10" l="1"/>
  <c r="U11"/>
  <c r="U12"/>
  <c r="U13"/>
  <c r="U14"/>
  <c r="U15"/>
  <c r="U16"/>
  <c r="U17"/>
  <c r="U18"/>
  <c r="U19"/>
  <c r="U20"/>
  <c r="U21"/>
  <c r="U22"/>
  <c r="U23"/>
  <c r="U24"/>
  <c r="U25"/>
  <c r="U26"/>
  <c r="U27"/>
  <c r="U28"/>
  <c r="U29"/>
  <c r="U30"/>
  <c r="U31"/>
  <c r="U32"/>
  <c r="U33"/>
  <c r="AH8" l="1"/>
  <c r="AH9"/>
  <c r="AH10"/>
  <c r="AH11"/>
  <c r="AH13"/>
  <c r="AH14"/>
  <c r="AH15"/>
  <c r="AH16"/>
  <c r="AH17"/>
  <c r="AH18"/>
  <c r="AH19"/>
  <c r="AH20"/>
  <c r="AH21"/>
  <c r="AH22"/>
  <c r="AH23"/>
  <c r="AH24"/>
  <c r="AH25"/>
  <c r="AH26"/>
  <c r="AH27"/>
  <c r="AH28"/>
  <c r="AH29"/>
  <c r="AH30"/>
  <c r="AH31"/>
  <c r="AH32"/>
  <c r="AH33"/>
  <c r="AH34"/>
  <c r="AH35"/>
  <c r="AH36"/>
  <c r="AH37"/>
  <c r="AL8" l="1"/>
  <c r="AL9"/>
  <c r="AL11"/>
  <c r="AL32"/>
  <c r="AL33"/>
  <c r="AL34"/>
  <c r="AL35"/>
  <c r="AL36"/>
  <c r="AL37"/>
  <c r="AL7" l="1"/>
  <c r="M9"/>
  <c r="M10"/>
  <c r="M11"/>
  <c r="M12"/>
  <c r="M13"/>
  <c r="M14"/>
  <c r="M15"/>
  <c r="M16"/>
  <c r="M17"/>
  <c r="M18"/>
  <c r="M19"/>
  <c r="M20"/>
  <c r="M21"/>
  <c r="M22"/>
  <c r="M23"/>
  <c r="M24"/>
  <c r="M25"/>
  <c r="M26"/>
  <c r="M27"/>
  <c r="M28"/>
  <c r="M29"/>
  <c r="M31"/>
  <c r="M32"/>
  <c r="M33"/>
  <c r="M34"/>
  <c r="M35"/>
  <c r="M36"/>
  <c r="M37"/>
  <c r="M8"/>
  <c r="AC8"/>
  <c r="AC9"/>
  <c r="AC10"/>
  <c r="AC11"/>
  <c r="AC13"/>
  <c r="AC14"/>
  <c r="AC15"/>
  <c r="AC16"/>
  <c r="AC17"/>
  <c r="AC18"/>
  <c r="AC19"/>
  <c r="AC20"/>
  <c r="AC21"/>
  <c r="AC22"/>
  <c r="AC23"/>
  <c r="AC24"/>
  <c r="AC25"/>
  <c r="AC26"/>
  <c r="AC27"/>
  <c r="AC28"/>
  <c r="AC29"/>
  <c r="AC30"/>
  <c r="AC31"/>
  <c r="AC32"/>
  <c r="AC33"/>
  <c r="AC34"/>
  <c r="AC35"/>
  <c r="AC36"/>
  <c r="AC37"/>
  <c r="AC7"/>
  <c r="J38" i="52" l="1"/>
  <c r="I38"/>
  <c r="H38"/>
  <c r="G38"/>
  <c r="F38"/>
  <c r="E38"/>
  <c r="AJ36"/>
  <c r="AF36"/>
  <c r="T36"/>
  <c r="K36"/>
  <c r="AB36" s="1"/>
  <c r="D36"/>
  <c r="AJ35"/>
  <c r="AF35"/>
  <c r="T35"/>
  <c r="K35"/>
  <c r="S35" s="1"/>
  <c r="D35"/>
  <c r="AJ34"/>
  <c r="AF34"/>
  <c r="T34"/>
  <c r="K34"/>
  <c r="D34"/>
  <c r="AJ33"/>
  <c r="AF33"/>
  <c r="AB33"/>
  <c r="T33"/>
  <c r="K33"/>
  <c r="M33" s="1"/>
  <c r="D33"/>
  <c r="AJ32"/>
  <c r="AF32"/>
  <c r="T32"/>
  <c r="S32"/>
  <c r="K32"/>
  <c r="AB32" s="1"/>
  <c r="D32"/>
  <c r="AJ31"/>
  <c r="AF31"/>
  <c r="T31"/>
  <c r="K31"/>
  <c r="D31"/>
  <c r="AJ30"/>
  <c r="AF30"/>
  <c r="T30"/>
  <c r="K30"/>
  <c r="D30"/>
  <c r="AJ29"/>
  <c r="AF29"/>
  <c r="AB29"/>
  <c r="T29"/>
  <c r="K29"/>
  <c r="M29" s="1"/>
  <c r="D29"/>
  <c r="AJ28"/>
  <c r="AF28"/>
  <c r="T28"/>
  <c r="K28"/>
  <c r="AB28" s="1"/>
  <c r="D28"/>
  <c r="AJ27"/>
  <c r="AF27"/>
  <c r="T27"/>
  <c r="K27"/>
  <c r="D27"/>
  <c r="AJ26"/>
  <c r="AF26"/>
  <c r="T26"/>
  <c r="K26"/>
  <c r="D26"/>
  <c r="AJ25"/>
  <c r="AF25"/>
  <c r="AB25"/>
  <c r="T25"/>
  <c r="M25"/>
  <c r="K25"/>
  <c r="D25"/>
  <c r="AJ24"/>
  <c r="AB24"/>
  <c r="T24"/>
  <c r="K24"/>
  <c r="M24" s="1"/>
  <c r="D24"/>
  <c r="AJ23"/>
  <c r="AF23"/>
  <c r="T23"/>
  <c r="K23"/>
  <c r="AB23" s="1"/>
  <c r="D23"/>
  <c r="AJ22"/>
  <c r="AF22"/>
  <c r="T22"/>
  <c r="K22"/>
  <c r="D22"/>
  <c r="AJ21"/>
  <c r="AF21"/>
  <c r="T21"/>
  <c r="K21"/>
  <c r="S21" s="1"/>
  <c r="D21"/>
  <c r="AJ20"/>
  <c r="AF20"/>
  <c r="T20"/>
  <c r="S20"/>
  <c r="M20"/>
  <c r="P20" s="1"/>
  <c r="K20"/>
  <c r="D20"/>
  <c r="AJ19"/>
  <c r="AF19"/>
  <c r="T19"/>
  <c r="K19"/>
  <c r="AB19" s="1"/>
  <c r="D19"/>
  <c r="AF18"/>
  <c r="T18"/>
  <c r="K18"/>
  <c r="AB18" s="1"/>
  <c r="D18"/>
  <c r="AF17"/>
  <c r="T17"/>
  <c r="K17"/>
  <c r="AB17" s="1"/>
  <c r="D17"/>
  <c r="AF16"/>
  <c r="T16"/>
  <c r="S16"/>
  <c r="K16"/>
  <c r="AB16" s="1"/>
  <c r="D16"/>
  <c r="AF15"/>
  <c r="T15"/>
  <c r="K15"/>
  <c r="AB15" s="1"/>
  <c r="D15"/>
  <c r="AF14"/>
  <c r="T14"/>
  <c r="S14"/>
  <c r="K14"/>
  <c r="AB14" s="1"/>
  <c r="D14"/>
  <c r="AF13"/>
  <c r="T13"/>
  <c r="K13"/>
  <c r="AB13" s="1"/>
  <c r="D13"/>
  <c r="AJ12"/>
  <c r="AF12"/>
  <c r="T12"/>
  <c r="K12"/>
  <c r="D12"/>
  <c r="T11"/>
  <c r="K11"/>
  <c r="D11"/>
  <c r="AJ10"/>
  <c r="AF10"/>
  <c r="T10"/>
  <c r="K10"/>
  <c r="S10" s="1"/>
  <c r="D10"/>
  <c r="AJ9"/>
  <c r="AF9"/>
  <c r="T9"/>
  <c r="K9"/>
  <c r="AB9" s="1"/>
  <c r="D9"/>
  <c r="AF8"/>
  <c r="T8"/>
  <c r="K8"/>
  <c r="D8"/>
  <c r="AF7"/>
  <c r="T7"/>
  <c r="K7"/>
  <c r="Q7" s="1"/>
  <c r="Q8" s="1"/>
  <c r="Q9" s="1"/>
  <c r="Q10" s="1"/>
  <c r="Q11" s="1"/>
  <c r="Q12" s="1"/>
  <c r="Q13" s="1"/>
  <c r="Q14" s="1"/>
  <c r="Q15" s="1"/>
  <c r="Q16" s="1"/>
  <c r="Q17" s="1"/>
  <c r="Q18" s="1"/>
  <c r="Q19" s="1"/>
  <c r="Q20" s="1"/>
  <c r="Q21" s="1"/>
  <c r="Q22" s="1"/>
  <c r="Q23" s="1"/>
  <c r="Q24" s="1"/>
  <c r="Q25" s="1"/>
  <c r="Q26" s="1"/>
  <c r="Q27" s="1"/>
  <c r="Q28" s="1"/>
  <c r="Q29" s="1"/>
  <c r="Q30" s="1"/>
  <c r="Q31" s="1"/>
  <c r="Q32" s="1"/>
  <c r="Q33" s="1"/>
  <c r="Q34" s="1"/>
  <c r="Q35" s="1"/>
  <c r="Q36" s="1"/>
  <c r="D7"/>
  <c r="S17" l="1"/>
  <c r="S28"/>
  <c r="Z30"/>
  <c r="AB35"/>
  <c r="M9"/>
  <c r="P9" s="1"/>
  <c r="S13"/>
  <c r="S18"/>
  <c r="Z26"/>
  <c r="Z31"/>
  <c r="M35"/>
  <c r="N35" s="1"/>
  <c r="S36"/>
  <c r="S9"/>
  <c r="Z27"/>
  <c r="Z24"/>
  <c r="M27"/>
  <c r="AB27"/>
  <c r="M31"/>
  <c r="AB31"/>
  <c r="P35"/>
  <c r="S7"/>
  <c r="K38"/>
  <c r="Z7"/>
  <c r="Z20"/>
  <c r="AB20"/>
  <c r="Z8"/>
  <c r="M10"/>
  <c r="N10" s="1"/>
  <c r="S15"/>
  <c r="S19"/>
  <c r="S23"/>
  <c r="Z25"/>
  <c r="S27"/>
  <c r="Z29"/>
  <c r="S31"/>
  <c r="Z33"/>
  <c r="Z35"/>
  <c r="AB8"/>
  <c r="S8"/>
  <c r="S30"/>
  <c r="AB30"/>
  <c r="M30"/>
  <c r="P33"/>
  <c r="N33"/>
  <c r="R7"/>
  <c r="R8" s="1"/>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AB7"/>
  <c r="M8"/>
  <c r="N9"/>
  <c r="Z10"/>
  <c r="S12"/>
  <c r="M12"/>
  <c r="AB12"/>
  <c r="Z12"/>
  <c r="N20"/>
  <c r="M7"/>
  <c r="Z9"/>
  <c r="AB10"/>
  <c r="AB11"/>
  <c r="M11"/>
  <c r="Z11"/>
  <c r="S11"/>
  <c r="M21"/>
  <c r="Z21"/>
  <c r="S26"/>
  <c r="AB26"/>
  <c r="M26"/>
  <c r="P29"/>
  <c r="N29"/>
  <c r="P24"/>
  <c r="N24"/>
  <c r="S34"/>
  <c r="AB34"/>
  <c r="M34"/>
  <c r="AB21"/>
  <c r="S22"/>
  <c r="AB22"/>
  <c r="M22"/>
  <c r="Z22"/>
  <c r="P25"/>
  <c r="N25"/>
  <c r="Z34"/>
  <c r="S24"/>
  <c r="S25"/>
  <c r="S29"/>
  <c r="S33"/>
  <c r="Z13"/>
  <c r="Z15"/>
  <c r="Z17"/>
  <c r="Z19"/>
  <c r="Z23"/>
  <c r="Z32"/>
  <c r="Z36"/>
  <c r="Z14"/>
  <c r="Z16"/>
  <c r="Z18"/>
  <c r="Z28"/>
  <c r="M13"/>
  <c r="M14"/>
  <c r="M15"/>
  <c r="M16"/>
  <c r="M17"/>
  <c r="M18"/>
  <c r="M19"/>
  <c r="M23"/>
  <c r="M28"/>
  <c r="M32"/>
  <c r="M36"/>
  <c r="N27" l="1"/>
  <c r="P27"/>
  <c r="N31"/>
  <c r="P31"/>
  <c r="P10"/>
  <c r="P32"/>
  <c r="N32"/>
  <c r="P18"/>
  <c r="N18"/>
  <c r="P14"/>
  <c r="N14"/>
  <c r="P26"/>
  <c r="N26"/>
  <c r="P21"/>
  <c r="N21"/>
  <c r="P8"/>
  <c r="N8"/>
  <c r="P28"/>
  <c r="N28"/>
  <c r="P17"/>
  <c r="N17"/>
  <c r="P13"/>
  <c r="N13"/>
  <c r="N22"/>
  <c r="P22"/>
  <c r="P34"/>
  <c r="N34"/>
  <c r="P30"/>
  <c r="N30"/>
  <c r="P23"/>
  <c r="N23"/>
  <c r="N16"/>
  <c r="P16"/>
  <c r="P36"/>
  <c r="N36"/>
  <c r="P19"/>
  <c r="N19"/>
  <c r="N15"/>
  <c r="P15"/>
  <c r="N11"/>
  <c r="P11"/>
  <c r="P7"/>
  <c r="N7"/>
  <c r="N12"/>
  <c r="P12"/>
  <c r="P38" l="1"/>
  <c r="F38" i="1"/>
  <c r="G38"/>
  <c r="H38"/>
  <c r="I38"/>
  <c r="J38"/>
  <c r="E38"/>
  <c r="U37"/>
  <c r="K37"/>
  <c r="D37"/>
  <c r="M7"/>
  <c r="AA37" l="1"/>
  <c r="AB37" s="1"/>
  <c r="AD37"/>
  <c r="T37"/>
  <c r="N37"/>
  <c r="Q37" s="1"/>
  <c r="O37" l="1"/>
  <c r="U8"/>
  <c r="U9"/>
  <c r="U34"/>
  <c r="U35"/>
  <c r="U36"/>
  <c r="U7"/>
  <c r="AH7" l="1"/>
  <c r="K7"/>
  <c r="D7"/>
  <c r="S7" l="1"/>
  <c r="R7"/>
  <c r="AA7"/>
  <c r="AB7" s="1"/>
  <c r="AD7"/>
  <c r="N7"/>
  <c r="O7" s="1"/>
  <c r="T7"/>
  <c r="Q7" l="1"/>
  <c r="D24" l="1"/>
  <c r="K22" l="1"/>
  <c r="AD22" l="1"/>
  <c r="K36"/>
  <c r="AD36" s="1"/>
  <c r="D36"/>
  <c r="K8"/>
  <c r="D8"/>
  <c r="K9"/>
  <c r="K10"/>
  <c r="K11"/>
  <c r="K12"/>
  <c r="K13"/>
  <c r="K14"/>
  <c r="K15"/>
  <c r="K16"/>
  <c r="K17"/>
  <c r="K18"/>
  <c r="K19"/>
  <c r="K20"/>
  <c r="K21"/>
  <c r="N22"/>
  <c r="Q22" s="1"/>
  <c r="K23"/>
  <c r="K24"/>
  <c r="AA24" s="1"/>
  <c r="K25"/>
  <c r="K26"/>
  <c r="K27"/>
  <c r="K28"/>
  <c r="K29"/>
  <c r="K30"/>
  <c r="K31"/>
  <c r="AD31" s="1"/>
  <c r="K32"/>
  <c r="AD32" s="1"/>
  <c r="K33"/>
  <c r="K34"/>
  <c r="K35"/>
  <c r="T35" s="1"/>
  <c r="D30"/>
  <c r="D11"/>
  <c r="D35"/>
  <c r="D34"/>
  <c r="D33"/>
  <c r="D32"/>
  <c r="D31"/>
  <c r="D29"/>
  <c r="D28"/>
  <c r="D27"/>
  <c r="D26"/>
  <c r="D25"/>
  <c r="D23"/>
  <c r="D22"/>
  <c r="AA22" s="1"/>
  <c r="D21"/>
  <c r="D20"/>
  <c r="D19"/>
  <c r="D18"/>
  <c r="D17"/>
  <c r="D16"/>
  <c r="D15"/>
  <c r="D14"/>
  <c r="D13"/>
  <c r="D12"/>
  <c r="D10"/>
  <c r="D9"/>
  <c r="AA20" l="1"/>
  <c r="AA16"/>
  <c r="AA12"/>
  <c r="AA21"/>
  <c r="AB21" s="1"/>
  <c r="AA17"/>
  <c r="AA13"/>
  <c r="AA9"/>
  <c r="AA18"/>
  <c r="AB18" s="1"/>
  <c r="AA14"/>
  <c r="AA10"/>
  <c r="AA19"/>
  <c r="AA15"/>
  <c r="AB15" s="1"/>
  <c r="AA11"/>
  <c r="AA8"/>
  <c r="AA36"/>
  <c r="AB36" s="1"/>
  <c r="AA35"/>
  <c r="AB35" s="1"/>
  <c r="AA34"/>
  <c r="AB34" s="1"/>
  <c r="K38"/>
  <c r="AA33"/>
  <c r="AB33" s="1"/>
  <c r="AA32"/>
  <c r="AB32" s="1"/>
  <c r="AA31"/>
  <c r="AB31" s="1"/>
  <c r="AA30"/>
  <c r="AB30" s="1"/>
  <c r="AA29"/>
  <c r="AB29" s="1"/>
  <c r="AA28"/>
  <c r="AB28" s="1"/>
  <c r="AA27"/>
  <c r="AB27" s="1"/>
  <c r="AA26"/>
  <c r="AA25"/>
  <c r="AB25" s="1"/>
  <c r="AA23"/>
  <c r="AB23" s="1"/>
  <c r="AB22"/>
  <c r="R8"/>
  <c r="R9" s="1"/>
  <c r="R10" s="1"/>
  <c r="R11" s="1"/>
  <c r="R12" s="1"/>
  <c r="R13" s="1"/>
  <c r="R14" s="1"/>
  <c r="R15" s="1"/>
  <c r="R16" s="1"/>
  <c r="R17" s="1"/>
  <c r="R18" s="1"/>
  <c r="R19" s="1"/>
  <c r="R20" s="1"/>
  <c r="R21" s="1"/>
  <c r="R22" s="1"/>
  <c r="R23" s="1"/>
  <c r="R24" s="1"/>
  <c r="R25" s="1"/>
  <c r="R26" s="1"/>
  <c r="R27" s="1"/>
  <c r="R28" s="1"/>
  <c r="R29" s="1"/>
  <c r="R30" s="1"/>
  <c r="R31" s="1"/>
  <c r="R32" s="1"/>
  <c r="R33" s="1"/>
  <c r="R34" s="1"/>
  <c r="R35" s="1"/>
  <c r="R36" s="1"/>
  <c r="R37" s="1"/>
  <c r="S8"/>
  <c r="S9" s="1"/>
  <c r="S10" s="1"/>
  <c r="S11" s="1"/>
  <c r="S12" s="1"/>
  <c r="S13" s="1"/>
  <c r="S14" s="1"/>
  <c r="S15" s="1"/>
  <c r="S16" s="1"/>
  <c r="S17" s="1"/>
  <c r="S18" s="1"/>
  <c r="S19" s="1"/>
  <c r="S20" s="1"/>
  <c r="S21" s="1"/>
  <c r="S22" s="1"/>
  <c r="S23" s="1"/>
  <c r="S24" s="1"/>
  <c r="S25" s="1"/>
  <c r="S26" s="1"/>
  <c r="S27" s="1"/>
  <c r="S28" s="1"/>
  <c r="S29" s="1"/>
  <c r="S30" s="1"/>
  <c r="S31" s="1"/>
  <c r="S32" s="1"/>
  <c r="S33" s="1"/>
  <c r="S34" s="1"/>
  <c r="S35" s="1"/>
  <c r="S36" s="1"/>
  <c r="S37" s="1"/>
  <c r="N35"/>
  <c r="Q35" s="1"/>
  <c r="AD35"/>
  <c r="N34"/>
  <c r="Q34" s="1"/>
  <c r="AD34"/>
  <c r="N33"/>
  <c r="Q33" s="1"/>
  <c r="AD33"/>
  <c r="N30"/>
  <c r="Q30" s="1"/>
  <c r="AD30"/>
  <c r="N29"/>
  <c r="O29" s="1"/>
  <c r="AD29"/>
  <c r="N28"/>
  <c r="Q28" s="1"/>
  <c r="AD28"/>
  <c r="N27"/>
  <c r="Q27" s="1"/>
  <c r="AD27"/>
  <c r="AB26"/>
  <c r="N26"/>
  <c r="Q26" s="1"/>
  <c r="AD26"/>
  <c r="N25"/>
  <c r="Q25" s="1"/>
  <c r="AD25"/>
  <c r="AB24"/>
  <c r="N24"/>
  <c r="Q24" s="1"/>
  <c r="AD24"/>
  <c r="N23"/>
  <c r="Q23" s="1"/>
  <c r="AD23"/>
  <c r="N21"/>
  <c r="O21" s="1"/>
  <c r="AD21"/>
  <c r="AB20"/>
  <c r="N20"/>
  <c r="Q20" s="1"/>
  <c r="AD20"/>
  <c r="N19"/>
  <c r="O19" s="1"/>
  <c r="AD19"/>
  <c r="AB19"/>
  <c r="N18"/>
  <c r="Q18" s="1"/>
  <c r="AD18"/>
  <c r="AB17"/>
  <c r="N17"/>
  <c r="O17" s="1"/>
  <c r="AD17"/>
  <c r="N16"/>
  <c r="Q16" s="1"/>
  <c r="AD16"/>
  <c r="AB16"/>
  <c r="N15"/>
  <c r="O15" s="1"/>
  <c r="AD15"/>
  <c r="AB14"/>
  <c r="N14"/>
  <c r="Q14" s="1"/>
  <c r="AD14"/>
  <c r="N13"/>
  <c r="Q13" s="1"/>
  <c r="AD13"/>
  <c r="AB13"/>
  <c r="AB12"/>
  <c r="N12"/>
  <c r="Q12" s="1"/>
  <c r="AD12"/>
  <c r="N11"/>
  <c r="Q11" s="1"/>
  <c r="AD11"/>
  <c r="AB11"/>
  <c r="N10"/>
  <c r="AD10"/>
  <c r="AB10"/>
  <c r="N9"/>
  <c r="O9" s="1"/>
  <c r="AD9"/>
  <c r="AB9"/>
  <c r="N8"/>
  <c r="Q8" s="1"/>
  <c r="AD8"/>
  <c r="AB8"/>
  <c r="N36"/>
  <c r="N31"/>
  <c r="N32"/>
  <c r="Q32" s="1"/>
  <c r="T36"/>
  <c r="O22"/>
  <c r="O16"/>
  <c r="T30"/>
  <c r="T24"/>
  <c r="Q15" l="1"/>
  <c r="O35"/>
  <c r="O24"/>
  <c r="O23"/>
  <c r="Q10"/>
  <c r="O10"/>
  <c r="O32"/>
  <c r="O34"/>
  <c r="O33"/>
  <c r="O30"/>
  <c r="Q29"/>
  <c r="O28"/>
  <c r="O27"/>
  <c r="O26"/>
  <c r="O25"/>
  <c r="Q19"/>
  <c r="Q21"/>
  <c r="O20"/>
  <c r="O18"/>
  <c r="Q17"/>
  <c r="O14"/>
  <c r="O13"/>
  <c r="O12"/>
  <c r="O11"/>
  <c r="Q9"/>
  <c r="O8"/>
  <c r="O31"/>
  <c r="Q31"/>
  <c r="O36"/>
  <c r="Q36"/>
  <c r="T13"/>
  <c r="T29"/>
  <c r="T25"/>
  <c r="T9"/>
  <c r="T27"/>
  <c r="T23"/>
  <c r="T19"/>
  <c r="T15"/>
  <c r="T11"/>
  <c r="T28"/>
  <c r="T20"/>
  <c r="T16"/>
  <c r="T12"/>
  <c r="T21"/>
  <c r="T26"/>
  <c r="T22"/>
  <c r="T18"/>
  <c r="T14"/>
  <c r="T10"/>
  <c r="T17"/>
  <c r="T34"/>
  <c r="T33"/>
  <c r="T32"/>
  <c r="T31"/>
  <c r="T8" l="1"/>
  <c r="J4" i="2"/>
  <c r="J5"/>
  <c r="J6"/>
  <c r="J7"/>
  <c r="J8"/>
  <c r="J9"/>
  <c r="J10"/>
  <c r="J11"/>
  <c r="J12"/>
  <c r="J13"/>
  <c r="J14"/>
  <c r="J15"/>
  <c r="J16"/>
  <c r="J17"/>
  <c r="J18"/>
  <c r="J19"/>
  <c r="J20"/>
  <c r="J21"/>
  <c r="J22"/>
  <c r="J23"/>
  <c r="J24"/>
  <c r="J3"/>
  <c r="I4" l="1"/>
  <c r="I5"/>
  <c r="I6"/>
  <c r="I7"/>
  <c r="I8"/>
  <c r="I9"/>
  <c r="I10"/>
  <c r="I11"/>
  <c r="I12"/>
  <c r="I13"/>
  <c r="I14"/>
  <c r="I15"/>
  <c r="I16"/>
  <c r="I17"/>
  <c r="I18"/>
  <c r="I19"/>
  <c r="I20"/>
  <c r="I21"/>
  <c r="I22"/>
  <c r="I23"/>
  <c r="I24"/>
  <c r="I3"/>
  <c r="I2"/>
  <c r="F24" l="1"/>
  <c r="F4"/>
  <c r="L4" s="1"/>
  <c r="F5"/>
  <c r="F6"/>
  <c r="F7"/>
  <c r="F8"/>
  <c r="F9"/>
  <c r="F10"/>
  <c r="F11"/>
  <c r="F12"/>
  <c r="F13"/>
  <c r="F14"/>
  <c r="F15"/>
  <c r="F16"/>
  <c r="F17"/>
  <c r="F18"/>
  <c r="F19"/>
  <c r="F20"/>
  <c r="F21"/>
  <c r="F22"/>
  <c r="F23"/>
  <c r="F3"/>
  <c r="F2"/>
  <c r="E13"/>
  <c r="H13" s="1"/>
  <c r="E14"/>
  <c r="H14" s="1"/>
  <c r="E4"/>
  <c r="H4" s="1"/>
  <c r="E5"/>
  <c r="H5" s="1"/>
  <c r="E6"/>
  <c r="H6" s="1"/>
  <c r="E7"/>
  <c r="H7" s="1"/>
  <c r="E8"/>
  <c r="H8" s="1"/>
  <c r="E9"/>
  <c r="H9" s="1"/>
  <c r="E10"/>
  <c r="H10" s="1"/>
  <c r="E11"/>
  <c r="H11" s="1"/>
  <c r="E12"/>
  <c r="H12" s="1"/>
  <c r="E15"/>
  <c r="H15" s="1"/>
  <c r="E16"/>
  <c r="H16" s="1"/>
  <c r="E17"/>
  <c r="H17" s="1"/>
  <c r="E18"/>
  <c r="H18" s="1"/>
  <c r="E19"/>
  <c r="H19" s="1"/>
  <c r="E20"/>
  <c r="H20" s="1"/>
  <c r="E21"/>
  <c r="H21" s="1"/>
  <c r="E22"/>
  <c r="H22" s="1"/>
  <c r="E23"/>
  <c r="H23" s="1"/>
  <c r="E24"/>
  <c r="H24" s="1"/>
  <c r="E3"/>
  <c r="H3" s="1"/>
  <c r="E2"/>
  <c r="H2" s="1"/>
</calcChain>
</file>

<file path=xl/sharedStrings.xml><?xml version="1.0" encoding="utf-8"?>
<sst xmlns="http://schemas.openxmlformats.org/spreadsheetml/2006/main" count="2073" uniqueCount="908">
  <si>
    <t>Power Generation</t>
  </si>
  <si>
    <t>Difference</t>
  </si>
  <si>
    <t>% loss</t>
  </si>
  <si>
    <t>Import</t>
  </si>
  <si>
    <t>Total Plant Consumption</t>
  </si>
  <si>
    <t>Specific Yield (kWh/kWp)</t>
  </si>
  <si>
    <t>Avg. Wind Speed</t>
  </si>
  <si>
    <t>Avg. Ambient Temp.</t>
  </si>
  <si>
    <t>Avg. Module Temp.</t>
  </si>
  <si>
    <t>P.L.F or C.U.F</t>
  </si>
  <si>
    <t>Grid Stop Time</t>
  </si>
  <si>
    <t>Grid Start Time</t>
  </si>
  <si>
    <t>Total Plant Down Time</t>
  </si>
  <si>
    <t>Daily Activities Summary</t>
  </si>
  <si>
    <t>Date</t>
  </si>
  <si>
    <t>Start Time</t>
  </si>
  <si>
    <t>Stop Time</t>
  </si>
  <si>
    <t>Total Time</t>
  </si>
  <si>
    <t>INV 1.1</t>
  </si>
  <si>
    <t>INV 1.2</t>
  </si>
  <si>
    <t>INV 1.3</t>
  </si>
  <si>
    <t>INV 2.1</t>
  </si>
  <si>
    <t>INV 2.2</t>
  </si>
  <si>
    <t>INV 2.3</t>
  </si>
  <si>
    <t>kWh</t>
  </si>
  <si>
    <t>%</t>
  </si>
  <si>
    <t>(kWh/kWp)</t>
  </si>
  <si>
    <t>W/m2</t>
  </si>
  <si>
    <t>(°C)</t>
  </si>
  <si>
    <t>(%)</t>
  </si>
  <si>
    <t>(km/h)</t>
  </si>
  <si>
    <t>TVM reading</t>
  </si>
  <si>
    <t>LT panel</t>
  </si>
  <si>
    <t>Export</t>
  </si>
  <si>
    <t>Inv Gen</t>
  </si>
  <si>
    <t>Diff</t>
  </si>
  <si>
    <t>Daily Generation Report</t>
  </si>
  <si>
    <t>O &amp; M By: Inspire Clean Energy Pvt. Ltd.</t>
  </si>
  <si>
    <t>Generation Hours</t>
  </si>
  <si>
    <t>Day's Generation
(all inverters)</t>
  </si>
  <si>
    <t>Average Irradiation (W/m^2)</t>
  </si>
  <si>
    <t>Breakdown Details</t>
  </si>
  <si>
    <t xml:space="preserve">Inverters Reading </t>
  </si>
  <si>
    <t>Day Wise Inverters Reading</t>
  </si>
  <si>
    <t>Grid OFF Details</t>
  </si>
  <si>
    <t>Performace Ratio</t>
  </si>
  <si>
    <t>Day's Generation (Meters)</t>
  </si>
  <si>
    <t>Reason of Grid failure &amp; action</t>
  </si>
  <si>
    <t>Effected ITC or ICR no.</t>
  </si>
  <si>
    <t>Reason of Breakdown &amp; action</t>
  </si>
  <si>
    <t>VEH - Vizianagaram, 7.29 MW</t>
  </si>
  <si>
    <t>Cumulative           (FY 2019-2020)</t>
  </si>
  <si>
    <t>Pyranometer Value</t>
  </si>
  <si>
    <t>Total irradiation(KWh/sq.m)</t>
  </si>
  <si>
    <t>Total irradiation(Wh/sq.m)</t>
  </si>
  <si>
    <t>Weathered PR
(%)</t>
  </si>
  <si>
    <t>S/Y Reading (MWh)</t>
  </si>
  <si>
    <t>MWh</t>
  </si>
  <si>
    <t>Cumulative              MAY-2019</t>
  </si>
  <si>
    <t>Cumulative              APRIL-2019</t>
  </si>
  <si>
    <t>icr-2 inv-2 &amp; inv-1 .</t>
  </si>
  <si>
    <t>12:44:00,15:23:00 &amp; 06:01:00</t>
  </si>
  <si>
    <t>12:53:00 , 16:19:00 &amp;17:53:00</t>
  </si>
  <si>
    <t>01:05:00 &amp;11:52:00</t>
  </si>
  <si>
    <t>HW and contactor-121 fault &amp; Current PI saturation, Inverter runned on 3 nodes .</t>
  </si>
  <si>
    <t>1.Daily Visual inspection. 
2.Inspection Done by Scada. 
3.Block no 1 To 10  (31 tables) Module cleaning work completed.
5.ICR-1 INV-1  SMB 1 to 4 all string Current and Voc checking work completed.</t>
  </si>
  <si>
    <t>07:40 &amp; 6:15</t>
  </si>
  <si>
    <t>07:50 &amp; 17:58</t>
  </si>
  <si>
    <t>00:10:00 &amp; 11:43:00</t>
  </si>
  <si>
    <t>1.Daily Visual inspection. 
2.Inspection Done by Scada. 
3.Block no 11 To 20  (46 tables) Module cleaning work completed.
4. Block no 18 to 19 (10 tables) grass cutting completed.
5.ICR-1 INV-1  SMB 5 to 7 all string Current and Voc checking work completed.</t>
  </si>
  <si>
    <t>Grid failure at 132 KV GSS</t>
  </si>
  <si>
    <t>icr-2 in  inv-1 Node1.</t>
  </si>
  <si>
    <t xml:space="preserve"> Current PI saturation, Inverter runned on 3 nodes .</t>
  </si>
  <si>
    <t>1.Daily Visual inspection. 
2.Inspection Done by Scada. 
3.Block no 15 To 25  (45 tables) Module cleaning work completed.
4. Block no 17 (26 tables) grass cutting completed.
5.ICR-1 INV-2  SMB 1 to 4 all string Current and Voc checking work completed.</t>
  </si>
  <si>
    <t>1.Daily Visual inspection. 
2.Inspection Done by Scada. 
3.Block no 24 To 32 (49 tables) Module cleaning work completed.
4. Block no 25 (11 tables) grass cutting completed.
5.ICR-1 INV-2  SMB 5 to 7 all string Current and Voc checking work completed.</t>
  </si>
  <si>
    <t>13:09:00, 13:33:00 &amp;06:00:00</t>
  </si>
  <si>
    <t>13:19:00, 14:03:00 &amp; 17:57:00</t>
  </si>
  <si>
    <t>00:40:00 &amp; 11:57:00</t>
  </si>
  <si>
    <t>1.Daily Visual inspection. 
2.Inspection Done by Scada. 
3.Block no 18,21,25&amp;33 (50 tables) Module cleaning work completed.
4. ICR-1 INV-3  SMB 1 to 4 all string Current and Voc checking work completed with damage modules checking (Not Found).</t>
  </si>
  <si>
    <t>1.Daily Visual inspection. 
2.Inspection Done by Scada. 
3.Block no 38&amp;42 (35 tables) Module cleaning work completed.
4. ICR-1 INV-3  SMB 5 to 7 all string Current and Voc checking work completed with damage modules checking (Not Found).</t>
  </si>
  <si>
    <t>07:29, 14:46, &amp;05:58:00</t>
  </si>
  <si>
    <t>07:34, 15:01 &amp;18:00</t>
  </si>
  <si>
    <t>00:20:00 &amp; 12:02:00</t>
  </si>
  <si>
    <t>1.Daily Visual inspection. 
2.Inspection Done by Scada. 
3.Block no 43 to 48 (36 tables) Module cleaning work completed.
4. ICR-2 INV-1  SMB 1 to 4 all string Current checking work completed with damage modules checking (Not Found). Voc and cable dressing not checked due to less manpower.</t>
  </si>
  <si>
    <t>08:10, 08:53, 11:27&amp;05:58</t>
  </si>
  <si>
    <t>08:18, 09:06, 11:39&amp;17:56</t>
  </si>
  <si>
    <t>00:33:00&amp;11:58</t>
  </si>
  <si>
    <t>1.Daily Visual inspection. 
2.Inspection Done by Scada. 
3.bl0ck no 49,50,51 (10) modules cleaning work completed      4.Block no 24 to 25 (12 tables) Grass cutting work completed.
5. ICR-2 INV-1  SMB 5 to 7 all string Current checking work completed with damage modules checking (Not Found). Voc and cable dressing not checked due to less manpower.</t>
  </si>
  <si>
    <t>icr_2 inv-1 &amp; inv-1</t>
  </si>
  <si>
    <t>13:03&amp;05:57</t>
  </si>
  <si>
    <t>13:15&amp;13:15</t>
  </si>
  <si>
    <t>00:12:00&amp;11:59</t>
  </si>
  <si>
    <t>1.Daily Visual inspection. 
2.Inspection Done by Scada. 
3.bl0ck no 50 to 57 (50) modules cleaning work completed
4. ICR-2 INV-2  SMB 1 to 4 all string Current checking work completed with damage modules checking (Not Found). Voc and cable dressing not checked due to less manpower.</t>
  </si>
  <si>
    <t>icr-1 inv-3 &amp; Icr-2 inv-1</t>
  </si>
  <si>
    <t>08:50&amp;05:57</t>
  </si>
  <si>
    <t>09:00 &amp; 17:54</t>
  </si>
  <si>
    <t>00:10:00 &amp; 11:57</t>
  </si>
  <si>
    <t>1.Daily Visual inspection. 
2.Inspection Done by Scada. 
3.bl0ck no 52 to 61 (50) modules cleaning work completed
4. ICR-2 INV-2  SMB 5 to 7 all string Current checking work completed with damage modules checking (Not Found). Voc and cable dressing not checked due to less manpower.</t>
  </si>
  <si>
    <t>icr-2 inv-1 &amp; Icr-2 inv-2</t>
  </si>
  <si>
    <t>07:25, 05:55 &amp; 09:00</t>
  </si>
  <si>
    <t>08:06, 17:54 &amp; 09:10</t>
  </si>
  <si>
    <t>00;41:00, 11:54 &amp; 00:10:00</t>
  </si>
  <si>
    <t>1.Daily Visual inspection. 
2.Inspection Done by Scada. 
3.bl0ck no 63 to 66 (20 Tables) modules cleaning work completed
4. ICR-2 INV-3 SMB 1 to 4 all string Current checking work completed with damage modules checking (Not Found). Voc and cable dressing not checked due to less manpower.</t>
  </si>
  <si>
    <t>05:54 &amp; 11:04, 11:17</t>
  </si>
  <si>
    <t>17:44 &amp; 11:09, 11:27</t>
  </si>
  <si>
    <t>11:44 &amp; 00:15:00</t>
  </si>
  <si>
    <t>1.Daily Visual inspection. 
2.Inspection Done by Scada. 
3.bl0ck no 52 to 81 (45 Tables) modules cleaning work completed
4. ICR-2 INV-3 SMB 5 to 7 all string Current checking work completed with damage modules checking (Not Found). Voc and cable dressing not checked due to less manpower.</t>
  </si>
  <si>
    <t xml:space="preserve"> Icr-2 inv-2</t>
  </si>
  <si>
    <t>contactor problem</t>
  </si>
  <si>
    <t>1.Daily Visual inspection. 
2.Inspection Done by Scada. 
3.bl0ck no  81 (33 Tables) modules cleaning work completed.
4.Earth pit checking.</t>
  </si>
  <si>
    <t>icr-2 inv-1</t>
  </si>
  <si>
    <t>1.Daily Visual inspection. 
2.Inspection Done by Scada. 
3.bl0ck no 71 (35 Tables) modules cleaning work completed.</t>
  </si>
  <si>
    <t>1.Daily Visual inspection. 
2.Inspection Done by Scada. 
3.bl0ck no 78 TO 80 (30 Tables) modules cleaning work completed.</t>
  </si>
  <si>
    <t>icr-2  inv-2 &amp; inv-1</t>
  </si>
  <si>
    <t>05:51:00
13:20</t>
  </si>
  <si>
    <t>17:50:00
13:05</t>
  </si>
  <si>
    <t>1.Daily Visual inspection. 
2.Inspection Done by Scada. 
3.bl0ck no 70 TO 77 (55 Tables) modules cleaning work completed.
4. MCR, ICR-1&amp;2 Battery and Ups maintenance</t>
  </si>
  <si>
    <t>05:50:00 &amp; 10:51, 14:03</t>
  </si>
  <si>
    <t>17:58 &amp; 10:45, 13:40</t>
  </si>
  <si>
    <t>HW and contactor-121 fault &amp; Current PI saturation, Inverter runned on 3 nodes . &amp; HW desk</t>
  </si>
  <si>
    <t>1.Daily Visual inspection. 
2.Inspection Done by Scada. 
3.bl0ck no 32 TO 27 (35 Tables) modules cleaning work completed.
4. Lt pannel Cleaning in MCR &amp; ICR's</t>
  </si>
  <si>
    <t>1.Daily Visual inspection. 
2.Inspection Done by Scada. 
3.bl0ck no 27 TO 15 (47 Tables) modules cleaning work completed.
4.RTU &amp; MTU pannel Cleaning.</t>
  </si>
  <si>
    <t>1.Daily Visual inspection. 
2.Inspection Done by Scada. 
3.bl0ck no 11 TO 17  ( 33 Tables) modules cleaning work completed.
4. Weather station maintenance.</t>
  </si>
  <si>
    <t>1.Daily Visual inspection. 
2.Inspection Done by Scada. 
3.bl0ck no   ( Tables) modules cleaning work completed.
4. fire extingshire maintenance.</t>
  </si>
  <si>
    <t>1.icr-2 in  inv-1 Node1.
2. icr.1,inv-2 smb-5 shutdown</t>
  </si>
  <si>
    <t>1.HW and contactor-121 fault &amp; Current PI saturation, Inverter runned on 3 nodes .
2. Due to Communication Card failure.</t>
  </si>
  <si>
    <t xml:space="preserve">1.Daily Visual inspection. 
2.Inspection Done by Scada. 
3. Due to rain Modules are cleaned today again
4. Due to Inverter Problem and rain today Shedule was not Completed. </t>
  </si>
  <si>
    <t>1.Daily Visual inspection. 
2.Inspection Done by Scada. 
3. Due to rain Modules are cleaned.
4. Transformer and Street light maintenance.</t>
  </si>
  <si>
    <t>1.Daily Visual inspection. 
2.Inspection Done by Scada. 
3. Due to rain Modules are cleaned.
4.Street light maintenance.</t>
  </si>
  <si>
    <t xml:space="preserve">1.Daily Visual inspection. 
2.Inspection Done by Scada. 
3. Due to rain Modules are cleaned.
4. Visual inspection  and check  points of checklist HT Switching Yard
</t>
  </si>
  <si>
    <t>1.Daily Visual inspection. 
2.Inspection Done by Scada. 
3. Due to rain Modules are cleaned.
4. Visual inspection  and check  points of checklist HT Switching Yard
5. All Tickets cannot finished, Due to less manpower.</t>
  </si>
  <si>
    <t>1.Daily Visual inspection. 
2.Inspection Done by Scada. 
3. Due to rain Modules are cleaned.
4. Visual inspection  and check all Street lights, ICR 2 all light's and new 3Mwp all light's power supply is off. because all connection given from new plant.
5. All Tickets cannot finished, Due to less manpower.</t>
  </si>
  <si>
    <t>1.Daily Visual inspection. 
2.Inspection Done by Scada. 
3. Due to rain Modules are cleaned.
4. Visual inspection  and check RO plant &amp; Routine Physical Inspection of Lightening Arrestor
5. All Tickets cannot finished, Due to less manpower.</t>
  </si>
  <si>
    <t>1.Daily Visual inspection. 
2.Inspection Done by Scada. 
3. Due to rain Modules are cleaned.
4. Inverter cleaning &amp; Check the Emergency stop working condition.
5. All Tickets cannot finished, Due to less manpower.</t>
  </si>
  <si>
    <t>1.Daily Visual inspection. 
2.Inspection Done by Scada. 
3. Due to rain Modules are cleaned.
4. Inverter cleaning not completed due to less time, 3 modules had damaged due to yesterday night high speed storm. now we were replaced that 3nos module.
5. All Tickets cannot finished, Due to less manpower.</t>
  </si>
  <si>
    <t>1.Daily Visual inspection. 
2.Inspection Done by Scada. 
3. Module Cleaning at frist half 25nos table, secnd half at modules tighten at ICR-1.
4. ICR-1 INV-1  SMB 1 to 4 all string Current and Voc checking work completed.</t>
  </si>
  <si>
    <t>1.Daily Visual inspection. 
2.Inspection Done by Scada. 
3. Module Cleaning is completed due to rain.
4. ICR-1 INV-1  SMB 5 to 7 all string, SMB, Modules Visulally checking work completed.
5. ICR2, INV1, Node 1&amp;2 two conductor had been interchange, From tomorrow Node 2 is not working Due to PI saturation, one conductor need to replace.</t>
  </si>
  <si>
    <t>1.Daily Visual inspection.
2.Inspection Done by Scada.
3. Module Cleaning is completed due to rain.
4. ICR-1 INV-2 SMB 1 to 4 all string, SMB, Modules Visulally checking work completed.
5. ICR1, INV2,INV1 structure tighten checked.</t>
  </si>
  <si>
    <t xml:space="preserve">1.icr-2 in  inv-1 Node1.
2. icr.1,inv-2 smb-5 shutdown,
3. ICR-2 INV2.2 </t>
  </si>
  <si>
    <t>1.HW and contactor-121 fault &amp; Current PI saturation, Inverter runned on 3 nodes .
2. Due to Communication Card failure.
3. RTM rellay Problem - contactor 121.</t>
  </si>
  <si>
    <t>05:45:00
09:55:00&amp;14:20:00</t>
  </si>
  <si>
    <t>18:01:00
10:10&amp;14:46</t>
  </si>
  <si>
    <t>12:16:00 &amp;
00:41:00</t>
  </si>
  <si>
    <t>1.Daily Visual inspection.
2.Inspection Done by Scada.
3. Module Cleaning is completed due to rain.
4. ICR-1 INV-2 SMB 5 to 7 all string, SMB, Modules Visulally checking work completed.
5. ICR1, INV3 structure tighten checked.
6. All SMB Com-Card Visulally Checked by team.</t>
  </si>
  <si>
    <t>Grid Off due to Inv fault</t>
  </si>
  <si>
    <t>1. icr-2 in  inv-1 Node1.
2. icr.1,inv-2 smb-5 shutdown,
3. ICR-1 INV-3 Shutdown.</t>
  </si>
  <si>
    <t>1. HW and contactor-121 fault &amp; Current PI saturation, Inverter runned on 3 nodes .
2. Due to Communication Card failure.
3. AC Braker Issue.</t>
  </si>
  <si>
    <t>1.Daily Visual inspection.
2.Inspection Done by Scada.
3. Module Cleaning is completed due to rain.
4. ICR-1 INV-3 SMB 1 to 4 all string, SMB, Modules Visulally checking work completed.
5. ICR1, INV3 structure tighten checked.
6. All SMB Com-Card Visulally Checked by team.
7. Inv 1.3 AC site breaker has burn, so now inverter is in off condition.</t>
  </si>
  <si>
    <t>13:02:00 &amp;
15:25:00</t>
  </si>
  <si>
    <t>13:06:00 &amp;
17:07:00</t>
  </si>
  <si>
    <t>1. Grid Off from substation.
2. Grid Trip due to Rain.</t>
  </si>
  <si>
    <t>00:04:00 &amp;
01:42:00</t>
  </si>
  <si>
    <t>1. icr-2 in  inv-1 Node1.
2. icr.1,inv-2 smb-5 shutdown,
3. ICR-1 INV-3 Shutdown.
4. ICR-2 INV-2</t>
  </si>
  <si>
    <t>05:40:00, 10:30:00 &amp;12:30:00</t>
  </si>
  <si>
    <t>18:08:00, 10:38:00 &amp; 12:44:00</t>
  </si>
  <si>
    <t>1. 12:28:00
2. 12:28:00
3. 12:28:00
4. 00:22:00</t>
  </si>
  <si>
    <t>1. HW and contactor-121 fault &amp; Current PI saturation, Inverter runned on 3 nodes .
2. Due to Communication Card failure.
3. AC Braker Issue.
4.  RTM rellay Problem - contactor 121.</t>
  </si>
  <si>
    <t>1.Daily Visual inspection.
2.Inspection Done by Scada.
3. Module Cleaning is completed due to rain (today).
4. ICR-1 INV-3 SMB 5 to 7 all string, SMB, Modules Visulally checking work completed.
5. ICR1, INV3 structure tighten checked.
6. Due to Rain and air stream two nos trees falling on 33KV over head line, within 2hr its removed and start plant.
7. Inv 1.3 AC site breaker has burn, so now inverter is in off condition.</t>
  </si>
  <si>
    <t>1. HW and contactor-121 fault &amp; Current PI saturation, Inverter runned on 3 nodes .
2. Due to Communication Card failure.
3. AC Braker Issue.
4.  RTM rellay Problem - contactor 121.
5&amp;6. Ground fault due to rain.</t>
  </si>
  <si>
    <t>1. 05:37:00,
2. 05:37:00
3. 05:37:00
4. 12:10:00 &amp; 14:40:00
5. 05:37:00
6. 05:37:00</t>
  </si>
  <si>
    <t>1. 18:02:00,
2. 18:02:00,
3.14:11:00
4. 13:20:00 &amp; 15:10:00
5. 18:02:00
6. 18:02:00</t>
  </si>
  <si>
    <t>1. 12:25:00
2. 12:25:00
3. 08:34:00
4. 01:40:00
5. 12:25:00
6. 12:25:00</t>
  </si>
  <si>
    <t>1. icr-2 in  inv-1 Node1.
2. icr.1,inv-2 smb-5 shutdown,
3. ICR-1 INV-3 Shutdown.
4. ICR-2 INV-2
5. ICR-1 INV-1 SMB-5
6. ICR-1 INV-2 SMB-6&amp;3</t>
  </si>
  <si>
    <t xml:space="preserve">1.Daily Visual inspection.
2.Inspection Done by Scada.
3. Module Cleaning is completed due to rain (today).
4. ICR-2 INV-1 SMB 1 to 4 all string, SMB, Modules Visulally checking work not completed due to emergency work at ICR-1 all SMB's.
5. ICR2, INV1 structure tighten checked INV1.1 Cables dressing.
6. Due to Rain ICR-1, INV-1, SMB-5 and ICR-1, INV-2, SMB-6&amp;3 was in manual off condition due to ground fault.
7. Inv 1.3 AC site breaker has burn, so now inverter is in off condition. today at 14:11:00 it was start with help of engiteam engineer. </t>
  </si>
  <si>
    <t>1. 05:38:00,
2. 05:38:00
3. 08:03:00
4. 05:37:00
5. 05:37:00</t>
  </si>
  <si>
    <t>1. icr-2 in  inv-1 Node1.
2. icr.1,inv-2 smb-5 shutdown,
3.  ICR-2 INV-2
4. ICR-1 INV-1 SMB-5
5. ICR-1 INV-2 SMB-6&amp;3</t>
  </si>
  <si>
    <t>1. 17:39:00,
2. 17:39:00,
3. 08:14:00
4. 17:39:00
5. 17:39:00</t>
  </si>
  <si>
    <t>1. 12:01:00
2. 12:01:00
3. 00:11:00
4. 12:01:00
5. 12:01:00</t>
  </si>
  <si>
    <t>1. HW and contactor-121 fault &amp; Current PI saturation, Inverter runned on 3 nodes .
2. Due to Communication Card failure.
3.  RTM rellay Problem - contactor 121.
4&amp;5. Ground fault due to rain.</t>
  </si>
  <si>
    <t xml:space="preserve">1.Daily Visual inspection.
2.Inspection Done by Scada.
3. Module Cleaning is completed due to rain.
4. ICR-2 INV-1 SMB 5 to 7 all string, SMB, Modules Visulally checking work completed.
5. ICR2, INV3 structure tighten checked.
6. Due to Rain ICR-1, INV-1, SMB-5 and ICR-1, INV-2, SMB-6&amp;3 was in manual off condition due to ground fault. SMB-6 problem solved, string no 14 MC4 connectors had problems.
7. ICR-2 one AC is not working. </t>
  </si>
  <si>
    <t>1. icr-2 in  inv-1 Node1.
2. icr.1,inv-2 smb-5 shutdown,
3.  ICR-2 INV-2
4. ICR-1 INV-1 SMB-5
5. ICR-1 INV-2 SMB-3</t>
  </si>
  <si>
    <t>1. 05:35:00,
2. 05:35:00
3. 08:03:00
4. 05:35:00
5. 05:35:00</t>
  </si>
  <si>
    <t>1. 18:16:00,
2. 18:16:00,
3. 08:11:00
4. 18:16:00
5. 18:16:00</t>
  </si>
  <si>
    <t>1. 12:41:00
2. 12:41:00
3. 00:08:00
4. 12:41:00
5. 12:41:00</t>
  </si>
  <si>
    <t xml:space="preserve">1.Daily Visual inspection.
2.Inspection Done by Scada.
3. Module Cleaning is completed due to rain.
4. ICR-2 INV-2 SMB 1 to 4 all string, SMB, Modules Visulally checking work completed.
5. ICR2, INV2 structure tighten checked.
6. Due to Rain ICR-1, INV-1, SMB-5 and ICR-1, INV-2, SMB-3 was in manual off condition due to ground fault. SMB-3 problem not solved but we are found faulty string is string no 14, need to change nagative side cable.
7. ICR-2 one AC is not working. </t>
  </si>
  <si>
    <t>1. icr-2 in  inv-1 Node2.
2. icr.1,inv-2 smb-5 shutdown,
3.  ICR-2 INV-2
4. ICR-1 INV-1 SMB-5
5. ICR-1 INV-2 SMB-3</t>
  </si>
  <si>
    <t>1. 05:38:00,
2. 05:38:00
3. 13:20:00
4. 05:38:00
5. 05:38:00</t>
  </si>
  <si>
    <t>1. 17:48:00,
2. 17:48:00,
3. 13:30:00
4. 13:15:00
5. 17:48:00</t>
  </si>
  <si>
    <t>1. 12:10:00
2. 12:10:00
3. 00:10:00
4. 07:37:00
5. 12:10:00</t>
  </si>
  <si>
    <t xml:space="preserve">1.Daily Visual inspection.
2.Inspection Done by Scada.
3. Module Cleaning is completed due to rain.
4. ICR-2 INV-2 SMB 5 to 7 all string, SMB, Modules Visulally checking work completed.
5. ICR2, INV2 structure tighten checked.
6. Due to Rain ICR-1, INV-1, SMB-5 and ICR-1, INV-2, SMB-3 was in manual off condition due to ground fault. SMB-3 problem not solved but we are found faulty string is string no 14, need to change nagative side cable. today SMB5 string 9 found problem,now SMB 5 is running with out string 9.
7. ICR-2 one AC is not working. </t>
  </si>
  <si>
    <t>1. HW and contactor-121 fault &amp; Current PI saturation, Inverter runned on 3 nodes .
2. Due to Communication Card failure.
3.  RTM rellay Problem - contactor 121.
4. Ground fault due to rain.</t>
  </si>
  <si>
    <t>1. icr-2 in  inv-1 Node2.
2. icr.1,inv-2 smb-5 shutdown,
3.  ICR-2 INV-2 
4. ICR-1 INV-2 SMB-3</t>
  </si>
  <si>
    <t>1. 12:15:00
2. 12:15:00
3. 00:15:00
4. 12:15:00</t>
  </si>
  <si>
    <t>1. 05:37:00,
2. 05:37:00
3. 15:20:00
4.  05:37:00</t>
  </si>
  <si>
    <t>1. 17:52:00,
2. 17:52:00,
3. 15:35:00
4. 17:52:00</t>
  </si>
  <si>
    <t xml:space="preserve">1.Daily Visual inspection.
2.Inspection Done by Scada.
3. Module Cleaning is completed due to rain.
4. ICR-2 INV-3 SMB 1 to 4 all string, SMB, Modules Visulally checking work completed.
5. ICR2, INV2&amp;3 structure tighten checked.
6. Due to rain till SMB-3 insulation fault not clear, other two SMB is working.
7. ICR-2 one AC is not working. </t>
  </si>
  <si>
    <t>1. 05:43:00,
2. 05:43:00
3. 06:37:00
4.  05:43:00</t>
  </si>
  <si>
    <t>1. 18:06:00,
2. 18:06:00,
3. 06:42:00
4. 18:06:00</t>
  </si>
  <si>
    <t>1. 12:23:00
2. 12:23:00
3. 00:05:00
4. 12:23:00</t>
  </si>
  <si>
    <t xml:space="preserve">1.Daily Visual inspection.
2.Inspection Done by Scada.
3. Module Cleaning is completed due to rain.
4. ICR-2 INV-3 SMB 5 to 7 all string, SMB, Modules Visulally checking work completed.
5. ICR2, INV2&amp;1 structure tighten checked.
6. Substation grass cutting completed today.
7. Due to rain till SMB-3 insulation fault not clear, other two SMB is working.
8. ICR-2 one AC is not working. 
</t>
  </si>
  <si>
    <t>1. icr.1,inv-2 smb-5 shutdown,
2.  ICR-1 INV-2 SMB-3</t>
  </si>
  <si>
    <t>1. 05:37:00,
2. 05:37:00</t>
  </si>
  <si>
    <t>1. 17:47:00,
2. 17:47:00</t>
  </si>
  <si>
    <t>1. 12:10:00
2. 12:10:00</t>
  </si>
  <si>
    <t>1.  Due to Communication Card failure.
2. Ground fault due to rain.</t>
  </si>
  <si>
    <t xml:space="preserve">1.Daily Visual inspection.
2.Inspection Done by Scada.
3. Module Cleaning is completed due to rain.
4. All Earth pit Visulally checking work completed.
5. ICR2, INV1 structure tighten checked.
6. ICR 2, Inv-1&amp;2 Problem has been solved from today.
7. Due to rain till SMB-3 insulation fault not clear, other two SMB is working.
8. ICR-2 one AC is not working. </t>
  </si>
  <si>
    <t>1. ICR-1, INV-2, SMB-7
2. ICR-1, INV-2, SMB-5
3. ICR-1, INV-2, SMB-3</t>
  </si>
  <si>
    <t>1. 07:45:00,
2. 05:31:00
3. 07:45:00</t>
  </si>
  <si>
    <t>1. 13:55:00,
2. 18:07:00,
3. 13:17:00.</t>
  </si>
  <si>
    <t xml:space="preserve">1. 06:10:00
2. 12:36:00
3. 05:32:00
</t>
  </si>
  <si>
    <t>1. Ground fault due to rain. Found faulty at 1nos of strings(13).
2. Due to Communication Card failure.
3. Ground fault due to rain. Found faulty at 3nos of strings(10,12&amp;13)</t>
  </si>
  <si>
    <t xml:space="preserve">1.Daily Visual inspection.
2.Inspection Done by Scada.
3. Module Cleaning is start at today, today completed 20 nos of table at INV-1.2.
4. ICR-1 All inverters cleaning work completed.
5. 3nos SMB of INV-1.2 was down at morning due to ground fault, now found the faulty strings and start SMBs.
6. ICR-2 one AC is not working. </t>
  </si>
  <si>
    <t>1. ICR-1, INV-2, SMB-5</t>
  </si>
  <si>
    <t>1. Due to Communication Card failure.</t>
  </si>
  <si>
    <t xml:space="preserve">1.Daily Visual inspection.
2.Inspection Done by Scada.
3. 35 nos of table at INV-1.2- Module Cleaning completed 
4. ICR-2 All inverters cleaning work completed.
5. ICR-1, INV-1.2, SMB-3-string no-10,13 &amp; SMB-7, String No-13 Solved the problem and now all running, SMB-3, String no-12 +ve string found faulty its need to replace.
6. ICR-2 one AC is not working. </t>
  </si>
  <si>
    <t>1. ICR-1, INV-2, SMB-5
2. ICR-2, INV-2</t>
  </si>
  <si>
    <t>1. 05:34:00
2. 14:35:00, 15:15:00</t>
  </si>
  <si>
    <t>1. 18:16:00
2. 14:55:00, 18:16:00</t>
  </si>
  <si>
    <t>1. 12:42:00
2. 03:21:00</t>
  </si>
  <si>
    <t>1. Due to Communication Card failure.
2. Due to temperature alarm at node-3, common fan of node3&amp;4 is not working.</t>
  </si>
  <si>
    <t>1. Daily Visual inspection.
2. Inspection Done by Scada.
3. 35 nos of table at INV-1.2 and INV-1.1- Module Cleaning completed 
4. Physical Inspection of UPS, Battery and Battery charger checking completed. all batterys are working.
5. ICR-2, INV-2.2 was tripping due to high temperature, after discussion with anil and team, we was removed the top covered of fan and checked&amp;found one common fan of node-3&amp;4 is not working.
6. ICR-2 one AC is not working. for that ICR-2 temperature was going high.</t>
  </si>
  <si>
    <t>1. ICR-1, INV-2, SMB-5
2. ICR-2, INV-2, Node-3
3. ICR-2, INV-2, Node-4</t>
  </si>
  <si>
    <t>1. 05:35:00
2. 05:35:00
3. 10:15:00</t>
  </si>
  <si>
    <t>1. 16:23:00
2. 16:23:00
3. 16:23:00</t>
  </si>
  <si>
    <t>1. 10:48:00
2. 10:48:00
3. 10:48:00</t>
  </si>
  <si>
    <t>1. Due to Communication Card failure.
2&amp;3. Due to temperature alarm at node-3, common fan of node3&amp;4 is not working. So from today node -4 also not working.</t>
  </si>
  <si>
    <t>1. Daily Visual inspection.
2. Inspection Done by Scada.
3. 35 nos of table at INV-1.2 and INV-1.1- Module Cleaning completed 
4. Physical Inspection of LT panel checking completed. found all are good condition.
5. ICR-2, INV-2.2 was tripping due to high temperature, after discussion with anil and team, we was removed the top covered of fan and checked&amp;found one common fan of node-3&amp;4 is not working.
6. ICR-2 one AC is not working. for that ICR-2 temperature was going high.</t>
  </si>
  <si>
    <t>1. 05:35:00
2. 05:35:00
3. 05:35:00</t>
  </si>
  <si>
    <t>1. 18:12:00
2. 18:12:00
3. 18:12:00</t>
  </si>
  <si>
    <t>1. 12:37:00
2. 12:37:00
3. 12:37:00</t>
  </si>
  <si>
    <t>1. Daily Visual inspection.
2. Inspection Done by Scada.
3. 16 nos of table at INV-INV-1.2- Module Cleaning completed 
4. Physical Inspection of RTU &amp; MTU checking completed. found all are good condition.
5. ICR-2, INV-2.2 was tripping due to high temperature, after discussion with anil and team, we was removed the top covered of fan and checked&amp;found one common fan of node-3&amp;4 is not working.
6. ICR-2 one AC is not working. for that ICR-2 temperature was going high.</t>
  </si>
  <si>
    <t>1. 05:34:00
2. 05:34:00
3. 05:34:00</t>
  </si>
  <si>
    <t>1. 18:08:00
2. 18:08:00
3. 18:08:00</t>
  </si>
  <si>
    <t>1. 12:34:00
2. 12:34:00
3. 12:34:00</t>
  </si>
  <si>
    <t>1. Daily Visual inspection.
2. Inspection Done by Scada.
3. 28 nos of table at INV-INV-1.2 and 1.3- Module Cleaning completed 
4. Physical Inspection of weather station checking completed. found all are good condition.
5. ICR-2, INV-2.2 was tripping due to high temperature, after discussion with anil and team, we was removed the top covered of fan and checked&amp;found one common fan of node-3&amp;4 is not working.
6. ICR-2 one AC is not working. for that ICR-2 temperature was going high.</t>
  </si>
  <si>
    <t>1. 17:43:00
2. 17:43:00
3. 17:43:00</t>
  </si>
  <si>
    <t>1. 12:09:00
2. 12:09:00
3. 12:09:00</t>
  </si>
  <si>
    <t>1. Daily Visual inspection.
2. Inspection Done by Scada.
3. 31 nos of table at INV-1.1 Module Cleaning completed 
4. Physical Inspection of Fire Alarm system checking completed. found all are good condition.
5. ICR-2, INV-2.2 was tripping due to high temperature, after discussion with anil and team, we was removed the top covered of fan and checked&amp;found one common fan of node-3&amp;4 is not working.
6. ICR-2 one AC is not working. for that ICR-2 temperature was going high.</t>
  </si>
  <si>
    <t>1. 17:59:00
2. 17:59:00
3. 17:59:00</t>
  </si>
  <si>
    <t>1. 12:25:00
2. 12:25:00
3. 12:25:00</t>
  </si>
  <si>
    <t>1. Daily Visual inspection.
2. Inspection Done by Scada.
3. 35 nos of table at INV-1.3 Module Cleaning completed 
4. Physical Inspection of Street Lights, HT Panel and VCB checking completed. found all are good condition.
5. ICR-2, INV-2.2 was tripping due to high temperature, after discussion with anil and team, we was removed the top covered of fan and checked&amp;found one common fan of node-3&amp;4 is not working.
6. ICR-2 one AC is not working. for that ICR-2 temperature was going high.</t>
  </si>
  <si>
    <t>1. 05:31:00
2. 05:31:00
3. 05:31:00</t>
  </si>
  <si>
    <t>1. 18:20:00
2. 18:20:00
3. 18:20:00</t>
  </si>
  <si>
    <t>1. 12:49:00
2. 12:49:00
3. 12:49:00</t>
  </si>
  <si>
    <t>1. Daily Visual inspection.
2. Inspection Done by Scada.
3. 35 nos of table at INV-1.3 Module Cleaning completed 
4. Visual Inspection of Street Lights, Aux and ICR-1 Transaformers checking completed. found all Two light was not working and we replaced it. 
5. ICR-2, INV-2.2 was tripping due to high temperature, after discussion with anil and team, we was removed the top covered of fan and checked&amp;found one common fan of node-3&amp;4 is not working.
6. ICR-2 one AC is not working. for that ICR-2 temperature was going high.
7. INV-1.2, SMB-6, String-2 one MC4 was burned found and replaced, now string is running condition.</t>
  </si>
  <si>
    <t>1. ICR-1, INV-2, SMB-5
2. ICR-2, INV-2, Node-3
3. ICR-2, INV-2, Node-4
4. ICR-1, INV-3</t>
  </si>
  <si>
    <t>1. 05:31:00
2. 05:31:00
3. 05:31:00
4. 07:01:00</t>
  </si>
  <si>
    <t>1. 18:20:00
2. 18:20:00
3. 18:20:00
4. 07:51:00</t>
  </si>
  <si>
    <t>1. 12:49:00
2. 12:49:00
3. 12:49:00
4. 00:51:00</t>
  </si>
  <si>
    <t>1. Due to Communication Card failure.
2&amp;3. Due to temperature alarm at node-3, common fan of node3&amp;4 is not working. So from today node -4 also not working.
4. Due to HW &amp; DC protection fault (121)</t>
  </si>
  <si>
    <t>1. Daily Visual inspection.
2. Inspection Done by Scada.
3. 35 nos of table at INV-1.3 &amp; 2.2 Module Cleaning completed.
4. Visual Inspection of Street Lights and ICR-2 Transaformers checking completed. found all Two light was not working and we replaced it. 
5. ICR-2, INV-2.2 was tripping due to high temperature, after discussion with anil and team, we was removed the top covered of fan and checked&amp;found one common fan of node-3&amp;4 is not working.
6. ICR-2 one AC is not working. for that ICR-2 temperature was going high.</t>
  </si>
  <si>
    <t>1. ICR-1, INV-2, SMB-5
2. ICR-2, INV-2, Node-3
3. ICR-2, INV-2, Node-4
4. ICR-2, INV-2</t>
  </si>
  <si>
    <t>1. 05:54:00
2. 05:54:00
3. 05:54:00
4. 15:25:00</t>
  </si>
  <si>
    <t>1. Due to Communication Card failure.
2&amp;3. Due to temperature alarm at node-3, common fan of node3&amp;4 is not working. So from today node -4 also not working.
4. Due to Fan replacement of node-3&amp;4 by imgeteam engineer.</t>
  </si>
  <si>
    <t>1. Daily Visual inspection.
2. Inspection Done by Scada.
3. 10 nos structures gruss cutting completed.
4. Visual Inspection of Street Lights and Switch yeard &amp; substation checking completed. 
5. ICR-2, INV-2.2 was tripping due to high temperature, after discussion with anil and team, we was removed the top covered of fan and checked&amp;found one common fan of node-3&amp;4 is not working. today solved that problem it i now running.
6. ICR-2 one AC is not working. for that ICR-2 temperature was going high.</t>
  </si>
  <si>
    <t>1. 18:14:00
2. 16:56:00
3. 16:56:00
4. 16:56:00</t>
  </si>
  <si>
    <t>1. 12:20:00
2. 11:02:00
3. 11:02:00
4. 01:31:00</t>
  </si>
  <si>
    <t>1. 05:31:00</t>
  </si>
  <si>
    <t>1. 12:43:00</t>
  </si>
  <si>
    <t>1. 18:14:00</t>
  </si>
  <si>
    <t>1. Daily Visual inspection.
2. Inspection Done by Scada.
3. 39 nos of table at INV-2.2 and INV-2.1- Module Cleaning completed 
4. Visual Inspection of Street Lights and Switch yeard &amp; substation checking completed.
5. ICR-1, INV-1.1, string-9 one MC$ was burn due to ground fault, now its replaced and its working good.
6. ICR-2 one AC is not working. for that ICR-2 temperature was going high.</t>
  </si>
  <si>
    <t>1. Daily Visual inspection.
2. Inspection Done by Scada.
3. 37 nos of table at INV-2.1- Module Cleaning completed 
4. Visual Inspection of Street Lights and Switch yeard checking completed.
5. After 14:50 total plant has cloudy.
6. ICR-2 one AC is not working. for that ICR-2 temperature was going high.</t>
  </si>
  <si>
    <t>1. Daily Visual inspection.
2. Inspection Done by Scada.
3. 40 nos of table at INV-2.1 &amp; 2.2- Module Cleaning completed 
4. Visual Inspection of Street Lights checking completed.
5. Generation low due to cloudy weather.
6. ICR-2 one AC is not working. for that ICR-2 temperature was going high.</t>
  </si>
  <si>
    <t>1. Daily Visual inspection.
2. Inspection Done by Scada.
3. Due to rain All Modules Cleaned. 
4. Visual Inspection of RO Plant and LA checking completed.
5. Grass cutting was started today. 15nos table at INV-1.2 completed.
6. ICR-2 one AC is not working. for that ICR-2 temperature was going high.</t>
  </si>
  <si>
    <t>1. Daily Visual inspection.
2. Inspection Done by Scada.
3. Due to rain All Modules Cleaned. 
4. Inverters Cleaning at ICR-1 has been completed.
5. 22nos table at INV-1.2 Grass cutting has completed.
6. ICR-2 one AC is not working. for that ICR-2 temperature was going high.</t>
  </si>
  <si>
    <t>1. ICR-1, INV-2, SMB-5.
2. ICR-1, INV-3, SMB-6,
3. ICR-1, INV-3, SMB-7.</t>
  </si>
  <si>
    <t>1. Daily Visual inspection.
2. From today morning SCADA is not working due to Gateway-1 problem.
3. Due to rain All Modules Cleaned. 
4. Inverters Cleaning at ICR-2 has been completed.
5. 20nos table at INV-1.2 Grass cutting has completed.
6. ICR-2 one AC is not working. for that ICR-2 temperature was going high.
7. TCP card's of inv-1.3 is not working, so INV-1.3 not communicated from today.
8. LG big LED Monitor 123CM is not working from today.
9. SMB-6&amp;7 com-card was burn due to rain at INV-1.3.
10. UPS supply is not available at RTU, today its proveded.</t>
  </si>
  <si>
    <t>1. Daily Visual inspection.
2.  SCADA is not working due to Gateway-1 problem. today found some problem in GW-2 &amp; some SPD.
3. Due to rain All Modules Cleaned. 
4. Inverters Cleaning at ICR-1 has been completed.
5. 22 nos table at INV-1.2  Grass cutting has completed.
6. ICR-2 one AC is not working. for that ICR-2 temperature was going high.
7. TCP card's of inv-1.3 is not working, so INV-1.3 not communicated .
8. LG big LED Monitor not working.
9. SMB-6&amp;7 com-card was burn due to rain at INV-1.3.
10. UPS supply is not available at RTU, today its proveded.</t>
  </si>
  <si>
    <t>Total irradiation (KWh/sq.m)</t>
  </si>
  <si>
    <t>1. Daily Visual inspection.
2.  SCADA is not working due to Gateway-1 problem. today found some problem in GW-2 &amp; some SPD.
3. Due to rain All Modules Cleaned. 
4. ICR-1 INV-1  SMB 1 to 3 all modules, string Current and Voc checking work completed.
5. 19 nos table at INV-1.1 &amp; 1.2  Grass cutting has completed.
6. ICR-2 one AC is not working. for that ICR-2 temperature was going high.
7. TCP card's of inv-1.3 is not working, so INV-1.3 not communicated .
8. LG big LED Monitor not working.
9. SMB-6&amp;7 com-card was burn due to rain at INV-1.3.</t>
  </si>
  <si>
    <t>Cumulative              June-2019</t>
  </si>
  <si>
    <t>1. Daily Visual inspection.
2.  SCADA is not working due to Gateway-1 problem. today found some problem in GW-2 &amp; some SPD.
3. Due to rain All Modules Cleaned. 
4. ICR-1 INV-1  SMB 4 to 7 all modules, string Current and Voc checking work completed.
5. 15 nos table at INV-1.1 &amp; 1.2  Grass cutting has completed.
6. ICR-2 one AC is not working. for that ICR-2 temperature was going high.
7. TCP card's of inv-1.3 is not working, so INV-1.3 not communicated .
8. LG big LED Monitor not working.
9. SMB-6&amp;7 com-card was burn due to rain at INV-1.3.</t>
  </si>
  <si>
    <t>132KV substation trip Grid off due to rain.</t>
  </si>
  <si>
    <t>1. Daily Visual inspection.
2.  SCADA is not working due to Gateway-1 problem. today found some problem in GW-2 &amp; some SPD.
3. Due to rain All Modules Cleaned. 
4. ICR-1 INV-2 SMB 1 to 3 all modules, string Current and Voc checking work completed.
5. 15 nos table at INV-1.1 Grass cutting has completed.
6. ICR-2 one AC is not working. for that ICR-2 temperature was going high.
7. TCP card's of inv-1.3 is not working, so INV-1.3 not communicated .
8. LG big LED Monitor not working.
9. SMB-6&amp;7 com-card was burn due to rain at INV-1.3.</t>
  </si>
  <si>
    <t>1. Daily Visual inspection.
2.  SCADA is not working due to Gateway-1 problem. today found some problem in GW-2 &amp; some SPD.
3. Due to rain All Modules Cleaned. 
4. ICR-1 INV-2 SMB 4 to 7 all modules, string Current and Voc checking work completed.
5. 15 nos table at INV-1.1 Grass cutting has completed.
6. ICR-2 one AC is not working. for that ICR-2 temperature was going high.
7. TCP card's of inv-1.3 is not working, so INV-1.3 not communicated .
8. LG big LED Monitor not working.
9.INV-1.3 at SMB-6&amp;7 and INV-1.2 at SMB 5 com-card was burn due to rain and ground faild.</t>
  </si>
  <si>
    <t>1. Daily Visual inspection.
2.  SCADA is not working due to Gateway-1 problem. today found some problem in GW-2 &amp; some SPD.
3. Due to rain All Modules Cleaned. 
4. ICR-1 INV-2 SMB 5,6 and INV-1.3 SMB-1 all modules, string Current and Voc checking work completed.
5. 18 nos table at INV-1.2 Grass cutting has completed.
6. ICR-2 one AC is not working. for that ICR-2 temperature was going high.
7. TCP card's of inv-1.3 is not working, so INV-1.3 not communicated .
8. LG big LED Monitor not working.
9.INV-1.3 at SMB-6&amp;7 and INV-1.2 at SMB 5 com-card was burn due to rain and ground faild.</t>
  </si>
  <si>
    <t>1. 08:47:00
2. 09:38:00
3. 09:50:00</t>
  </si>
  <si>
    <t>1. 08:38:00
2. 09:02:00
3. 09:46:00</t>
  </si>
  <si>
    <t>1. 00:09:00
2. 00:36:00
3. 00:04:00
Total- 00:49:00</t>
  </si>
  <si>
    <t>1. Daily Visual inspection.
2.  SCADA is not working due to Gateway-1 problem. today found some problem in GW-2 &amp; some SPD.
3. Due to rain All Modules Cleaned. 
4. ICR-1 INV-1.3 SMB-2 to 4 all modules, string Current and Voc checking work completed.
5. 15 nos table at INV-1.1 Grass cutting has completed.
6. ICR-2 one AC is not working. for that ICR-2 temperature was going high.
7. TCP card's of inv-1.3 is not working, so INV-1.3 not communicated .
8. LG big LED Monitor not working.
9.INV-1.3 at SMB-6&amp;7 and INV-1.2 at SMB 5 com-card was burn due to rain and ground faild.</t>
  </si>
  <si>
    <t>1. Daily Visual inspection.
2. SCADA is not working due to Gateway-1 problem. today found some problem in GW-2 &amp; some SPD.
3. Due to rain All Modules Cleaned. 
4. ICR-1 INV-2.1 SMB-1 to 3 all modules, string Current and Voc checking work completed.
5. 8 nos table at INV-1.1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</si>
  <si>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Daily Visual inspection.
2. SCADA is not working due to Gateway-1 problem. today found some problem in GW-2 &amp; some SPD.
3. Due to rain All Modules Cleaned. 
4. ICR-1 INV-1.3 SMB-5 to 7 all modules, string Current and Voc checking work completed.
5. 11 nos table at INV-1.1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11 and SMB-5, String-15 was down due to Modules faulty, SMB-3, String-11 is solved.
11. Grass cutting machine has given starting problem.</t>
  </si>
  <si>
    <t>1. Daily Visual inspection.
2. SCADA is not working due to Gateway-1 problem. today found some problem in GW-2 &amp; some SPD.
3. Due to rain All Modules Cleaned. 
4. ICR-2.1 SMB-4 to 6 all modules, string Current and Voc checking work completed.
5. 08 nos table at INV-1.1 &amp; INV-1.3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</si>
  <si>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to 3. 18:16
4. 14:18, 14:56.</t>
  </si>
  <si>
    <t>1 to 3. 06:05
4. 14:05, 14:43.</t>
  </si>
  <si>
    <t>1. 12:11:00
2. 00:26:00</t>
  </si>
  <si>
    <t>1. Due to Communication Card failure.
2. Inverter Contactor fault (121 code).</t>
  </si>
  <si>
    <t>1. Daily Visual inspection.
2. SCADA is not working due to Gateway-1 problem. today found some problem in GW-2 &amp; some SPD.
3. Due to rain All Modules Cleaned. 
4. ICR-2.1 SMB-7 &amp; ICR-1to 2 all modules, string Current and Voc checking work completed.
5. 10 nos table at INV-1.3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</si>
  <si>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ICR-1, INV-2, SMB-5.
2. ICR-1, INV-3, SMB-6,
3. ICR-1, INV-3, SMB-7.
4. ICR-2, INV-1</t>
  </si>
  <si>
    <t xml:space="preserve">    00:45:00</t>
  </si>
  <si>
    <t>1. Daily Visual inspection.
2. SCADA is not working due to Gateway-1 problem. today found some problem in GW-2 &amp; some SPD.
3. Due to rain All Modules Cleaned. 
4. ICR-2.2 SMB-3 to 5 all modules, string Current and Voc checking work completed.
5. 11 nos table at INV-1.3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</si>
  <si>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to 3. 07:18
4. 09:56, 10:22.</t>
  </si>
  <si>
    <t>1 to 3. 18:13
4. 10:03, 10:26.</t>
  </si>
  <si>
    <t>1. 10:55:00
2. 00:11:00</t>
  </si>
  <si>
    <t xml:space="preserve">1. ICR-1, INV-2, SMB-5.
2. ICR-1, INV-3, SMB-6,
3. ICR-1, INV-3, SMB-7.
</t>
  </si>
  <si>
    <t>1. Daily Visual inspection.
2. SCADA is not working due to Gateway-1 problem. today found some problem in GW-2 &amp; some SPD.
3. Due to rain All Modules Cleaned. 
4. ICR-2 INV-2 SMB-6 to 7 &amp; ICR-2 INV-3 SMB-1all modules,string Current and Voc checking work completed.
5. 15 nos table at INV-1.3 Grass cutting has completed.
6. ICR-2 one AC is not working. for that ICR-2 temperature was going high.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</si>
  <si>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to 3. 05:45
4. 11:16, 12:12.</t>
  </si>
  <si>
    <t>1. Daily Visual inspection.
2. SCADA is not working due to Gateway-1 problem. today found some problem in GW-2 &amp; some SPD.
3. Due to rain All Modules Cleaned. 
4.  ICR-2 INV-3 SMB-2,3,4 all modules,string Current and Voc checking work completed.
5. 12 nos table at INV-1.3 Grass cutting has completed.
6. ICR-2 one AC is not working previously,Today after talk with Samaya sir do stabilizer bypass,now AC is running  condition.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t>
  </si>
  <si>
    <t>1 to 3. 18:17
4. 11:23, 12:16.</t>
  </si>
  <si>
    <t>1. 12:32:00
4. 00:11:00</t>
  </si>
  <si>
    <t>1. Due to Communication Card failure.
4. Inverter Contactor fault (121 code).</t>
  </si>
  <si>
    <t>Grid Off due to over voltage</t>
  </si>
  <si>
    <t>1. ICR-1, INV-2, SMB-5.
2. ICR-1, INV-3, SMB-6,
3. ICR-1, INV-3, SMB-7.
4. ICR-2, INV-1.
5. ICR-2, INV-1, Node-3. 
6. ICR-1 and ICR-2.</t>
  </si>
  <si>
    <t>1to3. 05:45
4. 10:40, 11:55
5. 12:05.
6. 17:24.</t>
  </si>
  <si>
    <t>1to3. 18:17
4. 11:15, 12:05.
5. 17:45.
6. 17:26.</t>
  </si>
  <si>
    <t>1to3. 12:32:00
4. 00:50:00
5. 05:40:00
6. 00:02:00</t>
  </si>
  <si>
    <t>1. Daily Visual inspection.
2. SCADA is not working due to Gateway-1 problem. today found some problem in GW-2 &amp; some SPD.
3. Due to rain All Modules Cleaned. 
4.  ICR-2 INV-3 SMB-5,6,7 all modules,string Current and Voc checking work completed.
5. 11 nos table at INV-1.3 Grass cutting has completed.
6. ICR-2, INV-1, Node-3 have temparature issue, its given alarm every 10min and total inverter was going trip. so after discuss with anil we was off that Node-3 and start the Inverter and after that inv -2.1 was running properly.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For SLD communication 2 person came at side and they was changed old MFM meter with new one At Incomer-1 &amp; 2. Also new MFM was connected at Incomer- 3 &amp; 4.</t>
  </si>
  <si>
    <t xml:space="preserve">1. ICR-1, INV-2, SMB-5.
2. ICR-1, INV-3, SMB-6,
3. ICR-1, INV-3, SMB-7.
4. ICR-2, INV-1, Node-3. 
</t>
  </si>
  <si>
    <t xml:space="preserve">1 to 3 Due to communication card failure.
4.Inverter contactor fault(121)code. 
5.Due to high temparature (110 code) node-3 was off.
6.Due to MFM meter change its take 2min shut down. </t>
  </si>
  <si>
    <t xml:space="preserve">1 to 3 Due to communication card failure.
4.Due to high temparature (110 code) node-3 was off. </t>
  </si>
  <si>
    <t xml:space="preserve">1. Daily Visual inspection.
2. SCADA is not working due to Gateway-1 problem. today found some problem in GW-2 &amp; some SPD.
3. Due to rain All Modules Cleaned. 
4.  ICR-1 INV-1,2,3 inverter cleaning  work completed.
5.  12 nos table at INV-1.3 Grass cutting has completed.
6. ICR-2, INV-1, Node-3 have temparature issue, its given alarm every 10min and total inverter was going trip. so after discuss with anil we was off that Node-3 and start the Inverter and after that inv -2.1 was running properly.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t>
  </si>
  <si>
    <t>1. 11:22:00
2. 18:05:00</t>
  </si>
  <si>
    <t>1. 11:00:00
2. 11:40:00</t>
  </si>
  <si>
    <t>1. 00:22:00
2. 06:25:00
Total= 06:47:00</t>
  </si>
  <si>
    <t>Grid Off, LC taken due to CT's and meters replacement work.</t>
  </si>
  <si>
    <t>New 3MWP</t>
  </si>
  <si>
    <t>1. Daily Visual inspection.
2. SCADA is not working due to Gateway-1 problem. today found some problem in GW-2 &amp; some SPD.
3. Due to rain All Modules Cleaned. 
4.  ICR-2 INV-1,2,3 inverter cleaning  work completed.
5.  20 nos table at INV-1.3 Grass cutting has completed.
6. ICR-2, INV-1, Node-3 have temparature issue, its given alarm every 10min and total inverter was going trip. so after discuss with anil we was off that Node-3 and start the Inverter and after that inv -2.1 was running properly.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10 no Earthpit value checking completed.
13. All Lightning Arrester checking completed.</t>
  </si>
  <si>
    <t>1. Daily Visual inspection.
2. SCADA is not working due to Gateway-1 problem. today found some problem in GW-2 &amp; some SPD.
3. Due to rain All Modules Cleaned. 
4.  Physically inspection of UPS,Battery &amp;Battery charger checking completed.
5.  12 nos table at INV-2.2 Grass cutting has completed.
6. ICR-2, INV-1, Node-3 have temparature issue, its given alarm every 10min and total inverter was going trip. so after discuss with anil we was off that Node-3 and start the Inverter and after that inv -2.1 was running properly.but Node-3 fan not working.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10 no Earthpit value checking completed.</t>
  </si>
  <si>
    <t>1. Daily Visual inspection.
2. SCADA is not working due to Gateway-1 problem. today found some problem in GW-2 &amp; some SPD.
3. Due to rain All Modules Cleaned. 
4.  Physically LT panel cleaning completed.
5.  12 nos table at INV-2.2 Grass cutting has completed.
6. ICR-2, INV-1, Node-3 have temparature issue, its given alarm every 10min and total inverter was going trip. so after discuss with anil we was off that Node-3 and start the Inverter and after that inv -2.1 was running properly.but Node-3 fan not working.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10 no Earthpit value checking completed.
13.Grid of 11:40 due to Meters and CT replacement both side.</t>
  </si>
  <si>
    <r>
      <t xml:space="preserve">1. Daily Visual inspection.
2. SCADA is not working due to Gateway-1 problem. today found some problem in GW-2 &amp; some SPD.
3. Due to rain All Modules Cleaned. 
4.  Physically RTU and MTU checking completed.
5. 10 nos table at INV-2.2 Grass cutting has completed.
6. ICR-2, INV-1, Node-3 have temparature issue due to Fan problem, Fan was not working at node -3.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05 no Earthpit value checking completed.
13.Grid off, LC was taken from yesterday to today 16:10, due to Meters and CT replacement at substation and switchyard both side.
14. </t>
    </r>
    <r>
      <rPr>
        <b/>
        <sz val="10"/>
        <color theme="1"/>
        <rFont val="Arial"/>
        <family val="2"/>
      </rPr>
      <t>From today New 3 MWp was start, that generation also add in main meters.</t>
    </r>
  </si>
  <si>
    <r>
      <t xml:space="preserve">1. Daily Visual inspection.
2. SCADA is not working due to Gateway-1 problem. today found some problem in GW-2 &amp; some SPD.
3. Due to rain All Modules Cleaned. 
4.  Physically Weather station checking completed.
5. INV-2.2 Grass cutting has not completed due to machine problem.
6. ICR-2, INV-1, Node-3 have temparature issue due to Fan problem, Fan was not working at node -3.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05 no Earthpit value checking completed.
13. </t>
    </r>
    <r>
      <rPr>
        <b/>
        <sz val="10"/>
        <color theme="1"/>
        <rFont val="Arial"/>
        <family val="2"/>
      </rPr>
      <t>From 19th june-2019 New 3 MWp plant was start, that generation also add in main meters.</t>
    </r>
  </si>
  <si>
    <t>1. 06:30:00
2. 18:20:00</t>
  </si>
  <si>
    <t>1. 05:45:00
2. 16:40:00</t>
  </si>
  <si>
    <t>Grid Off due to Rain, AC braker was trip at SS</t>
  </si>
  <si>
    <t>1. 00:45:00
2. 01:40:00
Total= 02:25:00</t>
  </si>
  <si>
    <t xml:space="preserve">1. ICR-1, INV-2, SMB-5.
2. ICR-1, INV-3, SMB-6,
3. ICR-1, INV-3, SMB-7.
4. ICR-2, INV-1, Node-3.
5. INV-1.1, SMB-3,4&amp;7.
6. ICR-1, INV-1.
7. ICR-1, INV-2. 
</t>
  </si>
  <si>
    <t>1 to 5. 05:45:00
6. 05:45:00
7. 09:10:00</t>
  </si>
  <si>
    <t>1 to 5. 18:20:00
6. 09:30:00
7. 09:40:00</t>
  </si>
  <si>
    <t>1 to 5. 12:35:00
6. 03:45:00
7. 00:30:00</t>
  </si>
  <si>
    <t>1 to 3 Due to communication card failure.
4.Due to high temparature (110 code) node-3 was off. 
5 to 7. Ground fault due to heavy rain.</t>
  </si>
  <si>
    <r>
      <t xml:space="preserve">1. Daily Visual inspection.
2. SCADA is not working due to Gateway-1 problem. today found some problem in GW-2 &amp; some SPD.
3. Due to rain All Modules Cleaned. 
4.  Physically Fire alarm and battery checking completed.
5. INV-2.2 Grass cutting has not completed due to machine problem. Cable dressing work done at INV-1.2.
6. ICR-2, INV-1, Node-3 have temparature issue due to Fan problem, Fan was not working at node -3.
7. TCP card's of inv-1.3 is not working, so INV-1.3 not communicated .
8. LG big LED Monitor not working.
9. INV-1.3 at SMB-6&amp;7 and INV-1.2 at SMB 5 com-card was burn due to rain and ground faild.
10. INV-1.3, SMB-3, String -1 and SMB-5, String-15 was down due to Modules faulty.
11. Grass cutting machine has given starting problem.
12. 22 nos Street light checking completed and its working.
13. AT INV-1.1 and INV-1.2 some SMB have problem and it was down due to ground fault.
14. </t>
    </r>
    <r>
      <rPr>
        <b/>
        <sz val="10"/>
        <color theme="1"/>
        <rFont val="Arial"/>
        <family val="2"/>
      </rPr>
      <t>From 19th june-2019 New 3 MWp plant was start, that generation also add in main meters.</t>
    </r>
  </si>
  <si>
    <t>VEH - Vizianagaram, 7.29 MW &amp; 3 MW</t>
  </si>
  <si>
    <t>1. 06:05:00
2. 11:00:00</t>
  </si>
  <si>
    <t>1. 09:50:00
2. 11:45:00</t>
  </si>
  <si>
    <t>1. 03:45:00
2. 00:45:00
Total= 04:30:00</t>
  </si>
  <si>
    <t xml:space="preserve">1. ICR-1, INV-2, SMB-5.
2. ICR-1, INV-3, SMB-6,
3. ICR-1, INV-3, SMB-7.
4. ICR-2, INV-1, Node-3.
5. INV-1.1, SMB-3,4&amp;7.
6. ICR-1, INV-1, 2 &amp; 3.
</t>
  </si>
  <si>
    <t>1 to 3 Due to communication card failure.
4.Due to high temparature (110 code) node-3 was off. 
5. Ground fault due to heavy rain.
6. Transformer Oil level fail and smoke observed from common neutral bushing.</t>
  </si>
  <si>
    <t>1. Daily Visual inspection.
2. SCADA is not working due to Gateway-1 problem. today found some problem in GW-2 &amp; some SPD.
3. Due to rain All Modules Cleaned.
4.  Physically inspection of HT panel and VCB checking completed.
5. INV-2.2 Grass cutting has not completed due to machine problem. Cable dressing work done at INV-1.2.
6. ICR-2, INV-1, Node-3 have temparature issue due to Fan problem.
7. TCP card's of inv-1.3 is not working, so INV-1.3 not communicated .
8. LG big LED Monitor not working. Today one service engineer come from LG and told motherboard was faulty need to replaced, after 4days it will come then he will come at site and replaced.
9. INV-1.3 at SMB-6&amp;7 and INV-1.2 at SMB 5 com-card was burn due to rain and ground faild.
10. INV-1.3, SMB-3, String -1 and SMB-5, String-15 was down due to Modules faulty.
11. Grass cutting machine has given starting problem.
12. 22 nos Street light checking completed and its working.
13. AT INV-1.1 and INV-1.2 some SMB have problem and it was down due to ground fault.
14. power Transformer at ICR-1 has found some problem at LV side, megger value of LV side not good, ICR-1 full day down.</t>
  </si>
  <si>
    <t>1. Daily Visual inspection.
2. SCADA is not working due to Gateway-1 problem. today found some problem in GW-2 &amp; some SPD.
3. Due to rain All Modules Cleaned.
4.  Physically inspection of HT panel and VCB checking completed at ICR-1.
5. INV-2.2 Grass cutting has not completed due to machine problem. Cable dressing work done at INV-1.1.
6. ICR-2, INV-1, Node-3 have temparature issue due to Fan problem.
7. TCP card's of inv-1.3 is not working, so INV-1.3 not communicated .
8. LG big LED Monitor not working. One service engineer come from LG and told motherboard was faulty need to replaced, after 26th it will come then he will come at site and replaced.
9. INV-1.3 at SMB-6&amp;7 and INV-1.2 at SMB 5 com-card was burn due to rain and ground faild.
10. INV-1.3, SMB-3, String -1 and SMB-5, String-15 was down due to Modules faulty.
11. Grass cutting machine has given starting problem.
12. 22 nos Street light checking completed and its working.
13. AT INV-1.1 and INV-1.2 some SMB have problem and it was down due to ground fault.
14. power Transformer at ICR-1 has found some problem at LV side, megger value of LV side not good, ICR-1 full day down. HV side checked and megger completed, all value coming good.</t>
  </si>
  <si>
    <t>1. Daily Visual inspection.
2. SCADA is not working due to Gateway-1 problem. today found some problem in GW-2 &amp; some SPD.
3. Due to rain All Modules Cleaned.
4.  Physically inspection of HT panel and VCB checking completed at ICR-2.
5. INV-2.2 Grass cutting has not completed due to machine problem. Cable dressing work done at INV-1.1.
6. ICR-2, INV-1, Node-3 have temparature issue due to Fan problem.
7. TCP card's of inv-1.3 is not working, so INV-1.3 not communicated .
8. LG big LED Monitor not working. One service engineer come from LG and told motherboard was faulty need to replaced, after 26th it will come then he will come at site and replaced.
9. INV-1.3 at SMB-6&amp;7 and INV-1.2 at SMB 5 com-card was burn due to rain and ground faild.
10. INV-1.3, SMB-3, String -1 and SMB-5, String-15 was down due to Modules faulty.
11. Grass cutting machine has given starting problem.
12. 22 nos Street light checking completed At new plant and its working.
13. AT INV-1.1 and INV-1.2 some SMB have problem and it was down due to ground fault.
14. power Transformer at ICR-1 has found some problem at LV side, tomorrow transformer team will come for testing.</t>
  </si>
  <si>
    <t>1. Daily Visual inspection.
2. SCADA is not working due to Gateway-1 problem. today found some problem in GW-2 &amp; some SPD.
3. Due to rain All Modules Cleaned.
4. Routine inspection of power transformer(ICR-1) completed.
5. INV-2.2 Grass cutting has not completed due to machine problem. Cable dressing work done at INV-1.1.
6. ICR-2, INV-1, Node-3 have temparature issue due to Fan problem.
7. TCP card's of inv-1.3 is not working, so INV-1.3 not communicated .
8. LG big LED Monitor not working. One service engineer come from LG and told motherboard was faulty need to replaced, after 26th it will come then he will come at site and replaced.
9. INV-1.3 at SMB-6&amp;7 and INV-1.2 at SMB 5 com-card was burn due to rain and ground faild.
10. INV-1.3, SMB-3, String -1 and SMB-5, String-15 was down due to Modules faulty.
11. INV-2.3, SMB-7, String -14 and 15 was down due to Modules fauity.
12. Grass cutting machine has given starting problem.
13. 22 nos Street light checking completed At new plant and its working.
14. AT INV-1.1 and INV-1.2 some SMB have problem and it was down due to ground fault.
15. power Transformer at ICR-1 has failed need to send Hyd workshop, today transformer person was come for testing.</t>
  </si>
  <si>
    <r>
      <t xml:space="preserve">1. Daily Visual inspection.
2. SCADA is working, SPDs are good, but both gateway had change at MCR.
3. Due to rain All Modules Cleaned.
4. Routine inspection of power transformer(ICR-2) not completed.
5. INV-2.2 Grass cutting has not completed due to machine problem. Cable dressing work done at INV-1.1.
6. ICR-2, INV-1, Node-3 have temparature issue due to Fan problem.
7. TCP card's of inv-1.3 is not working, so INV-1.3 not communicated .
8. LG big LED Monitor not working. One service engineer come from LG and told motherboard was faulty need to replaced, after 26th it will come then he will come at site and replaced, no response.
9. INV-1.3 at SMB-6&amp;7 and INV-1.2 at SMB 5 com-card was burn due to rain and ground faild.
10. INV-1.3, SMB-3, String -1 and SMB-5, String-15 was down due to Modules faulty.
11. INV-2.3, SMB-7, String -14 and 15 was down due to Modules fauity.
12. Grass cutting machine has given starting problem.
14. AT INV-1.1 and INV-1.2 some SMB have problem and it was down due to ground fault.
15. power Transformer at ICR-1 has failed need to send Hyd workshop, so removed oil and LV and HV side.
</t>
    </r>
    <r>
      <rPr>
        <b/>
        <sz val="10"/>
        <color theme="1"/>
        <rFont val="Arial"/>
        <family val="2"/>
      </rPr>
      <t>16. New plant MCR feeder control panel and MFM power connection come from LT panel-2, but today morning 1hr that power trip and there havent any UPS connection, so 1606KWh was miss from New plant MFM.</t>
    </r>
  </si>
  <si>
    <r>
      <t xml:space="preserve">1. Daily Visual inspection.
2. SCADA is working, SPDs are good, but both gateway had change at MCR.
3. Due to rain All Modules Cleaned.
4. Routine inspection  completed.
5. INV-2.2 Grass cutting has not completed due to machine problem.
6. ICR-2, INV-1, Node-3 have temparature issue due to Fan problem.
7. TCP card's of inv-1.3 is not working, so INV-1.3 not communicated.
8. LG big LED Monitor not working. One service engineer come from LG and told motherboard was faulty need to replaced, after 26th it will come then he will come at site and replaced, no response.
9. INV-1.3 at SMB-6&amp;7 and INV-1.2 at SMB 5 com-card was burn due to rain and ground faild.
10. INV-1.3, SMB-3, String -1 and SMB-5, String-15 was down due to Modules faulty.
11. INV-2.3, SMB-7, String -14 and 15 was down due to Modules fauity.
12. Grass cutting machine has given starting problem.
14. AT INV-1.1 and INV-1.2 some SMB have problem and it was down due to ground fault.
15. power Transformer at ICR-1 has failed need to send Hyd workshop, so removed oil and LV and HV side.
</t>
    </r>
    <r>
      <rPr>
        <b/>
        <sz val="10"/>
        <color theme="1"/>
        <rFont val="Arial"/>
        <family val="2"/>
      </rPr>
      <t>16. team are involved transformer unloading and loading for full day. no schdule work completed.</t>
    </r>
  </si>
  <si>
    <r>
      <t>1. Daily Visual inspection.
2. Inspection Done by SCADA.
3. Due to rain All Modules Cleaned.
4. Routine inspection  completed.
5. INV-2.2 Grass cutting has not completed due to machine problem.
6. ICR-2, INV-1, Node-3 have temparature issue due to Fan problem.
7. TCP card's of inv-1.3 is not working, so INV-1.3 not communicated.
8. LG big LED Monitor is start working, After change 1 PCB by LG person.
9. INV-1.3 at SMB-6&amp;7 and INV-1.2 at SMB 5 com-card was burn due to rain and ground faild.
10. INV-1.3, SMB-3, String -1 and SMB-5, String-15 was down due to Modules faulty.
11. INV-2.3, SMB-7, String -14 and 15 was down due to Modules fauity.
12. Grass cutting machine has given starting problem.
14. AT INV-1.1 and INV-1.2 some SMB have problem and it was down due to ground fault.
15</t>
    </r>
    <r>
      <rPr>
        <b/>
        <sz val="10"/>
        <color theme="1"/>
        <rFont val="Arial"/>
        <family val="2"/>
      </rPr>
      <t>. team are involved transformer unloading and loading for full day. no schdule work completed.</t>
    </r>
  </si>
  <si>
    <r>
      <t>1. Daily Visual inspection.
2. Inspection Done by SCADA.
3. Due to rain All Modules Cleaned.
4. Routine inspection of RO plant checking  completed.
5. INV-2.2 Grass cutting has not completed due to machine problem.
6. ICR-2, INV-1, Node-3 have temparature issue due to Fan problem.
7. TCP card's of inv-1.3 is not working, so INV-1.3 not communicated.
8. LG big LED Monitor is start working, After change 1 PCB by LG person.
9. INV-1.3 at SMB-6&amp;7 and INV-1.2 at SMB 5 com-card was burn due to rain and ground faild.
10. INV-1.3, SMB-3, String -1 and SMB-5, String-15 was down due to Modules faulty.
11. INV-2.3, SMB-7, String -14 and 15 was down due to Modules fauity.
12. Grass cutting machine has given starting problem.
13. AT INV-1.1 and INV-1.2 some SMB have problem and it was down due to ground fault.
14</t>
    </r>
    <r>
      <rPr>
        <b/>
        <sz val="10"/>
        <color theme="1"/>
        <rFont val="Arial"/>
        <family val="2"/>
      </rPr>
      <t>. Today HT testing team come at site.</t>
    </r>
  </si>
  <si>
    <r>
      <t>1. Daily Visual inspection.
2. Inspection Done by SCADA.
3. Due to rain All Modules Cleaned.
4. Routine inspection of Lightening Arrestors checking  completed.
5. INV-2.2 Grass cutting has not completed due to machine problem.
6. ICR-2, INV-1, Node-3 have temparature issue due to Fan problem.
7. TCP card's of inv-1.3 is not working, so INV-1.3 not communicated.
8. LG big LED Monitor is start working, After change 1 PCB by LG person.
9. INV-1.3 at SMB-6&amp;7 and INV-1.2 at SMB 5 com-card was burn due to rain and ground faild.
10. INV-1.3, SMB-3, String -1 and SMB-5, String-15 was down due to Modules faulty.
11. INV-2.3, SMB-7, String -14 and 15 was down due to Modules fauity.
12. Grass cutting machine has given starting problem.
13. AT INV-1.1 and INV-1.2 some SMB have problem and it was down due to ground fault.
14</t>
    </r>
    <r>
      <rPr>
        <b/>
        <sz val="10"/>
        <color theme="1"/>
        <rFont val="Arial"/>
        <family val="2"/>
      </rPr>
      <t>. Yesterday HT testing team come at site,today also testing continue.</t>
    </r>
  </si>
  <si>
    <t>Cumulative              July-2019</t>
  </si>
  <si>
    <t>1. Daily Visual inspection.
2. Inspection Done by SCADA.
3. Due to rain All Modules Cleaned.
4. ICR-1 INV-1  SMB 1 to 3 all modules, string Current and Voc checking work completed. 
5. INV-2.2 Grass cutting has not completed due to machine problem.
6. ICR-2, INV-1, Node-3 have temparature issue due to Fan problem.
7. TCP card's of inv-1.3 is not working, so INV-1.3 not communicated..
8. INV-1.3 at SMB-6&amp;7 and INV-1.2 at SMB 5 com-card was burn due to rain and ground faild.
9. INV-2.3, SMB-7, String -14 and 15 was down due to Modules fauity.
10. Grass cutting machine has given starting problem.</t>
  </si>
  <si>
    <t xml:space="preserve">
1. ICR-2, INV-1, Node-3.
2. ICR-1, INV-1, 2 &amp; 3.
</t>
  </si>
  <si>
    <t xml:space="preserve">
1.Due to high temparature (110 code) node-3 was off. 
2. Transformer Oil level fail and smoke observed from common neutral bushing.</t>
  </si>
  <si>
    <t>1. Daily Visual inspection.
2. Inspection Done by SCADA.
3. Due to rain All Modules Cleaned.
4. ICR-1 INV-1  SMB 4 to 6 all modules, string Current and Voc checking work completed. 
5. INV-2.2 Grass cutting has not completed due to machine problem.
6. ICR-2, INV-1, Node-3 have temparature issue due to Fan problem.
7. TCP card's of inv-1.3 is not working, so INV-1.3 not communicated..
8. INV-1.3 at SMB-6&amp;7 and INV-1.2 at SMB 5 com-card was burn due to rain and ground faild.
9. INV-2.3, SMB-7, String -14 and 15 was down due to Modules fauity.
10. Grass cutting machine has given starting problem.</t>
  </si>
  <si>
    <t xml:space="preserve">
1. ICR-2, INV-1, Node-3.
2. ICR-1, INV-1, 2 &amp; 3.
3. ICR-2, INV-1</t>
  </si>
  <si>
    <t>1&amp;2. 12:34:00
3. 01:50:00</t>
  </si>
  <si>
    <t>1&amp;2. 05:36:00
3. 16:20:00</t>
  </si>
  <si>
    <t>1&amp;2. 18:10:00
3. 18:10:00</t>
  </si>
  <si>
    <t xml:space="preserve">
1.Due to high temparature (110 code) node-3 was off. 
2. Transformer Oil level fail and smoke observed from common neutral bushing.
3. Down due to fan changed at node-3</t>
  </si>
  <si>
    <t xml:space="preserve">
1. ICR-2, INV-3, Node-2.
2. ICR-1, INV-1, 2 &amp; 3.</t>
  </si>
  <si>
    <t xml:space="preserve">
1.Due to PI. SAT. (116) node-2 at INV-2.3 was down. 
2. Transformer Oil level fail and smoke observed from common neutral bushing. </t>
  </si>
  <si>
    <t>1. Daily Visual inspection.
2. Inspection Done by SCADA.
3. Due to rain All Modules Cleaned.
4. ICR-1 INV-1 SMB 7 &amp; Inv-2 SMB-1,2 all modules, string Current and Voc checking work completed. 
5. INV-2.2 Grass cutting has not completed due to machine problem.
6. ICR-2, INV-1, Node-3 have temparature issue due to Fan problem.
7. TCP card's of inv-1.3 is not working, so INV-1.3 not communicated..
8. INV-1.3 at SMB-6&amp;7 and INV-1.2 at SMB 5 com-card was burn due to rain and ground faild.
9. INV-2.3, SMB-7, String -14 and 15 was down due to Modules fauity.
10. Grass cutting machine has given starting problem.</t>
  </si>
  <si>
    <t>1. Daily Visual inspection.
2. Inspection Done by SCADA.
3. Due to rain All Modules Cleaned.
4. ICR-1 INV-2  SMB 3 to 5 all modules, string Current and Voc checking work completed. 
5. INV-2.2 Grass cutting has not completed due to machine problem.
6. INV-2.3 Node-2 down due to PI. SAT.(116)
7. INV-1.3 at SMB-6&amp;7 and INV-1.2 at SMB 5 com-card was burn due to rain and ground faild.
8. INV-2.3, SMB-7, String -14 and 15 was down due to Modules fauity.</t>
  </si>
  <si>
    <t>1. Daily Visual inspection.
2. Inspection Done by SCADA.
3. Due to rain All Modules Cleaned.
4. ICR-1 INV-2  SMB 6,7 and INV-3 SMB1 all modules, string Current and Voc checking work completed. 
5. INV-2.2 Grass cutting has not completed due to machine problem.
6. INV-2.3 Node-2 down due to PI. SAT.(116)
7. INV-1.3 at SMB-6&amp;7 and INV-1.2 at SMB 5 com-card was burn due to rain and ground faild.
8. INV-2.3, SMB-7, String -14 and 15 was down due to Modules fauity.</t>
  </si>
  <si>
    <t>1. Daily Visual inspection.
2. Inspection Done by SCADA.
3. Due to rain All Modules Cleaned.
4. ICR-1 INV-3 SMB2 to 4 all modules, string Current and Voc checking work not completed due to rain. 
5. INV-2.2 Grass cutting has not completed due to machine problem.
6. INV-2.3 Node-2 down due to PI. SAT.(116), today interchange the conductor with node3 and now node 3 is down, and from tomorrow node-2 will running.
7. INV-1.3 at SMB-6&amp;7 and INV-1.2 at SMB 5 com-card was burn due to rain and ground faild.
8. INV-2.3, SMB-7, String -14 and 15 was down due to Modules fauity.</t>
  </si>
  <si>
    <t xml:space="preserve">
1. ICR-2, INV-3, Node-3.
2. ICR-1, INV-1, 2 &amp; 3.</t>
  </si>
  <si>
    <t>1. Daily Visual inspection.
2. Inspection Done by SCADA.
3. Due to rain All Modules Cleaned.
4. ICR-1 INV-3 SMB 5 to 7 all modules, string Current and Voc checking work completed.
5. INV-2.2 Grass cutting has not completed due to machine problem.
6. INV-2.3 Node-3 down due to PI. SAT.(116), After interchange the conductor with node3 and now node 3 is down, and node-2 is running.
7. INV-1.3 at SMB-6&amp;7 and INV-1.2 at SMB 5 com-card was burn due to rain and ground faild.
8. INV-2.3, SMB-7, String -14 and 15 was down due to Modules fauity.</t>
  </si>
  <si>
    <t xml:space="preserve">
1.Due to PI. SAT. (116) node-3 at INV-2.3 was down. after Interchanged conductor with nde-2
2. Transformer Oil level fail and smoke observed from common neutral bushing. </t>
  </si>
  <si>
    <t>Grid fail at SS</t>
  </si>
  <si>
    <t>1. Daily Visual inspection.
2. Inspection Done by SCADA.
3. Due to rain All Modules Cleaned.
4. ICR-2 INV-1 SMB 1 to 3 all modules, string Current and Voc checking work completed.
5. INV-2.2 Grass cutting has not completed due to machine problem.
6. INV-2.3 Node-3 down due to PI. SAT.(116), After interchange the conductor with node3 and now node 3 is down, and node-2 is running.
7. INV-1.3 at SMB-6&amp;7 and INV-1.2 at SMB 5 com-card was burn due to rain and ground faild.
8. INV-2.3, SMB-7, String -14 and 15 was down due to Modules fauity.
9. New 3 MW plant take shoutdown by MSPL from 17:40 due to closing punch points.</t>
  </si>
  <si>
    <r>
      <t xml:space="preserve">1. Daily Visual inspection.
2. Inspection Done by SCADA.
3. Due to rain All Modules Cleaned.
4. ICR-2 INV-1 SMB 4 to 6 all modules, string Current and Voc checking work completed.
5. INV-2.2 Grass cutting has not completed due to machine problem.
6. INV-2.3 Node-3 down due to PI. SAT.(116), After interchange the conductor with node3 and now node 3 is down, and node-2 is running.
7. INV-1.3 at SMB-6&amp;7 and INV-1.2 at SMB 5 com-card was burn due to rain and ground faild.
8. INV-2.3, SMB-7, String -14 and 15 was down due to Modules fauity.
9. MCR float and boost charger showing earth fault and its now clear.
10. </t>
    </r>
    <r>
      <rPr>
        <b/>
        <sz val="10"/>
        <color theme="1"/>
        <rFont val="Arial"/>
        <family val="2"/>
      </rPr>
      <t>New plant MCR feeder control panel and MFM power connection come from LT panel-2, but today morning 1hr that power trip and there havent any UPS connection, so 335KWh was miss from New plant MFM.</t>
    </r>
  </si>
  <si>
    <t>1. Daily Visual inspection.
2. Inspection Done by SCADA.
3. Due to rain All Modules Cleaned.
4. ICR-2 INV-1 SMB 7, INV-2 SMB-1&amp;2 all modules, string Current and Voc checking work completed.
5. INV-2.2 Grass cutting has not completed due to machine problem.20 table manual grass cutting completed.
6. INV-2.3 Node-3 down due to PI. SAT.(116), After interchange the conductor with node3 and now node 3 is down, and node-2 is running.
7. INV-1.3 at SMB-6&amp;7 and INV-1.2 at SMB 5 com-card was burn due to rain and ground faild.
8. INV-2.3, SMB-7, String -14 and 15 was down due to Modules fauity.</t>
  </si>
  <si>
    <t>1. Daily Visual inspection.
2. Inspection Done by SCADA.
3. Due to rain All Modules Cleaned.
4. ICR-2 INV-2 SMB-3 to 5 all modules, string Current and Voc checking work completed.
5. INV-2.2, 15 table grass cutting completed, machine repair today.
6. INV-2.3 Node-3 down due to PI. SAT.(116), After interchange the conductor with node3 and now node 3 is down, and node-2 is running.
7. INV-1.3 at SMB-6&amp;7 and INV-1.2 at SMB 5 com-card was burn due to rain and ground faild.
8. INV-2.3, SMB-7, String -14 and 15 was down due to Modules fauity.</t>
  </si>
  <si>
    <t>1. Daily Visual inspection.
2. Inspection Done by SCADA.
3. Due to rain All Modules Cleaned.
4. ICR-2 INV-2 SMB-6,7 and INV-3 SMB-1 all modules, string Current and Voc checking work completed.
5. INV-2.2, 20 table grass cutting completed.
6. INV-2.3 Node-3 down due to PI. SAT.(116), After interchange the conductor with node3 and now node 3 is down, and node-2 is running.
7. INV-1.3 at SMB-6&amp;7 and INV-1.2 at SMB 5 com-card was burn due to rain and ground faild.
8. INV-2.3, SMB-7, String -14 and 15 was down due to Modules fauity.</t>
  </si>
  <si>
    <t>Grid fail at SS Due to Rain</t>
  </si>
  <si>
    <t>1. Daily Visual inspection.
2. Inspection Done by SCADA.
3. Due to rain All Modules Cleaned.
4. ICR-2 INV-3 SMB-2 to 4 all modules, string Current and Voc checking work completed.
5. INV-2.3 Node-3 down due to PI. SAT.(116), After interchange the conductor with node3 and now node 3 is down, and node-2 is running.
6. INV-1.3 at SMB-6&amp;7 and INV-1.2 at SMB 5 com-card was burn due to rain and ground faild.
7. INV-2.3, SMB-7, String -14 and 15 was down due to Modules fauity.</t>
  </si>
  <si>
    <t>Grid fail</t>
  </si>
  <si>
    <t xml:space="preserve">
1. ICR-2, INV-3, Node-3.
2. ICR-1, INV-1, 2 &amp; 3.
3. Outgoing VCB</t>
  </si>
  <si>
    <t>1&amp;2. 05:35:00
3. 16:35:00</t>
  </si>
  <si>
    <t>1&amp;2. 18:25:00
3. 16:36:00</t>
  </si>
  <si>
    <t>1&amp;2. 12:50:00
3. 00:01:00</t>
  </si>
  <si>
    <t xml:space="preserve">
1.Due to PI. SAT. (116) node-3 at INV-2.3 was down. after Interchanged conductor with nde-2.
2. Transformer Oil level fail and smoke observed from common neutral bushing. 
3. Due to over incoming voltage VCB was trip.</t>
  </si>
  <si>
    <t>1. Daily Visual inspection.
2. Inspection Done by SCADA.
3. Due to rain All Modules Cleaned.
4. ICR-2 INV-3 SMB-5 to 7 all modules, string Current and Voc checking work completed.
5. INV-2.3 Node-3 down due to PI. SAT.(116), After interchange the conductor with node3 and now node 3 is down, and node-2 is running.
6. INV-1.3 at SMB-6&amp;7 and INV-1.2 at SMB 5 com-card was burn due to rain and ground faild.
7. INV-2.3, SMB-7, String -14 and 15 was down due to Modules fauity.
8. INV-2.2, 16 table grass cutting completed.</t>
  </si>
  <si>
    <t>1. Daily Visual inspection.
2. Inspection Done by SCADA.
3. Due to rain All Modules Cleaned.
4. ICR-1, INV-1,2&amp;3 cleaning completed.
5. INV-2.3 Node-2 was replaced with new conductor and node-3 had connected own old conductor, and now node 3 and node-2 is running.
6. INV-1.3 at SMB-6&amp;7 and INV-1.2 at SMB 5 com-card was burn due to rain and ground faild.
7. INV-2.3, SMB-7, String -14 and 15 was down due to Modules fauity.
8. INV-2.1, 15 table grass cutting completed.</t>
  </si>
  <si>
    <t>1. ICR-1, INV-1, 2 &amp; 3.</t>
  </si>
  <si>
    <t xml:space="preserve">
1. Transformer Oil level fail and smoke observed from common neutral bushing. </t>
  </si>
  <si>
    <t xml:space="preserve">1. Daily Visual inspection.
2. Inspection Done by SCADA.
3. Due to rain All Modules Cleaned.
4. ICR-2, INV-1,2&amp;3 cleaning completed.
5. INV-1.3 at SMB-6&amp;7 and INV-1.2 at SMB 5 com-card was burn due to rain and ground faild.
6. INV-2.3, SMB-7, String -14 and 15 was down due to Modules fauity.
7. INV-2.1, 15 table grass cutting completed.
8. Power is not available, so DGR not completed today. </t>
  </si>
  <si>
    <t>08:10, 16:14, 17:12.</t>
  </si>
  <si>
    <t>7:42, 15:37, 17:06.</t>
  </si>
  <si>
    <t>1. Daily Visual inspection.
2. Inspection Done by SCADA.
3. Due to rain All Modules Cleaned.
4. Routine Physical Inspection of UPS, Battery and Battery Chargers completed.
5. INV-1.3 at SMB-6&amp;7 and INV-1.2 at SMB 5 com-card was burn due to rain and ground faild.
6. INV-2.3, SMB-7, String -14 and 15 was down due to Modules fauity.
7. INV-2.1, 15 table grass cutting completed.
8. ICR-2 SCADA was checked by neosillica and found gateway-1 RS485 port was damaged.</t>
  </si>
  <si>
    <t>1. Daily Visual inspection.
2. Inspection Done by SCADA.
3. Due to rain All Modules Cleaned.
4. Routine Physical Inspection of LT panel &amp; Earthpit checking (ICR -1,2 &amp; MCR) completed.
5. INV-1.3 at SMB-6&amp;7 and INV-1.2 at SMB 5 com-card was burn due to rain and ground faild.
6. INV-2.3, SMB-7, String -14 and 15 was down due to Modules fauity.
7. INV-2.1, 20 table grass cutting completed.
8. Grass cutting machine starter not working.</t>
  </si>
  <si>
    <t>1. Daily Visual inspection.
2. Inspection Done by SCADA.
3. Due to rain All Modules Cleaned.
4. Routine Physical Inspection of RTU&amp;MTU &amp; Earthpit checking (ICR -2 Structure) completed.
5. INV-1.3 at SMB-6&amp;7 and INV-1.2 at SMB 5 com-card was burn due to rain and ground faild.
6. INV-2.3, SMB-7, String -14 and 15 was down due to Modules fauity.
7. INV-2.1, 25 table grass cutting completed manually.
8. Grass cutting machine starter not working.
9. Trasnformer oil (ICR-1) taken by Esenner team.</t>
  </si>
  <si>
    <t>1. ICR-1, INV-1, 2 &amp; 3.
2.ICR-2,INV-2,NODE-2.
3..ICR-2,INV-2,NODE-2.</t>
  </si>
  <si>
    <t>1.18:30
2.11:55
3.18:30</t>
  </si>
  <si>
    <t>1.12:53:00
2.00:07:00
3.06:30:00</t>
  </si>
  <si>
    <t xml:space="preserve">
1. Transformer Oil level fail and smoke observed from common neutral bushing. 
2.Inverter contactor fault(121 code).
3.Due to 116 PI SATE error.</t>
  </si>
  <si>
    <t>1.05:37
2.11:48
3.12:00</t>
  </si>
  <si>
    <t>1. Daily Visual inspection.
2. Inspection Done by SCADA.
3. Due to rain All Modules Cleaned.
4. Routine Physical Inspection of Weather Station  &amp; Earthpit checking (LA Structure) completed.
5. INV-1.3 at SMB-6&amp;7 and INV-1.2 at SMB 5 com-card was burn due to rain and ground faild.
6. INV-2.3, SMB-7, String -14 and 15 was down due to Modules fauity.
7. INV-2.2, 30 table grass cutting completed manually.
8. Grass cutting machine starter not working.
9. ICR-2,INV-2,NODE-2 off due to116 PI SATE error.</t>
  </si>
  <si>
    <t>1. ICR-1, INV-1, 2 &amp; 3.
2.ICR-2,INV-2,NODE-2..</t>
  </si>
  <si>
    <t>1&amp;2.05:33</t>
  </si>
  <si>
    <t>1&amp;2.18:24</t>
  </si>
  <si>
    <t xml:space="preserve">
1. Transformer Oil level fail and smoke observed from common neutral bushing. 
2.Due to 116 PI SATE error.</t>
  </si>
  <si>
    <t>1. Daily Visual inspection.
2. Inspection Done by SCADA.
3. Due to rain All Modules Cleaned.
4. Routine Physical Inspection of Fire Detector &amp; Street Light(1 to 21) checking completed.
5. INV-1.3 at SMB-6&amp;7 and INV-1.2 at SMB 5 com-card was burn due to rain and ground faild.
6. INV-2.3, SMB-7, String -14 and 15 was down due to Modules fauity.
7. Grass cutting machine starter not working.
8. ICR-2,INV-2,NODE-2 off due to116 PI SATE error.</t>
  </si>
  <si>
    <t>1. Daily Visual inspection.
2. Inspection Done by SCADA.
3. Due to rain All Modules Cleaned.
4. Routine Physical Inspection of HT panel and VCB cleaning &amp; Street Light(22 to 44) checking completed.
5. INV-1.3 at SMB-6&amp;7 and INV-1.2 at SMB 5 com-card was burn due to rain and ground faild.
6. INV-2.3, SMB-7, String -14 and 15 was down due to Modules fauity.
7. Grass cutting machine starter not working.
8. INV-2.3, 30 table grass cutting completed manually.
9. ICR-2,INV-2,NODE-2 off due to116 PI SATE error. We are replaced conductor between node-1 and node-2 properly, but due to low irradiation we cannt test, tomorrow morning we are test. now all node are on condition.</t>
  </si>
  <si>
    <t>1. Daily Visual inspection.
2. Inspection Done by SCADA.
3. Due to rain All Modules Cleaned.
4. Routine Physical Inspection of HT panel and VCB cleaning (ICR-1) &amp; Street Light(45 to 66) checking completed.
5. INV-1.3 at SMB-6&amp;7 and INV-1.2 at SMB 5 com-card was burn due to rain and ground faild.
6. INV-2.3, SMB-7, String -14 and 15 was down due to Modules fauity.
7. Grass cutting machine starter not working.
8. INV-2.3, 30 table grass cutting completed manually.
9. ICR-2,INV-2,NODE-2 off due to116 PI. SAT. error. We are replaced conductor between node-1 and node-2 properly, but Now node-1 was showing PI. SAT. so, Node-1 is off condition and node-2 is running.</t>
  </si>
  <si>
    <t>1. ICR-1, INV-1, 2 &amp; 3.
2.ICR-2,INV-2,NODE-1..</t>
  </si>
  <si>
    <t>1. Daily Visual inspection.
2. Inspection Done by SCADA.
3. Due to rain All Modules Cleaned.
4. Routine Physical Inspection of HT panel and VCB cleaning (ICR-2) checking completed.
5. INV-1.3 at SMB-6&amp;7 and INV-1.2 at SMB 5 com-card was burn due to rain and ground faild.
6. INV-2.3, SMB-7, String -14 and 15 was down due to Modules fauity.
7. Grass cutting machine starter not working.
8. INV-2.3, 21 table grass cutting completed manually.
9. ICR-2,INV-2,NODE-2 off due to116 PI. SAT. error. We are replaced conductor between node-1 and node-2 properly, but Now node-1 was showing PI. SAT. so, Node-1 is off condition and node-2 is running.</t>
  </si>
  <si>
    <t>1. Daily Visual inspection.
2. Inspection Done by SCADA.
3. Due to rain All Modules Cleaned.
4. Routine Physical Inspection of street light (67 to 88) checking completed.
5. INV-1.3 at SMB-6&amp;7 and INV-1.2 at SMB 5 com-card was burn due to rain and ground faild.
6. INV-2.3, SMB-7, String -14 and 15 was down due to Modules fauity.
7. Grass cutting machine starter not working.
8. INV-1.1, 30 table grass cutting completed manually.
9. ICR-2,INV-2,NODE-2 off due to116 PI. SAT. error. We are replaced conductor between node-1 and node-2 properly, but Now node-1 was showing PI. SAT. so, Node-1 is off condition and node-2 is running.</t>
  </si>
  <si>
    <t>1. Daily Visual inspection.
2. Inspection Done by SCADA.
3. Due to rain All Modules Cleaned.
4. Routine Physical Inspection of Trasnformer(ICR-2) and street light (89 to 120) checking completed.
5. INV-1.3 at SMB-6&amp;7 and INV-1.2 at SMB 5 com-card was burn due to rain and ground faild.
6. INV-2.3, SMB-7, String -14 and 15 was down due to Modules fauity.
7. Grass cutting machine starter not working.
8. INV-1.1, 25 table grass cutting completed manually.
9. ICR-2,INV-2,NODE-2 off due to116 PI. SAT. error. We are replaced conductor between node-1 and node-2 properly, but Now node-1 was showing PI. SAT. so, Node-1 is off condition and node-2 is running.
10. new 3 mW plant, inv-5 was damaged due to internal fault.
11. yesterday we were checking tighten of 1.5MVA transformer for oil leakage.</t>
  </si>
  <si>
    <t>1. Daily Visual inspection.
2. Inspection Done by SCADA.
3. Due to rain All Modules Cleaned.
4. Routine Physical Inspection of SCADA and street light (121to 149 ) checking completed.
5. INV-1.3 at SMB-6&amp;7 and INV-1.2 at SMB 5 com-card was burn due to rain and ground faild.
6. INV-2.3, SMB-7, String -14 and 15 was down due to Modules fauity.
7. Grass cutting machine starter not working.
8. INV-1.2, 25 table grass cutting completed manually.
9. ICR-2,INV-2,NODE-2 Contactor changing completed.
10. new 3 mW plant, inv-5 was damaged due to internal fault.</t>
  </si>
  <si>
    <t>1. Daily Visual inspection.
2. Inspection Done by SCADA.
3. Due to rain All Modules Cleaned.
4. Routine Physical Inspection of HT switch yard checking completed.
5. INV-1.3 at SMB-6&amp;7 and INV-1.2 at SMB 5 com-card was burn due to rain and ground faild.
6. INV-2.3, SMB-7, String -14 and 15 was down due to Modules fauity.
7. Grass cutting machine starter not working.
8. new 3 mW plant, inv-5 was damaged due to internal fault.</t>
  </si>
  <si>
    <t>1. Daily Visual inspection.
2. Inspection Done by SCADA.
3. Due to rain All Modules Cleaned.
4. Routine Physical Inspection of  RO plant checking completed.
5. INV-1.3 at SMB-6&amp;7 and INV-1.2 at SMB 5 com-card was burn due to rain and ground faild.
6. INV-2.3, SMB-7, String -14 and 15 was down due to Modules fauity.
7. Grass cutting machine starter not working.
8. INV-1.2 , 25 nos table grass cutting completed manually.
9.. new 3 mW plant, inv-5 was damaged due to internal fault. Today service engineer come and check.</t>
  </si>
  <si>
    <t>1. Daily Visual inspection.
2. Inspection Done by SCADA.
3. Due to rain All Modules Cleaned.
4. Routine Physical Inspection of  LA checking completed.
5. INV-1.3 at SMB-6&amp;7 and INV-1.2 at SMB 5 com-card was burn due to rain and ground faild.
6. INV-2.3, SMB-7, String -14 and 15 was down due to Modules fauity.
7. Grass cutting machine starter not working.
8. INV-1.2 , 29 nos table grass cutting completed manually.
9.. new 3 mW plant, inv-5 was damaged due to internal fault.</t>
  </si>
  <si>
    <t>1. ICR-1, INV-1, 2 &amp; 3.
2. ICR 2 INV 1</t>
  </si>
  <si>
    <t>1. 12:25:00
2. 00:21:00</t>
  </si>
  <si>
    <t>1. 05:41:00
2. 12:38:00</t>
  </si>
  <si>
    <t>1. 18:06:00
2. 12:59:00</t>
  </si>
  <si>
    <t>1. Daily Visual inspection.
2. Inspection Done by SCADA.
3. Due to rain All Modules Cleaned.
4. Due to rain some module chacking work was pending, today completed that work.
5. INV-1.3 at SMB-6&amp;7 and INV-1.2 at SMB 5 com-card was burn due to rain and ground faild.
6. INV-2.3, SMB-7, String -14 and 15 was down due to Modules fauity.
7. Grass cutting machine starter not working.
8. INV-1.1 , 31 nos table grass cutting completed manually.
9. new 3 mW plant, inv-5 was damaged due to internal fault.</t>
  </si>
  <si>
    <t xml:space="preserve">
1. Transformer Oil level fail and smoke observed from common neutral bushing. 
2. 121 Contactor fail.</t>
  </si>
  <si>
    <t>1. 05:41:00
2. 13:30:00
3. 16:10:00</t>
  </si>
  <si>
    <t>1. ICR-1, INV-1,2&amp;3
2. ICR-2, INV-1.
3. ICR-2, INV-2.</t>
  </si>
  <si>
    <t>1. 18:03:00
2. 15:40:00
3. 17:34:00</t>
  </si>
  <si>
    <t>1. 12:22:00
2. 02:10:00
3. 01:24:00</t>
  </si>
  <si>
    <t>1. Transformer Oil level fail and smoke observed from common neutral bushing. 
2&amp;3. Inv checking by ingeteam engineer.</t>
  </si>
  <si>
    <t>1. Daily Visual inspection.
2. Inspection Done by SCADA.
3. Due to rain All Modules Cleaned.
4. ICR-1 INV-1  SMB 1 to 7 all modules, string Current and Voc checking work completed. 
5. INV-1.3 at SMB-6&amp;7 and INV-1.2 at SMB 5 com-card was burn due to rain and ground faild.
6. INV-2.3, SMB-7, String -14 and 15 was down due to Modules fauity.
7. Grass cutting machine starter not working.
8. INV-1.3, 35 nos table grass cutting completed manually.
9. new 3 mW plant, inv-5 was damaged due to internal fault.
10. ICR-2 INV-1 RTM relay bypass completed by Ingeteam Engineer due to Contarcor fail(121).</t>
  </si>
  <si>
    <t>Cumulative              Aug-2019</t>
  </si>
  <si>
    <t>1. 05:49:00
2. 11:29:00
3. 11:29:00
4. 12:39:00</t>
  </si>
  <si>
    <t>1. 18:25:00
2. 11:39:00
3. 11:41:00
4. 13:26:00</t>
  </si>
  <si>
    <t>1. 12:36:00
2. 00:10:00
3. 00:12:00
4. 00:47:00</t>
  </si>
  <si>
    <t>1. Transformer Oil level fail and smoke observed from common neutral bushing. 
2&amp;3. Inv checking by ingeteam engineer.
4.Inverter contactor fault(121 code).</t>
  </si>
  <si>
    <t>1. Daily Visual inspection.
2. Inspection Done by SCADA.
3. Due to rain All Modules Cleaned.
4. ICR-1 INV-2  SMB 1 to 7 all modules, string Current and Voc checking work completed. 
5. INV-1.3 at SMB-6&amp;7 and INV-1.2 at SMB 5 com-card was burn due to rain and ground faild.
6. INV-2.3, SMB-7, String -14 and 15 was down due to Modules fauity.
7. Grass cutting machine starter not working.
8. INV-1.3, 25 nos table grass cutting completed manually.
9. new 3 mW plant, inv-5 was damaged due to internal fault.
10. ICR-2 INV-3 RTM relay bypass completed by Ingeteam Engineer due to Contarcor fail(121).</t>
  </si>
  <si>
    <t>1. ICR-1, INV-1,2&amp;3
2. ICR-2, INV-1.
3. ICR-2, INV-3.
4. ICR-2,INV-3.</t>
  </si>
  <si>
    <t>05;52</t>
  </si>
  <si>
    <t>1. ICR-1, INV-1,2&amp;3</t>
  </si>
  <si>
    <t xml:space="preserve">1. Transformer Oil level fail and smoke observed from common neutral bushing. </t>
  </si>
  <si>
    <t>17;58</t>
  </si>
  <si>
    <t>1. Daily Visual inspection.
2. Inspection Done by SCADA.
3. Due to rain All Modules Cleaned.
4. ICR-2 INV-2 SMB 1 to 7 all modules, string Current and Voc checking work completed.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
10. INV-1.3, 19 nos table grass cutting completed manually.</t>
  </si>
  <si>
    <t>1. Daily Visual inspection.
2. Inspection Done by SCADA.
3. Due to rain All Modules Cleaned.
4. ICR-2 INV-1 SMB 1 to 7 all modules, string Current and Voc checking work completed.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t>
  </si>
  <si>
    <t>1. Daily Visual inspection.
2. Inspection Done by SCADA.
3. Due to rain All Modules Cleaned.
4. ICR-1 INV-3 SMB 1 to 7 all modules, string Current and Voc checking work completed. 
5. INV-1.3 at SMB-6&amp;7 and INV-1.2 at SMB 5 com-card was burn due to rain and ground faild.
6. INV-2.3, SMB-7, String -14 and 15 was down due to Modules fauity.
7. Grass cutting machine starter not working.
8. INV-1.3, 20 nos table grass cutting completed manually.
9. new 3 mW plant, inv-5 was damaged due to internal fault.</t>
  </si>
  <si>
    <t>1. Daily Visual inspection.
2. Inspection Done by SCADA.
3. Due to rain All Modules Cleaned.
4. ICR-2 INV-2 SMB 1 to 7 all modules, string Current and Voc checking work not completed due   to rain.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
10. INV-1.3, 20 nos table grass cutting completed manually.</t>
  </si>
  <si>
    <t>1. Daily Visual inspection.
2. Inspection Done by SCADA.
3. Due to rain All Modules Cleaned.
4. ICR-1, INV-1,2&amp;3 cleaning completed. INV-2.3 SMB's checking pending due to rain.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
10. grass cutting not completed manually due to rain.</t>
  </si>
  <si>
    <t>Substation bracker issue.</t>
  </si>
  <si>
    <t>1. Daily Visual inspection.
2. Inspection Done by SCADA.
3. Due to rain All Modules Cleaned.
4. ICR-2, INV-1,2&amp;3 cleaning completed. INV-2.3 SMB's checking completed.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
10. ICR-2, 30 nos table grass cutting completed manually.</t>
  </si>
  <si>
    <t>LC for line trees cutting</t>
  </si>
  <si>
    <t>1. Daily Visual inspection.
2. Inspection Done by SCADA.
3. Due to rain All Modules Cleaned.
4. All UPS and batteries checking completed.
5. INV-1.3 at SMB-6&amp;7 and INV-1.2 at SMB 5 com-card was burn due to rain and ground faild.
6. INV-2.3, SMB-7, String -14 and 15 was down due to Modules fauity.
7. Grass cutting machine starter not working.
8. new 3 mW plant, inv-5 was damaged due to internal fault.
9.new 3 mw plant ACCB-1,INV-1,2&amp; 3 is down due to LT cable damaged.
10. ICR-2, 31 nos table grass cutting completed manually.
11. Overhead line all trees cutting completed.</t>
  </si>
  <si>
    <t>1. Daily Visual inspection.
2. Inspection Done by SCADA.
3. Due to rain All Modules Cleaned.
4.Routine Physical Inspection of LT panel &amp;  15 nos Earthpit checking  completed.
5. INV-1.3 at SMB-6&amp;7 and INV-1.2 at SMB 5 com-card was burn due to rain and ground faild.
6. INV-2.3, SMB-7, String -14 and 15 was down due to Modules fauity.
7. Grass cutting machine starter not working.
8. Today new 3 mW plant, inv-5 replaceing complet,now its running.
9.new 3 mw plant ACCB-1,INV-1,2&amp; 3 is down due to LT cable damaged.
10. ICR-2, 20 nos table grass cutting completed manually.2nd shift ICR-1 transformer LT side soil digging work done.</t>
  </si>
  <si>
    <t>1. Daily Visual inspection.
2. Inspection Done by SCADA.
3. Due to rain All Modules Cleaned.
4.Routine Physical Inspection of RTU ,MTU  panel &amp;   Earthpit(MCR,ICR-1)checking  completed.
5. INV-1.3 at SMB-6&amp;7 and INV-1.2 at SMB 5 com-card was burn due to rain and ground faild.
6. INV-2.3, SMB-7, String -14 and 15 was down due to Modules fauity.
7. Grass cutting machine starter not working.
8. Today jointer come at site and start ICR -1 transformer LT side cable join.
9.new 3 mw plant ACCB-1,INV-1,2&amp; 3 is down due to LT cable damaged.</t>
  </si>
  <si>
    <t xml:space="preserve">   05:44</t>
  </si>
  <si>
    <t>1. Daily Visual inspection.
2. Inspection Done by SCADA.
3. Due to rain All Modules Cleaned.
4.Routine Physical Inspection of Weather Station  &amp;  14 nos Earthpits checking  completed.
5. INV-1.3 at SMB-6&amp;7 and INV-1.2 at SMB 5 com-card was burn due to rain and ground faild.
6. INV-2.3, SMB-7, String -14 and 15 was down due to Modules fauity.
7. Grass cutting machine starter not working.
8. Today ICR-1 Transformer LT side cable joining completed.
9.new 3 mw plant ACCB-1,INV-1,2&amp; 3 is down due to LT cable damaged.
10. ICR-2, 30 nos table grass cutting completed manually.</t>
  </si>
  <si>
    <t>1. Daily Visual inspection.
2. Inspection Done by SCADA.
3. Due to rain All Modules Cleaned.
4.Routine Physical Inspection of Fire detector battery checking  completed.
5. INV-1.3 at SMB-6&amp;7 and INV-1.2 at SMB 5 com-card was burn due to rain and ground faild.
6. INV-2.3, SMB-7, String -14 and 15 was down due to Modules fauity.
7. Grass cutting machine starter not working.
8. ICR-1 Transformer LT side cable joining completed,but one cable megger value low.
9.New 3 mw plant ACCB-1,INV-1,2&amp; 3 is running.
10. ICR-2, 31 nos table grass cutting completed manually.</t>
  </si>
  <si>
    <t>1. Daily Visual inspection.
2. Inspection Done by SCADA.
3. Due to rain All Modules Cleaned.
4..Routine Physical Inspection of HT panel, VCB panel (MCR) &amp; EarthpitICR-2)checking  completed.
5. INV-1.3 at SMB-6&amp;7 and INV-1.2 at SMB 5 com-card was burn due to rain and ground faild.
6. INV-2.3, SMB-7, String -14 and 15 was down due to Modules fauity.
7. Grass cutting machine starter not working.
8.  ICR-1 Transformer LT side cable joining completed,but one cable megger value low.
9. ICR-2, 27  nos table grass cutting completed manually.</t>
  </si>
  <si>
    <t>1. Daily Visual inspection.
2. Inspection Done by SCADA.
3. Due to rain All Modules Cleaned.
4..Routine Physical Inspection of HT panel, VCB panel (ICR-1) checking  completed.
5. INV-1.3 at SMB-6&amp;7 and INV-1.2 at SMB 5 com-card was burn due to rain and ground faild.
6. INV-2.3, SMB-7, String -14 and 15 was down due to Modules fauity.
7. Grass cutting machine starter not working.
8.  ICR-1 Transformer LT side cable joining completed,but one cable megger value low.
9.Today MSPL street light cable pending work completed</t>
  </si>
  <si>
    <t>1. Daily Visual inspection.
2. Inspection Done by SCADA.
3. Due to rain All Modules Cleaned.
4..Routine Physical Inspection of HT panel, VCB panel (ICR-2) checking  completed.
5.Street Lights (1 to 22)  checking  completed.
6. INV-1.3 at SMB-6&amp;7 and INV-1.2 at SMB 5 com-card was burn due to rain and ground faild.
7. INV-2.3, SMB-7, String -14 and 15 was down due to Modules fauity.
8. Grass cutting machine starter not working.
9.  ICR-1 Transformer LT side cable joining completed,but one cable megger value low.
10. ICR-2, 18 nos table grass cutting completed manually.2nd shift due to rain grass cutting work stop.</t>
  </si>
  <si>
    <t>1. Daily Visual inspection.
2. Inspection Done by SCADA.
3. Due to rain All Modules Cleaned.
4..Routine Physical Inspection of Auxiliary Transformer(ICR-1) checking completed.
5.Street Lights (23 to 54)  checking  completed.
6. INV-1.3 at SMB-6&amp;7 and INV-1.2 at SMB 5 com-card was burn due to rain and ground faild.
7. INV-2.3, SMB-7, String -14 and 15 was down due to Modules fauity.
8. Grass cutting machine starter not working.
9.  ICR-1 Transformer LT side cable joining completed,but one cable megger value low.
10. ICR-2, 22 nos table grass cutting completed manually.2nd shift due to rain grass cutting work stop.</t>
  </si>
  <si>
    <t>1. Daily Visual inspection.
2. Inspection Done by SCADA.
3. Due to rain All Modules Cleaned.
4..Routine Physical Inspection of Power Transformer &amp; Auxiliary Transformer(ICR-2) checking completed.
5.Street Lights (55 to 66)  checking  completed.
6. INV-1.3 at SMB-6&amp;7 and INV-1.2 at SMB 5 com-card was burn due to rain and ground faild.
7. INV-2.3, SMB-7, String -14 and 15 was down due to Modules fauity.
8. Grass cutting machine starter not working.
9.  ICR-1 Transformer LT side cable joining completed,but one cable megger value low.
10.ICR-1,INV-1,SMB-7 burn due to ground fault.</t>
  </si>
  <si>
    <t xml:space="preserve"> Grid off due to rain.</t>
  </si>
  <si>
    <t>1. Daily Visual inspection.
2. Inspection Done by SCADA.
3. Due to rain All Modules Cleaned.
4..Routine Physical Inspection of SCADA &amp; DMS panel checking completed.
5.Street Lights (67 to 88)  checking  completed.
6. INV-1.3 at SMB-6&amp;7 and INV-1.2 at SMB 5 com-card was burn due to rain and ground faild.
7. INV-2.3, SMB-7, String -14 and 15 was down due to Modules fauity.
8. Grass cutting machine starter not working.
9. ICR-2, 30 nos table grass cutting completed manually.
10.  ICR-1 Transformer LT side cable joining completed,but one cable megger value low.
11.ICR-1,INV-1,SMB-7 burn due to ground fault.</t>
  </si>
  <si>
    <t>1. Daily Visual inspection.
2. Inspection Done by SCADA.
3. Due to rain All Modules Cleaned.
4..Routine Physical Inspection of HT switch yard checking completed.
5.Street Lights (89 to 120)  checking  completed.
6. INV-1.3 at SMB-6&amp;7 and INV-1.2 at SMB 5 com-card was burn due to rain and ground faild.
7. INV-2.3, SMB-7, String -14 and 15 was down due to Modules fauity.
8. Grass cutting machine starter not working.
9. ICR-2, 31 nos table grass cutting completed manually.
10.  ICR-1 Transformer LT side cable joining completed,but one cable megger value low.
11.ICR-1,INV-1,SMB-7 burn due to ground fault.</t>
  </si>
  <si>
    <t>1. ICR-1, INV-1,2&amp;3
2.ICR-2,INV-1,SMB-7</t>
  </si>
  <si>
    <t>1.05:48
2.11:28</t>
  </si>
  <si>
    <t>1.18:10
2.18:10</t>
  </si>
  <si>
    <t>1.12:22
2.06:42</t>
  </si>
  <si>
    <t>1. Transformer Oil level fail and smoke observed from common neutral bushing. 
2.Ground fault.</t>
  </si>
  <si>
    <t>1. Daily Visual inspection.
2. Inspection Done by SCADA.
3. Due to rain All Modules Cleaned.
4..Routine Physical Inspection of RO plant checking completed.
5.ICR-2,INV-1,2,3 Cleaning work not complet.
6.Street Lights (121 to 149)  checking not  completed.
7. INV-1.3 at SMB-6&amp;7 and INV-1.2 at SMB 5 com-card was burn due to rain and ground faild.
8. INV-2.3, SMB-7, String -14 and 15 was down due to Modules fauity.
9. Grass cutting machine starter not working.
10. ICR-2, 18 nos table grass cutting completed manually.aAfter help for Transformer work.
11.  ICR-1 Transformer LT side cable joining completed,but one cable megger value low.
12.ICR-1,INV-1,SMB-7 burn due to ground fault.
13.Today ICR-1 Transformer installation work done.</t>
  </si>
  <si>
    <t>1. Daily Visual inspection.
2. Inspection Done by SCADA.
3. Due to rain All Modules Cleaned.
4.Street Lights (121 to 149)  checking not  completed.
5. INV-1.3 at SMB-6&amp;7 and INV-1.2 at SMB 5 com-card was burn due to rain and ground faild.
6. INV-2.3, SMB-7, String -14 and 15 was down due to Modules fauity.
7. Grass cutting machine starter not working.
8.Today  grass cutting not completed manually.due to ICR-1 Transformer work.
9.  ICR-1 Transformer LT side cable joining completed,but one cable megger value low.
10.ICR-1,INV-1,SMB-7 burn due to ground fault.
11.Today ICR-1 Transformer Earthpit  work &amp; HV side tighting work done.</t>
  </si>
  <si>
    <t>1. Daily Visual inspection.
2. Inspection Done by SCADA.
3. Due to rain All Modules Cleaned.
4.Street Lights (121 to 149)  checking not  completed.
5. INV-1.3 at SMB-6&amp;7 and INV-1.2 at SMB 5 com-card was burn due to rain and ground faild.
6. INV-2.3, SMB-7, String -14 and 15 was down due to Modules fauity.
7. Grass cutting machine starter not working.
8.ICR-2 ,15 nos   grass cutting  completed manually.
9.ICR-1,INV-1,SMB-7 burn due to ground fault.
10.Today ICR-1 Transformer oil filling   &amp; LT side box fiting work done.</t>
  </si>
  <si>
    <t>1. Daily Visual inspection.
2. Inspection Done by SCADA.
3. Due to rain All Modules Cleaned.
4.Street Lights (121 to 149)  checking not  completed.
5. INV-1.3 at SMB-6&amp;7 and INV-1.2 at SMB 5 com-card was burn due to rain and ground faild.
6. INV-2.3, SMB-7, String -14 and 15 was down due to Modules fauity.
7. Grass cutting machine starter not working.
8.ICR-2 ,17 nos   grass cutting  completed manually.
9.ICR-1,INV-1,SMB-7 burn due to ground fault.
10.Today ICR-1 Transformer HV &amp; LV cable conation complet,HV side megger ,LV side ratio testing completed.</t>
  </si>
  <si>
    <t>1. Daily Visual inspection.
2. Inspection Done by SCADA.
3. Due to rain All Modules Cleaned.
4. Street Lights (121 to 149)  checking not  completed.
5. INV-1.3 at SMB-6&amp;7 and INV-1.2 at SMB 5 com-card was burn due to rain and ground faild.
6. INV-2.3, SMB-7, String -14 and 15 was down due to Modules fauity.
7. Grass cutting machine starter not working.
8. ICR-1,INV-1,SMB-7 burn due to ground fault.
9. Today ICR-1 Transformer after all connection completed,we are charge one time (16:30) with out load ,its running 30 minute.When we are give INV  load INV-1.3 AC cable is blust . so we are remove LV 1 cable from transformer.
Now we are again charge transformer with LV-1 cable and out load, its running with out any problem, morning we start INV-1.1 and 1.2</t>
  </si>
  <si>
    <t>1. Daily Visual inspection.
2. Inspection Done by SCADA.
3. Due to rain All Modules Cleaned.
4. Street Lights (121 to 149)  checking not  completed.
5. INV-1.3 at SMB-6&amp;7 and INV-1.2 at SMB 5 com-card was burn due to rain and ground faild.
6. INV-2.3, SMB-7, String -14 and 15 was down due to Modules fauity.
7. Grass cutting machine starter not working.
8. ICR-1,INV-1,SMB-7 burn due to ground fault.
9.ICR-2,INV-1,SMB-7 running without string nos 13.
10.ICR-1,INV-1 &amp; 2 running.but after 17:05 off due to Auxiliary Transformer problem,now its off condition.
11. INV-1.1, SMB- 5 is running without string no- 12. INV-1.1, SMB-3 is off condition due to ground fault.
12. ICR-1 ,30 nos table  grass cutting  completed manually.</t>
  </si>
  <si>
    <t>1. Daily Visual inspection.
2. Inspection Done by SCADA.
3. Due to rain All Modules Cleaned.
4. Street Lights (121 to 149)  checking not  completed.
5. INV-1.3 at SMB-6&amp;7 and INV-1.2 at SMB 5 com-card was burn due to rain and ground faild.
6. INV-2.3, SMB-7, String -14 and 15 was down due to Modules fauity.
7. Grass cutting machine starter not working.
8. ICR-1,INV-1,SMB-7 burn due to ground fault.
9. ICR-1,INV-1 &amp; 2 running from 13:40. but aux transformer is isolated condition and Auxiliary supply given from MCR.
10. INV-1.1, SMB- 5 is running without string no- 12. INV-1.1, SMB-3 is off condition due to ground fault.
11. ICR-1 ,20 nos table  grass cutting  completed manually.
12. ICR-2 silica gel replaced.</t>
  </si>
  <si>
    <t>1. ICR-1, INV-1,2
2. ICR-1,INV-3
3. ICR-2,INV-1,SMB-7
4. INV-1.1, SMB-7,3
5. INV-1.2, SMB-5</t>
  </si>
  <si>
    <t>1.05:53
2,4&amp;5. 05:53
3.05:53</t>
  </si>
  <si>
    <t xml:space="preserve">1.08:02
2,4&amp;5.18:02
3.09:21
</t>
  </si>
  <si>
    <t>1.02:09:00
2,4&amp;5.12:09:00
3.03:28:00</t>
  </si>
  <si>
    <t>1.RTM relay &amp; AC protation issue.
2.AC cable side blust.
3.Ground fault.
4&amp;5. SMB Burn and Ground fault.</t>
  </si>
  <si>
    <t>1. ICR-1, INV-1,2
2.ICR-1,INV-3
3. INV-1.1, SMB-7,3
4. INV-1.2, SMB-5</t>
  </si>
  <si>
    <t xml:space="preserve">1.05:50
2,3&amp;4.05:50
</t>
  </si>
  <si>
    <t xml:space="preserve">1.13:40
2,3&amp;4.18:15
</t>
  </si>
  <si>
    <t xml:space="preserve">1.07:50:00
2,3&amp;4.12:09:00
</t>
  </si>
  <si>
    <t>1.Auxiliary supply issue.
2.AC cable side blust.
3&amp;4. SMB Burn and Ground fault.</t>
  </si>
  <si>
    <t>Grid fail from SS</t>
  </si>
  <si>
    <t>1. ICR-1, INV-3
2. ICR-1, INV-1
3. ICR-1, INV-2
4. INV-1.1, SMB-7,3
5. INV-1.2, SMB-5
6. INV-1.1, SMB-1
7. INV-1.2, SMB-4
8. INV-1.2, Node-3</t>
  </si>
  <si>
    <t>1. 05:55
2. 12:20
3. 13:35
4. 05:55
5. 05:55
6. 12:20
7. 13:35
8. 11:30</t>
  </si>
  <si>
    <t>1. 18:10
2. 12:45
3. 13:50
4. 18:10
5. 18:10
6. 18:10
7. 18:10
8. 18:10</t>
  </si>
  <si>
    <t>1. 12:15
2. 00:25
3. 00:15
4. 12:15
5. 12:15
6. 05:50
7. 04:45
8. 06:40</t>
  </si>
  <si>
    <t>1. AC cable side blust and LV cable issue.
2&amp;3. Due to ground fault.
4. SMB burn and ground fault.
5. SMB burnd.
6&amp;7. due to ground fault.
8. AC protection alarm</t>
  </si>
  <si>
    <t>1. Daily Visual inspection.
2. Inspection Done by SCADA.
3. Due to rain All Modules Cleaned.
4. Street Lights (121 to 149)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INV-1.1, SMB- 5 is running without string no- 12. INV-1.1, SMB-3 and 1 is off condition due to ground fault.
10. ICR-1 ,31 nos table  grass cutting  completed manually.</t>
  </si>
  <si>
    <t>1. ICR-1, INV-3
2. INV-1.1, SMB-7
3. INV-1.1, SMB-3
4. INV-1.1, SMB-1
5. INV-1.2, SMB-5
6. INV-1.2, SMB-4
7. INV-1.2, Node-3</t>
  </si>
  <si>
    <t>1. 06:01
2. 06:01
3. 06:01
4. 06:01
5. 06:01
6. 06:01
7. 06:01</t>
  </si>
  <si>
    <t>1. 18:05
2. 18:05
3. 13:20
4. 13:10
5. 18:05
6. 18:05
7. 17:20</t>
  </si>
  <si>
    <t>1. 12:04
2. 12:04
3. 07:19
4. 07:09
5. 12:04
6. 12:04
7. 11:19</t>
  </si>
  <si>
    <t>1. AC cable side blust and LV cable issue.
2. SMB burn.
3. Due to ground fault.
4. Due to ground fault.
5. SMB burnd.
6. Due to ground fault.
7. AC protection alarm</t>
  </si>
  <si>
    <t>1. Daily Visual inspection.
2. Inspection Done by SCADA.
3. Due to rain All Modules Cleaned.
4. ICR-1 all inverter cleaning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INV-1.1, SMB- 5, 3 and 1 is running from today.
10. ICR-1 ,30 nos table  grass cutting  completed manually.
11. INV-2.1 to INV-2.3 OFC cable chenge then also problem not solved, so now it running with old condition.</t>
  </si>
  <si>
    <t>1. ICR-1, INV-3
2. INV-1.1, SMB-7
3. INV-1.2, SMB-5
4. INV-1.2, SMB-4</t>
  </si>
  <si>
    <t xml:space="preserve">1. AC cable side blust and LV cable issue.
2. SMB burn.
3. Due to ground fault.
4. SMB burnd.
</t>
  </si>
  <si>
    <t>1. Daily Visual inspection.
2. Inspection Done by SCADA.
3. Due to rain All Modules Cleaned.
4. ICR-2 all inverter cleaning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,12 nos table  grass cutting  completed manually.</t>
  </si>
  <si>
    <t>Grid fail due to rain</t>
  </si>
  <si>
    <t>1. ICR-1, INV-3
2. INV-1.1, SMB-7
3. INV-1.2, SMB-5
4. INV-1.2, SMB-4
05.MCR outgoing VCB panel.</t>
  </si>
  <si>
    <t xml:space="preserve">1. AC cable side blust and LV cable issue.
2. SMB burn.
3. Due to ground fault.
4. SMB burnd.
5.Due to over voltage.
</t>
  </si>
  <si>
    <t>1. Daily Visual inspection.
2. Inspection Done by SCADA.
3. Due to rain All Modules Cleaned.
4. All LA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,20 nos table  grass cutting  completed manually.</t>
  </si>
  <si>
    <t>1. 07:05
2. 07:05
3. 07:05
4. 07:05
5. 06:00</t>
  </si>
  <si>
    <t>1. 16:30
2. 16:30
3. 16:30
4. 16:30
5. 07:05</t>
  </si>
  <si>
    <t>1 to 4. 09:25
5. 01:05</t>
  </si>
  <si>
    <t>Cumulative              Sep-2019</t>
  </si>
  <si>
    <t>1.05:51
2.05:51
3.05:51
4.05:51
5. 05:51
6.14:00
7.07:08</t>
  </si>
  <si>
    <t>1.16:20
2. 16:20
3. 16:20
4. 16:20
5. 16:20
6.16:20
7.08:24</t>
  </si>
  <si>
    <t xml:space="preserve">1. AC cable side blast and LV cable issue.
2. SMB burn.
3. Due to ground fault.
4. SMB burnd.
5.Due to unbalance AC voltage
6.Due to communication card burn.
7.DC fault.
</t>
  </si>
  <si>
    <t>1. Daily Visual inspection.
2. Inspection Done by SCADA.
3. Due to rain All Modules Cleaned.
4. ICR -1 ,INV-1 , all SMB current &amp; voltage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t>
  </si>
  <si>
    <t>1. Daily Visual inspection.
2. Inspection Done by SCADA.
3. Due to rain All Modules Cleaned.
4. ICR -1 ,INV-2 , 1 to 4  SMB current &amp; voltage checking  completed.due rain all SMBs not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10.ICR-1 ,10 nos table  grass cutting  completed manually.</t>
  </si>
  <si>
    <t>1.17:00
2. 17:00
3. 17:00
4. 17:00
5. 17:00
6.17:00
7.06:50</t>
  </si>
  <si>
    <t xml:space="preserve">1. AC cable side blast and LV cable issue.
2. SMB burn.
3. Due to ground fault.
4. SMB burnd.
5.Due to unbalance AC voltage
6.Due to communication card burn.
</t>
  </si>
  <si>
    <t xml:space="preserve">1. Daily Visual inspection.
2. Inspection Done by SCADA.
3. Due to rain All Modules Cleaned.
4. . ICR -1 ,INV-3 , all SMBs  voltage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t>
  </si>
  <si>
    <t>1 to 5. 10:29:00
6. 02:20
7.01:16</t>
  </si>
  <si>
    <t>1.05:51
2.05:51
3.05:51
4.05:51
5. 05:51
6.14:00
7.06:43</t>
  </si>
  <si>
    <t>1 to 5. 11:08:00
6. 03:00:00
7. 00:07:00</t>
  </si>
  <si>
    <t xml:space="preserve">1. Daily Visual inspection.
2. Inspection Done by SCADA.
3. Due to rain All Modules Cleaned.
4. . ICR -2 ,INV-1 , all SMB current &amp; voltage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10.ICR-1 ,30 nos table  grass cutting  completed manually.
11.After reconnect AC contactor cable we are start node -1 of ICR-2,INV-2,its running.
</t>
  </si>
  <si>
    <t xml:space="preserve">1. AC cable side blast and LV cable issue.
2. SMB burn.
3. Due to ground fault.
4. SMB burnd.
5.Due to communication card burn.
6.Due to unbalance AC voltage.
7.Due to unbalance AC voltage of node -1.
</t>
  </si>
  <si>
    <t xml:space="preserve">1. Daily Visual inspection.
2. Inspection Done by SCADA.
3. Due to rain All Modules Cleaned.
4. . ICR -2 ,INV-2 ,SMBs current &amp; voltage checking not  completed due to rain.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10.ICR-1 ,10 nos table  grass cutting  completed manually.
</t>
  </si>
  <si>
    <t>1.06:14
2.06:14
3.06:14
4.06:14
5. 06:14
6.08:06
7.08:06</t>
  </si>
  <si>
    <t>1.17:45
2. 17:45
3. 17:45
4. 17:45
5. 17:45
6.17:45
7.08:15</t>
  </si>
  <si>
    <t>1 to 5. 11:31:00
6. 09:39:00
7. 00:09:00</t>
  </si>
  <si>
    <t>1.05:56
2.05:56
3.05:56
4.05:56
5. 05:56
6.05:56
7.05:56</t>
  </si>
  <si>
    <t>1.17:10
2. 17:10
3. 17:10
4. 17:10
5. 17:10
6.17:10
7.08:15</t>
  </si>
  <si>
    <t xml:space="preserve"> 1 to 6. 11:14:00
7. 02:19:00</t>
  </si>
  <si>
    <t xml:space="preserve">1. AC cable side blast and LV cable issue.
2. SMB burn.
3. Due to ground fault.
4. SMB burnd.
5.Due to communication card burn.
6.Due to unbalance AC voltage.
7.Transformer off due to oil level trip.
</t>
  </si>
  <si>
    <t>1. Daily Visual inspection.
2. Inspection Done by SCADA.
3. Due to rain All Modules Cleaned.
4. . ICR -2 ,INV-2 ,SMBs current &amp; voltage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 ICR-1 ,28 nos table  grass cutting  completed manually.</t>
  </si>
  <si>
    <t>1. to 6. 18:05
7. 07:20
8. 06:36</t>
  </si>
  <si>
    <t>1. to 8. 06:02</t>
  </si>
  <si>
    <t xml:space="preserve"> 1 to 6. 12:03:00
7. 01:18:00
8. 00:34:00</t>
  </si>
  <si>
    <t>1. AC cable side blast and LV cable issue.
2. SMB burn.
3. Due to ground fault.
4. SMB burnd.
5.Due to communication card burn.
6.Due to unbalance AC voltage.
7.Transformer off due to oil level trip.
8. Due to unbalance AC voltage we changed contactor and its not solved.</t>
  </si>
  <si>
    <t>1. Daily Visual inspection.
2. Inspection Done by SCADA.
3. Due to rain All Modules Cleaned.
4. ICR -2 ,INV-3 ,all SMBs current &amp; voltage checking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 ICR-1 ,20 nos table grass cutting completed manually and 5 nos modules shift from store to SMB-2.3.7.
11. ICR-1 all inverters cleaning completed.</t>
  </si>
  <si>
    <t>1. to 7. 05:49</t>
  </si>
  <si>
    <t>1. to 6. 18:10
7. 09:18</t>
  </si>
  <si>
    <t xml:space="preserve"> 1 to 6. 12:21:00
7. 03:29:00</t>
  </si>
  <si>
    <t>1. AC cable side blast and LV cable issue.
2. SMB burn.
3. Due to ground fault.
4. SMB burnd.
5.Due to communication card burn.
6.Due to unbalance AC voltage.
7.Transformer off due to oil level trip.</t>
  </si>
  <si>
    <t xml:space="preserve">Grid fail  </t>
  </si>
  <si>
    <t>1. to 6. 05:49</t>
  </si>
  <si>
    <t>1. to 5. 17:49
6. 16:47</t>
  </si>
  <si>
    <t xml:space="preserve"> 1 to 5. 11:54:00
6. 10:58:00</t>
  </si>
  <si>
    <t>1. AC cable side blast and LV cable issue.
2. SMB burn.
3. Due to ground fault.
4. SMB burnd.
5.Due to communication card burn.
6.Due to unbalance AC voltage.</t>
  </si>
  <si>
    <t>1. Daily Visual inspection.
2. Inspection Done by SCADA.
3. Due to rain All Modules Cleaned.
4. ICR-2 all inverters cleaning completed.
5. INV-1.3 at SMB-6&amp;7 and INV-1.2 at SMB 5 com-card was burn, INV-1.1, SMB-7 full burn due to rain and ground faild.
6. INV-2.3, SMB-7, String -14 and 15 was down due to Modules faulty.
7. Grass cutting machine starter not working.
8. ICR-1,INV-1 &amp; 2 running but aux transformer is isolated condition and Auxiliary supply given from MCR.
9. ICR-1 ,INV-1,SMB-6 off due to communication card burn. 
10. At ICR-1 transformer PRV inside water found with fungal and dust, now clean it and solved that problem.</t>
  </si>
  <si>
    <t xml:space="preserve">1. Daily Visual inspection.
2. Inspection Done by SCADA.
3. Due to rain All Modules Cleaned.
4. Physically inspection of all UPS, battery, battery charger completed.
5. INV-1.3 at SMB-6&amp;7 and INV-1.2 at SMB 5 com-card was burn, INV-1.1, SMB-7 full burn due to rain and ground faild.
6. INV-2.3, SMB-7, String -14 and 15 was down due to Modules faulty. today we removed all faulty modules from structure.
7. Grass cutting machine starter not working.
8. ICR-1,INV-1 &amp; 2 running but aux transformer is isolated condition and Auxiliary supply given from MCR.
9. ICR-1 ,INV-1,SMB-6 off due to communication card burn. </t>
  </si>
  <si>
    <t>1. AC cable side blast and LV cable issue.
2. SMB burn.
3. Due to ground fault.
4. SMB burnd.
5.Due to communication card burn.</t>
  </si>
  <si>
    <t>1. ICR-1, INV-3
2. INV-1.1, SMB-7
3. INV-1.2, SMB-4
4. INV-1.2, SMB-5
5. ICR-1,INV-1,SMB-6</t>
  </si>
  <si>
    <t>1. ICR-1, INV-3
2. INV-1.1, SMB-7
3. INV-1.2, SMB-4
4. INV-1.2, SMB-5
5. ICR-1,INV-1,SMB-6
6. ICR-2,INV-2,NODE-1</t>
  </si>
  <si>
    <t>1. ICR-1, INV-3
2. INV-1.1, SMB-7
3. INV-1.2, SMB-4
4. INV-1.2, SMB-5
5.ICR-2,INV-2,NODE-1
6.ICR-1,INV-1,SMB-6
7.ICR-1,INV-1</t>
  </si>
  <si>
    <t>1. ICR-1, INV-3
2. INV-1.1, SMB-7
3. INV-1.2, SMB-4
4. INV-1.2, SMB-5
5.ICR-2,INV-2,NODE-1
6.ICR-1,INV-1,SMB-6
7.ICR-1,INV-2</t>
  </si>
  <si>
    <t>1. ICR-1, INV-3
2. INV-1.1, SMB-7
3. INV-1.2, SMB-4
4. INV-1.2, SMB-5
5.ICR-2,INV-2,NODE-1
6.ICR-1,INV-1,SMB-6</t>
  </si>
  <si>
    <t>1. ICR-1, INV-3
2. INV-1.1, SMB-7
3. INV-1.2, SMB-4
4. INV-1.2, SMB-5
5.ICR-1,INV-1,SMB-6
6.ICR-2,INV-2,NODE-1
7.ICR-2,INV-2</t>
  </si>
  <si>
    <t>1. ICR-1, INV-3
2. INV-1.1, SMB-7
3. INV-1.2, SMB-4
4. INV-1.2, SMB-5
5.ICR-1,INV-1,SMB-6
6.ICR-2,INV-2,NODE-1
7.ICR-1,INV- 1 &amp; 2</t>
  </si>
  <si>
    <t>1. ICR-1, INV-3
2. INV-1.1, SMB-7
3. INV-1.2, SMB-4
4. INV-1.2, SMB-5
5. ICR-1,INV-1,SMB-6
6. ICR-2,INV-2,NODE-1
7. ICR-1,INV- 1 &amp; 2
8. ICR-2, INV-2.2</t>
  </si>
  <si>
    <t>1. ICR-1, INV-3
2. INV-1.1, SMB-7
3. INV-1.2, SMB-4
4. INV-1.2, SMB-5
5. ICR-1,INV-1,SMB-6
6. ICR-2,INV-2,NODE-1
7. ICR-1,INV- 1 &amp; 2</t>
  </si>
  <si>
    <t>1. Daily Visual inspection.
2. Inspection Done by SCADA.
3. Due to rain All Modules Cleaned.
4. Physically inspection of all LT panel checking completed.
5. INV-1.3 at SMB-6&amp;7 and INV-1.2 at SMB 5 com-card was burn, INV-1.1, SMB-7 full burn due to rain and ground faild.
6. INV-2.3, SMB-7, String -14 and 15 was down due to Modules faulty. we removed all faulty modules from structure and connected all good modules.
7. Grass cutting machine starter not working.
8. ICR-1,INV-1 &amp; 2 running but aux transformer is isolated condition and Auxiliary supply given from MCR.
9. ICR-1 ,INV-1,SMB-6 off due to communication card burn.
10. ICR-1,2 and MCR earthpit (15 nos) checking completed.
11. WMS not working properly with SCADA. we received data every 3min which is need to update every 1 min in SCADA.</t>
  </si>
  <si>
    <t>1. Daily Visual inspection.
2. Inspection Done by SCADA.
3. Due to rain All Modules Cleaned.
4. Physically inspection of RTU and MTU checking completed.
5. INV-1.3 at SMB-6&amp;7 and INV-1.2 at SMB 5 com-card was burn, INV-1.1, SMB-7 full burn due to rain and ground faild.
6. INV-2.3, SMB-7, String -14 and 15 was down due to Modules faulty. we removed all faulty modules from structure and connected all good modules.
7. Grass cutting machine starter not working.
8. ICR-1,INV-1 &amp; 2 running but aux transformer is isolated condition and Auxiliary supply given from MCR.
9. ICR-1 ,INV-1,SMB-6 off due to communication card burn.
10. Earth pit checking not completed due to rain.
11. WMS not working properly with SCADA. we received data every 3min which is need to update every 1 min in SCADA.
12. ICR-1 16 nos table manually grass cutting completed.</t>
  </si>
  <si>
    <t>07:15
07:35
10:44</t>
  </si>
  <si>
    <t>07:03
07:26
10:33</t>
  </si>
  <si>
    <t>00:12
00:12
00:11
total- 00:35</t>
  </si>
  <si>
    <t>1. ICR-1, INV-3
2. INV-1.1, SMB-7
3. INV-1.2, SMB-4
4. INV-1.2, SMB-5
5. ICR-1,INV-1,SMB-6
6. ICR-2, INV-2, Node-1</t>
  </si>
  <si>
    <t>1 to 5. 11:50
6. 09:50</t>
  </si>
  <si>
    <t>1 to 5. 05:55
6. 07:55</t>
  </si>
  <si>
    <t>1 to 6.17:45</t>
  </si>
  <si>
    <t>1. AC cable side blast and LV cable issue.
2. SMB burn.
3. Due to ground fault.
4. SMB burnd.
5. Due to communication card burn.
6. Due to unbalance AC voltage</t>
  </si>
  <si>
    <t>1. Daily Visual inspection.
2. Inspection Done by SCADA.
3. Due to rain All Modules Cleaned.
4. Physically inspection of WMS not checking completed due to observation and O&amp;M support, tomorrow we will finish.
5. INV-1.3 at SMB-6&amp;7 and INV-1.2 at SMB 5 com-card was burn, INV-1.1, SMB-7 full burn due to rain and ground faild.
6. INV-2.3, SMB-7, String -14 and 15 string was start from today.
7. Grass cutting machine starter not working.
8. ICR-1,INV-1 &amp; 2 running but aux transformer is isolated condition and Auxiliary supply given from MCR.
9. ICR-1 ,INV-1,SMB-6 off due to communication card burn.
10. Earth pit (15 nos) checking completed.
11. WMS not working properly with SCADA. we received data every 3min which is need to update every 1 min in SCADA.
12. ICR-1 &amp; 2, 31 nos table manually grass cutting completed.</t>
  </si>
  <si>
    <t>1 to 5.17:45
6. 11:04, 17:50
7. 12:41</t>
  </si>
  <si>
    <t>1 to 5. 05:50
6. 05:50, 12:35
7. 12:35</t>
  </si>
  <si>
    <t>1 to 5. 12:00
6. 10:29
7. 00:06</t>
  </si>
  <si>
    <t>1. AC cable side blast and LV cable issue.
2. SMB burn.
3. Due to ground fault.
4. SMB burnd.
5. Due to communication card burn.
6. Due to unbalance AC voltage.
7. Due to node-1 AC voltage unbalance.</t>
  </si>
  <si>
    <t>1. Daily Visual inspection.
2. Inspection Done by SCADA.
3. Due to rain All Modules Cleaned.
4. Physically inspection of WMS and fire detectors battery checking completed.
5. INV-1.3 at SMB-6&amp;7 and INV-1.2 at SMB 5 com-card was burn, INV-1.1, SMB-7 full burn due to rain and ground faild.
6. Grass cutting machine starter not working.
7. ICR-1,INV-1 &amp; 2 running but aux transformer is isolated condition and Auxiliary supply given from MCR.
8. ICR-1 ,INV-1,SMB-6 off due to communication card burn.
9. all Earth pit checking completed.
10. WMS not working properly with SCADA. we received data every 3min which is need to update every 1 min in SCADA.
11. ICR-1 &amp; 2, 30 nos table manually grass cutting completed.</t>
  </si>
  <si>
    <t>Wh/sq.m</t>
  </si>
  <si>
    <t>KWh/sq.m</t>
  </si>
  <si>
    <t>kWh/kWp</t>
  </si>
  <si>
    <t>km/h</t>
  </si>
  <si>
    <t>1 to 5. 05:50
6. 05:50</t>
  </si>
  <si>
    <t>1 to 5.17:26
6.11:35</t>
  </si>
  <si>
    <t>1 to 5. 11:36
6. 05:45</t>
  </si>
  <si>
    <t>1. Daily Visual inspection.
2. Inspection Done by SCADA.
3. Due to rain All Modules Cleaned.
4. Physically inspection of  HT panel, VCB panel of MCR checking &amp; cleaning  completed.
5. INV-1.3 at SMB-6&amp;7 and INV-1.2 at SMB 5 com-card was burn, INV-1.1, SMB-7 full burn due to rain and ground faild.
6. Grass cutting machine starter not working.
7. ICR-1,INV-1 &amp; 2 running but aux transformer is isolated condition and Auxiliary supply given from MCR.
8. ICR-1 ,INV-1,SMB-6 off due to communication card burn.
9. Today start Street Light checking.
10. WMS not working properly with SCADA. we received data every 3min which is need to update every 1 min in SCADA.
11. ICR-1 , 28 nos table manually grass cutting completed.</t>
  </si>
  <si>
    <t>1. AC cable side blast and LV cable issue.
2. SMB burn.
3. Due to ground fault.
4. SMB burnd.
5. Due to communication card burn.
6. Due to unbalance AC voltage.</t>
  </si>
  <si>
    <t>06:14
06:59</t>
  </si>
  <si>
    <t>00:10
00:10
total- 00:20</t>
  </si>
  <si>
    <t xml:space="preserve">1. ICR-1, INV-3
2. INV-1.1, SMB-7
3. INV-1.2, SMB-4
4. INV-1.2, SMB-5
5. ICR-1,INV-1,SMB-6
</t>
  </si>
  <si>
    <t xml:space="preserve">1. AC cable side blast and LV cable issue.
2. SMB burn.
3. Due to ground fault.
4. SMB burnd.
5. Due to communication card burn.
</t>
  </si>
  <si>
    <t>06:04
06:49</t>
  </si>
  <si>
    <t xml:space="preserve">1. Daily Visual inspection.
2. Inspection Done by SCADA.
3. Due to rain All Modules Cleaned.
4. Physically inspection of  HT panel, VCB panel of ICR-1 checking &amp; cleaning  completed.
5. INV-1.3 at SMB-6&amp;7 and INV-1.2 at SMB 5 com-card was burn, INV-1.1, SMB-7 full burn due to rain and ground faild.
6. Grass cutting machine starter not working.
7. ICR-1,INV-1 &amp; 2 running but aux transformer is isolated condition and Auxiliary supply given from MCR.
8. ICR-1 ,INV-1,SMB-6 off due to communication card burn.
9. Yesterday start Street Light checking,today also continue.
10. WMS not working properly with SCADA. we received data every 3min which is need to update every 1 min in SCADA.
</t>
  </si>
  <si>
    <t xml:space="preserve">1. ICR-1, INV-3
2. INV-1.1, SMB-7
3. INV-1.2, SMB-4
4. INV-1.2, SMB-5
5. INV-1.1, SMB-6
</t>
  </si>
  <si>
    <t xml:space="preserve">1. AC cable side blast and LV cable issue.
2. SMB burn.
3. Due to ground fault.
4. Due to communication card burn
5. Due to communication card burn.
</t>
  </si>
  <si>
    <t>1. Daily Visual inspection.
2. Inspection Done by SCADA.
3. Due to rain All Modules Cleaned.
4. Physically inspection of  HT panel, VCB panel of ICR-2 and ICOG-2 checking &amp; cleaning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1 to 22 Street Light checking completed.
9. WMS not working properly with SCADA. we received data every 3min which is need to update every 1 min in SCADA.
10. ICR-2 , 30 nos table manually grass cutting completed.</t>
  </si>
  <si>
    <t>1. 13:41
2. 14:38</t>
  </si>
  <si>
    <t>1. 13:31
2. 14:18</t>
  </si>
  <si>
    <t>1. Daily Visual inspection.
2. Inspection Done by SCADA.
3. Due to rain All Modules Cleaned.
4. Physically inspection of Power Transfermer (ICR-1) tightness checking &amp; cleaning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23 to 54 Street Light checking completed.
9. WMS not working properly with SCADA. we received data every 3min which is need to update every 1 min in SCADA.
10. ICR-2 , 30 nos table manually grass cutting completed.
11. Today Oil leakage from power transformer of ICR-1 HT side. After tightness, oil leakage has been stopped.
12. ICR-1,INV-1,node-2 side one AC fuse has been changed from INV-1.3,node-2.</t>
  </si>
  <si>
    <t>1. Daily Visual inspection.
2. Inspection Done by SCADA.
3. Due to rain All Modules Cleaned.
4. Physically inspection of Power Transfermer (ICR-2) tightness checking &amp; cleaning not completed due to rain.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55 to 66 Street Light checking not completed due to rain.
9. WMS not working properly with SCADA. we received data every 3min which is need to update every 1 min in SCADA.
10. ICR-2 , 15 nos table manually grass cutting completed.
11. Today Oil leakage from power transformer of ICR-1 HT side. After tightness, oil leakage has been stopped.
12. ICR-1,INV-1,node-2 side one AC fuse has been changed from INV-1.3,node-2.</t>
  </si>
  <si>
    <t>1. 06:47
2. 15:00</t>
  </si>
  <si>
    <t>1. 06:42
2. 14:55</t>
  </si>
  <si>
    <t>Grid Fail</t>
  </si>
  <si>
    <t>1. ICR-1, INV-3
2. INV-1.1, SMB-7
3. INV-1.2, SMB-4
4. INV-1.2, SMB-5
5. ICR-1,INV-1,SMB-6
6. INV-2.2, Node-1</t>
  </si>
  <si>
    <t>1 to 5. 05:55
6. 07:30</t>
  </si>
  <si>
    <t>1 to 6. 17:41</t>
  </si>
  <si>
    <t>1 to 5. 11:46
6. 10:11</t>
  </si>
  <si>
    <t>1. AC cable side blast and LV cable issue.
2. SMB burn.
3. Due to ground fault.
4. Due to communication card burn
5. Due to communication card burn.
6. ACV Unbalance.</t>
  </si>
  <si>
    <t>1. Daily Visual inspection.
2. Inspection Done by SCADA.
3. Due to rain All Modules Cleaned.
4. Physically inspection of SCADA &amp; DMS Panel tightness checking &amp; cleaning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67 to 88 Street Light checking not completed due to rain.
9. WMS not working properly with SCADA. we received data every 3min which is need to update every 1 min in SCADA.
10. ICR-2 , 26 nos table manually grass cutting completed.
11. 1.5 MVA Transformer &amp; Auxilary Transformer(75KVA)'s silicagel has been changed.</t>
  </si>
  <si>
    <t>1. 09:48
2. 13:44</t>
  </si>
  <si>
    <t>1. 09:35
2. 13:36</t>
  </si>
  <si>
    <t>1. ICR-1, INV-3
2. INV-1.1, SMB-7
3. INV-1.2, SMB-4
4. INV-1.2, SMB-5
5. ICR-1,INV-1,SMB-6
6. INV-2.2, Node-1
7. INV 2.2
8. INV 2.2, SMB-1</t>
  </si>
  <si>
    <t>1 to 6. 05:47
7. 10:20, 10:49
8. 11:20</t>
  </si>
  <si>
    <t>1 to 6. 17:25
7. 10:42, 11:20
8. 17:25</t>
  </si>
  <si>
    <t>1 to 6. 11:38
7. 00:22, 00:31
Total 00:53
8. 06:05</t>
  </si>
  <si>
    <t>1. AC cable side blast and LV cable issue.
2. SMB burn.
3. Due to ground fault.
4. Due to communication card burn
5. Due to communication card burn.
6. ACV Unbalance.
7. DC Fail
8. Ground Fault</t>
  </si>
  <si>
    <t>1. Daily Visual inspection.
2. Inspection Done by SCADA.
3. Due to rain All Modules Cleaned.
4. Physically inspection of Switchyard checking &amp; cleaning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89 to 120 Street Light checking not completed due to rain.
9. WMS not working properly with SCADA. we received data every 3min which is need to update every 1 min in SCADA.
10. ICR-2 , 30 nos table manually grass cutting completed.
11. Pending work ICR-2 Power Transformer &amp; Auxilary Transformer checking have completed.</t>
  </si>
  <si>
    <t>1. 08:20
2. 09:12
3. 16:30</t>
  </si>
  <si>
    <t>1. 07:30
2. 09:06
3. 14:24</t>
  </si>
  <si>
    <t>1. Daily Visual inspection.
2. Inspection Done by SCADA.
3. Due to rain All Modules Cleaned.
4. Physically inspection of RO plant checking &amp; cleaning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121 to 149 Street Light checking completed.
9. WMS not working properly with SCADA. we received data every 3min which is need to update every 1 min in SCADA.
10. ICR-2 , 20 nos table manually grass cutting completed.
11. MCR UPS was fail, out going supply voltage was zero. we are bypass that connection and now SCADA is running at row power.</t>
  </si>
  <si>
    <t>1 to 6. 05:56
7. 08:00
8. 07:55</t>
  </si>
  <si>
    <t>1. ICR-1, INV-3
2. INV-1.1, SMB-7
3. INV-1.2, SMB-4
4. INV-1.2, SMB-5
5. ICR-1,INV-1,SMB-6
6. INV-2.2, Node-1
7. INV-2.1, Node-4
8. INV-2.1</t>
  </si>
  <si>
    <t>1 to 8. 17:44</t>
  </si>
  <si>
    <t>1 to 6. 11:48
7. 09:44
8. 00:05</t>
  </si>
  <si>
    <t>1. AC cable side blast and LV cable issue.
2. SMB burn.
3. Due to ground fault.
4. Due to communication card burn
5. Due to communication card burn.
6. VAC Unbalance.
7. VAC Unbalance.
8. INV trip due to node-4 VAC alarm.</t>
  </si>
  <si>
    <t>1. Daily Visual inspection.
2. Inspection Done by SCADA.
3. Due to rain All Modules Cleaned.
4. Physically inspection of ICR-2 all Inverters checking &amp; cleaning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Physically inspection of LA.
9. MCR UPS was fail, out going supply voltage was zero. we are bypass that connection and now SCADA is running at row power.</t>
  </si>
  <si>
    <t>1 to 5. 17:33
6. 09:44</t>
  </si>
  <si>
    <t>1 to 5. 11:40
6. 03:51</t>
  </si>
  <si>
    <t>1. AC cable side blast and LV cable issue.
2. SMB burn.
3. Due to ground fault.
4. Due to communication card burn
5. Due to communication card burn.
6. VAC Unbalance.</t>
  </si>
  <si>
    <t>1. Daily Visual inspection.
2. Inspection Done by SCADA.
3. Due to rain All Modules Cleaned.
4. Physically inspection of ICR-1 all Inverters checking &amp; cleaning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30 nos table manually grass cutting completed.
9. MCR UPS was fail, out going supply voltage was zero. we are bypass that connection and now SCADA is running at row power.</t>
  </si>
  <si>
    <t>Specific Yield
(kWh/kWp)
3000 kWp</t>
  </si>
  <si>
    <t>1. ICR-1, INV-3
2. INV-1.1, SMB-7
3. INV-1.2, SMB-4
4. INV-1.2, SMB-5
5. ICR-1,INV-1,SMB-6
6. INV-2.2, Node-1
7. ICR-1, INV-2</t>
  </si>
  <si>
    <t>1 to 5. 06:09
6. 07:48
7. 13:00</t>
  </si>
  <si>
    <t>1 to 5. 17:37
6. 13:00
7. 17:37</t>
  </si>
  <si>
    <t>1 to 5. 11:28
6. 05:12
7. 04:37</t>
  </si>
  <si>
    <t>1. AC cable side blast and LV cable issue.
2. SMB burn.
3. Due to ground fault.
4. Due to communication card burn
5. Due to communication card burn.
6. VAC Unbalance.
7. INV trip with blank display, display not working.</t>
  </si>
  <si>
    <t>1. Daily Visual inspection.
2. Inspection Done by SCADA.
3. Due to rain All Modules Cleaned.
4. Physically inspection and checking store and cleaning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28 nos table manually grass cutting completed.
9. MCR UPS was fail, out going supply voltage was zero. we are bypass that connection and now SCADA is running at row power.
10. INV-2.2 was trip and display also not working so we didnt found any alarm. we are replaced one OFC PCB card and dispaly from INV1.3 (which was off condition), then also p[roblem not solved.</t>
  </si>
  <si>
    <t>Specific Yield
(kWh/kWp)
7290 kWp</t>
  </si>
  <si>
    <t xml:space="preserve">1. ICR-1, INV-3
2. INV-1.1, SMB-7
3. INV-1.2, SMB-4
4. INV-1.2, SMB-5
5. ICR-1,INV-1,SMB-6
6. INV-2.2, Node-1
</t>
  </si>
  <si>
    <t xml:space="preserve">1. AC cable side blast and LV cable issue.
2. SMB burn.
3. Due to ground fault.
4. Due to communication card burn
5. Due to communication card burn.
6. VAC Unbalance.
</t>
  </si>
  <si>
    <t>1. Daily Visual inspection.
2. Inspection Done by SCADA.
3. Due to rain All Modules Cleaned.
4. Physically inspection and checking store and cleaning completed &amp; 1.2 MW site Transformer silica gel changeing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20 nos table manually grass cutting completed,due to rain work stop.
9. MCR UPS was fail, out going supply voltage was zero. we are bypass that connection and now SCADA is running at row power.
10. INV-2.2 display is working after firmaware updateing.</t>
  </si>
  <si>
    <t>1. ICR-1, INV-3
2. INV-1.1, SMB-7
3. INV-1.2, SMB-4
4. INV-1.2, SMB-5
5. INV-1.1, SMB-6
6. INV-2.2, Node-1
7. ICR-2, INV-2
8. ICR-2, INV-1
9. ICR-2, INV-3
10. INV-2.1, Node-4
11. INV-2.3, Node-2</t>
  </si>
  <si>
    <t>1. AC cable side blast and LV cable issue.
2. SMB burn.
3. Due to ground fault.
4. Due to communication card burn
5. Due to communication card burn.
6. VAC Unbalance.
7. VAC Unbalance.
8. VAC Unbalance.
9. VAC Unbalance.
10. VAC Unbalance.
11. VAC Unbalance.</t>
  </si>
  <si>
    <t>1 to 5. 06:09
6. 09:23
7. 09:13
8. 14:35
9. 14:35
10. 14:55
11. 14:50</t>
  </si>
  <si>
    <t>1 to 5. 17:31
6. 17:31
7. 09:23
8. 14:55
9. 14:50
10. 17:31
11. 17:31</t>
  </si>
  <si>
    <t>1 to 5. 11:22
6. 08:08
7. 00:10
8. 00:20
9. 00:15
10. 02:36
11. 02:41</t>
  </si>
  <si>
    <t>1. Daily Visual inspection.
2. Inspection Done by SCADA.
3. Due to rain All Modules Cleaned.
4. Doe to rain all pending work stop.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27 nos table manually grass cutting completed,due to rain work stop.
9. MCR UPS was fail, out going supply voltage was zero. we are bypass that connection and now SCADA is running at row power.
10. INV-2.2 display is working after firmaware updateing.
11. From morning site incoming voltage was 35 kV from substation site.</t>
  </si>
  <si>
    <t>1. AC cable side blast and LV cable issue.
2. SMB burn.
3. Due to ground fault.
4. Due to communication card burn
5. Due to communication card burn.</t>
  </si>
  <si>
    <t>1. Daily Visual inspection.
2. Inspection Done by SCADA.
3. Due to rain All Modules Cleaned.
4. Due to rain water coming inside of cable trench, today we are removed water from MCR and ICR-2.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SMB area water was removed and thats why stop grass cutting.
9. MCR UPS was fail, out going supply voltage was zero. we are bypass that connection and now SCADA is running at row power.
today service engineer come at site and told main power bord have some problem and it need to replace and he take 2 days for that replacement.
10. INV-2.2 display is working after firmaware updateing.
11. From morning site incoming voltage was 34 kV upto plant down.
12. M seal puting completed at MCR roof all leakage point.
13. New plant LT Panel-2, UPS connection was wrong (Input and output connection reverse), today we do correct, and UPS connection share to outgoing panel temporary basic.</t>
  </si>
  <si>
    <t xml:space="preserve"> </t>
  </si>
  <si>
    <t>1. Daily Visual inspection.
2. Inspection Done by SCADA.
3. Due to rain All Modules Cleaned.
4. Due to rain water coming inside of cable trench, today we are removed water from ICR-2.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ICR-2, SMB area water was removed and thats why stop grass cutting.
9. MCR UPS was fail, out going supply voltage was zero. we are bypass that connection and now SCADA is running at row power.
service engineer come at site and told main power bord have some problem and it need to replace and he take 2 days for that replacement.
10. INV-2.2 display is working after firmaware updateing.
11. From morning site incoming voltage was 33 to 34 kV upto plant down.</t>
  </si>
  <si>
    <t>1. Daily Visual inspection.
2. Inspection Done by SCADA.
3. Due to rain All Modules Cleaned.
4. Due to rain water coming inside of cable trench, today we are removed water from ICR-2.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2 days for that replacement.
9. From morning site incoming voltage was 33 to 34 kV upto plant down.
10. Today sometimes weather station is not communacting properly with SCADA.</t>
  </si>
  <si>
    <t>1. Daily Visual inspection.
2. Inspection Done by SCADA.
3. Due to rain All Modules Cleaned.
4. Due to rain water coming inside of cable trench, today we are removed water from ICR-2.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Today sometimes weather station is not communacting properly with SCADA.
11. 3 MW new plant (plot-5) grass cutting start.</t>
  </si>
  <si>
    <t>Cumulative              Oct-2019</t>
  </si>
  <si>
    <t>07:44
13:53</t>
  </si>
  <si>
    <t>07:38
13:52</t>
  </si>
  <si>
    <t>Grid off</t>
  </si>
  <si>
    <t>00:06
00:01
total- 00:07</t>
  </si>
  <si>
    <t>1. Daily Visual inspection.
2. Inspection Done by SCADA.
3. Due to rain All Modules Cleaned.
4. ICR-1 INV-1 all modules and SMB's, string Current and Voc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weather station is not communacting properly with SCADA.
11. 3 MW new plant (plot-5 cmpleted, plot -4 start) grass cutting start.
12. ICR-1 ,9 nos table  grass cutting  completed manually.</t>
  </si>
  <si>
    <t>1. Daily Visual inspection.
2. Inspection Done by SCADA.
3. Due to rain All Modules Cleaned.
4. ICR-1 INV-2 all modules and SMB's, string Current and Voc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cmpleted, plot -4 start) grass cutting start.</t>
  </si>
  <si>
    <t xml:space="preserve">1. ICR-1, INV-3
2. INV-1.1, SMB-7
3. INV-1.1, SMB-6
4. INV-1.2, SMB-5
5. INV-1.2, SMB-4
</t>
  </si>
  <si>
    <t>1 to 4. 05:55
5. 05:55</t>
  </si>
  <si>
    <t>1 to 4. 17:04
5. 13:58</t>
  </si>
  <si>
    <t>1 to 4. 11:09
5. 08:03</t>
  </si>
  <si>
    <t>1. AC cable side blast and LV cable issue.
2. SMB burn.
3. Due to communication card burn.
4. SMB burnd.
5. Due to ground fault (string 8 and 10 off due to comm card senser burnd both place, String removed from SMB side and Modules side both.)</t>
  </si>
  <si>
    <t xml:space="preserve">1. ICR-1, INV-3
2. INV-1.1, SMB-7
3. INV-1.1, SMB-6
4. INV-1.2, SMB-5
</t>
  </si>
  <si>
    <t xml:space="preserve">1. Daily Visual inspection.
2. Inspection Done by SCADA.
3. Due to rain All Modules Cleaned.
4. ICR-1 INV-3 all modules and SMB's, string Voc were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completed, plot -4 continue) grass cutting.
11. ICR 2, one AC not working. So ICR-2 room temp increases. 
13. ICR-1, 30nos grass cutting have completed manually. </t>
  </si>
  <si>
    <t>1. AC cable side blast and LV cable issue.
2. SMB burn.
3. Due to communication card burn.
4. SMB burn.</t>
  </si>
  <si>
    <t>1. Daily Visual inspection.
2. Inspection Done by SCADA.
3. Due to rain All Modules Cleaned.
4. ICR-2 INV-1 all modules and SMB's, string Voc were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&amp; 4 completed, plot -3 continue) grass cutting.
11. ICR 2, one AC not working. So ICR-2 room temp increases. 
12. ICR-1, 26 nos grass cutting have completed manually. 
13. Due to AC magnetic fault,INV 2.1 NODE-2 was tripping again started automatically. Problem had solved afters discussion with anil (ingeteam).</t>
  </si>
  <si>
    <t xml:space="preserve">1. Daily Visual inspection.
2. Inspection Done by SCADA.
3. Due to rain All Modules Cleaned.
4. ICR-2 INV-2 all modules and SMB's, string Voc were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&amp; 4 completed, plot -3 continue) grass cutting.
11. ICR 2, one AC not working. So ICR-2 room temp increases. 
12. ICR-1, 30 nos grass cutting have completed manually. </t>
  </si>
  <si>
    <t xml:space="preserve">1. Daily Visual inspection.
2. Inspection Done by SCADA.
3. Due to rain All Modules Cleaned.
4. ICR-2 INV-3 all modules and SMB's, string Voc were checking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&amp; 4 completed, plot -3 continue) grass cutting.
11. ICR 2, one AC not working. So ICR-2 room temp increases. </t>
  </si>
  <si>
    <t xml:space="preserve">1. Daily Visual inspection.
2. Inspection Done by SCADA.
3. Due to rain All Modules Cleaned.
4. ICR-1 all inverters cleaning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&amp; 4 completed, plot -3 continue) grass cutting.
11. ICR 2, one AC not working. So ICR-2 room temp increases. 
12. Due to fault in incomer at garbham substation, grid incoming is not available. After talking to samaya &amp; substation engg, we isolate our outgoing VCB as well as switchyard VCB.
13. Radiation graph in weather station is not working well.
14. ICR-1, 20 nos grass cutting have completed manually. </t>
  </si>
  <si>
    <t xml:space="preserve">1. Daily Visual inspection.
2. Inspection Done by SCADA.
3. Due to rain All Modules Cleaned.
4. ICR-2 all inverters cleaning work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(plot-5 &amp; 4 completed, plot -3 continue) grass cutting.
11. ICR 2, one AC not working. So ICR-2 room temp increases. 
12. Radiation graph in weather station is not working well.
13. ICR-1, 20 nos grass cutting have completed manually. </t>
  </si>
  <si>
    <t xml:space="preserve">1. ICR-1, INV-3
2. INV-1.1, SMB-7
3. INV-1.1, SMB-6
4. INV-1.2, SMB-5
5. INV 2.1, NODE-2
</t>
  </si>
  <si>
    <t>1. to 4. 05:53:00
5. 10:30</t>
  </si>
  <si>
    <t>1. to 4. 17:07:00
5. 11:06</t>
  </si>
  <si>
    <t>1. to 4. 00:09
5. 00:36</t>
  </si>
  <si>
    <t>1. AC cable side blast and LV cable issue.
2. SMB burn.
3. Due to communication card burn.
4. SMB burn.
5. Showing AC magnectic Fault on respective node.</t>
  </si>
  <si>
    <t>1. Daily Visual inspection.
2. Inspection Done by SCADA.
3. Due to rain All Modules Cleaned.
4. Routine checkup &amp; cleaning of all UPS, Battery &amp; Battery charger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MCR UPS was fail, out going supply voltage was zero. we are bypass that connection and now SCADA is running at row power. service engineer come at site and told main power bord have some problem and it need to replace and he take some time for that replacement.
9. From morning site incoming voltage was 33 to 34 kV upto plant down.
10. 3 MW new plant overall grass cutting completed.
11. ICR 2, one AC not working. So ICR-2 room temp increases. 
12. ICR-1, 20 nos grass cutting have completed manually. 
13. Water evacuation process complete at ICR-2 cable trench.
14. INV 2.1 NODE-2 was showing ac magnetic fault. After talking with CTT &amp; anil(INGETEAM), the problem has been solved.</t>
  </si>
  <si>
    <t xml:space="preserve">1. Daily Visual inspection.
2. Inspection Done by SCADA.
3. Due to rain All Modules Cleaned.
4. Routine checkup &amp; cleaning of all LT panels.
5. MCR Earthpit checking completed.
6. INV-1.3 at SMB-6&amp;7 and INV-1.2 at SMB 5 com-card was burn, INV-1.1, SMB-6 communicetion was burn and INV-1.1, SMB-7 full burn due to rain and ground faild.
7. Grass cutting machine starter not working.
8. ICR-1,INV-1 &amp; 2 running but aux transformer is isolated condition and Auxiliary supply given from MCR.
9. Today MCR UPS has repaired by Service Engg.
10. 3 MW new plant overall grass cutting completed.
11. ICR-1, 20 nos grass cutting have completed manually. </t>
  </si>
  <si>
    <t xml:space="preserve">1. Daily Visual inspection.
2. Inspection Done by SCADA.
3. Due to rain All Modules Cleaned.
4. Routine checkup &amp; cleaning of RTU &amp; MTU panels have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Site visit &amp; overall site survey with Mr. Sujan(VEH) has done today.
9. ICR-1, 31 nos grass cutting have completed manually. </t>
  </si>
  <si>
    <t>1. Daily Visual inspection.
2. Inspection Done by SCADA.
3. Due to rain All Modules Cleaned.
4. Routine checkup &amp; cleaning of WMS have been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 ICR-1, 30 nos grass cutting have completed manually.
9.Earthpit checking today not start due to shortage of manpower.</t>
  </si>
  <si>
    <t xml:space="preserve">1. ICR-1, INV-3
2. INV-1.1, SMB-7
3. INV-1.1, SMB-6
4. INV-1.2, SMB-5
5. INV-2.1,NODE-2
</t>
  </si>
  <si>
    <t>1 to 4. 05:53
5. 10:38</t>
  </si>
  <si>
    <t xml:space="preserve">1. AC cable side blast and LV cable issue.
2. SMB burn.
3. Due to communication card burn.
4. SMB burn.
</t>
  </si>
  <si>
    <t>1. Daily Visual inspection.
2. Inspection Done by SCADA.
3. Due to rain All Modules Cleaned.
4. Routine Inspection of Fire Alarm cleaning &amp; checking have been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8.Earthpit  of ICR-2 checking completed.
9.today we put foam &amp; sealant on MCR roof.</t>
  </si>
  <si>
    <t>1 to 4. 16:59
5. 10:59</t>
  </si>
  <si>
    <t>1 to 4. 11:06
5. 00:21</t>
  </si>
  <si>
    <t>1 to 4. 17:21
5. 10:35,11.04</t>
  </si>
  <si>
    <t xml:space="preserve">1. ICR-1, INV-3
2. INV-1.1, SMB-7
3. INV-1.1, SMB-6
4. INV-1.2, SMB-5
5. INV-2.1,NODE-2
</t>
  </si>
  <si>
    <t>1 to 4. 11:26
5. 00:05, 00:16
total-00:21</t>
  </si>
  <si>
    <t>1 to 4. 05:55
5. 10:30 ,10:48</t>
  </si>
  <si>
    <t xml:space="preserve">1. Daily Visual inspection.
2. Inspection Done by SCADA.
3. Due to rain All Modules Cleaned.
4. Routine Inspection of HT Panel ,VCB panel of MCR have been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8.Earthpit  of ICR-1 checking completed.
9. ICR-1, 30 nos table grass cutting have completed manually. </t>
  </si>
  <si>
    <t xml:space="preserve">1. ICR-1, INV-3
2. INV-1.1, SMB-7
3. INV-1.1, SMB-6
4. INV-1.2, SMB-5
</t>
  </si>
  <si>
    <t xml:space="preserve">1. Daily Visual inspection.
2. Inspection Done by SCADA.
3. Due to rain All Modules Cleaned.
4. Routine Inspection of HT Panel ,VCB panel of ICR-1 have been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8.Total Earthpit checking of all SMBs have been completed.
9. ICR-2, 20 nos table grass cutting have completed manually. </t>
  </si>
  <si>
    <t xml:space="preserve">1. Daily Visual inspection.
2. Inspection Done by SCADA.
3. Due to rain All Modules Cleaned.
4. Routine Inspection of HT Panel ,VCB panel  &amp; ICOG of ICR-2  cleaning &amp; Tightness checking have been completed.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8.Street Light of 1 to 22 voltage &amp; tightness checking  have been completed.
9. ICR-2, 20 nos table grass cutting have completed manually. </t>
  </si>
  <si>
    <t>Due to rain.</t>
  </si>
  <si>
    <t>1. Daily Visual inspection.
2. Inspection Done by SCADA.
3. Due to rain All Modules Cleaned.
4. Routine Inspection of Power Transformer (ICR-1)  checking have not  been completed due to rain.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8.Street Light of 23 to 54  voltage &amp; tightness checking  have not been completed due to rain.
9. ICR-2, 10 nos table grass cutting have completed manually, due to rain work stopped.</t>
  </si>
  <si>
    <t xml:space="preserve">1. ICR-1, INV-3
2. INV-1.1, SMB-7
3. INV-1.1, SMB-6
4. INV-1.2, SMB-5
5. INV-2.1, NODE-2
</t>
  </si>
  <si>
    <t>1 to 4. 05:56
5. 11:10</t>
  </si>
  <si>
    <t>1 to 4. 17:18
5. 11:57</t>
  </si>
  <si>
    <t>1 to 4. 11:22
5. 00:47</t>
  </si>
  <si>
    <t>1. Daily Visual inspection.
2. Inspection Done by SCADA.
3. Due to rain All Modules Cleaned.
4. Routine Inspection of Power Transformer (ICR-2) &amp; Auxiliary Transformer checking have  been completed,need to change silicagel.
5. INV-1.3 at SMB-6&amp;7 and INV-1.2 at SMB 5 com-card was burn, INV-1.1, SMB-6 communicetion was burn and INV-1.1, SMB-7 full burn due to rain and ground faild.
6. Grass cutting machine starter not working.
7. ICR-1,INV-1 &amp; 2 running but aux transformer is isolated condition and Auxiliary supply given from MCR.
8.Street Light of 55 to 66  voltage &amp; tightness checking  have been completed.
9. ICR-2, 15 nos table grass cutting have completed manually, due to rain work stopped.
10. Soil Digging for Auxiliary supply cable putting from MCR to ICR-1.</t>
  </si>
  <si>
    <t>1. Daily Visual inspection.
2. Inspection Done by SCADA.
3. Due to rain All Modules Cleaned.
4. Routine Inspection of  SCADA &amp; DMS panel  checking have been completed.
5. INV-1.3 at SMB-6&amp;7 and INV-1.2 at SMB 5 com-card was burn, INV-1.1, SMB-6 communication was burn and INV-1.1, SMB-7 full burn due to rain and ground faild.
6. Grass cutting machine starter not working.
7. ICR-1,INV-1 &amp; 2 running but aux transformer is isolated condition and Auxiliary supply given from MCR.
8.Street Light of 67 to 88 voltage &amp; tightness checking  have not been completed due to rain.
9. ICR-2, 20 nos table grass cutting have completed manually, due to rain work stopped.</t>
  </si>
  <si>
    <t>1. Daily Visual inspection.
2. Inspection Done by SCADA.
3. Due to rain All Modules Cleaned.
4. Routine Inspection of HT switchyard checking have been completed. Most of earthpits have rusted. HT switchyard structure have heavy rust.
5. INV-1.3 at SMB-6&amp;7 and INV-1.2 at SMB 5 com-card was burn, INV-1.1, SMB-6 communication was burn and INV-1.1, SMB-7 full burn due to rain and ground faild.
6. Grass cutting machine starter not working.
7. ICR-1,INV-1 &amp; 2 running but aux transformer is isolated condition and Auxiliary supply given from MCR.
8.Street Light of 89 to 120 voltage &amp; tightness checking have been completed.
9. MCR auxilary trafo silicagel has been changed.</t>
  </si>
  <si>
    <t>1. Daily Visual inspection.
2. Inspection Done by SCADA.
3. Due to rain All Modules Cleaned.
4. Routine Inspection of RO plant cleaning &amp; checking completed.
5. INV-1.3 at SMB-6&amp;7 and INV-1.2 at SMB 5 com-card was burn, INV-1.1, SMB-6 communication was burn and INV-1.1, SMB-7 full burn due to rain and ground faild.
6. Grass cutting machine starter not working.
7. ICR-1,INV-1 &amp; 2 running but aux transformer is isolated condition and Auxiliary supply given from MCR.
8.Street Light of 121 to 149 voltage &amp; tightness checking have been completed.
9.ICR-1, All INVs Cleaning have been completed.
10.ICR-2 ,20 nos table Grass Cutting have been completed manually.
11. Today one cable stated comimg  Vizianagaram site from Palamakulla site.</t>
  </si>
  <si>
    <t>1. Daily Visual inspection.
2. Inspection Done by SCADA.
3. Due to rain All Modules Cleaned.
4. Routine Inspection of all  LA checking have been completed.
5. INV-1.3 at SMB-6&amp;7 and INV-1.2 at SMB 5 com-card was burn, INV-1.1, SMB-6 communication was burn and INV-1.1, SMB-7 full burn due to rain and ground faild.
6. Grass cutting machine starter not working.
7. ICR-1,INV-1 &amp; 2 running but aux transformer is isolated condition and Auxiliary supply given from MCR.
8. Pending work Street Light of 23 to 54 voltage &amp; tightness checking have been completed.
9.ICR-2, All INVs Cleaning have been completed.
10.ICR-2 ,24 nos table Grass Cutting have been completed manually.</t>
  </si>
  <si>
    <t>1. Daily Visual inspection.
2. Inspection Done by SCADA.
3. Due to rain All Modules Cleaned.
4. Routine Inspection of POWER TRANSFORMER (ICR-1) checking have not been completed due to contineous rain at site.
5. INV-1.3 at SMB-6&amp;7 and INV-1.2 at SMB 5 com-card was burn, INV-1.1, SMB-6 communication was burn and INV-1.1, SMB-7 full burn due to rain and ground faild.
6. Grass cutting machine starter not working.
7. ICR-1,INV-1 &amp; 2 running but aux transformer is isolated condition and Auxiliary supply given from MCR.
8.ICR-2 ,09 nos table Grass Cutting have been completed manually due to rain morning shift work stopped. 
9. Water Evacuation process is going on at cable trench. (ICR-2,MCR,ICR-1)</t>
  </si>
  <si>
    <t>1. AC cable side blast and LV cable issue.
2. SMB burn.
3. Due to communication card burn.
4. SMB burn.
5. All incomers are off due to water inside the cable trench.</t>
  </si>
  <si>
    <t>1. Daily Visual inspection.
2. Inspection Done by SCADA.
3. Due to rain All Modules Cleaned.
4. INV-1.3 at SMB-6&amp;7 and INV-1.2 at SMB 5 com-card was burn, INV-1.1, SMB-6 communication was burn and INV-1.1, SMB-7 full burn due to rain and ground faild.
5. Grass cutting machine starter not working.
6. ICR-1,INV-1 &amp; 2 running but aux transformer is isolated condition and Auxiliary supply given from MCR.
7.ICR-2 10 nos table Grass Cutting have been completed manually due to water drainage work morning shift work stopped. 
8. Water Evacuation process is going on at cable trench. (ICR-2,MCR,ICR-1)</t>
  </si>
  <si>
    <t>1. to 4. 17:27
5. 11:20:00</t>
  </si>
  <si>
    <t>1. to 4. 11:20
5. 08:01:00</t>
  </si>
  <si>
    <t>1. to 4. 6:07
5. 3:19
Total 09:26</t>
  </si>
  <si>
    <t>1. ICR-1, INV-3
2. INV-1.1, SMB-7
3. INV-1.1, SMB-6
4. INV-1.2, SMB-5
5. ICR-1, ICR-2</t>
  </si>
  <si>
    <t>1. Daily Visual inspection.
2. Inspection Done by SCADA.
3. Due to rain All Modules Cleaned.
4. INV-1.3 at SMB-6&amp;7 and INV-1.2 at SMB 5 com-card was burn, INV-1.1, SMB-6 communication was burn and INV-1.1, SMB-7 full burn due to rain and ground faild.
5. Grass cutting machine starter not working.
6. ICR-1,INV-1 &amp; 2 running but aux transformer is isolated condition and Auxiliary supply given from MCR.
7.ICR-2, 25  nos table Grass Cutting have been completed manually.
8.Pending work Routine Inspection of Power Transformer(ICR-1)  &amp; Auxiliary Transformer (Auxiliary Transformer not working,    ICR-1 Auxiliary Supply givan form MCR) checking completed.</t>
  </si>
  <si>
    <t>1. to 4.05:59
5. 6:18</t>
  </si>
  <si>
    <t>1. to 4. 16:54
5. 8:07</t>
  </si>
  <si>
    <t>1. to 4. 10:55
5. 1:49</t>
  </si>
  <si>
    <t xml:space="preserve">1. ICR-1, INV-3
2. INV-1.1, SMB-7
3. INV-1.1, SMB-6
4. INV-1.2, SMB-5
5. INV 1.1, NODE-3
</t>
  </si>
  <si>
    <t>1. AC cable side blast and LV cable issue.
2. SMB burn.
3. Due to communication card burn.
4. SMB burn.
5. AC Fuse failure in inverter.</t>
  </si>
  <si>
    <t>1. Daily Visual inspection.
2. Inspection Done by SCADA.
3. Due to rain All Modules Cleaned.
4. INV-1.3 at SMB-6&amp;7 and INV-1.2 at SMB 5 com-card was burn, INV-1.1, SMB-6 communication was burn and INV-1.1, SMB-7 full burn due to rain and ground faild.
5. Grass cutting machine starter not working.
6. ICR-1,INV-1 &amp; 2 running but aux transformer is isolated condition and Auxiliary supply given from MCR.
7.ICR-2, 25  nos table Grass Cutting have been completed manually.
8. ICR - 2 UPS is not supporting battery bank. Now it is running without backup(Bypass Mode).</t>
  </si>
  <si>
    <t>1. ICR-1, INV-3
2. INV-1.1, SMB-7
3. INV-1.1, SMB-6
4. INV-1.2, SMB-5</t>
  </si>
  <si>
    <t>1. Daily Visual inspection.
2. Inspection Done by SCADA.
3. Due to rain All Modules Cleaned.
4. INV-1.3 at SMB-6&amp;7 and INV-1.2 at SMB 5 com-card was burn, INV-1.1, SMB-6 communication was burn and INV-1.1, SMB-7 full burn due to rain and ground faild.
5. Grass cutting machine starter not working.
6. ICR-1,INV-1 &amp; 2 running but aux transformer is isolated condition and Auxiliary supply given from MCR.
7. INV 15 &amp; INV 28 (3mw plant) are in off position due to AC voltage fault.
8. ICR - 2 UPS is not supporting battery bank. Now it is running without backup(Bypass Mode).</t>
  </si>
  <si>
    <t>1. Daily Visual inspection.
2. Inspection Done by SCADA.
3. Due to rain All Modules Cleaned.
4. INV-1.3 at SMB-6&amp;7 and INV-1.2 at SMB 5 com-card was burn, INV-1.1, SMB-6 communication was burn and INV-1.1, SMB-7 full burn due to rain and ground faild.
5. Grass cutting machine starter not working.
6. ICR-1,INV-1 &amp; 2 running but aux transformer is isolated condition and Auxiliary supply given from MCR.
7. MCCB of INV 28,29 &amp; 30(3Mw plant) are burn at ACCB-7.
8. ICR - 2 UPS is not supporting battery bank. Now it is running without backup(Bypass Mode).
9. ICR-2, 25  nos table Grass Cutting have been completed manually.</t>
  </si>
  <si>
    <t>1. Daily Visual inspection.
2. Inspection Done by SCADA.
3. Due to rain All Modules Cleaned.
4. INV-1.3 at SMB-6&amp;7 and INV-1.2 at SMB 5 com-card was burn, INV-1.1, SMB-6 communication was burn and INV-1.1, SMB-7 full burn due to rain and ground fault.
5. Grass cutting machine starter not working.
6. ICR-1,INV-1 &amp; 2 running but aux transformer is isolated condition and Auxiliary supply given from MCR.
7. MCCB of INV 28,29 &amp; 30(3Mw plant) are burn at ACCB-7.
8. ICR - 2 UPS is not supporting battery bank. Now it is running without backup(Bypass Mode).
9. ICR-2, 30   nos table Grass Cutting have been completed manually.</t>
  </si>
  <si>
    <t>1. Daily Visual inspection.
2. Inspection Done by SCADA.
3. Due to rain All Modules Cleaned.
4. INV-1.3 at SMB-6&amp;7 and INV-1.2 at SMB 5 com-card was burn, INV-1.1, SMB-6 communication was burn and INV-1.1, SMB-7 full burn due to rain and ground fault.
5. Grass cutting machine starter not working.
6. ICR-1,INV-1 &amp; 2 running but aux transformer is isolated condition and Auxiliary supply given from MCR.
7. MCCB of INV 28,29 &amp; 30(3Mw plant) are burn at ACCB-7.
8. ICR - 2 UPS is not supporting battery bank. Now it is running without backup(Bypass Mode).
9. ICR-2, 20  nos table Grass Cutting have been completed manually.</t>
  </si>
  <si>
    <t>1. Daily Visual inspection.
2. Inspection Done by SCADA.
3. Due to rain All Modules Cleaned.
4. INV-1.3 at SMB-6&amp;7 and INV-1.2 at SMB 5 com-card was burn, INV-1.1, SMB-6 communication was burn and INV-1.1, SMB-7 full burn due to rain and ground fault.
5. Grass cutting machine starter not working.
6. ICR-1,INV-1 &amp; 2 running but aux transformer is isolated condition and Auxiliary supply given from MCR.
7. MCCB of INV 28, 29 &amp; 30(3Mw plant) are burn at ACCB-7.
8. ICR - 2 UPS is not supporting battery bank. Now it is running without backup(Bypass Mode).
9. ICR-2, 16 nos table Grass Cutting have been completed manually.</t>
  </si>
  <si>
    <t>Cumulative              Nov-2019</t>
  </si>
  <si>
    <t>m/s</t>
  </si>
  <si>
    <t xml:space="preserve">1. ICR-1, INV-3
2. INV-1.1, SMB-7
3. INV-1.2, SMB-4
4. INV-1.2, SMB-5
</t>
  </si>
  <si>
    <t>1. Daily Visual inspection.
2. Inspection Done by SCADA.
3. Due to rain All Modules Cleaned.
4. Physical inspection of ICR-1, INV-1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
10. ICR-2, 18 nos table &amp; ICR-1, 12 nos table Grass Cutting have been completed manually.</t>
  </si>
  <si>
    <t>1. Daily Visual inspection.
2. Inspection Done by SCADA.
3. Due to rain All Modules Cleaned.
4. Physical inspection of ICR-1, INV-2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
10.ICR-1, 27 nos table Grass Cutting have been completed manually.</t>
  </si>
  <si>
    <t>1. Daily Visual inspection.
2. Inspection Done by SCADA.
3. Due to rain All Modules Cleaned.
4. Physical inspection of ICR-1, INV-3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t>
  </si>
  <si>
    <t>1. Daily Visual inspection.
2. Inspection Done by SCADA.
3. Due to rain All Modules Cleaned.
4. Physical inspection of ICR-2, INV-1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
10. One module(GCL-320wp) replaced with new one as it was damaged. Location (INV 2.1, SMB 4, St-4, #36)
11.ICR-1, 20 nos table Grass Cutting have been completed manually.</t>
  </si>
  <si>
    <t>1. Daily Visual inspection.
2. Inspection Done by SCADA.
3. Due to rain All Modules Cleaned.
4. Physical inspection of ICR-2, INV-2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
10. 4 nos ports at Communication card(-ve side) of SMB 4 of INV 1.1 has been replaced with spare points.
11.ICR-1, 20 nos table Grass Cutting have been completed manually.</t>
  </si>
  <si>
    <t>1. Daily Visual inspection.
2. Inspection Done by SCADA.
3. Due to rain All Modules Cleaned.
4. Physical inspection of ICR-2, INV-3 all SMBs voltage and current cheking have been completed.
5. INV-1.3 at SMB-6&amp;7 and INV-1.2 at SMB 5 com-card was burn, INV-1.1, SMB-6 communication was burn and INV-1.1, SMB-7 full burn due to rain and ground fault.
6. Grass cutting machine starter not working.
7. ICR-1,INV-1 &amp; 2 running but aux transformer is isolated condition and Auxiliary supply given from MCR.
8. MCCB of INV 28, 29 &amp; 30(3Mw plant) are burn at ACCB-7.
9. ICR - 2 UPS is not supporting battery bank. Now it is running without backup(Bypass Mode).
10.ICR-1, 20 nos table Grass Cutting have been completed manually.</t>
  </si>
  <si>
    <t>1. Daily Visual inspection.
2. Inspection Done by SCADA.
3. Due to rain All Modules Cleaned.
4. Physical inspection of ICR-1, INV-1,2,3 cleaning &amp;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ICR - 2 UPS is not supporting battery bank. Now it is running without backup(Bypass Mode).
9.ICR-1, 10 nos table Grass Cutting have been completed manually.2nd shift boundary fencing site small trees cutting work .</t>
  </si>
  <si>
    <t>1. Daily Visual inspection.
2. Inspection Done by SCADA.
3. Due to rain All Modules Cleaned.
4. Physical inspection of ICR-2, INV-1,2,3 cleaning &amp;  cheking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ICR - 2 UPS is not supporting battery bank. Now it is running without backup (Bypass Mode).
9. Fencing boundary overlapped tree &amp; bushes cutting is going on(from main gate to R.O. plant)</t>
  </si>
  <si>
    <t>1. Daily Visual inspection.
2. Inspection Done by SCADA.
3. Due to rain All Modules Cleaned.
4. Physical inspection of battery,UPS &amp; battery charger cleaning &amp;  cheking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ICR - 2 UPS is not supporting battery bank. Now it is running without backup (Bypass Mode).
9. Fencing boundary overlapped tree &amp; bushes cutting is going on(from main gate to R.O. plant)</t>
  </si>
  <si>
    <t>1. Daily Visual inspection.
2. Inspection Done by SCADA.
3. Due to rain All Modules Cleaned.
4. Physical inspection of LT panels cleaning &amp;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ICR - 2 UPS is not supporting battery bank. Now it is running without backup (Bypass Mode).</t>
  </si>
  <si>
    <t>1. Daily Visual inspection.
2. Inspection Done by SCADA.
3. Due to rain All Modules Cleaned.
4. Physical inspection of RTU &amp; MTU panels cleaning &amp;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Today UPS Service Engineer visited at site &amp; found 2no battery have some issue in ICR - 2 UPS, Is not supporting battery bank. Now it is running without backup (Bypass Mode).
9.6 nos of Earthpit today checking have been completed.
10. Fencing boundary overlapped tree &amp; bushes cutting is going on(from main gate to R.O. plant)</t>
  </si>
  <si>
    <t>1. Daily Visual inspection.
2. Inspection Done by SCADA.
3. Due to rain All Modules Cleaned.
4. Physical inspection of weather monitoring system cleaning &amp;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6 nos of Earthpit today checking have been completed.
10. Fencing boundary overlapped tree &amp; bushes cutting is going on(from main gate to R.O. plant)</t>
  </si>
  <si>
    <t>1. Daily Visual inspection.
2. Inspection Done by SCADA.
3. Due to rain All Modules Cleaned.
4. Physical inspection of fire alram &amp; fire extinguiser cleaning &amp;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6 nos of Earthpit today checking have been completed.
10. Fencing boundary overlapped tree &amp; bushes cutting is going on(from main gate to Konda site)</t>
  </si>
  <si>
    <t>1. Daily Visual inspection.
2. Inspection Done by SCADA.
3. Due to rain All Modules Cleaned.
4. Physical inspection of HT panel of MCR cleaning &amp; tightness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12 nos of Earthpit(MCR,ICR-1,2) today checking have been completed.
10. Fencing boundary overlapped tree &amp; bushes cutting is going on(from main gate to Konda site)</t>
  </si>
  <si>
    <t>1. Daily Visual inspection.
2. Inspection Done by SCADA.
3. Due to rain All Modules Cleaned.
4. Physical inspection of HT panel of  ICR-1cleaning &amp; tightness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All Earthpit checking &amp; tightness have been completed.
10. Fencing boundary overlapped tree &amp; bushes cutting is going on(from main gate to Konda site)</t>
  </si>
  <si>
    <t>1. Daily Visual inspection.
2. Inspection Done by SCADA.
3. Due to rain All Modules Cleaned.
4. Physical inspection of HT panel of  ICR-2 &amp; ICOG-1 cleaning &amp; tightness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01to 22  checking &amp; tightness have been completed.
10. Fencing boundary overlapped tree &amp; bushes cutting is going on manually (from main gate to Konda site).</t>
  </si>
  <si>
    <t>1. Daily Visual inspection.
2. Inspection Done by SCADA.
3. Due to rain All Modules Cleaned.
4. Physical inspection of power transformer ICR-1 checking have been completed. Oil leakage found on drain valve.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23 to 54 checking have been completed.</t>
  </si>
  <si>
    <t>1. Daily Visual inspection.
2. Inspection Done by SCADA.
3. Due to rain All Modules Cleaned.
4. Physical inspection of power transformer ICR-2 checking have not been completed due to some other work.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55 to 66 checking have been completed.</t>
  </si>
  <si>
    <t>1. Daily Visual inspection.
2. Inspection Done by SCADA.
3. Due to rain All Modules Cleaned.
4. Physical inspection of power transformer ICR-2 checking have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67 to 88 checking have been completed.
10. SCADA / DMS panel tightness checking &amp; cleaning have been completed.</t>
  </si>
  <si>
    <t xml:space="preserve">1. Daily Visual inspection.
2. Inspection Done by SCADA.
3. Due to rain All Modules Cleaned.
4. Physical inspection of HT Switch-yard checking has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89 to 120 checking have been completed.
10. Today 4 nos of table grass cutting have been completed manually. </t>
  </si>
  <si>
    <t>1. Daily Visual inspection.
2. Inspection Done by SCADA.
3. Due to rain All Modules Cleaned.
4. Physical inspection of R.O. Plant checking has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street tights 121 to 149 checking have been completed.
10. Today 4 nos of table grass cutting have been completed manually. 
11. Physical inspection of all inverters of ICR-1 checking &amp; cleaning have been completed.</t>
  </si>
  <si>
    <r>
      <t>1. Daily Visual inspection.
2. Inspection Done by SCADA.
3. Due to rain All Modules Cleaned.
4. Physical inspection of LA checking has not been completed due to other work.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INV 32 (new 3mw plant) is showing GRID OVERVOLTAGE (OV) alram. The cable from MCCB to INV (70 mm</t>
    </r>
    <r>
      <rPr>
        <sz val="10"/>
        <color theme="1"/>
        <rFont val="Calibri"/>
        <family val="2"/>
      </rPr>
      <t>²</t>
    </r>
    <r>
      <rPr>
        <sz val="10"/>
        <color theme="1"/>
        <rFont val="Arial"/>
        <family val="2"/>
      </rPr>
      <t>, 3C) have fault. MCCB terminal showing voltages but that is not reflected on INV end terminal.
10. Today 3 nos of table grass cutting have been completed manually. 
11. Physical inspection of all inverters of ICR-2 checking &amp; cleaning have been completed.</t>
    </r>
  </si>
  <si>
    <t>1. Daily Visual inspection.
2. Inspection Done by SCADA.
3. Due to rain All Modules Cleaned.
4. Physical inspection of LA checking has not been completed due to other work.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Today 3 nos of table grass cutting have been completed manually.
10. Today we have checked the ACCB-7 regarding cable issue.</t>
  </si>
  <si>
    <t>1. Daily Visual inspection.
2. Inspection Done by SCADA.
3. Due to rain All Modules Cleaned.
4. Physical inspection of LA checking has not been completed due to other work.
5. INV-1.3 at SMB-6&amp;7 and INV-1.2 at SMB 5 com-card was burn, INV-1.1, SMB-6 communication was burn and INV-1.1, SMB-7 full burn due to rain and ground fault.
6. ICR-1,INV-1 &amp; 2 running but aux transformer is isolated condition and Auxiliary supply given from MCR.
7. MCCB of INV 28, 29 &amp; 30(3Mw plant) are burn at ACCB-7.
8. Two nos of battery have some issue in ICR - 2 UPS. UPS isn't supporting battery bank. Now it is running without backup (Bypass Mode).
9. ACCB-7 full checking have been completed today.</t>
  </si>
  <si>
    <t>1. Daily Visual inspection.
2. Inspection Done by SCADA.
3. Due to rain All Modules Cleaned.
4. Physical inspection of LA checking has been completed.
5. INV-1.3 at SMB-6&amp;7 and INV-1.2 at SMB 5 com-card was burn, INV-1.1, SMB-6 communication was burn and INV-1.1, SMB-7 full burn due to rain and ground fault.
6. ICR-1,INV-1 &amp; 2 running but aux transformer is isolated condition and Auxiliary supply given from MCR.
7. MCCB of INV 28, 29, 30 &amp; 32 (3Mw plant) are burn at ACCB-7.
8. Two nos of battery have some issue in ICR - 2 UPS. UPS isn't supporting battery bank. Now it is running without backup (Bypass Mode).
9. Today 3 nos of table grass cutting have been completed.</t>
  </si>
  <si>
    <t>1. Daily Visual inspection.
2. Inspection Done by SCADA.
3. Due to rain All Modules Cleaned.
4. INV-1.3 at SMB-6&amp;7 and INV-1.2 at SMB 5 com-card was burn, INV-1.1, SMB-6 communication was burn and INV-1.1, SMB-7 full burn due to rain and ground fault.
5. ICR-1,INV-1 &amp; 2 running but aux transformer is isolated condition and Auxiliary supply given from MCR.
6. MCCB of INV 28, 29, 30 &amp; 32 (3Mw plant) are burn at ACCB-7.
7. Two nos of battery have some issue in ICR - 2 UPS. UPS isn't supporting battery bank. Now it is running without backup (Bypass Mode).
8. Today 3 nos of table grass cutting have been completed.</t>
  </si>
  <si>
    <t>1. Daily Visual inspection.
2. Inspection Done by SCADA.
3. Due to rain All Modules Cleaned.
4. INV-1.3 at SMB-6&amp;7 and INV-1.2 at SMB 5 com-card was burn, INV-1.1, SMB-6 communication was burn and INV-1.1, SMB-7 full burn due to rain and ground fault.
5. ICR-1,INV-1 &amp; 2 running but aux transformer is isolated condition and Auxiliary supply given from MCR.
6. MCCB of INV 28, 29, 30 &amp; 32 (3Mw plant) are burn at ACCB-7.
7. Two nos of battery have some issue in ICR - 2 UPS. UPS isn't supporting battery bank. Now it is running without backup (Bypass Mode).
8. Today 3 nos of table grass cutting have been completed.
9. LT PANEL-1, ACCB-1 feeder is trip. In the otherend the MCCB is in off condition, but tripping happen.
10. INV 2.2 front display is showing wrong data(Energy AC Export). On Node 3 the value is showing less.
11. Today silicagel change has done at 1.25MVA TRAFO (3MW).</t>
  </si>
  <si>
    <t>1. Daily Visual inspection.
2. Inspection Done by SCADA.
3. INV-1.3 at SMB-6&amp;7 and INV-1.2 at SMB 5 com-card was burn, INV-1.1, SMB-6 communication was burn and INV-1.1, SMB-7 full burn due to rain and ground fault.
4. ICR-1,INV-1 &amp; 2 running but aux transformer is isolated condition and Auxiliary supply given from MCR.
5. MCCB of INV 28, 29, 30 &amp; 32 (3Mw plant) are burn at ACCB-7. Rspective Inveters are also down.
6. Two nos of battery have some issue in ICR - 2 UPS. UPS isn't supporting battery bank. Now it is running without backup (Bypass Mode).
7. Today 3 nos of table grass cutting have been completed.
8. LT PANEL-1, ACCB-1 feeder was trip due to cable fault.
9. INV 2.2 front display is showing wrong data(Energy AC Export). On Node 3 the value is showing less.
10. INV #1, INV #2, INV #3, INV #30 of 3mw new site are not communicating with SCADA.</t>
  </si>
  <si>
    <t>1. ICR-1, INV-3
2. INV-1.1, SMB-7
3. INV-1.2, SMB-4
4. INV-1.2, SMB-5
5. LTP-2(1.5MW), ACCB-7
6. LTP-1(1.25MW), ACCB-1
7. LTP-1(1.25MW)</t>
  </si>
  <si>
    <t>1. to 6
06:14:00
7. 11:00</t>
  </si>
  <si>
    <t>1. to 6. 17:12:00
7. 13:12</t>
  </si>
  <si>
    <t>1. to 6.  10:58
7. 2:12</t>
  </si>
  <si>
    <t>1. AC cable side blast and LV cable issue.
2. SMB burn.
3. Due to communication card burn.
4. SMB burn.
5. MCCBs are burnt.
6. Cable fault
7. For ACCB-1 Testing</t>
  </si>
  <si>
    <t>1. ICR-1, INV-3
2. INV-1.1, SMB-7
3. INV-1.2, SMB-4
4. INV-1.2, SMB-5
5. LTP-2(1.5MW), ACCB-7
6. LTP-1(1.25MW), ACCB-1</t>
  </si>
  <si>
    <t>1. AC cable side blast and LV cable issue.
2. SMB burn.
3. Due to communication card burn.
4. SMB burn.
5. MCCBs are burnt.
6. Cable fault</t>
  </si>
  <si>
    <t>1. Daily Visual inspection.
2. Inspection Done by SCADA.
3. INV-1.3 at SMB-6&amp;7 and INV-1.2 at SMB 5 com-card was burn, INV-1.1, SMB-6 communication was burn and INV-1.1, SMB-7 full burn due to rain and ground fault.
4. ICR-1,INV-1 &amp; 2 running but aux transformer is isolated condition and Auxiliary supply given from MCR.
5. MCCB of INV 28, 29, 30 &amp; 32 (3Mw plant) are burn at ACCB-7. Rspective Inveters are also down.
6. Two nos of battery have some issue in ICR - 2 UPS. UPS isn't supporting battery bank. Now it is running without backup (Bypass Mode).
7. Today 3 nos of table grass cutting have been completed.
8. LT PANEL-1, ACCB-1 feeder was trip due to cable fault.
9. INV 2.2 front display is showing wrong data(Energy AC Export). On Node 3 the value is showing less.
10. INV #1, INV #2, INV #3, INV #30 of 3mw new site are not communicating with SCADA.
11. We replaced a 24mtr long street light cable at 3mw plant location.</t>
  </si>
  <si>
    <t>Cumulative              Dec-2019</t>
  </si>
  <si>
    <t>Specific Yield
(kWh/kWp)
3003 kWp</t>
  </si>
  <si>
    <t>1. Daily Visual inspection.
2. Inspection Done by SCADA.
3. INV-1.3 at SMB-6&amp;7 and INV-1.2 at SMB 5 com-card was burn, INV-1.1, SMB-6 communication was burn and INV-1.1, SMB-7 full burn due to rain and ground fault.
4. Today INV 1.1, SMB 5 has burnt.
5. Physical inspection of ICR-1, INV-1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t>
  </si>
  <si>
    <t>1. Daily Visual inspection.
2. Inspection Done by SCADA.
3. INV-1.3 at SMB-6&amp;7 and INV-1.2 at SMB 5 com-card was burn, INV-1.1, SMB-6 communication was burn and INV-1.1, SMB-7 full burn due to rain and ground fault.
4. INV 1.1, SMB 5 has burnt.
5. Physical inspection of ICR-1, INV-2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t>
  </si>
  <si>
    <t>1. Daily Visual inspection.
2. Inspection Done by SCADA.
3. INV-1.3 at SMB-6&amp;7 and INV-1.2 at SMB 5 com-card was burn, INV-1.1, SMB-6 communication was burn and INV-1.1, SMB-7 full burn due to rain and ground fault.
4. INV 1.1, SMB 5 has burnt.
5. Physical inspection of ICR-1, INV-3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
12. Today grass cutting completed from R.O. plant to MCR (ROAD SIDE Only) &amp; Block no 32 to 31 (5 tables) Module cleaning work completed.</t>
  </si>
  <si>
    <t>1. to 6. 
06:19
7. 11:42</t>
  </si>
  <si>
    <t xml:space="preserve">1. ICR-1, INV-3
2. INV-1.1, SMB-7
3. INV-1.2, SMB-4
4. INV-1.2, SMB-5
5. LT Panel -2, ACCB - 7
6. LT Panel -1, ACCB - 1
7. INV-1.1, SMB-5
</t>
  </si>
  <si>
    <t>1. to 6. 
10:58
7. 5:42</t>
  </si>
  <si>
    <t>1. AC cable side blast and LV cable issue.
2. SMB burn.
3. Due to communication card burn.
4. SMB burn.
5. MCCBs have burnt.
6. Cable(LT panel to ACCB) have fault. 
7. SMB burn.</t>
  </si>
  <si>
    <t>1. Daily Visual inspection.
2. Inspection Done by SCADA.
3. INV-1.3 at SMB-6&amp;7 and INV-1.2 at SMB 5 com-card was burn, INV-1.1, SMB-6 communication was burn and INV-1.1, SMB-7 full burn due to rain and ground fault.
4. INV 1.1, SMB 5 has burnt.
5. Physical inspection of ICR-2, INV-1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
12. Today Block no 31 to 29 (11 tables) Module cleaning work completed in first shift &amp;one no of table grass cutting completed in second shift.</t>
  </si>
  <si>
    <t>1. Daily Visual inspection.
2. Inspection Done by SCADA.
3. INV-1.3 at SMB-6&amp;7 and INV-1.2 at SMB 5 com-card was burn, INV-1.1, SMB-6 communication was burn and INV-1.1, SMB-7 full burn due to rain and ground fault.
4. INV 1.1, SMB 5 has burnt.
5. Physical inspection of ICR-2, INV-2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
12. Today 3 nos grass cutting have been completed manually.</t>
  </si>
  <si>
    <t>1. Daily Visual inspection.
2. Inspection Done by SCADA.
3. INV-1.3 at SMB-6&amp;7 and INV-1.2 at SMB 5 com-card was burn, INV-1.1, SMB-6 communication was burn and INV-1.1, SMB-7 full burn due to rain and ground fault.
4. INV 1.1, SMB 5 has burnt.
5. Physical inspection of ICR-2, INV-3 all SMBs voltage and current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
12. Today 4 nos grass cutting have been completed manually.</t>
  </si>
  <si>
    <t>Gird fail(substation maintance by govt.)</t>
  </si>
  <si>
    <t>1. Daily Visual inspection.
2. Inspection Done by SCADA.
3. INV-1.3 at SMB-6&amp;7 and INV-1.2 at SMB 5 com-card was burn, INV-1.1, SMB-6 communication was burn and INV-1.1, SMB-7 full burn due to rain and ground fault.
4. INV 1.1, SMB 5 has burnt.
5.  Physical inspection of ICR-1, INV-1,2,3 cleaning &amp;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data(Energy AC Export). On Node 3 the value is showing less.
11. INV #1, INV #2, INV #3, INV #30 of 3mw new site are not communicating with SCADA.
12. Today 2 nos grass cutting have been completed manually.2nd shift ICR-1 &amp; 2 front side grass cutting.</t>
  </si>
  <si>
    <r>
      <t xml:space="preserve">1. Daily Visual inspection.
2. Inspection Done by SCADA.
3. INV-1.3 at SMB-6&amp;7 and INV-1.2 at SMB 5 com-card was burn, INV-1.1, SMB-6 communication was burn and INV-1.1, SMB-7 full burn due to rain and ground fault.
4. INV 1.1, SMB 5 has burnt.
5.  Physical inspection of ICR-2, INV-1,2,3 cleaning &amp;  cheking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t>
    </r>
  </si>
  <si>
    <t xml:space="preserve">1. 08:05
2. 11:29
</t>
  </si>
  <si>
    <t xml:space="preserve">1. 08:02
2. 11:20
</t>
  </si>
  <si>
    <t>Grid Fail(Ovre voltage)</t>
  </si>
  <si>
    <t>1 to7 .06:21
8. 08:07 
9. 08:07</t>
  </si>
  <si>
    <t>1 to7 .17:17
8. 09:09
9. 10:00</t>
  </si>
  <si>
    <t>1 to7. 10:56 
8. 01:02
9.01:53</t>
  </si>
  <si>
    <t xml:space="preserve">1. AC cable side blast and LV cable issue.
2. SMB burn.
3. Due to communication card burn.
4. SMB burn.
5. MCCBs have burnt.
6. Cable(LT panel to ACCB) have fault. 
7. SMB burn.
</t>
  </si>
  <si>
    <t>1. ICR-1, INV-3
2. INV-1.1, SMB-7
3. INV-1.2, SMB-4
4. INV-1.2, SMB-5
5. LT Panel -2, ACCB - 7
6. LT Panel -1, ACCB - 1
7. INV-1.1, SMB-5</t>
  </si>
  <si>
    <r>
      <t xml:space="preserve">1. Daily Visual inspection.
2. Inspection Done by SCADA.
3. INV-1.3 at SMB-6&amp;7 and INV-1.2 at SMB 5 com-card was burn, INV-1.1, SMB-6 communication was burn and INV-1.1, SMB-7 full burn due to rain and ground fault.
4. INV 1.1, SMB 5 has burnt.
5.  Physical inspection of UPSs, Batteries and Battery chargers cleaning &amp; checking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structure painting work start at Switchyard.
</t>
    </r>
  </si>
  <si>
    <r>
      <t xml:space="preserve">1. Daily Visual inspection.
2. Inspection Done by SCADA.
3. INV-1.3 at SMB-6&amp;7 and INV-1.2 at SMB 5 com-card was burn, INV-1.1, SMB-6 communication was burn and INV-1.1, SMB-7 full burn due to rain and ground fault.
4. INV 1.1, SMB 5 has burnt.
5.  Physical inspection of all LT Panels cleaning &amp; checking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INV 1.2 SMBs Earthpit tightness checking have completed.
</t>
    </r>
  </si>
  <si>
    <r>
      <t xml:space="preserve">1. Daily Visual inspection.
2. Inspection Done by SCADA.
3. INV-1.3 at SMB-6&amp;7 and INV-1.2 at SMB 5 com-card was burn, INV-1.1, SMB-6 communication was burn and INV-1.1, SMB-7 full burn due to rain and ground fault.
4. INV 1.1, SMB 5 has burnt.
5.  Physical inspection of all RTU &amp; MTU Panels cleaning &amp; checking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t>
    </r>
  </si>
  <si>
    <r>
      <t xml:space="preserve">1. Daily Visual inspection.
2. Inspection Done by SCADA.
3. INV-1.3 at SMB-6&amp;7 and INV-1.2 at SMB 5 com-card was burn, INV-1.1, SMB-6 communication was burn and INV-1.1, SMB-7 full burn due to rain and ground fault.
4. INV 1.1, SMB 5 has burnt.
5.  Physical inspection of weather monitoring system cleaning &amp; checking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tree branches cutting have done.
</t>
    </r>
  </si>
  <si>
    <r>
      <t xml:space="preserve">1. Daily Visual inspection.
2. Inspection Done by SCADA.
3. INV-1.3 at SMB-6&amp;7 and INV-1.2 at SMB 5 com-card was burn, INV-1.1, SMB-6 communication was burn and INV-1.1, SMB-7 full burn due to rain and ground fault.
4. INV 1.1, SMB 5 has burnt.
5.  Physical inspection of Fire detector &amp; alram cleaning &amp; checking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15 nos tables grass cutting were done by outside labour.
13. Today 8 nos tables grass cutting were done by grass cutting machine.</t>
    </r>
  </si>
  <si>
    <r>
      <t xml:space="preserve">1. Daily Visual inspection.
2. Inspection Done by SCADA.
3. INV-1.3 at SMB-6&amp;7 and INV-1.2 at SMB 5 com-card was burn, INV-1.1, SMB-6 communication was burn and INV-1.1, SMB-7 full burn due to rain and ground fault.
4. INV 1.1, SMB 5 has burnt.
5.  Physical inspection of  HT panel(MCR OUTGOING)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34 nos tables grass cutting were done by outside labour manually.
13. Today 28 nos tables grass cutting were done by grass cutting machine.</t>
    </r>
  </si>
  <si>
    <r>
      <t xml:space="preserve">1. Daily Visual inspection.
2. Inspection Done by SCADA.
3. INV-1.3 at SMB-6&amp;7 and INV-1.2 at SMB 5 com-card was burn, INV-1.1, SMB-6 communication was burn and INV-1.1, SMB-7 full burn due to rain and ground fault.
4. INV 1.1, SMB 5 has burnt.
5.  Physical inspection of  HT panel(iCR-1)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54 nos tables grass cutting were done by outside labour manually.
13. Today 19 nos tables grass cutting were done by grass cutting machine.
14. Today 23 nos tables grass cutting were done by TRACTOR machine.</t>
    </r>
  </si>
  <si>
    <r>
      <t xml:space="preserve">1. Daily Visual inspection.
2. Inspection Done by SCADA.
3. INV-1.3 at SMB-6&amp;7 and INV-1.2 at SMB 5 com-card was burn, INV-1.1, SMB-6 communication was burn and INV-1.1, SMB-7 full burn due to rain and ground fault.
4. INV 1.1, SMB 5 has burnt.
5.  Physical inspection of  HT panel(iCR-2)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202 nos tables grass cutting were done by outside labour manually.
13. Today 49 nos tables grass cutting were done by grass cutting machine.
14. Today 88 nos tables grass cutting were done by TRACTOR machine.</t>
    </r>
  </si>
  <si>
    <r>
      <t xml:space="preserve">1. Daily Visual inspection.
2. Inspection Done by SCADA.
3. INV-1.3 at SMB-6&amp;7 and INV-1.2 at SMB 5 com-card was burn, INV-1.1, SMB-6 communication was burn and INV-1.1, SMB-7 full burn due to rain and ground fault.
4. INV 1.1, SMB 5 has burnt.
5.  Physical inspection of  POWER TRANSFORMER(ICR-1)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106 nos tables grass cutting were done by outside labour manually.</t>
    </r>
  </si>
  <si>
    <r>
      <t xml:space="preserve">1. Daily Visual inspection.
2. Inspection Done by SCADA.
3. INV-1.3 at SMB-6&amp;7 and INV-1.2 at SMB 5 com-card was burn, INV-1.1, SMB-6 communication was burn and INV-1.1, SMB-7 full burn due to rain and ground fault.
4. INV 1.1, SMB 5 has burnt.
5.  Physical inspection of  POWER TRANSFORMER(ICR-2)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t>
    </r>
  </si>
  <si>
    <r>
      <t xml:space="preserve">1. Daily Visual inspection.
2. Inspection Done by SCADA.
3. INV-1.3 at SMB-6&amp;7 and INV-1.2 at SMB 5 com-card was burn, INV-1.1, SMB-6 communication was burn and INV-1.1, SMB-7 full burn due to rain and ground fault.
4. INV 1.1, SMB 5 has burnt.
5.  Physical inspection of  HT SWITCHYARD have not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auditing was conducted by Mr. Suajn, Mr. Samaya &amp; Investers (3 persons) only.</t>
    </r>
  </si>
  <si>
    <r>
      <t xml:space="preserve">1. Daily Visual inspection.
2. Inspection Done by SCADA.
3. INV-1.3 at SMB-6&amp;7 and INV-1.2 at SMB 5 com-card was burn, INV-1.1, SMB-6 communication was burn and INV-1.1, SMB-7 full burn due to rain and ground fault.
4. INV 1.1, SMB 5 has burnt.
5.  Physical inspection of  HT SWITCHYARD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SCADA is not communicating so weather station value is not able to get.</t>
    </r>
  </si>
  <si>
    <t>Grid failure due to substation matainanace</t>
  </si>
  <si>
    <r>
      <t xml:space="preserve">1. Daily Visual inspection.
2. Inspection Done by SCADA.
3. INV-1.3 at SMB-6&amp;7 and INV-1.2 at SMB 5 com-card was burn, INV-1.1, SMB-6 communication was burn and INV-1.1, SMB-7 full burn due to rain and ground fault.
4. INV 1.1, SMB 5 has burnt.
5.  Physical inspection of  Inverter Cleaning &amp; Checking of ICR-1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R.O. Plant cleaning have been completed.
13. Today street light checking form 121 to 149 have been completed.</t>
    </r>
  </si>
  <si>
    <r>
      <t xml:space="preserve">1. Daily Visual inspection.
2. Inspection Done by SCADA.
3. INV-1.3 at SMB-6&amp;7 and INV-1.2 at SMB 5 com-card was burn, INV-1.1, SMB-6 communication was burn and INV-1.1, SMB-7 full burn due to rain and ground fault.
4. INV 1.1, SMB 5 has burnt.
5.  Physical inspection of  Inverter Cleaning &amp; Checking of ICR-2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Physical inspection of  Lighting Arrester Checking have been completed.</t>
    </r>
  </si>
  <si>
    <r>
      <t xml:space="preserve">1. Daily Visual inspection.
2. Inspection Done by SCADA.
3. INV-1.3 at SMB-6&amp;7 and INV-1.2 at SMB 5 com-card was burn, INV-1.1, SMB-6 communication was burn and INV-1.1, SMB-7 full burn due to rain and ground fault.
4. INV 1.1, SMB 5 has burnt.
5.  Physical inspection of fire alram &amp; fire extingiusher have been completed.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Today Physical inspection of all SCADA Panels Checking have been completed.
13. Today Physical inspection of  33K.V. HT Panel (OG Panel) Checking have been completed.</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</si>
  <si>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Today Physical inspection of  33K.V. HT Panel (ICR-1 &amp; ICR-2) Checking have been completed.</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</si>
  <si>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Today Today 50 nos table grass side have been completed. </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</si>
  <si>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Today 60 nos table grass side have been completed. </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</si>
  <si>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Today 60 nos table grass side have been completed ICR-2. 
12.Today monthly pending all street lights checking have been completed.</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</si>
  <si>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Today 70 nos table grass side have been completed 3MW site. 
</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</si>
  <si>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</si>
  <si>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
12. Today Plot-1(3MW)20 nos table grass cutting completed with help of Machine.</t>
    </r>
  </si>
  <si>
    <t>1. ICR-1, INV-3
2. INV-1.1, SMB-7
3. INV-1.2, SMB-4
4. INV-1.2, SMB-5
5. LT Panel -2, ACCB - 7
6. LT Panel -1, ACCB - 1
7. INV-1.1, SMB-5
8.ICR-1,INV-1
9.INV-1.1, SMB-3</t>
  </si>
  <si>
    <t xml:space="preserve">                                                                                             </t>
  </si>
  <si>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
12. Today (3MW )15 nos table grass cutting completed with help of Machine.</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</si>
  <si>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
12. Today (3MW )18 nos table grass cutting completed with help of Machine.
13. Physical inspection of ICR-1, INV-1 all SMBs voltage and current cheking have been completed.</t>
    </r>
  </si>
  <si>
    <t>Cumulative              Jan-2020</t>
  </si>
  <si>
    <t>Cumulative           (FY 2020-2021)</t>
  </si>
  <si>
    <t xml:space="preserve">1. ICR-1, INV-3
2. INV-1.1, SMB- 7
3. INV-1.1, SMB-6 &amp; 5
4. INV-1.2, SMB-5
5. LT Panel -2, ACCB - 7
6. LT Panel -1, ACCB - 1
</t>
  </si>
  <si>
    <t xml:space="preserve">1. AC cable side blast and LV cable issue.
2. SMB burn.
3. Due to communication card burn.
4. SMB burn.
5. MCCBs have burnt.
6. Cable(LT panel to ACCB) have fault. 
</t>
  </si>
  <si>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
12. Today Plot(3MW ) 2 -15 nos table grass cutting completed with help of Machine.
13. Physical inspection of ICR-1, INV-2 all SMBs voltage and current cheking have been completed.</t>
    </r>
  </si>
  <si>
    <r>
      <t xml:space="preserve">1. Daily Visual inspection.
2. Inspection Done by SCADA.
3. INV-1.3 at SMB-6&amp;7 and INV-1.2 at SMB 5 com-card was burn, INV-1.1, SMB-6 communication was burn and INV-1.1, SMB-7 full burn due to rain and ground fault.
4. INV 1.1, SMB 5 has burnt.
5. ICR-1,INV-1 &amp; 2 running but aux transformer is isolated condition and Auxiliary supply given from MCR.
6. MCCB of INV 28, 29, 30 &amp; 32 (3Mw plant) are burn at ACCB-7. Rspective Inveters are also down.
7. Two nos of battery have some issue in ICR - 2 UPS. UPS isn't supporting battery bank. Now it is running without backup (Bypass Mode).
8. LT PANEL-1, ACCB-1 feeder was trip due to cable fault.
9. INV 2.2 front display is showing wrong </t>
    </r>
    <r>
      <rPr>
        <sz val="9"/>
        <color theme="1"/>
        <rFont val="Arial"/>
        <family val="2"/>
      </rPr>
      <t>data(Energy</t>
    </r>
    <r>
      <rPr>
        <sz val="10"/>
        <color theme="1"/>
        <rFont val="Arial"/>
        <family val="2"/>
      </rPr>
      <t xml:space="preserve"> AC Export). On Node 3 the value is showing less.
10. INV #1, INV #2, INV #3, INV #30 of 3mw new site are not communicating with SCADA.
11. Again INV 2.2 display is showing wrong data(Energy AC Export). On Node 2, node 3 &amp; node 4 are showing less.
12. Today 35 Table Module down portion grass cutting at 3Mw (PLOT-3).
13. Physical inspection of ICR-1, INV-3 all SMBs voltage and current cheking have been completed.</t>
    </r>
  </si>
  <si>
    <t>09:53:00
12:18</t>
  </si>
  <si>
    <t>10:00:00
12:24</t>
  </si>
  <si>
    <t>00:07
00:06
Total 00:13</t>
  </si>
  <si>
    <t>Grid Failure</t>
  </si>
  <si>
    <r>
      <t xml:space="preserve">1. Daily Visual inspection.
2. Inspection Done by SCADA.
3.. Due to rain All Modules Cleaned
4. INV-1.3 at SMB-6&amp;7 and INV-1.2 at SMB 5 com-card was burn, INV-1.1, SMB-6 communication was burn and INV-1.1, SMB-7 full burn due to rain and ground fault.
5. INV 1.1, SMB 5 has burnt.
6. ICR-1,INV-1 &amp; 2 running but aux transformer is isolated condition and Auxiliary supply given from MCR.
7. MCCB of INV 28, 29, 30 &amp; 32 (3Mw plant) are burn at ACCB-7. Rspective Inveters are also down.
8. Two nos of battery have some issue in ICR - 2 UPS. UPS isn't supporting battery bank. Now it is running without backup (Bypass Mode).
9. LT PANEL-1, ACCB-1 feeder was trip due to cable fault.
10. INV 2.2 front display is showing wrong </t>
    </r>
    <r>
      <rPr>
        <sz val="9"/>
        <color theme="1"/>
        <rFont val="Arial"/>
        <family val="2"/>
      </rPr>
      <t>data(Energy</t>
    </r>
    <r>
      <rPr>
        <sz val="10"/>
        <color theme="1"/>
        <rFont val="Arial"/>
        <family val="2"/>
      </rPr>
      <t xml:space="preserve"> AC Export). On Node 3 the value is showing less.
11. INV #1, INV #2, INV #3, INV #30 of 3mw new site are not communicating with SCADA.
12. Again INV 2.2 display is showing wrong data(Energy AC Export). On Node 2, node 3 &amp; node 4 are showing less.
13. Today ICR-1,24 nos Table Module grass cutting complet .
14. Physical inspection of ICR-2, INV-1 all SMBs voltage and current cheking have been not completed due to rain.</t>
    </r>
  </si>
  <si>
    <t>1. Daily Visual inspection.
2. Inspection Done by SCADA.
3.. Due to rain All Modules Cleaned
4. INV-1.3 at SMB-6&amp;7 and INV-1.2 at SMB 5 com-card was burn, INV-1.1, SMB-6&amp;5 communication was burn and INV-1.1, SMB-7 full burn due to rain and ground fault.
5. ICR-1,INV-1 &amp; 2 running but aux transformer is isolated condition and Auxiliary supply given from MCR.
6. MCCB of INV 28, 29, 30 &amp; 32 (3Mw plant) are burn at ACCB-7. Rspective Inveters are also down &amp; LT PANEL-1, ACCB-1 feeder was trip due to cable fault.
7. Two nos of battery have some issue in ICR - 2 UPS. UPS isn't supporting battery bank. Now it is running without backup (Bypass Mode).
8. INV #1, INV #2, INV #3, INV #30 of 3mw new site are not communicating with SCADA.
9. Physical inspection of ICR-2, INV-2 all SMBs voltage and current cheking have been completed.</t>
  </si>
  <si>
    <t>1. Daily Visual inspection.
2. Inspection Done by SCADA.
3.. Due to rain All Modules Cleaned
4. INV-1.3 at SMB-6&amp;7 and INV-1.2 at SMB 5 com-card was burn, INV-1.1, SMB-6&amp;5 communication was burn and INV-1.1, SMB-7 full burn due to rain and ground fault.
5. ICR-1,INV-1 &amp; 2 running but aux transformer is isolated condition and Auxiliary supply given from MCR.
6. MCCB of INV 28, 29, 30 &amp; 32 (3Mw plant) are burn at ACCB-7. Rspective Inveters are also down &amp; LT PANEL-1, ACCB-1 feeder was trip due to cable fault.
7. Two nos of battery have some issue in ICR - 2 UPS. UPS isn't supporting battery bank. Now it is running without backup (Bypass Mode).
8. INV #1, INV #2, INV #3, INV #30 of 3mw new site are not communicating with SCADA.
9. Physical inspection of ICR-2, INV-3 all SMBs voltage and current cheking have been completed.
10. Today 61nos of Table grass cutting have been completed by 2 machine &amp; 3 man power.</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</si>
  <si>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Pending Physical inspection of ICR-2, INV-1 all SMBs voltage and current cheking have been completed.
9. Today ICR-2, 61nos of Table grass cutting have been completed by 2 machine &amp; 3 man power   &amp; ICR-1,16 nos of module cleaning have been completed.
10. Physical inspection of ICR-1, INV-1,2,3 cleaning &amp;  cheking have been completed.</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</si>
  <si>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ICR-2, 62nos of Table grass cutting have been completed by 2 machine &amp; 3 man power   &amp; ICR-1,24 nos of module cleaning have been completed.
9. Physical inspection of ICR-2, INV-1,2,3 cleaning &amp;  cheking have been completed.</t>
  </si>
  <si>
    <t>1. ICR-1, INV-3
2. INV-1.1, SMB- 7
3. INV-1.1, SMB-6 &amp; 5
4. INV-1.2, SMB-5
5. LT Panel -2, ACCB - 7
6. LT Panel -1, ACCB - 1
7. ICR-2</t>
  </si>
  <si>
    <t>1 to 6. 17:30
7-12:30</t>
  </si>
  <si>
    <t>1 to 6. 06:39
7-12:15</t>
  </si>
  <si>
    <t>1 to 6.  10:51
7. 15</t>
  </si>
  <si>
    <t>1. AC cable side blast and LV cable issue.
2. SMB burn.
3. Due to communication card burn.
4. SMB burn.
5. MCCBs have burnt.
6. Cable(LT panel to ACCB) have fault. 
7.Emergency ICR-2 Transformer.</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</si>
  <si>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ICR-2, 34 nos of Table grass cutting have been completed by 1 machine &amp; 2 man power   &amp; ICR-1,19  nos of module cleaning have been completed.
9. Physical inspection of UPS &amp;Battery charger(MCR,ICR-1&amp;2) cleaning &amp;  cheking have been completed.</t>
  </si>
  <si>
    <t>1. ICR-1, INV-3
2. INV-1.1, SMB- 7
3. INV-1.1, SMB-6 &amp; 5
4. INV-1.2, SMB-5
5. LT Panel -2, ACCB - 7
6. LT Panel -1, ACCB - 1</t>
  </si>
  <si>
    <t xml:space="preserve">1. AC cable side blast and LV cable issue.
2. SMB burn.
3. Due to communication card burn.
4. SMB burn.
5. MCCBs have burnt.
6. Cable(LT panel to ACCB) have fault. </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</si>
  <si>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ICR-2, 30 nos of Table grass cutting have been completed by 1 machine &amp; 2 man power   &amp; ICR-1,20  nos of module cleaning have been completed.
9. Physical inspection of all LT panels (MCR,ICR-1&amp;2) cleaning &amp; checking have been completed.</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</si>
  <si>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grass dumping done by 3 persons.
9. Physical inspection of all RTU &amp; MTU Panel cleaning &amp; checking have been completed.</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</si>
  <si>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grass dumping done by 3 persons.
9. Physical inspection of WMS cleaning &amp; checking have been completed.</t>
  </si>
  <si>
    <t xml:space="preserve">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grass dumping done by 5 persons 7 trip with the help of tractor.
9. Physical inspection of Fire Alarm cleaning &amp; checking have been completed,ICR-1 fire alarm not working.
10.Today ICR-2, 36 nos of Table grass cutting have been completed by 1 machine &amp; 2 man power ICR-1,20  nos of module cleaning have been completed. </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</si>
  <si>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Today grass dumping done by 5 persons 7 trip with the help of tractor.
9. Physical inspection of HT Panel(MCR Outgoing) cleaning &amp; checking have not been completed due to other work.
10.Today 3mw, 18 nos of Table grass cutting have been completed by 1 machine in first shift, R.O. plant side road grass cleaning at 2nd shift. 2 man power ICR-1,10  nos of module cleaning have been completed at 1st shift in 2nd shift bush cutting done mannually.</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</si>
  <si>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HT Panel(ICR-1) cleaning &amp; checking have not been completed due to other work.
9.Today ICR-1, 20 nos of Table grass cutting have been completed by 1 machine in first shift &amp; R.O. plant pipe repairing.</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</si>
  <si>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HT Panel(ICR-2) cleaning &amp; checking have not been completed due to other work.
9. Today street light checking has been checking completed.</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</si>
  <si>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Power Transformer(ICR-1) cleaning &amp; checking have not been completed due to other work.
9. Today street light 23 to 55 checking has been checking completed.</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</si>
  <si>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Power Transformer(ICR-2) cleaning &amp; checking have  been completed .
9. Today street light 56 to 66 checking has been checking completed.
10.Today ICR-1 , 5 nos of Street Lights changing have been completed.</t>
  </si>
  <si>
    <t>1. ICR-1, INV-3
2. INV-1.2, SMB-5
3. LT Panel -2, ACCB - 7
4. LT Panel -1, ACCB - 1
5. 2. INV-1.1, SMB- 7
6. INV-1.1, SMB-6 &amp; 5
7. INV 1.1</t>
  </si>
  <si>
    <t xml:space="preserve">1 TO 6 :  06:36:00
7 : 15:05 </t>
  </si>
  <si>
    <t>1 TO 4 : 17:39:00
5 &amp; 6 : 
15 :04
7 : 17:39</t>
  </si>
  <si>
    <t>1 TO 4 : 11:03
5 &amp; 6 : 8:28
7 : 2:34</t>
  </si>
  <si>
    <t>1. AC cable side blast and LV cable issue.
2. SMB burn.
3. Due to communication card burn.
4. SMB burn.
5. MCCBs have burnt.
6. Cable(LT panel to ACCB) have fault. 
7. Emergency Shutdown for SMBs replacement from INV 1.3 to INV 1.1</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</si>
  <si>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Power Transformer(ICR-2) cleaning &amp; checking have  been completed .
9. Today street light 67 to 88 checking have not been checking completed due to other work.
10.Today We have repalced two SMBs from INV 1.3(which was down) to INV 1.1 SMB #5 &amp; #6. Tommorrow we will replace remaining one SMB(INV 2.1 SMB #5).</t>
  </si>
  <si>
    <t>1. ICR-1, INV-3 
2. LT Panel -2, ACCB - 7
3. LT Panel -1, ACCB - 1
4. INV-1.1, SMB- 7
5. INV-1.1, SMB-6 &amp; 5
6. INV-1.2, SMB-5
7. INV-1.2, SMB-5
8. INV 1.2</t>
  </si>
  <si>
    <t xml:space="preserve">1 to 5 : 06:36:00
6 : 06:36 
7: 9:25
8 : 6:55
</t>
  </si>
  <si>
    <t xml:space="preserve">1 to 5 : 17:39:00
6: 6:54
7: 14:30
8 : 9:25
</t>
  </si>
  <si>
    <t xml:space="preserve">1 to 5 : 11:03
6: 00:18
7: 05:05
8 : 2:30
</t>
  </si>
  <si>
    <t>1. AC cable side blast and LV cable issue.
2. MCCBs have burnt.
3. Cable(LT panel to ACCB) have fault. 
4. SMB burn.
5. Due to communication card burn.(Replacement is on process)
6. SMB burn.
7. After replacement time taken for string check.
8. Emergency Shutdown for SMBs replacement from INV 1.3 to INV 1.2</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</si>
  <si>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of Ht Switchyard cleaning &amp; checking have been completed .
9. Today street light 89 to 120 checking have not been checking completed due to other work.
10.Today We have repalced one SMB(INV 2.1 SMB #5).</t>
  </si>
  <si>
    <t>1. ICR-1, INV-3 
2. LT Panel -2, ACCB - 7
3. LT Panel -1, ACCB - 1
4. INV-1.1, SMB- 7
5. INV 1.1, SMB 5
6. INV 1.1, SMB-6</t>
  </si>
  <si>
    <t>1 to 4. 17:27
5. 13:36
6. 13:39</t>
  </si>
  <si>
    <t>1 to 4. 10:49
5. 6:58
6. 7:01</t>
  </si>
  <si>
    <t>1. AC cable side blast and LV cable issue.
2. MCCBs have burnt.
3. Cable(LT panel to ACCB) have fault. 
4. SMB burn.
5. Before SMB staring with String Checking
6. Before SMB staring with String Checking</t>
  </si>
  <si>
    <t>1. Daily Visual inspection.
2. Inspection Done by SCADA.
3. INV-1.3 at SMB-6&amp;7 and INV-1.2 at SMB 5 com-card was burn, INV-1.1, SMB-6&amp;5 communication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&amp; cleaning of all inverters of ICR-1 have been completed .
9. Today street light 89 to 147 checking have been checking completed. Also we have changed 3 street light.
10.Today We have repalced two batteries of firealarm of ICR-2.
11. Today we have 4nos of Strings rectification work at INV 1.1 &amp; INV 1.2 SMBs.
12.  Physical inspection &amp; cleaning of HT Panel of ICR-1 &amp; MCR Outgoing have been completed .</t>
  </si>
  <si>
    <t xml:space="preserve">1. ICR-1, INV-3 
2. LT Panel -2, ACCB - 7
3. LT Panel -1, ACCB - 1
4. INV-1.1, SMB- 7
</t>
  </si>
  <si>
    <t>1. Daily Visual inspection.
2. Inspection Done by SCADA.
3. INV-1.3 at SMB- 2 to 7 communication  card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 Physical inspection &amp; cleaning of all inverters of ICR-2 have been completed .
9. Today 40 metres street light cable(4C X 16 sq mm) changing &amp; Also we have changed 3 street light.
10.Depending upon today schedule LA checking have been completed.
11.Today ICR-2, 40nos of Table grass cutting have been completed by 2 machine &amp; 3 man power   &amp; 2nd shift ICR-2 down site road  grass cutting have been completed.</t>
  </si>
  <si>
    <t>1. AC cable side blast and LV cable issue.
2. MCCBs have burnt.
3. Cable(LT panel to ACCB) have fault. 
4. SMB burn.</t>
  </si>
  <si>
    <t>1. Daily Visual inspection.
2. Inspection Done by SCADA.
3. INV-1.3 at SMB- 2 to 7 communication  card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8.Today pending schedule HT &amp; ICOG-1 cleaning &amp; checking  have been completed.
9.Today ICR-1, 40nos of Table grass cutting have been completed by 2 machine &amp; 3 man power   &amp; 2nd shift Hill site road  grass cutting have been completed.</t>
  </si>
  <si>
    <t>1. Daily Visual inspection.
2. Inspection Done by SCADA.
3. INV-1.3 at SMB- 2 to 7 communication  card was burn and INV-1.1, SMB-7 full burn due to rain and ground fault.
4. ICR-1,INV-1 &amp; 2 running but aux transformer is isolated condition and Auxiliary supply given from MCR.
5. MCCB of INV 28, 29, 30 &amp; 32 (3Mw plant) are burn at ACCB-7. Respective Inveters are also down &amp; LT PANEL-1, ACCB-1 feeder was trip due to cable fault.
6. Two nos of battery have some issue in ICR - 2 UPS. UPS isn't supporting battery bank. Now it is running without backup (Bypass Mode).
7. INV #1, INV #2, INV #3, INV #30 of 3mw new site are not communicating with SCADA..
8.Today pending schedule ICR-1 power transformer &amp; Auxallary transforme cleaning &amp; checking not have been completed due to other work
9.RO plant(7M)w pipeline broken replacement not have been complted.
10.Today we are change In ACCB-7(3MW) 2nos MCCB,tomorrow doing another 2nos.
11. Auxiliary Teansformer has reached at site and unloading have completed.
12.Today fencing cutting at konda site has been done.</t>
  </si>
  <si>
    <t>1. ICR-1, INV-3 
2. LT Panel -1, ACCB - 1
3. INV-1.1, SMB- 7
4. LT Panel -2, ACCB - 7</t>
  </si>
  <si>
    <t>1. to 3. 17:18
4. 12:24</t>
  </si>
  <si>
    <t>1. to 3.
10:41
4. 05:47</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</si>
  <si>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9.Today we have changed MCCBs In ACCB-7(3MW) &amp; also cable termination complete at Inverter end.
10.Today fencing cutting at konda site is going on.
11. Today String checking have completed on replaced SMBs (1.1.5, 1.1.6 &amp; 1.2.5)</t>
  </si>
  <si>
    <t>1. ICR-1, INV-3 
2. LT Panel -1, ACCB - 1
3. INV-1.1, SMB- 7</t>
  </si>
  <si>
    <t>1. AC cable side blast and LV cable issue.
2. Cable(LT panel to ACCB) have fault. 
3. SMB burn.</t>
  </si>
  <si>
    <t>1. AC cable side blast and LV cable issue.
2. Cable(LT panel to ACCB) have fault. 
3. SMB burn.
4. Shutdown for MCCB replacement work</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</si>
  <si>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9.Today fencing cutting at konda site is going on.
10. Today We clean Pantry and Store &amp; categorised the material according the application.</t>
  </si>
  <si>
    <r>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9.Today fencing cutting at konda site is going on. In second half we have done cable dressing of modules.
10. 240 mm</t>
    </r>
    <r>
      <rPr>
        <sz val="10"/>
        <color theme="1"/>
        <rFont val="Calibri"/>
        <family val="2"/>
      </rPr>
      <t>²</t>
    </r>
    <r>
      <rPr>
        <sz val="10"/>
        <color theme="1"/>
        <rFont val="Arial"/>
        <family val="2"/>
      </rPr>
      <t xml:space="preserve"> cable drum have reached at site.</t>
    </r>
  </si>
  <si>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9.Today 24 table grass cutting were done by one manpower. Two man power have done cable dressing( ICR-1 completed, ICR-2 40% pending)
10. Y-Connector to SMB input cable laying was done for 1.1.4.8 string.</t>
  </si>
  <si>
    <t>1. ICR-1, INV-3 
2. LT Panel -1, ACCB - 1
3. INV-1.1, SMB- 7
4. INV 1.1</t>
  </si>
  <si>
    <t>1. AC cable side blast and LV cable issue.
2. Cable(LT panel to ACCB) have fault. 
3. SMB burn.
4. DC Ground Fault</t>
  </si>
  <si>
    <t>1. to3. 11:00
4. 01:02</t>
  </si>
  <si>
    <t>1. to 3. 17:47:00
4. 9:50</t>
  </si>
  <si>
    <t>1. to. 3. 06:47:00
4. 8:48</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</si>
  <si>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9.Today total plant  done cable dressing have ben completed.
10. today 3Mw street lights &amp; all Gate numbering have been completed.</t>
  </si>
  <si>
    <t>1. ICR-1, INV-3 
2. LT Panel -1, ACCB - 1
3. INV-1.1, SMB- 7
4. INV 1.1
5. INV 1.1 &amp; INV 1.2
6. INV 1.1 &amp; INV 1.2</t>
  </si>
  <si>
    <t xml:space="preserve">1. to 3.
6:54
4. INV 1.1 &amp; INV 1.2 : 12:45
5. INV 1.1 &amp; INV 1.2: 13:01
6. INV 1.1 &amp; INV 1.2: 17:01
</t>
  </si>
  <si>
    <t>1. to 3.
17:23
4. INV 1.1 &amp; INV 1.2 : 13:05
5. INV 1.1 &amp; INV 1.2 : 15:28
6. INV 1.1 &amp; INV 1.2: 17:23</t>
  </si>
  <si>
    <t>1. to 3.
10:29
4. INV 1.1 &amp; INV 1.2. 00:20
5. INV 1.1 &amp; INV 1.2 : 02:27
6. INV 1.1 &amp; INV 1.2: 00:22</t>
  </si>
  <si>
    <t>1. AC cable side blast and LV cable issue.
2. Cable(LT panel to ACCB) have fault. 
3. SMB burn.
4. Emergency shutdown for INV 1.3 testing
5. INV AUXILARY SUPPLY FAILURE
6. Incommer shutdown for neutral wire replacement</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</si>
  <si>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 Today camera cable execution was going on.
10. Service Engineer (Mr. Anil) have reached at site for checking of INV 1.3</t>
  </si>
  <si>
    <t>1. ICR-1, INV-3 
2. LT Panel -1, ACCB - 1
3. INV-1.1, SMB- 7
4. INV 1.1 &amp; INV 1.2</t>
  </si>
  <si>
    <t>1. TO 3. : 06:35
4. 11:18</t>
  </si>
  <si>
    <t>1. TO 3. : 17:32
4. 11:55</t>
  </si>
  <si>
    <t>1. TO 3. : 10:57
4. 00:37</t>
  </si>
  <si>
    <t xml:space="preserve">1. AC cable side blast and LV cable issue.
2. Cable(LT panel to ACCB) have fault. 
3. SMB burn.
4. Emergency shutdown for INV 1.3 testing
</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</si>
  <si>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 Today camera cable execution was going on.
10. Service Engineer (Mr. Anil) have reached at site for checking of INV 1.3
11. IT Rack fixing was pending.</t>
  </si>
  <si>
    <t>Cumulative              Feb-2020</t>
  </si>
  <si>
    <t>1. AC cable side blast and LV cable issue.
2. SMB burn.
3. Due to communication card burn.</t>
  </si>
  <si>
    <t>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 Today we have cleaned MCR &amp; MCR surroundings.
10. 31nos of table grass cutting have been completed by one man power.</t>
  </si>
  <si>
    <t xml:space="preserve">1. Daily Visual inspection.
2. Inspection Done by SCADA.
3. INV-1.3 at SMB- 2 to 7 communication card was burn and INV-1.1, SMB-7 full burn due to rain and ground fault.
4. ICR-1,INV-1 &amp; 2 running but aux transformer is isolated condition and Auxiliary supply given from MCR.
6. Two nos of battery have some issue in ICR - 2 UPS. UPS isn't supporting battery bank. Now it is running without backup (Bypass Mode).
7. INV #1, INV #2, INV #3 of 3mw new site are not communicating with SCADA.
8. RO plant(7M)w pipeline broken replacement not have been completed.
9. Physical inspection of ICR-1, INV-2  SMB-7 voltage and current checking have been completed,due to cloudy weather other SMBs not checking have been completed.
</t>
  </si>
  <si>
    <t xml:space="preserve">1. ICR-1, INV-3 
2. LT Panel -1, ACCB - 1,INV-3
3. INV-1.1, SMB- 7
4.LT Panel-1,ACCB-1
</t>
  </si>
  <si>
    <t xml:space="preserve">1. AC cable side blast and LV cable issue.
2.String INV-3 problem.
3. Due to communication card burn.
4. Cable(LT panel to ACCB) have fault. </t>
  </si>
  <si>
    <t xml:space="preserve">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INV #1, INV #2, INV #3 of 3mw new site are not communicating with SCADA.
7. RO plant(7M)w pipeline broken replacement not have been completed.
8. Physical inspection of ICR-1, INV-3   all SMBs voltage checking have been completed,due to INV down current not checking have been completed.
9.Today LT panel -1(3Mw) ACCB-1 running without string INV-3 .
 </t>
  </si>
  <si>
    <t>1. ICR-1, INV-3 
2. LT Panel -1, ACCB - 1
3. INV-1.1, SMB- 7
4. LT Panel - 1</t>
  </si>
  <si>
    <t>1. to 3. 06:35:00
4. 16:00</t>
  </si>
  <si>
    <t>1. to 3. 17:42:00
4. 17:00</t>
  </si>
  <si>
    <t>1. to 3. 11:00
4. 01:00</t>
  </si>
  <si>
    <t>1. AC cable side blast and LV cable issue.
2. SMB burn.
3. Due to communication card burn.
4. Emergency Shutdown for ACCB-1 exeution.</t>
  </si>
  <si>
    <t xml:space="preserve">1. ICR-1, INV-3 
2. LT Panel -1, ACCB - 1,INV-3
3. INV-1.1, SMB- 7
</t>
  </si>
  <si>
    <t>1. AC cable side blast and LV cable issue.
2.String INV-3 internal problem.
3. Due to communication card burn.</t>
  </si>
  <si>
    <t>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RO plant(7M)w pipeline broken replacement not have been completed.
7. Physical inspection of ICR-2, INV-1 all SMBs voltage checking have not been completed,due to cloudy weather.</t>
  </si>
  <si>
    <t>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RO plant(7M)w pipeline broken replacement have been completed.
7. Physical inspection of ICR-2, INV-2 all SMBs voltage checking have  been completed.</t>
  </si>
  <si>
    <t xml:space="preserve">1. ICR-1, INV-3 
2. LT Panel -1, ACCB - 1,INV-3
3. INV-1.1, SMB- 7
4. Node-1 of INV-2.1
</t>
  </si>
  <si>
    <t>1. AC cable side blast and LV cable issue.
2.String INV-3 internal problem.
3. Due to communication card burn.
4. AC Magnectic Protetion</t>
  </si>
  <si>
    <t>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RO plant(7M)w pipeline broken replacement have been completed.
7. Physical inspection of ICR-2, INV-3 all SMBs voltage checking have been completed.</t>
  </si>
  <si>
    <t>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RO plant(7M)w pipeline broken replacementnot completed.
7.  Physical inspection of ICR-1, INV-1,2,3 cleaning &amp;  cheking have been completed.
8.Today ICR-1, 16 table grass have been completed.
9..LT panel -1(3Mw) ,ACCB-1 running without string INV-3.</t>
  </si>
  <si>
    <t xml:space="preserve">1. ICR-1, INV-3 
2. LT Panel -1, ACCB - 1,INV-3
3. INV-1.1, SMB- 7
4. INV 1.2
5.  Node-4 of INV-1.2
</t>
  </si>
  <si>
    <t xml:space="preserve">1. to 4. 06:39
5. 10:03 </t>
  </si>
  <si>
    <t>1. to 3. 17:35
4. 17:35</t>
  </si>
  <si>
    <t>1. to 3. 10:56
4. 03:23
5. 07:32</t>
  </si>
  <si>
    <t>1. AC cable side blast and LV cable issue.
2.String INV-3 internal problem.
3. Due to communication card burn.
4. DC Breaker Issue
5. Communicaton Issue on Node 4</t>
  </si>
  <si>
    <t>1 to 3. 11:10
4. 07:40</t>
  </si>
  <si>
    <t>1 to 3 17:45:00
4. 14:15</t>
  </si>
  <si>
    <t>1 to 3-06:35:00
4.06:35</t>
  </si>
  <si>
    <t>1. Daily Visual inspection.
2. Inspection Done by SCADA.
3. INV-1.3 at SMB- 2 to 7 communication card was burn and INV-1.1, SMB-7 full burn due to rain and ground fault.
4. ICR-1,INV-1 &amp; 2 running but aux transformer is isolated condition and Auxiliary supply given from MCR.
5. Two nos of battery have some issue in ICR - 2 UPS. UPS isn't supporting battery bank. Now it is running without backup (Bypass Mode).
6. Due to heavy rain all modules clean.
7. Physical inspection of ICR-2, INV-1,2,3 cleaning &amp;  cheking have been completed.
8.Today R.O. Plant lekage repair work have going on. Finally we need a plumber who will make thread on HDPE pipe and do the rest work.
9..LT panel -1(3Mw) ,ACCB-1 running without string INV-3.</t>
  </si>
  <si>
    <t>1. 11:29
2. 11:55
3. 13:12</t>
  </si>
  <si>
    <t>1. 11:24
2. 11:41
3. 11:55</t>
  </si>
  <si>
    <t>1. Over voltage 2.Grid fail
3. Grid Fail</t>
  </si>
  <si>
    <t>1. 00:05:00
2. 00:14:00
3. 01:17:00</t>
  </si>
</sst>
</file>

<file path=xl/styles.xml><?xml version="1.0" encoding="utf-8"?>
<styleSheet xmlns="http://schemas.openxmlformats.org/spreadsheetml/2006/main">
  <numFmts count="5">
    <numFmt numFmtId="164" formatCode="_(&quot;$&quot;* #,##0.00_);_(&quot;$&quot;* \(#,##0.00\);_(&quot;$&quot;* &quot;-&quot;??_);_(@_)"/>
    <numFmt numFmtId="165" formatCode="[$-F400]h:mm:ss\ AM/PM"/>
    <numFmt numFmtId="166" formatCode="0.0000"/>
    <numFmt numFmtId="167" formatCode="h:mm;@"/>
    <numFmt numFmtId="168" formatCode="0.0"/>
  </numFmts>
  <fonts count="29">
    <font>
      <sz val="11"/>
      <color theme="1"/>
      <name val="Calibri"/>
      <family val="2"/>
      <scheme val="minor"/>
    </font>
    <font>
      <sz val="11"/>
      <color theme="1"/>
      <name val="Calibri"/>
      <family val="2"/>
      <scheme val="minor"/>
    </font>
    <font>
      <b/>
      <sz val="10"/>
      <color theme="4"/>
      <name val="Arial"/>
      <family val="2"/>
    </font>
    <font>
      <b/>
      <i/>
      <sz val="10"/>
      <color rgb="FF0070C0"/>
      <name val="Arial"/>
      <family val="2"/>
    </font>
    <font>
      <b/>
      <i/>
      <sz val="10"/>
      <color rgb="FFFF33CC"/>
      <name val="Arial"/>
      <family val="2"/>
    </font>
    <font>
      <sz val="10"/>
      <color theme="1"/>
      <name val="Arial"/>
      <family val="2"/>
    </font>
    <font>
      <b/>
      <i/>
      <sz val="10"/>
      <color rgb="FF3333FF"/>
      <name val="Arial"/>
      <family val="2"/>
    </font>
    <font>
      <b/>
      <sz val="10"/>
      <color rgb="FF00B050"/>
      <name val="Arial"/>
      <family val="2"/>
    </font>
    <font>
      <b/>
      <sz val="10"/>
      <color rgb="FFFF0000"/>
      <name val="Arial"/>
      <family val="2"/>
    </font>
    <font>
      <b/>
      <i/>
      <sz val="10"/>
      <name val="Arial"/>
      <family val="2"/>
    </font>
    <font>
      <b/>
      <sz val="10"/>
      <name val="Arial"/>
      <family val="2"/>
    </font>
    <font>
      <sz val="10"/>
      <name val="Arial"/>
      <family val="2"/>
    </font>
    <font>
      <sz val="10"/>
      <color rgb="FF000000"/>
      <name val="Arial"/>
      <family val="2"/>
    </font>
    <font>
      <b/>
      <sz val="11"/>
      <color theme="1"/>
      <name val="Calibri"/>
      <family val="2"/>
      <scheme val="minor"/>
    </font>
    <font>
      <b/>
      <sz val="10"/>
      <color theme="0"/>
      <name val="Arial"/>
      <family val="2"/>
    </font>
    <font>
      <sz val="11"/>
      <color indexed="8"/>
      <name val="Calibri"/>
      <family val="2"/>
      <scheme val="minor"/>
    </font>
    <font>
      <sz val="11"/>
      <name val="Calibri"/>
      <family val="2"/>
      <scheme val="minor"/>
    </font>
    <font>
      <sz val="11"/>
      <color rgb="FF000000"/>
      <name val="Calibri"/>
    </font>
    <font>
      <b/>
      <sz val="10"/>
      <color theme="1"/>
      <name val="Arial"/>
      <family val="2"/>
    </font>
    <font>
      <b/>
      <sz val="11"/>
      <color rgb="FF000000"/>
      <name val="Arial"/>
      <family val="2"/>
    </font>
    <font>
      <b/>
      <i/>
      <sz val="11"/>
      <color theme="1"/>
      <name val="Calibri"/>
      <family val="2"/>
      <scheme val="minor"/>
    </font>
    <font>
      <b/>
      <sz val="12"/>
      <name val="Arial"/>
      <family val="2"/>
    </font>
    <font>
      <sz val="11"/>
      <name val="Calibri"/>
      <family val="2"/>
    </font>
    <font>
      <sz val="11"/>
      <color rgb="FF000000"/>
      <name val="Arial"/>
      <family val="2"/>
    </font>
    <font>
      <sz val="11"/>
      <color rgb="FF000000"/>
      <name val="Calibri"/>
      <family val="2"/>
      <scheme val="minor"/>
    </font>
    <font>
      <b/>
      <sz val="10"/>
      <color rgb="FF000000"/>
      <name val="Arial"/>
      <family val="2"/>
    </font>
    <font>
      <b/>
      <i/>
      <sz val="10"/>
      <color theme="1"/>
      <name val="Arial"/>
      <family val="2"/>
    </font>
    <font>
      <sz val="10"/>
      <color theme="1"/>
      <name val="Calibri"/>
      <family val="2"/>
    </font>
    <font>
      <sz val="9"/>
      <color theme="1"/>
      <name val="Arial"/>
      <family val="2"/>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FFFF"/>
        <bgColor rgb="FFFFFFFF"/>
      </patternFill>
    </fill>
  </fills>
  <borders count="26">
    <border>
      <left/>
      <right/>
      <top/>
      <bottom/>
      <diagonal/>
    </border>
    <border>
      <left style="thin">
        <color auto="1"/>
      </left>
      <right style="thin">
        <color auto="1"/>
      </right>
      <top style="thin">
        <color auto="1"/>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auto="1"/>
      </left>
      <right style="thin">
        <color auto="1"/>
      </right>
      <top/>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thin">
        <color auto="1"/>
      </left>
      <right style="thin">
        <color auto="1"/>
      </right>
      <top style="thin">
        <color auto="1"/>
      </top>
      <bottom/>
      <diagonal/>
    </border>
    <border>
      <left/>
      <right/>
      <top style="thin">
        <color indexed="64"/>
      </top>
      <bottom/>
      <diagonal/>
    </border>
  </borders>
  <cellStyleXfs count="85">
    <xf numFmtId="0" fontId="0"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cellStyleXfs>
  <cellXfs count="281">
    <xf numFmtId="0" fontId="0" fillId="0" borderId="0" xfId="0"/>
    <xf numFmtId="1" fontId="5" fillId="0" borderId="0" xfId="1" applyNumberFormat="1" applyFont="1" applyAlignment="1">
      <alignment horizontal="center" vertical="center" wrapText="1"/>
    </xf>
    <xf numFmtId="1" fontId="5" fillId="0" borderId="0" xfId="0" applyNumberFormat="1" applyFont="1" applyAlignment="1">
      <alignment horizontal="center" vertical="center" wrapText="1"/>
    </xf>
    <xf numFmtId="0" fontId="0" fillId="0" borderId="1" xfId="0" applyBorder="1"/>
    <xf numFmtId="0" fontId="13" fillId="0" borderId="1" xfId="0" applyFont="1" applyBorder="1"/>
    <xf numFmtId="0" fontId="13" fillId="0" borderId="1" xfId="0" applyFont="1" applyBorder="1" applyAlignment="1">
      <alignment horizontal="center" vertical="center"/>
    </xf>
    <xf numFmtId="15"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5" fontId="5" fillId="0" borderId="0" xfId="0" applyNumberFormat="1" applyFont="1" applyAlignment="1">
      <alignment horizontal="center" vertical="center" wrapText="1"/>
    </xf>
    <xf numFmtId="10" fontId="5" fillId="0" borderId="0" xfId="1" applyNumberFormat="1" applyFont="1" applyAlignment="1">
      <alignment horizontal="center" vertical="center" wrapText="1"/>
    </xf>
    <xf numFmtId="0" fontId="5" fillId="0" borderId="0" xfId="0" applyFont="1" applyAlignment="1">
      <alignment horizontal="center" vertical="center"/>
    </xf>
    <xf numFmtId="0" fontId="5" fillId="0" borderId="11" xfId="0" applyFont="1" applyBorder="1" applyAlignment="1">
      <alignment horizontal="center" vertical="center"/>
    </xf>
    <xf numFmtId="1" fontId="5" fillId="0" borderId="0" xfId="0" applyNumberFormat="1" applyFont="1" applyAlignment="1">
      <alignment horizontal="center" vertical="center"/>
    </xf>
    <xf numFmtId="2" fontId="5" fillId="0" borderId="0" xfId="0" applyNumberFormat="1" applyFont="1" applyAlignment="1">
      <alignment horizontal="center" vertical="center" wrapText="1"/>
    </xf>
    <xf numFmtId="10" fontId="11" fillId="2" borderId="0" xfId="1" applyNumberFormat="1" applyFont="1" applyFill="1" applyAlignment="1">
      <alignment horizontal="center" vertical="center" wrapText="1"/>
    </xf>
    <xf numFmtId="10" fontId="0" fillId="0" borderId="0" xfId="0" applyNumberFormat="1"/>
    <xf numFmtId="0" fontId="5" fillId="0" borderId="12" xfId="0" applyFont="1" applyBorder="1" applyAlignment="1">
      <alignment horizontal="center" vertical="center"/>
    </xf>
    <xf numFmtId="1" fontId="16" fillId="0" borderId="12" xfId="0" applyNumberFormat="1" applyFont="1" applyBorder="1" applyAlignment="1">
      <alignment horizontal="center" vertical="center"/>
    </xf>
    <xf numFmtId="0" fontId="16" fillId="0" borderId="12" xfId="0" applyFont="1" applyBorder="1" applyAlignment="1">
      <alignment horizontal="center" vertical="center"/>
    </xf>
    <xf numFmtId="1" fontId="16" fillId="2" borderId="12" xfId="0" applyNumberFormat="1" applyFont="1" applyFill="1" applyBorder="1" applyAlignment="1">
      <alignment horizontal="center" vertical="center"/>
    </xf>
    <xf numFmtId="0" fontId="14" fillId="5" borderId="12" xfId="0" applyFont="1" applyFill="1" applyBorder="1" applyAlignment="1">
      <alignment horizontal="center" vertical="center"/>
    </xf>
    <xf numFmtId="0" fontId="14" fillId="5" borderId="12" xfId="0" applyFont="1" applyFill="1" applyBorder="1" applyAlignment="1">
      <alignment vertical="center"/>
    </xf>
    <xf numFmtId="0" fontId="14" fillId="5" borderId="12" xfId="0" applyFont="1" applyFill="1" applyBorder="1" applyAlignment="1">
      <alignment horizontal="left" vertical="center"/>
    </xf>
    <xf numFmtId="0" fontId="10" fillId="4" borderId="12" xfId="0" applyFont="1" applyFill="1" applyBorder="1" applyAlignment="1">
      <alignment horizontal="center" vertical="center" wrapText="1"/>
    </xf>
    <xf numFmtId="15" fontId="5" fillId="0" borderId="12" xfId="0" applyNumberFormat="1" applyFont="1" applyBorder="1" applyAlignment="1">
      <alignment horizontal="center" vertical="center" wrapText="1"/>
    </xf>
    <xf numFmtId="20" fontId="12" fillId="3" borderId="12" xfId="0" applyNumberFormat="1" applyFont="1" applyFill="1" applyBorder="1" applyAlignment="1">
      <alignment horizontal="center" vertical="center" wrapText="1"/>
    </xf>
    <xf numFmtId="1" fontId="5" fillId="0" borderId="12" xfId="0" applyNumberFormat="1" applyFont="1" applyBorder="1" applyAlignment="1">
      <alignment horizontal="center" vertical="center" wrapText="1"/>
    </xf>
    <xf numFmtId="10" fontId="5" fillId="0" borderId="12" xfId="1" applyNumberFormat="1" applyFont="1" applyBorder="1" applyAlignment="1">
      <alignment horizontal="center" vertical="center" wrapText="1"/>
    </xf>
    <xf numFmtId="1" fontId="5" fillId="0" borderId="12" xfId="1" applyNumberFormat="1" applyFont="1" applyBorder="1" applyAlignment="1">
      <alignment horizontal="center" vertical="center" wrapText="1"/>
    </xf>
    <xf numFmtId="2" fontId="5" fillId="0" borderId="12" xfId="0" applyNumberFormat="1" applyFont="1" applyBorder="1" applyAlignment="1">
      <alignment horizontal="center" vertical="center" wrapText="1"/>
    </xf>
    <xf numFmtId="2" fontId="5" fillId="3" borderId="12" xfId="0" applyNumberFormat="1" applyFont="1" applyFill="1" applyBorder="1" applyAlignment="1">
      <alignment horizontal="center" vertical="center" wrapText="1"/>
    </xf>
    <xf numFmtId="10" fontId="11" fillId="2" borderId="12" xfId="1" applyNumberFormat="1" applyFont="1" applyFill="1" applyBorder="1" applyAlignment="1">
      <alignment horizontal="center" vertical="center" wrapText="1"/>
    </xf>
    <xf numFmtId="20" fontId="5" fillId="0" borderId="12" xfId="0" applyNumberFormat="1" applyFont="1" applyBorder="1" applyAlignment="1">
      <alignment horizontal="center" vertical="center" wrapText="1"/>
    </xf>
    <xf numFmtId="167" fontId="5" fillId="0" borderId="12" xfId="0" applyNumberFormat="1" applyFont="1" applyBorder="1" applyAlignment="1">
      <alignment horizontal="center" vertical="center" wrapText="1"/>
    </xf>
    <xf numFmtId="165" fontId="5" fillId="0" borderId="12" xfId="0" applyNumberFormat="1" applyFont="1" applyBorder="1" applyAlignment="1">
      <alignment horizontal="center" vertical="center" wrapText="1"/>
    </xf>
    <xf numFmtId="2" fontId="5" fillId="0" borderId="12" xfId="0" applyNumberFormat="1" applyFont="1" applyBorder="1" applyAlignment="1">
      <alignment horizontal="center" vertical="center"/>
    </xf>
    <xf numFmtId="20" fontId="5" fillId="0" borderId="12" xfId="0" applyNumberFormat="1" applyFont="1" applyBorder="1" applyAlignment="1">
      <alignment horizontal="center" vertical="center"/>
    </xf>
    <xf numFmtId="20" fontId="5" fillId="0" borderId="12" xfId="2" applyNumberFormat="1" applyFont="1" applyBorder="1" applyAlignment="1">
      <alignment horizontal="center" vertical="center" wrapText="1"/>
    </xf>
    <xf numFmtId="2" fontId="12" fillId="3" borderId="12" xfId="0" applyNumberFormat="1" applyFont="1" applyFill="1" applyBorder="1" applyAlignment="1">
      <alignment horizontal="center" vertical="center" wrapText="1"/>
    </xf>
    <xf numFmtId="0" fontId="5" fillId="0" borderId="12" xfId="0" applyFont="1" applyBorder="1" applyAlignment="1">
      <alignment horizontal="center" vertical="center" wrapText="1"/>
    </xf>
    <xf numFmtId="46" fontId="5" fillId="0" borderId="12" xfId="0" applyNumberFormat="1" applyFont="1" applyBorder="1" applyAlignment="1">
      <alignment horizontal="center" vertical="center" wrapText="1"/>
    </xf>
    <xf numFmtId="1" fontId="5" fillId="2" borderId="12" xfId="0" applyNumberFormat="1" applyFont="1" applyFill="1" applyBorder="1" applyAlignment="1">
      <alignment horizontal="center" vertical="center" wrapText="1"/>
    </xf>
    <xf numFmtId="1" fontId="16" fillId="2" borderId="12" xfId="0" applyNumberFormat="1" applyFont="1" applyFill="1" applyBorder="1" applyAlignment="1">
      <alignment horizontal="center" vertical="center" wrapText="1"/>
    </xf>
    <xf numFmtId="1" fontId="16" fillId="0" borderId="12" xfId="0" applyNumberFormat="1" applyFont="1" applyBorder="1" applyAlignment="1">
      <alignment horizontal="center" vertical="center" wrapText="1"/>
    </xf>
    <xf numFmtId="0" fontId="16" fillId="0" borderId="12" xfId="0" applyFont="1" applyBorder="1" applyAlignment="1">
      <alignment horizontal="center" vertical="center" wrapText="1"/>
    </xf>
    <xf numFmtId="0" fontId="16" fillId="2" borderId="12" xfId="0" applyFont="1" applyFill="1" applyBorder="1" applyAlignment="1">
      <alignment horizontal="center" vertical="center" wrapText="1"/>
    </xf>
    <xf numFmtId="0" fontId="5" fillId="0" borderId="0" xfId="0" applyFont="1" applyAlignment="1">
      <alignment vertical="center"/>
    </xf>
    <xf numFmtId="0" fontId="5" fillId="0" borderId="11" xfId="0" applyFont="1" applyBorder="1" applyAlignment="1">
      <alignment vertical="center"/>
    </xf>
    <xf numFmtId="0" fontId="10" fillId="7" borderId="12"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3" fillId="2" borderId="0" xfId="0" applyFont="1" applyFill="1"/>
    <xf numFmtId="0" fontId="4" fillId="2" borderId="0" xfId="0" applyFont="1" applyFill="1"/>
    <xf numFmtId="0" fontId="3" fillId="2" borderId="0" xfId="0" applyFont="1" applyFill="1" applyAlignment="1">
      <alignment horizontal="left"/>
    </xf>
    <xf numFmtId="0" fontId="6" fillId="2" borderId="0" xfId="0" applyFont="1" applyFill="1"/>
    <xf numFmtId="0" fontId="9" fillId="2" borderId="0" xfId="0" applyFont="1" applyFill="1" applyAlignment="1">
      <alignment vertical="center"/>
    </xf>
    <xf numFmtId="0" fontId="9" fillId="2" borderId="0" xfId="0" applyFont="1" applyFill="1" applyAlignment="1">
      <alignment horizontal="left" vertical="center"/>
    </xf>
    <xf numFmtId="0" fontId="0" fillId="2" borderId="0" xfId="0" applyFill="1"/>
    <xf numFmtId="0" fontId="5" fillId="0" borderId="12" xfId="0" applyFont="1" applyBorder="1" applyAlignment="1">
      <alignment vertical="center"/>
    </xf>
    <xf numFmtId="0" fontId="13" fillId="5" borderId="12" xfId="0" applyFont="1" applyFill="1" applyBorder="1"/>
    <xf numFmtId="0" fontId="19" fillId="7" borderId="12" xfId="0" applyFont="1" applyFill="1" applyBorder="1" applyAlignment="1">
      <alignment horizontal="center" vertical="center" wrapText="1"/>
    </xf>
    <xf numFmtId="1" fontId="0" fillId="2" borderId="12" xfId="0" applyNumberFormat="1" applyFill="1" applyBorder="1" applyAlignment="1">
      <alignment horizontal="center" vertical="center" wrapText="1"/>
    </xf>
    <xf numFmtId="1" fontId="0" fillId="0" borderId="12" xfId="0" applyNumberFormat="1" applyBorder="1" applyAlignment="1">
      <alignment horizontal="center" vertical="center" wrapText="1"/>
    </xf>
    <xf numFmtId="0" fontId="0" fillId="0" borderId="12" xfId="0" applyBorder="1" applyAlignment="1">
      <alignment horizontal="center" vertical="center" wrapText="1"/>
    </xf>
    <xf numFmtId="1" fontId="12" fillId="0" borderId="12" xfId="0" applyNumberFormat="1" applyFont="1" applyBorder="1" applyAlignment="1">
      <alignment horizontal="center" vertical="center" wrapText="1"/>
    </xf>
    <xf numFmtId="2" fontId="0" fillId="0" borderId="12" xfId="0" applyNumberFormat="1" applyBorder="1" applyAlignment="1">
      <alignment horizontal="center" vertical="center"/>
    </xf>
    <xf numFmtId="0" fontId="13" fillId="0" borderId="0" xfId="0" applyFont="1"/>
    <xf numFmtId="0" fontId="9" fillId="6" borderId="12" xfId="0" applyFont="1" applyFill="1" applyBorder="1" applyAlignment="1">
      <alignment horizontal="center" vertical="center" wrapText="1"/>
    </xf>
    <xf numFmtId="0" fontId="20" fillId="6" borderId="12" xfId="0" applyFont="1" applyFill="1" applyBorder="1"/>
    <xf numFmtId="0" fontId="9" fillId="6" borderId="12" xfId="0" applyFont="1" applyFill="1" applyBorder="1" applyAlignment="1">
      <alignment horizontal="left" vertical="center" wrapText="1"/>
    </xf>
    <xf numFmtId="0" fontId="20" fillId="0" borderId="0" xfId="0" applyFont="1"/>
    <xf numFmtId="0" fontId="14" fillId="5" borderId="13" xfId="0" applyFont="1" applyFill="1" applyBorder="1"/>
    <xf numFmtId="0" fontId="2" fillId="2" borderId="0" xfId="0" applyFont="1" applyFill="1"/>
    <xf numFmtId="0" fontId="7" fillId="2" borderId="0" xfId="0" applyFont="1" applyFill="1"/>
    <xf numFmtId="0" fontId="8" fillId="2" borderId="0" xfId="0" applyFont="1" applyFill="1"/>
    <xf numFmtId="20" fontId="1" fillId="3" borderId="12" xfId="0" applyNumberFormat="1" applyFont="1" applyFill="1" applyBorder="1" applyAlignment="1">
      <alignment horizontal="center" vertical="center" wrapText="1"/>
    </xf>
    <xf numFmtId="1" fontId="0" fillId="0" borderId="0" xfId="0" applyNumberFormat="1"/>
    <xf numFmtId="0" fontId="14" fillId="5" borderId="12" xfId="0" applyFont="1" applyFill="1" applyBorder="1" applyAlignment="1">
      <alignment horizontal="center" vertical="center"/>
    </xf>
    <xf numFmtId="0" fontId="0" fillId="8" borderId="12" xfId="0" applyFill="1" applyBorder="1" applyAlignment="1">
      <alignment horizontal="center" vertical="center" wrapText="1"/>
    </xf>
    <xf numFmtId="0" fontId="22" fillId="8" borderId="12" xfId="0" applyFont="1" applyFill="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5" fillId="2" borderId="12" xfId="0" applyFont="1" applyFill="1" applyBorder="1" applyAlignment="1">
      <alignment horizontal="left" vertical="center" wrapText="1"/>
    </xf>
    <xf numFmtId="0" fontId="0" fillId="0" borderId="0" xfId="0" applyAlignment="1">
      <alignment horizontal="left" vertical="center"/>
    </xf>
    <xf numFmtId="168" fontId="5" fillId="0" borderId="12" xfId="0" applyNumberFormat="1" applyFont="1" applyBorder="1" applyAlignment="1">
      <alignment horizontal="center" vertical="center" wrapText="1"/>
    </xf>
    <xf numFmtId="0" fontId="5" fillId="2" borderId="12" xfId="0" applyFont="1" applyFill="1" applyBorder="1" applyAlignment="1">
      <alignment horizontal="left" vertical="top" wrapText="1"/>
    </xf>
    <xf numFmtId="165" fontId="5" fillId="0" borderId="12" xfId="0" applyNumberFormat="1" applyFont="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vertical="top" wrapText="1"/>
    </xf>
    <xf numFmtId="20" fontId="12" fillId="3" borderId="12" xfId="0" applyNumberFormat="1" applyFont="1" applyFill="1" applyBorder="1" applyAlignment="1">
      <alignment horizontal="left" vertical="center" wrapText="1"/>
    </xf>
    <xf numFmtId="167" fontId="5" fillId="0" borderId="12" xfId="0" applyNumberFormat="1" applyFont="1" applyBorder="1" applyAlignment="1">
      <alignment horizontal="left" vertical="center" wrapText="1"/>
    </xf>
    <xf numFmtId="0" fontId="14" fillId="5" borderId="12" xfId="0" applyFont="1" applyFill="1" applyBorder="1" applyAlignment="1">
      <alignment horizontal="center" vertical="center"/>
    </xf>
    <xf numFmtId="20" fontId="0" fillId="0" borderId="12" xfId="0" applyNumberFormat="1" applyBorder="1" applyAlignment="1">
      <alignment horizontal="center" vertical="center"/>
    </xf>
    <xf numFmtId="0" fontId="0" fillId="0" borderId="12" xfId="0" applyBorder="1" applyAlignment="1">
      <alignment horizontal="center" vertical="center"/>
    </xf>
    <xf numFmtId="0" fontId="0" fillId="0" borderId="0" xfId="0" applyAlignment="1">
      <alignment wrapText="1"/>
    </xf>
    <xf numFmtId="0" fontId="5" fillId="0" borderId="11" xfId="0" applyFont="1" applyBorder="1" applyAlignment="1">
      <alignment horizontal="center" vertical="center" wrapText="1"/>
    </xf>
    <xf numFmtId="0" fontId="5" fillId="0" borderId="12" xfId="0" applyFont="1" applyBorder="1" applyAlignment="1">
      <alignment vertical="center" wrapText="1"/>
    </xf>
    <xf numFmtId="2" fontId="0" fillId="0" borderId="12" xfId="0" applyNumberFormat="1" applyBorder="1" applyAlignment="1">
      <alignment horizontal="center" vertical="center" wrapText="1"/>
    </xf>
    <xf numFmtId="1" fontId="0" fillId="0" borderId="0" xfId="0" applyNumberFormat="1" applyAlignment="1">
      <alignment wrapText="1"/>
    </xf>
    <xf numFmtId="0" fontId="21" fillId="2" borderId="0" xfId="0" applyFont="1" applyFill="1" applyAlignment="1">
      <alignment vertical="center"/>
    </xf>
    <xf numFmtId="0" fontId="21" fillId="2" borderId="0" xfId="0" applyFont="1" applyFill="1" applyAlignment="1">
      <alignment horizontal="center" vertical="center"/>
    </xf>
    <xf numFmtId="0" fontId="16" fillId="0" borderId="12" xfId="0" applyNumberFormat="1" applyFont="1" applyBorder="1" applyAlignment="1">
      <alignment horizontal="center" vertical="center" wrapText="1"/>
    </xf>
    <xf numFmtId="0" fontId="14" fillId="5" borderId="12" xfId="0" applyFont="1" applyFill="1" applyBorder="1" applyAlignment="1">
      <alignment horizontal="center" vertical="center"/>
    </xf>
    <xf numFmtId="20" fontId="23" fillId="0" borderId="17" xfId="0" applyNumberFormat="1" applyFont="1" applyBorder="1" applyAlignment="1">
      <alignment horizontal="center" vertical="center" wrapText="1"/>
    </xf>
    <xf numFmtId="20" fontId="23" fillId="3" borderId="18" xfId="0" applyNumberFormat="1" applyFont="1" applyFill="1" applyBorder="1" applyAlignment="1">
      <alignment horizontal="center" vertical="center" wrapText="1"/>
    </xf>
    <xf numFmtId="20" fontId="0" fillId="0" borderId="12" xfId="0" applyNumberFormat="1" applyBorder="1" applyAlignment="1">
      <alignment horizontal="center" vertical="center" wrapText="1"/>
    </xf>
    <xf numFmtId="0" fontId="14" fillId="5" borderId="12" xfId="0" applyFont="1" applyFill="1" applyBorder="1" applyAlignment="1">
      <alignment horizontal="center" vertical="center"/>
    </xf>
    <xf numFmtId="0" fontId="14" fillId="5" borderId="12" xfId="0" applyFont="1" applyFill="1" applyBorder="1" applyAlignment="1">
      <alignment horizontal="center" vertical="center"/>
    </xf>
    <xf numFmtId="0" fontId="20" fillId="6" borderId="12" xfId="0" applyFont="1" applyFill="1" applyBorder="1" applyAlignment="1">
      <alignment vertical="center"/>
    </xf>
    <xf numFmtId="20" fontId="0" fillId="3" borderId="12" xfId="0" applyNumberFormat="1" applyFill="1" applyBorder="1" applyAlignment="1">
      <alignment horizontal="center" vertical="center" wrapText="1"/>
    </xf>
    <xf numFmtId="20" fontId="24" fillId="0" borderId="17" xfId="0" applyNumberFormat="1" applyFont="1" applyBorder="1" applyAlignment="1">
      <alignment horizontal="center" vertical="center" wrapText="1"/>
    </xf>
    <xf numFmtId="20" fontId="24" fillId="3" borderId="18" xfId="0" applyNumberFormat="1" applyFont="1" applyFill="1" applyBorder="1" applyAlignment="1">
      <alignment horizontal="center" vertical="center" wrapText="1"/>
    </xf>
    <xf numFmtId="0" fontId="14" fillId="5" borderId="12" xfId="0" applyFont="1" applyFill="1" applyBorder="1" applyAlignment="1">
      <alignment horizontal="center" vertical="center"/>
    </xf>
    <xf numFmtId="0" fontId="25" fillId="7" borderId="17" xfId="0" applyFont="1" applyFill="1" applyBorder="1" applyAlignment="1">
      <alignment horizontal="center" vertical="center" wrapText="1"/>
    </xf>
    <xf numFmtId="0" fontId="25" fillId="7" borderId="18" xfId="0" applyFont="1" applyFill="1" applyBorder="1" applyAlignment="1">
      <alignment horizontal="center" vertical="center" wrapText="1"/>
    </xf>
    <xf numFmtId="0" fontId="26" fillId="6" borderId="19" xfId="0" applyFont="1" applyFill="1" applyBorder="1" applyAlignment="1">
      <alignment horizontal="center" vertical="center" wrapText="1"/>
    </xf>
    <xf numFmtId="0" fontId="26" fillId="6" borderId="20" xfId="0" applyFont="1" applyFill="1" applyBorder="1" applyAlignment="1">
      <alignment horizontal="center" vertical="center" wrapText="1"/>
    </xf>
    <xf numFmtId="2" fontId="5" fillId="3" borderId="21" xfId="0" applyNumberFormat="1" applyFont="1" applyFill="1" applyBorder="1" applyAlignment="1">
      <alignment horizontal="center" vertical="center" wrapText="1"/>
    </xf>
    <xf numFmtId="0" fontId="14" fillId="5" borderId="12" xfId="0" applyFont="1" applyFill="1" applyBorder="1" applyAlignment="1">
      <alignment horizontal="center" vertical="center"/>
    </xf>
    <xf numFmtId="0" fontId="0" fillId="0" borderId="12" xfId="0" applyBorder="1"/>
    <xf numFmtId="1" fontId="16" fillId="0" borderId="2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xf>
    <xf numFmtId="0" fontId="14" fillId="5" borderId="12" xfId="0" applyFont="1" applyFill="1" applyBorder="1" applyAlignment="1">
      <alignment horizontal="center" vertical="center"/>
    </xf>
    <xf numFmtId="0" fontId="14" fillId="5" borderId="12" xfId="0" applyFont="1" applyFill="1" applyBorder="1" applyAlignment="1">
      <alignment vertical="center"/>
    </xf>
    <xf numFmtId="0" fontId="14" fillId="5" borderId="12" xfId="0" applyFont="1" applyFill="1" applyBorder="1" applyAlignment="1">
      <alignment horizontal="left" vertical="center"/>
    </xf>
    <xf numFmtId="0" fontId="10" fillId="4" borderId="12" xfId="0" applyFont="1" applyFill="1" applyBorder="1" applyAlignment="1">
      <alignment horizontal="center" vertical="center" wrapText="1"/>
    </xf>
    <xf numFmtId="15" fontId="5" fillId="0" borderId="12" xfId="0" applyNumberFormat="1" applyFont="1" applyBorder="1" applyAlignment="1">
      <alignment horizontal="center" vertical="center" wrapText="1"/>
    </xf>
    <xf numFmtId="20" fontId="12" fillId="3" borderId="12" xfId="0" applyNumberFormat="1" applyFont="1" applyFill="1" applyBorder="1" applyAlignment="1">
      <alignment horizontal="center" vertical="center" wrapText="1"/>
    </xf>
    <xf numFmtId="1" fontId="5" fillId="0" borderId="12" xfId="0" applyNumberFormat="1" applyFont="1" applyBorder="1" applyAlignment="1">
      <alignment horizontal="center" vertical="center" wrapText="1"/>
    </xf>
    <xf numFmtId="10" fontId="5" fillId="0" borderId="12" xfId="1" applyNumberFormat="1" applyFont="1" applyBorder="1" applyAlignment="1">
      <alignment horizontal="center" vertical="center" wrapText="1"/>
    </xf>
    <xf numFmtId="1" fontId="5" fillId="0" borderId="12" xfId="1" applyNumberFormat="1" applyFont="1" applyBorder="1" applyAlignment="1">
      <alignment horizontal="center" vertical="center" wrapText="1"/>
    </xf>
    <xf numFmtId="2" fontId="5" fillId="0" borderId="12" xfId="0" applyNumberFormat="1" applyFont="1" applyBorder="1" applyAlignment="1">
      <alignment horizontal="center" vertical="center" wrapText="1"/>
    </xf>
    <xf numFmtId="2" fontId="5" fillId="3" borderId="12" xfId="0" applyNumberFormat="1" applyFont="1" applyFill="1" applyBorder="1" applyAlignment="1">
      <alignment horizontal="center" vertical="center" wrapText="1"/>
    </xf>
    <xf numFmtId="10" fontId="11" fillId="2" borderId="12" xfId="1" applyNumberFormat="1" applyFont="1" applyFill="1" applyBorder="1" applyAlignment="1">
      <alignment horizontal="center" vertical="center" wrapText="1"/>
    </xf>
    <xf numFmtId="20" fontId="5" fillId="0" borderId="12" xfId="0" applyNumberFormat="1" applyFont="1" applyBorder="1" applyAlignment="1">
      <alignment horizontal="center" vertical="center" wrapText="1"/>
    </xf>
    <xf numFmtId="167" fontId="5" fillId="0" borderId="12" xfId="0" applyNumberFormat="1" applyFont="1" applyBorder="1" applyAlignment="1">
      <alignment horizontal="center" vertical="center" wrapText="1"/>
    </xf>
    <xf numFmtId="2" fontId="5" fillId="0" borderId="12" xfId="0" applyNumberFormat="1" applyFont="1" applyBorder="1" applyAlignment="1">
      <alignment horizontal="center" vertical="center"/>
    </xf>
    <xf numFmtId="20" fontId="5" fillId="0" borderId="12" xfId="2" applyNumberFormat="1" applyFont="1" applyBorder="1" applyAlignment="1">
      <alignment horizontal="center" vertical="center" wrapText="1"/>
    </xf>
    <xf numFmtId="2" fontId="12" fillId="3" borderId="12" xfId="0" applyNumberFormat="1" applyFont="1" applyFill="1" applyBorder="1" applyAlignment="1">
      <alignment horizontal="center" vertical="center" wrapText="1"/>
    </xf>
    <xf numFmtId="0" fontId="5" fillId="0" borderId="12" xfId="0" applyFont="1" applyBorder="1" applyAlignment="1">
      <alignment horizontal="center" vertical="center" wrapText="1"/>
    </xf>
    <xf numFmtId="46" fontId="5" fillId="0" borderId="12" xfId="0" applyNumberFormat="1" applyFont="1" applyBorder="1" applyAlignment="1">
      <alignment horizontal="center" vertical="center" wrapText="1"/>
    </xf>
    <xf numFmtId="1" fontId="16" fillId="2" borderId="12" xfId="0" applyNumberFormat="1" applyFont="1" applyFill="1" applyBorder="1" applyAlignment="1">
      <alignment horizontal="center" vertical="center" wrapText="1"/>
    </xf>
    <xf numFmtId="1" fontId="16" fillId="0" borderId="12" xfId="0" applyNumberFormat="1" applyFont="1" applyBorder="1" applyAlignment="1">
      <alignment horizontal="center" vertical="center" wrapText="1"/>
    </xf>
    <xf numFmtId="0" fontId="16" fillId="0" borderId="12" xfId="0" applyFont="1" applyBorder="1" applyAlignment="1">
      <alignment horizontal="center" vertical="center" wrapText="1"/>
    </xf>
    <xf numFmtId="0" fontId="16" fillId="2" borderId="12"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3" fillId="2" borderId="0" xfId="0" applyFont="1" applyFill="1"/>
    <xf numFmtId="0" fontId="4" fillId="2" borderId="0" xfId="0" applyFont="1" applyFill="1"/>
    <xf numFmtId="0" fontId="3" fillId="2" borderId="0" xfId="0" applyFont="1" applyFill="1" applyAlignment="1">
      <alignment horizontal="left"/>
    </xf>
    <xf numFmtId="0" fontId="6" fillId="2" borderId="0" xfId="0" applyFont="1" applyFill="1"/>
    <xf numFmtId="0" fontId="9" fillId="2" borderId="0" xfId="0" applyFont="1" applyFill="1" applyAlignment="1">
      <alignment vertical="center"/>
    </xf>
    <xf numFmtId="0" fontId="9" fillId="2" borderId="0" xfId="0" applyFont="1" applyFill="1" applyAlignment="1">
      <alignment horizontal="left" vertical="center"/>
    </xf>
    <xf numFmtId="0" fontId="0" fillId="2" borderId="0" xfId="0" applyFill="1"/>
    <xf numFmtId="0" fontId="13" fillId="5" borderId="12" xfId="0" applyFont="1" applyFill="1" applyBorder="1"/>
    <xf numFmtId="0" fontId="19" fillId="7" borderId="12" xfId="0" applyFont="1" applyFill="1" applyBorder="1" applyAlignment="1">
      <alignment horizontal="center" vertical="center" wrapText="1"/>
    </xf>
    <xf numFmtId="1" fontId="0" fillId="2" borderId="12" xfId="0" applyNumberFormat="1" applyFill="1" applyBorder="1" applyAlignment="1">
      <alignment horizontal="center" vertical="center" wrapText="1"/>
    </xf>
    <xf numFmtId="1" fontId="0" fillId="0" borderId="12" xfId="0" applyNumberFormat="1" applyBorder="1" applyAlignment="1">
      <alignment horizontal="center" vertical="center" wrapText="1"/>
    </xf>
    <xf numFmtId="0" fontId="0" fillId="0" borderId="12" xfId="0" applyBorder="1" applyAlignment="1">
      <alignment horizontal="center" vertical="center" wrapText="1"/>
    </xf>
    <xf numFmtId="1" fontId="12" fillId="0" borderId="12" xfId="0" applyNumberFormat="1" applyFont="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left" vertical="center" wrapText="1"/>
    </xf>
    <xf numFmtId="0" fontId="14" fillId="5" borderId="13" xfId="0" applyFont="1" applyFill="1" applyBorder="1"/>
    <xf numFmtId="0" fontId="7" fillId="2" borderId="0" xfId="0" applyFont="1" applyFill="1"/>
    <xf numFmtId="0" fontId="8" fillId="2" borderId="0" xfId="0" applyFont="1" applyFill="1"/>
    <xf numFmtId="20" fontId="1" fillId="3" borderId="12" xfId="0" applyNumberFormat="1" applyFont="1" applyFill="1" applyBorder="1" applyAlignment="1">
      <alignment horizontal="center" vertical="center" wrapText="1"/>
    </xf>
    <xf numFmtId="0" fontId="5" fillId="2" borderId="12" xfId="0" applyFont="1" applyFill="1" applyBorder="1" applyAlignment="1">
      <alignment horizontal="left" vertical="center" wrapText="1"/>
    </xf>
    <xf numFmtId="165" fontId="5" fillId="0" borderId="12" xfId="0" applyNumberFormat="1" applyFont="1" applyBorder="1" applyAlignment="1">
      <alignment horizontal="left" vertical="center" wrapText="1"/>
    </xf>
    <xf numFmtId="0" fontId="5" fillId="0" borderId="12" xfId="0" applyFont="1" applyBorder="1" applyAlignment="1">
      <alignment horizontal="left" vertical="center" wrapText="1"/>
    </xf>
    <xf numFmtId="0" fontId="0" fillId="0" borderId="0" xfId="0" applyAlignment="1">
      <alignment wrapText="1"/>
    </xf>
    <xf numFmtId="2" fontId="0" fillId="0" borderId="12" xfId="0" applyNumberFormat="1" applyBorder="1" applyAlignment="1">
      <alignment horizontal="center" vertical="center" wrapText="1"/>
    </xf>
    <xf numFmtId="0" fontId="21" fillId="2" borderId="0" xfId="0" applyFont="1" applyFill="1" applyAlignment="1">
      <alignment vertical="center"/>
    </xf>
    <xf numFmtId="0" fontId="16" fillId="0" borderId="12" xfId="0" applyNumberFormat="1" applyFont="1" applyBorder="1" applyAlignment="1">
      <alignment horizontal="center" vertical="center" wrapText="1"/>
    </xf>
    <xf numFmtId="20" fontId="0" fillId="0" borderId="12" xfId="0" applyNumberFormat="1" applyBorder="1" applyAlignment="1">
      <alignment horizontal="center" vertical="center" wrapText="1"/>
    </xf>
    <xf numFmtId="0" fontId="20" fillId="6" borderId="12" xfId="0" applyFont="1" applyFill="1" applyBorder="1" applyAlignment="1">
      <alignment vertical="center"/>
    </xf>
    <xf numFmtId="20" fontId="0" fillId="3" borderId="12" xfId="0" applyNumberFormat="1" applyFill="1" applyBorder="1" applyAlignment="1">
      <alignment horizontal="center" vertical="center" wrapText="1"/>
    </xf>
    <xf numFmtId="20" fontId="24" fillId="0" borderId="17" xfId="0" applyNumberFormat="1" applyFont="1" applyBorder="1" applyAlignment="1">
      <alignment horizontal="center" vertical="center" wrapText="1"/>
    </xf>
    <xf numFmtId="20" fontId="24" fillId="3" borderId="18" xfId="0" applyNumberFormat="1" applyFont="1" applyFill="1" applyBorder="1" applyAlignment="1">
      <alignment horizontal="center" vertical="center" wrapText="1"/>
    </xf>
    <xf numFmtId="0" fontId="25" fillId="7" borderId="17" xfId="0" applyFont="1" applyFill="1" applyBorder="1" applyAlignment="1">
      <alignment horizontal="center" vertical="center" wrapText="1"/>
    </xf>
    <xf numFmtId="0" fontId="25" fillId="7" borderId="18" xfId="0" applyFont="1" applyFill="1" applyBorder="1" applyAlignment="1">
      <alignment horizontal="center" vertical="center" wrapText="1"/>
    </xf>
    <xf numFmtId="0" fontId="26" fillId="6" borderId="19" xfId="0" applyFont="1" applyFill="1" applyBorder="1" applyAlignment="1">
      <alignment horizontal="center" vertical="center" wrapText="1"/>
    </xf>
    <xf numFmtId="0" fontId="26" fillId="6" borderId="20" xfId="0" applyFont="1" applyFill="1" applyBorder="1" applyAlignment="1">
      <alignment horizontal="center" vertical="center" wrapText="1"/>
    </xf>
    <xf numFmtId="2" fontId="5" fillId="3" borderId="21" xfId="0" applyNumberFormat="1" applyFont="1" applyFill="1" applyBorder="1" applyAlignment="1">
      <alignment horizontal="center" vertical="center" wrapText="1"/>
    </xf>
    <xf numFmtId="1" fontId="16" fillId="0" borderId="21" xfId="0" applyNumberFormat="1" applyFont="1" applyFill="1" applyBorder="1" applyAlignment="1">
      <alignment horizontal="center" vertical="center" wrapText="1"/>
    </xf>
    <xf numFmtId="0" fontId="21" fillId="2" borderId="0" xfId="0" applyFont="1" applyFill="1" applyAlignment="1">
      <alignment horizontal="left" vertical="center" indent="1"/>
    </xf>
    <xf numFmtId="0" fontId="14" fillId="5" borderId="12" xfId="0" applyFont="1" applyFill="1" applyBorder="1" applyAlignment="1">
      <alignment horizontal="center" vertical="center"/>
    </xf>
    <xf numFmtId="14" fontId="0" fillId="0" borderId="0" xfId="0" applyNumberFormat="1"/>
    <xf numFmtId="1" fontId="0" fillId="0" borderId="12" xfId="0" applyNumberFormat="1" applyBorder="1" applyAlignment="1">
      <alignment horizontal="center" vertical="center"/>
    </xf>
    <xf numFmtId="0" fontId="26" fillId="6" borderId="22" xfId="0" applyFont="1" applyFill="1" applyBorder="1" applyAlignment="1">
      <alignment horizontal="center" vertical="center" wrapText="1"/>
    </xf>
    <xf numFmtId="14" fontId="0" fillId="0" borderId="12" xfId="0" applyNumberFormat="1" applyBorder="1" applyAlignment="1">
      <alignment horizontal="center" vertical="center"/>
    </xf>
    <xf numFmtId="10" fontId="0" fillId="0" borderId="12" xfId="0" applyNumberFormat="1" applyBorder="1" applyAlignment="1">
      <alignment horizontal="center" vertical="center"/>
    </xf>
    <xf numFmtId="165" fontId="0" fillId="0" borderId="12" xfId="0" applyNumberFormat="1" applyBorder="1" applyAlignment="1">
      <alignment horizontal="center" vertical="center" wrapText="1"/>
    </xf>
    <xf numFmtId="0" fontId="0" fillId="0" borderId="12" xfId="0" applyFill="1" applyBorder="1" applyAlignment="1">
      <alignment horizontal="center" vertical="center"/>
    </xf>
    <xf numFmtId="2" fontId="3" fillId="2" borderId="0" xfId="0" applyNumberFormat="1" applyFont="1" applyFill="1"/>
    <xf numFmtId="2" fontId="4" fillId="2" borderId="0" xfId="0" applyNumberFormat="1" applyFont="1" applyFill="1"/>
    <xf numFmtId="2" fontId="9" fillId="2" borderId="0" xfId="0" applyNumberFormat="1" applyFont="1" applyFill="1" applyAlignment="1">
      <alignment vertical="center"/>
    </xf>
    <xf numFmtId="2" fontId="14" fillId="5" borderId="12" xfId="0" applyNumberFormat="1" applyFont="1" applyFill="1" applyBorder="1" applyAlignment="1">
      <alignment horizontal="center" vertical="center"/>
    </xf>
    <xf numFmtId="2" fontId="25" fillId="7" borderId="18" xfId="0" applyNumberFormat="1" applyFont="1" applyFill="1" applyBorder="1" applyAlignment="1">
      <alignment horizontal="center" vertical="center" wrapText="1"/>
    </xf>
    <xf numFmtId="2" fontId="26" fillId="6" borderId="23" xfId="0" applyNumberFormat="1" applyFont="1" applyFill="1" applyBorder="1" applyAlignment="1">
      <alignment horizontal="center" vertical="center" wrapText="1"/>
    </xf>
    <xf numFmtId="165" fontId="0" fillId="0" borderId="12" xfId="0" applyNumberFormat="1" applyBorder="1" applyAlignment="1">
      <alignment horizontal="center" vertical="center"/>
    </xf>
    <xf numFmtId="14" fontId="21" fillId="2" borderId="0" xfId="0" applyNumberFormat="1" applyFont="1" applyFill="1" applyAlignment="1">
      <alignment horizontal="left" vertical="center" indent="1"/>
    </xf>
    <xf numFmtId="14" fontId="14" fillId="5" borderId="13" xfId="0" applyNumberFormat="1" applyFont="1" applyFill="1" applyBorder="1"/>
    <xf numFmtId="20" fontId="24" fillId="0" borderId="18" xfId="0" applyNumberFormat="1" applyFont="1" applyBorder="1" applyAlignment="1">
      <alignment horizontal="center" vertical="center" wrapText="1"/>
    </xf>
    <xf numFmtId="0" fontId="24" fillId="0" borderId="17" xfId="0" applyFont="1" applyBorder="1" applyAlignment="1">
      <alignment horizontal="center" vertical="center" wrapText="1"/>
    </xf>
    <xf numFmtId="0" fontId="24" fillId="0" borderId="18" xfId="0" applyFont="1" applyBorder="1" applyAlignment="1">
      <alignment horizontal="center" vertical="center" wrapText="1"/>
    </xf>
    <xf numFmtId="0" fontId="24" fillId="0" borderId="0" xfId="0" applyFont="1" applyAlignment="1">
      <alignment horizontal="center" vertical="center" wrapText="1"/>
    </xf>
    <xf numFmtId="0" fontId="14" fillId="5" borderId="12" xfId="0" applyFont="1" applyFill="1" applyBorder="1" applyAlignment="1">
      <alignment horizontal="center" vertical="center"/>
    </xf>
    <xf numFmtId="0" fontId="0" fillId="0" borderId="12" xfId="0" applyBorder="1" applyAlignment="1">
      <alignment horizontal="center" vertical="center"/>
    </xf>
    <xf numFmtId="46" fontId="5" fillId="0" borderId="12" xfId="0" applyNumberFormat="1" applyFont="1" applyBorder="1" applyAlignment="1">
      <alignment horizontal="center" vertical="center" wrapText="1"/>
    </xf>
    <xf numFmtId="20" fontId="0" fillId="0" borderId="12" xfId="0" applyNumberFormat="1"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xf>
    <xf numFmtId="2" fontId="0" fillId="0" borderId="12" xfId="0" applyNumberFormat="1" applyBorder="1" applyAlignment="1">
      <alignment horizontal="center" vertical="center"/>
    </xf>
    <xf numFmtId="0" fontId="5" fillId="2" borderId="12" xfId="0" applyFont="1" applyFill="1" applyBorder="1" applyAlignment="1">
      <alignment horizontal="left" vertical="center" wrapText="1"/>
    </xf>
    <xf numFmtId="165" fontId="5" fillId="0" borderId="12" xfId="0" applyNumberFormat="1" applyFont="1" applyBorder="1" applyAlignment="1">
      <alignment horizontal="left" vertical="center" wrapText="1"/>
    </xf>
    <xf numFmtId="0" fontId="5" fillId="0" borderId="12" xfId="0" applyFont="1" applyBorder="1" applyAlignment="1">
      <alignment horizontal="left" vertical="center" wrapText="1"/>
    </xf>
    <xf numFmtId="20" fontId="0" fillId="0" borderId="12" xfId="0" applyNumberFormat="1" applyBorder="1" applyAlignment="1">
      <alignment horizontal="center" vertical="center"/>
    </xf>
    <xf numFmtId="10" fontId="0" fillId="0" borderId="12" xfId="0" applyNumberFormat="1" applyBorder="1" applyAlignment="1">
      <alignment horizontal="center" vertical="center"/>
    </xf>
    <xf numFmtId="14" fontId="0" fillId="0" borderId="14" xfId="0" applyNumberFormat="1" applyBorder="1" applyAlignment="1">
      <alignment horizontal="center" vertical="center"/>
    </xf>
    <xf numFmtId="20" fontId="0" fillId="0" borderId="24" xfId="0" applyNumberFormat="1" applyBorder="1" applyAlignment="1">
      <alignment horizontal="center" vertical="center"/>
    </xf>
    <xf numFmtId="46" fontId="5" fillId="0" borderId="24" xfId="0" applyNumberFormat="1" applyFont="1" applyBorder="1" applyAlignment="1">
      <alignment horizontal="center" vertical="center" wrapText="1"/>
    </xf>
    <xf numFmtId="0" fontId="0" fillId="0" borderId="24" xfId="0" applyBorder="1" applyAlignment="1">
      <alignment horizontal="center" vertical="center"/>
    </xf>
    <xf numFmtId="20" fontId="0" fillId="0" borderId="13" xfId="0" applyNumberFormat="1" applyBorder="1" applyAlignment="1">
      <alignment horizontal="center" vertical="center"/>
    </xf>
    <xf numFmtId="46" fontId="5" fillId="0" borderId="13" xfId="0" applyNumberFormat="1" applyFont="1" applyBorder="1" applyAlignment="1">
      <alignment horizontal="center" vertical="center" wrapText="1"/>
    </xf>
    <xf numFmtId="0" fontId="0" fillId="0" borderId="13" xfId="0" applyBorder="1" applyAlignment="1">
      <alignment horizontal="center" vertical="center"/>
    </xf>
    <xf numFmtId="0" fontId="24" fillId="0" borderId="12" xfId="0" applyFont="1" applyBorder="1" applyAlignment="1">
      <alignment horizontal="center" vertical="center" wrapText="1"/>
    </xf>
    <xf numFmtId="0" fontId="0" fillId="0" borderId="12" xfId="0" applyBorder="1" applyAlignment="1">
      <alignment horizontal="center" vertical="center"/>
    </xf>
    <xf numFmtId="2" fontId="0" fillId="0" borderId="12" xfId="0" applyNumberFormat="1" applyBorder="1" applyAlignment="1">
      <alignment horizontal="center" vertical="center"/>
    </xf>
    <xf numFmtId="46" fontId="5" fillId="0" borderId="12" xfId="0" applyNumberFormat="1" applyFont="1" applyBorder="1" applyAlignment="1">
      <alignment horizontal="center" vertical="center" wrapText="1"/>
    </xf>
    <xf numFmtId="0" fontId="5" fillId="2" borderId="12" xfId="0" applyFont="1" applyFill="1" applyBorder="1" applyAlignment="1">
      <alignment horizontal="left" vertical="center" wrapText="1"/>
    </xf>
    <xf numFmtId="165" fontId="5" fillId="0" borderId="12" xfId="0" applyNumberFormat="1" applyFont="1" applyBorder="1" applyAlignment="1">
      <alignment horizontal="left" vertical="center" wrapText="1"/>
    </xf>
    <xf numFmtId="0" fontId="5" fillId="0" borderId="12" xfId="0" applyFont="1" applyBorder="1" applyAlignment="1">
      <alignment horizontal="left" vertical="center" wrapText="1"/>
    </xf>
    <xf numFmtId="20" fontId="0" fillId="0" borderId="12" xfId="0" applyNumberFormat="1" applyBorder="1" applyAlignment="1">
      <alignment horizontal="center" vertical="center"/>
    </xf>
    <xf numFmtId="1" fontId="0" fillId="0" borderId="12" xfId="0" applyNumberFormat="1" applyBorder="1" applyAlignment="1">
      <alignment horizontal="center" vertical="center"/>
    </xf>
    <xf numFmtId="10" fontId="0" fillId="0" borderId="12" xfId="0" applyNumberFormat="1" applyBorder="1" applyAlignment="1">
      <alignment horizontal="center" vertical="center"/>
    </xf>
    <xf numFmtId="0" fontId="5" fillId="0" borderId="12" xfId="0" applyNumberFormat="1" applyFont="1" applyBorder="1" applyAlignment="1">
      <alignment horizontal="left" vertical="center" wrapText="1"/>
    </xf>
    <xf numFmtId="46" fontId="5" fillId="0" borderId="25" xfId="0" applyNumberFormat="1" applyFont="1" applyBorder="1" applyAlignment="1">
      <alignment horizontal="center" vertical="center" wrapText="1"/>
    </xf>
    <xf numFmtId="0" fontId="14" fillId="5" borderId="12" xfId="0" applyFont="1" applyFill="1" applyBorder="1" applyAlignment="1">
      <alignment horizontal="center" vertical="center"/>
    </xf>
    <xf numFmtId="20" fontId="0" fillId="0" borderId="24" xfId="0" applyNumberFormat="1" applyBorder="1" applyAlignment="1">
      <alignment horizontal="center" vertical="center" wrapText="1"/>
    </xf>
    <xf numFmtId="20" fontId="0" fillId="0" borderId="0" xfId="0" applyNumberFormat="1" applyBorder="1" applyAlignment="1">
      <alignment horizontal="center" vertical="center"/>
    </xf>
    <xf numFmtId="20" fontId="0" fillId="0" borderId="0" xfId="0" applyNumberFormat="1" applyBorder="1"/>
    <xf numFmtId="20" fontId="0" fillId="0" borderId="25" xfId="0" applyNumberFormat="1" applyBorder="1" applyAlignment="1">
      <alignment horizontal="center" vertical="center"/>
    </xf>
    <xf numFmtId="14" fontId="0" fillId="0" borderId="0" xfId="0" applyNumberFormat="1" applyAlignment="1">
      <alignment horizontal="center" vertical="center" wrapText="1"/>
    </xf>
    <xf numFmtId="0" fontId="0" fillId="0" borderId="0" xfId="0" applyAlignment="1">
      <alignment horizontal="center"/>
    </xf>
    <xf numFmtId="10" fontId="0" fillId="0" borderId="13" xfId="0" applyNumberFormat="1" applyBorder="1" applyAlignment="1">
      <alignment horizontal="center" vertical="center"/>
    </xf>
    <xf numFmtId="1" fontId="0" fillId="0" borderId="13" xfId="0" applyNumberFormat="1" applyBorder="1" applyAlignment="1">
      <alignment horizontal="center" vertical="center"/>
    </xf>
    <xf numFmtId="2" fontId="0" fillId="0" borderId="13" xfId="0" applyNumberFormat="1" applyBorder="1" applyAlignment="1">
      <alignment horizontal="center" vertical="center"/>
    </xf>
    <xf numFmtId="10" fontId="0" fillId="0" borderId="24" xfId="0" applyNumberFormat="1" applyBorder="1" applyAlignment="1">
      <alignment horizontal="center" vertical="center"/>
    </xf>
    <xf numFmtId="1" fontId="0" fillId="0" borderId="24" xfId="0" applyNumberFormat="1" applyBorder="1" applyAlignment="1">
      <alignment horizontal="center" vertical="center"/>
    </xf>
    <xf numFmtId="2" fontId="0" fillId="0" borderId="24" xfId="0" applyNumberFormat="1" applyBorder="1" applyAlignment="1">
      <alignment horizontal="center" vertical="center"/>
    </xf>
    <xf numFmtId="165" fontId="5" fillId="0" borderId="24" xfId="0" applyNumberFormat="1" applyFont="1" applyBorder="1" applyAlignment="1">
      <alignment horizontal="left" vertical="center" wrapText="1"/>
    </xf>
    <xf numFmtId="0" fontId="5" fillId="0" borderId="24" xfId="0" applyFont="1" applyBorder="1" applyAlignment="1">
      <alignment horizontal="left" vertical="center" wrapText="1"/>
    </xf>
    <xf numFmtId="0" fontId="5" fillId="2" borderId="24" xfId="0" applyFont="1" applyFill="1" applyBorder="1" applyAlignment="1">
      <alignment horizontal="left" vertical="center" wrapText="1"/>
    </xf>
    <xf numFmtId="14" fontId="0" fillId="0" borderId="12" xfId="0" applyNumberFormat="1" applyBorder="1" applyAlignment="1">
      <alignment horizontal="center" vertical="center" wrapText="1"/>
    </xf>
    <xf numFmtId="20" fontId="0" fillId="0" borderId="12" xfId="0" applyNumberFormat="1" applyBorder="1" applyAlignment="1">
      <alignment horizontal="left" vertical="center" wrapText="1"/>
    </xf>
    <xf numFmtId="46" fontId="5" fillId="0" borderId="12" xfId="0" applyNumberFormat="1" applyFont="1" applyBorder="1" applyAlignment="1">
      <alignment horizontal="left" vertical="center" wrapText="1"/>
    </xf>
    <xf numFmtId="0" fontId="21" fillId="2" borderId="0" xfId="0" applyFont="1" applyFill="1" applyAlignment="1">
      <alignment horizontal="left" vertical="center"/>
    </xf>
    <xf numFmtId="0" fontId="14" fillId="5" borderId="13" xfId="0" applyFont="1" applyFill="1" applyBorder="1" applyAlignment="1">
      <alignment horizontal="center"/>
    </xf>
    <xf numFmtId="0" fontId="14" fillId="5" borderId="12" xfId="0" applyFont="1" applyFill="1" applyBorder="1" applyAlignment="1">
      <alignment horizontal="center" vertical="center"/>
    </xf>
    <xf numFmtId="0" fontId="14" fillId="5" borderId="14"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11" fillId="4" borderId="12" xfId="0" applyFont="1" applyFill="1" applyBorder="1" applyAlignment="1">
      <alignment horizontal="center" vertical="center"/>
    </xf>
    <xf numFmtId="0" fontId="10" fillId="4" borderId="12"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14" fontId="11" fillId="4" borderId="12" xfId="0" applyNumberFormat="1" applyFont="1" applyFill="1" applyBorder="1" applyAlignment="1">
      <alignment horizontal="center" vertical="center"/>
    </xf>
    <xf numFmtId="20" fontId="0" fillId="0" borderId="12" xfId="0" applyNumberFormat="1" applyBorder="1"/>
  </cellXfs>
  <cellStyles count="85">
    <cellStyle name="Currency" xfId="2" builtinId="4"/>
    <cellStyle name="Normal" xfId="0" builtinId="0"/>
    <cellStyle name="Normal 10" xfId="11"/>
    <cellStyle name="Normal 11" xfId="12"/>
    <cellStyle name="Normal 12" xfId="13"/>
    <cellStyle name="Normal 13" xfId="14"/>
    <cellStyle name="Normal 14" xfId="15"/>
    <cellStyle name="Normal 15" xfId="16"/>
    <cellStyle name="Normal 16" xfId="17"/>
    <cellStyle name="Normal 17" xfId="18"/>
    <cellStyle name="Normal 18" xfId="19"/>
    <cellStyle name="Normal 19" xfId="20"/>
    <cellStyle name="Normal 2" xfId="3"/>
    <cellStyle name="Normal 20" xfId="21"/>
    <cellStyle name="Normal 21" xfId="22"/>
    <cellStyle name="Normal 21 2" xfId="28"/>
    <cellStyle name="Normal 22" xfId="23"/>
    <cellStyle name="Normal 23" xfId="24"/>
    <cellStyle name="Normal 24" xfId="25"/>
    <cellStyle name="Normal 25" xfId="27"/>
    <cellStyle name="Normal 26" xfId="26"/>
    <cellStyle name="Normal 27" xfId="29"/>
    <cellStyle name="Normal 28" xfId="30"/>
    <cellStyle name="Normal 29" xfId="31"/>
    <cellStyle name="Normal 3" xfId="4"/>
    <cellStyle name="Normal 30" xfId="32"/>
    <cellStyle name="Normal 31" xfId="33"/>
    <cellStyle name="Normal 32" xfId="34"/>
    <cellStyle name="Normal 33" xfId="35"/>
    <cellStyle name="Normal 33 2" xfId="40"/>
    <cellStyle name="Normal 34" xfId="36"/>
    <cellStyle name="Normal 34 2" xfId="41"/>
    <cellStyle name="Normal 35" xfId="37"/>
    <cellStyle name="Normal 36" xfId="38"/>
    <cellStyle name="Normal 37" xfId="39"/>
    <cellStyle name="Normal 38" xfId="42"/>
    <cellStyle name="Normal 38 2" xfId="46"/>
    <cellStyle name="Normal 38 3" xfId="48"/>
    <cellStyle name="Normal 38 4" xfId="50"/>
    <cellStyle name="Normal 39" xfId="43"/>
    <cellStyle name="Normal 39 2" xfId="47"/>
    <cellStyle name="Normal 39 3" xfId="49"/>
    <cellStyle name="Normal 39 4" xfId="51"/>
    <cellStyle name="Normal 4" xfId="5"/>
    <cellStyle name="Normal 40" xfId="44"/>
    <cellStyle name="Normal 41" xfId="45"/>
    <cellStyle name="Normal 42" xfId="53"/>
    <cellStyle name="Normal 43" xfId="54"/>
    <cellStyle name="Normal 44" xfId="52"/>
    <cellStyle name="Normal 45" xfId="55"/>
    <cellStyle name="Normal 46" xfId="57"/>
    <cellStyle name="Normal 47" xfId="56"/>
    <cellStyle name="Normal 48" xfId="59"/>
    <cellStyle name="Normal 48 2" xfId="63"/>
    <cellStyle name="Normal 49" xfId="58"/>
    <cellStyle name="Normal 49 2" xfId="62"/>
    <cellStyle name="Normal 5" xfId="6"/>
    <cellStyle name="Normal 50" xfId="60"/>
    <cellStyle name="Normal 51" xfId="61"/>
    <cellStyle name="Normal 52" xfId="74"/>
    <cellStyle name="Normal 53" xfId="64"/>
    <cellStyle name="Normal 53 2" xfId="69"/>
    <cellStyle name="Normal 54" xfId="65"/>
    <cellStyle name="Normal 54 2" xfId="70"/>
    <cellStyle name="Normal 55" xfId="66"/>
    <cellStyle name="Normal 55 2" xfId="71"/>
    <cellStyle name="Normal 56" xfId="67"/>
    <cellStyle name="Normal 57" xfId="68"/>
    <cellStyle name="Normal 58" xfId="73"/>
    <cellStyle name="Normal 59" xfId="72"/>
    <cellStyle name="Normal 6" xfId="7"/>
    <cellStyle name="Normal 60" xfId="78"/>
    <cellStyle name="Normal 61" xfId="75"/>
    <cellStyle name="Normal 62" xfId="77"/>
    <cellStyle name="Normal 63" xfId="76"/>
    <cellStyle name="Normal 64" xfId="79"/>
    <cellStyle name="Normal 65" xfId="80"/>
    <cellStyle name="Normal 66" xfId="81"/>
    <cellStyle name="Normal 67" xfId="83"/>
    <cellStyle name="Normal 68" xfId="82"/>
    <cellStyle name="Normal 69" xfId="84"/>
    <cellStyle name="Normal 7" xfId="8"/>
    <cellStyle name="Normal 8" xfId="9"/>
    <cellStyle name="Normal 9" xfId="10"/>
    <cellStyle name="Percent" xfId="1" builtinId="5"/>
  </cellStyles>
  <dxfs count="0"/>
  <tableStyles count="0" defaultTableStyle="TableStyleMedium9" defaultPivotStyle="PivotStyleLight16"/>
  <colors>
    <mruColors>
      <color rgb="FF43F397"/>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GR%2030th%20%20SEPT.2017.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009.557873958336" createdVersion="5" refreshedVersion="5" minRefreshableVersion="3" recordCount="48">
  <cacheSource type="worksheet">
    <worksheetSource ref="A3:C51" sheet="Sheet3" r:id="rId2"/>
  </cacheSource>
  <cacheFields count="4">
    <cacheField name="2" numFmtId="1">
      <sharedItems containsSemiMixedTypes="0" containsString="0" containsNumber="1" minValue="0" maxValue="471.8"/>
    </cacheField>
    <cacheField name="22" numFmtId="1">
      <sharedItems containsSemiMixedTypes="0" containsString="0" containsNumber="1" minValue="0.6" maxValue="501.46666666666664"/>
    </cacheField>
    <cacheField name="23" numFmtId="1">
      <sharedItems containsSemiMixedTypes="0" containsString="0" containsNumber="1" minValue="0.6" maxValue="501.46666666666664"/>
    </cacheField>
    <cacheField name="1" numFmtId="1">
      <sharedItems containsSemiMixedTypes="0" containsString="0" containsNumber="1" minValue="0.6333333333333333" maxValue="499.933333333333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18.966666666666665"/>
    <n v="19.066666666666666"/>
    <n v="19.066666666666666"/>
    <n v="19.7"/>
  </r>
  <r>
    <n v="40.333333333333336"/>
    <n v="41.93333333333333"/>
    <n v="41.93333333333333"/>
    <n v="41.56666666666667"/>
  </r>
  <r>
    <n v="64.2"/>
    <n v="66.766666666666666"/>
    <n v="66.766666666666666"/>
    <n v="66.36666666666666"/>
  </r>
  <r>
    <n v="96.333333333333329"/>
    <n v="100.4"/>
    <n v="100.4"/>
    <n v="99.3"/>
  </r>
  <r>
    <n v="119.3"/>
    <n v="124.83333333333333"/>
    <n v="124.83333333333333"/>
    <n v="123.1"/>
  </r>
  <r>
    <n v="141.76666666666668"/>
    <n v="142.73333333333332"/>
    <n v="142.73333333333332"/>
    <n v="144.83333333333334"/>
  </r>
  <r>
    <n v="176.83333333333334"/>
    <n v="190.03333333333333"/>
    <n v="190.03333333333333"/>
    <n v="183.9"/>
  </r>
  <r>
    <n v="206.9"/>
    <n v="215.1"/>
    <n v="215.1"/>
    <n v="214.16666666666666"/>
  </r>
  <r>
    <n v="229.5"/>
    <n v="240.53333333333333"/>
    <n v="240.53333333333333"/>
    <n v="243.33333333333334"/>
  </r>
  <r>
    <n v="241.03333333333333"/>
    <n v="236.4"/>
    <n v="236.4"/>
    <n v="233.8"/>
  </r>
  <r>
    <n v="297.23333333333335"/>
    <n v="311.03333333333336"/>
    <n v="311.03333333333336"/>
    <n v="306.3"/>
  </r>
  <r>
    <n v="317.39999999999998"/>
    <n v="338.96666666666664"/>
    <n v="338.96666666666664"/>
    <n v="321.60000000000002"/>
  </r>
  <r>
    <n v="371.93333333333334"/>
    <n v="367.23333333333335"/>
    <n v="367.23333333333335"/>
    <n v="386.26666666666665"/>
  </r>
  <r>
    <n v="368.13333333333333"/>
    <n v="388.93333333333334"/>
    <n v="388.93333333333334"/>
    <n v="390.13333333333333"/>
  </r>
  <r>
    <n v="405.9"/>
    <n v="400.16666666666669"/>
    <n v="400.16666666666669"/>
    <n v="388.33333333333331"/>
  </r>
  <r>
    <n v="420.7"/>
    <n v="432.03333333333336"/>
    <n v="432.03333333333336"/>
    <n v="434.2"/>
  </r>
  <r>
    <n v="418.83333333333331"/>
    <n v="415.8"/>
    <n v="415.8"/>
    <n v="422.9"/>
  </r>
  <r>
    <n v="466.26666666666665"/>
    <n v="465.13333333333333"/>
    <n v="465.13333333333333"/>
    <n v="476.86666666666667"/>
  </r>
  <r>
    <n v="444.36666666666667"/>
    <n v="443.56666666666666"/>
    <n v="443.56666666666666"/>
    <n v="457.36666666666667"/>
  </r>
  <r>
    <n v="464.03333333333336"/>
    <n v="457"/>
    <n v="457"/>
    <n v="499.93333333333334"/>
  </r>
  <r>
    <n v="471.8"/>
    <n v="501.46666666666664"/>
    <n v="501.46666666666664"/>
    <n v="497.66666666666669"/>
  </r>
  <r>
    <n v="464.13333333333333"/>
    <n v="437.9"/>
    <n v="437.9"/>
    <n v="455.8"/>
  </r>
  <r>
    <n v="435.76666666666665"/>
    <n v="433.33333333333331"/>
    <n v="433.33333333333331"/>
    <n v="445.93333333333334"/>
  </r>
  <r>
    <n v="411.5"/>
    <n v="411.76666666666665"/>
    <n v="411.76666666666665"/>
    <n v="421.8"/>
  </r>
  <r>
    <n v="407.93333333333334"/>
    <n v="422.33333333333331"/>
    <n v="422.33333333333331"/>
    <n v="433.23333333333335"/>
  </r>
  <r>
    <n v="382.33333333333331"/>
    <n v="412.33333333333331"/>
    <n v="412.33333333333331"/>
    <n v="407.7"/>
  </r>
  <r>
    <n v="417"/>
    <n v="433.43333333333334"/>
    <n v="433.43333333333334"/>
    <n v="404.43333333333334"/>
  </r>
  <r>
    <n v="438.13333333333333"/>
    <n v="423.53333333333336"/>
    <n v="423.53333333333336"/>
    <n v="425.56666666666666"/>
  </r>
  <r>
    <n v="393.1"/>
    <n v="411.73333333333335"/>
    <n v="411.73333333333335"/>
    <n v="413.7"/>
  </r>
  <r>
    <n v="379.3"/>
    <n v="363.76666666666665"/>
    <n v="363.76666666666665"/>
    <n v="368.16666666666669"/>
  </r>
  <r>
    <n v="389.66666666666669"/>
    <n v="391.8"/>
    <n v="391.8"/>
    <n v="393.96666666666664"/>
  </r>
  <r>
    <n v="386.6"/>
    <n v="391.86666666666667"/>
    <n v="391.86666666666667"/>
    <n v="387.16666666666669"/>
  </r>
  <r>
    <n v="378.3"/>
    <n v="392.8"/>
    <n v="392.8"/>
    <n v="390.6"/>
  </r>
  <r>
    <n v="321.16666666666669"/>
    <n v="302.46666666666664"/>
    <n v="302.46666666666664"/>
    <n v="297.2"/>
  </r>
  <r>
    <n v="312.8"/>
    <n v="303.53333333333336"/>
    <n v="303.53333333333336"/>
    <n v="318"/>
  </r>
  <r>
    <n v="299.53333333333336"/>
    <n v="288.66666666666669"/>
    <n v="288.66666666666669"/>
    <n v="287.76666666666665"/>
  </r>
  <r>
    <n v="280.23333333333335"/>
    <n v="277.10000000000002"/>
    <n v="277.10000000000002"/>
    <n v="275.39999999999998"/>
  </r>
  <r>
    <n v="230.4"/>
    <n v="230.66666666666666"/>
    <n v="230.66666666666666"/>
    <n v="245.9"/>
  </r>
  <r>
    <n v="207.63333333333333"/>
    <n v="216.76666666666668"/>
    <n v="216.76666666666668"/>
    <n v="224.96666666666667"/>
  </r>
  <r>
    <n v="172.83333333333334"/>
    <n v="164.13333333333333"/>
    <n v="164.13333333333333"/>
    <n v="165.06666666666666"/>
  </r>
  <r>
    <n v="139.96666666666667"/>
    <n v="141.1"/>
    <n v="141.1"/>
    <n v="137.56666666666666"/>
  </r>
  <r>
    <n v="100.26666666666667"/>
    <n v="102.63333333333334"/>
    <n v="102.63333333333334"/>
    <n v="106.53333333333333"/>
  </r>
  <r>
    <n v="88.5"/>
    <n v="83.533333333333331"/>
    <n v="83.533333333333331"/>
    <n v="83.8"/>
  </r>
  <r>
    <n v="49.3"/>
    <n v="49.533333333333331"/>
    <n v="49.533333333333331"/>
    <n v="51.1"/>
  </r>
  <r>
    <n v="29.2"/>
    <n v="30.266666666666666"/>
    <n v="30.266666666666666"/>
    <n v="30.933333333333334"/>
  </r>
  <r>
    <n v="13.266666666666667"/>
    <n v="14.466666666666667"/>
    <n v="14.466666666666667"/>
    <n v="14.6"/>
  </r>
  <r>
    <n v="2.2333333333333334"/>
    <n v="3.3333333333333335"/>
    <n v="3.3333333333333335"/>
    <n v="2.9"/>
  </r>
  <r>
    <n v="0"/>
    <n v="0.6"/>
    <n v="0.6"/>
    <n v="0.63333333333333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18" firstHeaderRow="1" firstDataRow="1" firstDataCol="0"/>
  <pivotFields count="4">
    <pivotField numFmtId="1" showAll="0"/>
    <pivotField numFmtId="1" showAll="0"/>
    <pivotField numFmtId="1" showAll="0"/>
    <pivotField numFmtId="1" showAll="0"/>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L45"/>
  <sheetViews>
    <sheetView topLeftCell="Z11" zoomScale="80" zoomScaleNormal="80" workbookViewId="0">
      <selection activeCell="AL13" sqref="AL13"/>
    </sheetView>
  </sheetViews>
  <sheetFormatPr defaultRowHeight="14.5"/>
  <cols>
    <col min="1" max="1" width="9.1796875" bestFit="1" customWidth="1"/>
    <col min="11" max="11" width="12.453125" customWidth="1"/>
    <col min="12" max="12" width="13.1796875" customWidth="1"/>
    <col min="13" max="13" width="10.1796875" customWidth="1"/>
    <col min="15" max="15" width="13.1796875" customWidth="1"/>
    <col min="16" max="16" width="14.54296875" customWidth="1"/>
    <col min="17" max="17" width="11.81640625" customWidth="1"/>
    <col min="18" max="18" width="12.1796875" customWidth="1"/>
    <col min="19" max="19" width="10.54296875" customWidth="1"/>
    <col min="20" max="20" width="9.81640625" customWidth="1"/>
    <col min="21" max="21" width="9.54296875" customWidth="1"/>
    <col min="22" max="22" width="13.81640625" customWidth="1"/>
    <col min="23" max="23" width="13" customWidth="1"/>
    <col min="24" max="24" width="14.54296875" customWidth="1"/>
    <col min="25" max="25" width="14.81640625" customWidth="1"/>
    <col min="26" max="26" width="14" customWidth="1"/>
    <col min="27" max="27" width="14.1796875" customWidth="1"/>
    <col min="28" max="28" width="10.54296875" customWidth="1"/>
    <col min="29" max="29" width="12.453125" customWidth="1"/>
    <col min="30" max="30" width="12.81640625" customWidth="1"/>
    <col min="31" max="31" width="14.1796875" customWidth="1"/>
    <col min="32" max="32" width="12.54296875" customWidth="1"/>
    <col min="33" max="33" width="12.1796875" customWidth="1"/>
    <col min="36" max="36" width="13" customWidth="1"/>
    <col min="37" max="37" width="15.453125" customWidth="1"/>
    <col min="38" max="38" width="36.453125" customWidth="1"/>
  </cols>
  <sheetData>
    <row r="1" spans="1:38" ht="15.5">
      <c r="A1" s="268" t="s">
        <v>50</v>
      </c>
      <c r="B1" s="268"/>
      <c r="C1" s="268"/>
      <c r="D1" s="83"/>
      <c r="E1" s="62"/>
      <c r="F1" s="62"/>
      <c r="G1" s="62"/>
      <c r="H1" s="62"/>
      <c r="I1" s="62"/>
      <c r="J1" s="62"/>
      <c r="K1" s="62"/>
      <c r="L1" s="62"/>
      <c r="M1" s="62"/>
      <c r="N1" s="62"/>
      <c r="O1" s="62"/>
      <c r="P1" s="62"/>
      <c r="Q1" s="62"/>
      <c r="R1" s="62"/>
      <c r="S1" s="62"/>
      <c r="T1" s="62"/>
      <c r="U1" s="62"/>
      <c r="V1" s="62"/>
      <c r="W1" s="62"/>
      <c r="X1" s="62"/>
      <c r="Y1" s="62"/>
      <c r="Z1" s="62"/>
      <c r="AA1" s="63"/>
      <c r="AB1" s="63"/>
      <c r="AC1" s="63"/>
      <c r="AD1" s="63"/>
      <c r="AE1" s="62"/>
      <c r="AF1" s="63"/>
      <c r="AG1" s="63"/>
      <c r="AH1" s="63"/>
      <c r="AI1" s="64"/>
      <c r="AJ1" s="68"/>
      <c r="AK1" s="68"/>
      <c r="AL1" s="68"/>
    </row>
    <row r="2" spans="1:38" ht="15.5">
      <c r="A2" s="268" t="s">
        <v>37</v>
      </c>
      <c r="B2" s="268"/>
      <c r="C2" s="268"/>
      <c r="D2" s="84"/>
      <c r="E2" s="63"/>
      <c r="F2" s="63"/>
      <c r="G2" s="63"/>
      <c r="H2" s="63"/>
      <c r="I2" s="63"/>
      <c r="J2" s="63"/>
      <c r="K2" s="63"/>
      <c r="L2" s="63"/>
      <c r="M2" s="63"/>
      <c r="N2" s="63"/>
      <c r="O2" s="63"/>
      <c r="P2" s="63"/>
      <c r="Q2" s="63"/>
      <c r="R2" s="63"/>
      <c r="S2" s="63"/>
      <c r="T2" s="63"/>
      <c r="U2" s="63"/>
      <c r="V2" s="63"/>
      <c r="W2" s="63"/>
      <c r="X2" s="63"/>
      <c r="Y2" s="63"/>
      <c r="Z2" s="63"/>
      <c r="AA2" s="65"/>
      <c r="AB2" s="65"/>
      <c r="AC2" s="65"/>
      <c r="AD2" s="65"/>
      <c r="AE2" s="63"/>
      <c r="AF2" s="65"/>
      <c r="AG2" s="65"/>
      <c r="AH2" s="65"/>
      <c r="AI2" s="64"/>
      <c r="AJ2" s="68"/>
      <c r="AK2" s="68"/>
      <c r="AL2" s="68"/>
    </row>
    <row r="3" spans="1:38" ht="15.5">
      <c r="A3" s="268" t="s">
        <v>36</v>
      </c>
      <c r="B3" s="268"/>
      <c r="C3" s="268"/>
      <c r="D3" s="85"/>
      <c r="E3" s="66"/>
      <c r="F3" s="66"/>
      <c r="G3" s="66"/>
      <c r="H3" s="66"/>
      <c r="I3" s="66"/>
      <c r="J3" s="66"/>
      <c r="K3" s="66"/>
      <c r="L3" s="66"/>
      <c r="M3" s="66"/>
      <c r="N3" s="66"/>
      <c r="O3" s="66"/>
      <c r="P3" s="66"/>
      <c r="Q3" s="66"/>
      <c r="R3" s="66"/>
      <c r="S3" s="66"/>
      <c r="T3" s="66"/>
      <c r="U3" s="66"/>
      <c r="V3" s="66"/>
      <c r="W3" s="66"/>
      <c r="X3" s="67"/>
      <c r="Y3" s="67"/>
      <c r="Z3" s="67"/>
      <c r="AA3" s="66"/>
      <c r="AB3" s="66"/>
      <c r="AC3" s="66"/>
      <c r="AD3" s="66"/>
      <c r="AE3" s="67"/>
      <c r="AF3" s="66"/>
      <c r="AG3" s="66"/>
      <c r="AH3" s="66"/>
      <c r="AI3" s="67"/>
      <c r="AJ3" s="68"/>
      <c r="AK3" s="68"/>
      <c r="AL3" s="68"/>
    </row>
    <row r="4" spans="1:38">
      <c r="A4" s="82"/>
      <c r="B4" s="269" t="s">
        <v>38</v>
      </c>
      <c r="C4" s="269"/>
      <c r="D4" s="269"/>
      <c r="E4" s="270" t="s">
        <v>42</v>
      </c>
      <c r="F4" s="270"/>
      <c r="G4" s="270"/>
      <c r="H4" s="270"/>
      <c r="I4" s="270"/>
      <c r="J4" s="270"/>
      <c r="K4" s="270" t="s">
        <v>0</v>
      </c>
      <c r="L4" s="270"/>
      <c r="M4" s="270"/>
      <c r="N4" s="270"/>
      <c r="O4" s="270"/>
      <c r="P4" s="270"/>
      <c r="Q4" s="270"/>
      <c r="R4" s="270"/>
      <c r="S4" s="270"/>
      <c r="T4" s="70"/>
      <c r="U4" s="70"/>
      <c r="V4" s="88"/>
      <c r="W4" s="33"/>
      <c r="X4" s="33"/>
      <c r="Y4" s="33"/>
      <c r="Z4" s="33"/>
      <c r="AA4" s="33"/>
      <c r="AB4" s="33"/>
      <c r="AC4" s="271" t="s">
        <v>44</v>
      </c>
      <c r="AD4" s="272"/>
      <c r="AE4" s="272"/>
      <c r="AF4" s="273"/>
      <c r="AG4" s="271" t="s">
        <v>41</v>
      </c>
      <c r="AH4" s="272"/>
      <c r="AI4" s="272"/>
      <c r="AJ4" s="272"/>
      <c r="AK4" s="273"/>
      <c r="AL4" s="34"/>
    </row>
    <row r="5" spans="1:38" ht="52">
      <c r="A5" s="274" t="s">
        <v>14</v>
      </c>
      <c r="B5" s="275" t="s">
        <v>38</v>
      </c>
      <c r="C5" s="275"/>
      <c r="D5" s="275"/>
      <c r="E5" s="275" t="s">
        <v>43</v>
      </c>
      <c r="F5" s="275"/>
      <c r="G5" s="275"/>
      <c r="H5" s="275"/>
      <c r="I5" s="275"/>
      <c r="J5" s="275"/>
      <c r="K5" s="35" t="s">
        <v>39</v>
      </c>
      <c r="L5" s="35" t="s">
        <v>46</v>
      </c>
      <c r="M5" s="35" t="s">
        <v>1</v>
      </c>
      <c r="N5" s="35" t="s">
        <v>2</v>
      </c>
      <c r="O5" s="35" t="s">
        <v>3</v>
      </c>
      <c r="P5" s="35" t="s">
        <v>4</v>
      </c>
      <c r="Q5" s="35" t="s">
        <v>59</v>
      </c>
      <c r="R5" s="35" t="s">
        <v>51</v>
      </c>
      <c r="S5" s="60" t="s">
        <v>5</v>
      </c>
      <c r="T5" s="61" t="s">
        <v>53</v>
      </c>
      <c r="U5" s="61" t="s">
        <v>54</v>
      </c>
      <c r="V5" s="35" t="s">
        <v>40</v>
      </c>
      <c r="W5" s="35" t="s">
        <v>6</v>
      </c>
      <c r="X5" s="35" t="s">
        <v>7</v>
      </c>
      <c r="Y5" s="35" t="s">
        <v>8</v>
      </c>
      <c r="Z5" s="35" t="s">
        <v>45</v>
      </c>
      <c r="AA5" s="71" t="s">
        <v>52</v>
      </c>
      <c r="AB5" s="35" t="s">
        <v>9</v>
      </c>
      <c r="AC5" s="35" t="s">
        <v>11</v>
      </c>
      <c r="AD5" s="35" t="s">
        <v>10</v>
      </c>
      <c r="AE5" s="35" t="s">
        <v>47</v>
      </c>
      <c r="AF5" s="35" t="s">
        <v>12</v>
      </c>
      <c r="AG5" s="35" t="s">
        <v>48</v>
      </c>
      <c r="AH5" s="35" t="s">
        <v>15</v>
      </c>
      <c r="AI5" s="35" t="s">
        <v>16</v>
      </c>
      <c r="AJ5" s="35" t="s">
        <v>12</v>
      </c>
      <c r="AK5" s="35" t="s">
        <v>49</v>
      </c>
      <c r="AL5" s="35" t="s">
        <v>13</v>
      </c>
    </row>
    <row r="6" spans="1:38" ht="26">
      <c r="A6" s="274"/>
      <c r="B6" s="78" t="s">
        <v>15</v>
      </c>
      <c r="C6" s="78" t="s">
        <v>16</v>
      </c>
      <c r="D6" s="78" t="s">
        <v>17</v>
      </c>
      <c r="E6" s="78" t="s">
        <v>18</v>
      </c>
      <c r="F6" s="78" t="s">
        <v>19</v>
      </c>
      <c r="G6" s="78" t="s">
        <v>20</v>
      </c>
      <c r="H6" s="78" t="s">
        <v>21</v>
      </c>
      <c r="I6" s="78" t="s">
        <v>22</v>
      </c>
      <c r="J6" s="78" t="s">
        <v>23</v>
      </c>
      <c r="K6" s="78" t="s">
        <v>24</v>
      </c>
      <c r="L6" s="78" t="s">
        <v>24</v>
      </c>
      <c r="M6" s="78" t="s">
        <v>24</v>
      </c>
      <c r="N6" s="78" t="s">
        <v>25</v>
      </c>
      <c r="O6" s="78" t="s">
        <v>24</v>
      </c>
      <c r="P6" s="78" t="s">
        <v>24</v>
      </c>
      <c r="Q6" s="78" t="s">
        <v>24</v>
      </c>
      <c r="R6" s="78" t="s">
        <v>24</v>
      </c>
      <c r="S6" s="78" t="s">
        <v>26</v>
      </c>
      <c r="T6" s="79"/>
      <c r="U6" s="79"/>
      <c r="V6" s="78" t="s">
        <v>27</v>
      </c>
      <c r="W6" s="78" t="s">
        <v>30</v>
      </c>
      <c r="X6" s="78" t="s">
        <v>28</v>
      </c>
      <c r="Y6" s="78" t="s">
        <v>28</v>
      </c>
      <c r="Z6" s="78" t="s">
        <v>29</v>
      </c>
      <c r="AA6" s="78"/>
      <c r="AB6" s="78" t="s">
        <v>29</v>
      </c>
      <c r="AC6" s="78"/>
      <c r="AD6" s="78"/>
      <c r="AE6" s="78"/>
      <c r="AF6" s="78"/>
      <c r="AG6" s="78"/>
      <c r="AH6" s="78"/>
      <c r="AI6" s="78"/>
      <c r="AJ6" s="78"/>
      <c r="AK6" s="78"/>
      <c r="AL6" s="80"/>
    </row>
    <row r="7" spans="1:38" ht="75">
      <c r="A7" s="36">
        <v>43556</v>
      </c>
      <c r="B7" s="37">
        <v>0.25069444444444444</v>
      </c>
      <c r="C7" s="37">
        <v>0.74513888888888891</v>
      </c>
      <c r="D7" s="52">
        <f t="shared" ref="D7:D36" si="0">C7-B7</f>
        <v>0.49444444444444446</v>
      </c>
      <c r="E7" s="54">
        <v>4684</v>
      </c>
      <c r="F7" s="54">
        <v>5381</v>
      </c>
      <c r="G7" s="55">
        <v>5443</v>
      </c>
      <c r="H7" s="56">
        <v>4557</v>
      </c>
      <c r="I7" s="56">
        <v>4165</v>
      </c>
      <c r="J7" s="56">
        <v>5566</v>
      </c>
      <c r="K7" s="38">
        <f>SUM(E7:J7)</f>
        <v>29796</v>
      </c>
      <c r="L7" s="53">
        <v>29700</v>
      </c>
      <c r="M7" s="38">
        <f t="shared" ref="M7:M36" si="1">K7-L7</f>
        <v>96</v>
      </c>
      <c r="N7" s="39">
        <f>M7/L7</f>
        <v>3.2323232323232323E-3</v>
      </c>
      <c r="O7" s="40">
        <v>200</v>
      </c>
      <c r="P7" s="40">
        <f t="shared" ref="P7:P36" si="2">M7+O7</f>
        <v>296</v>
      </c>
      <c r="Q7" s="38">
        <f>K7</f>
        <v>29796</v>
      </c>
      <c r="R7" s="38">
        <f>K7</f>
        <v>29796</v>
      </c>
      <c r="S7" s="41">
        <f t="shared" ref="S7:S36" si="3">K7/7290</f>
        <v>4.087242798353909</v>
      </c>
      <c r="T7" s="47">
        <f>U7/1000</f>
        <v>5.9326800000000004</v>
      </c>
      <c r="U7" s="28">
        <v>5932.68</v>
      </c>
      <c r="V7" s="41">
        <v>500.03</v>
      </c>
      <c r="W7" s="41">
        <v>0.27</v>
      </c>
      <c r="X7" s="41">
        <v>33.01</v>
      </c>
      <c r="Y7" s="41">
        <v>38.64</v>
      </c>
      <c r="Z7" s="43">
        <f>((K7)/(HOUR(D7)+((MINUTE(D7))/60)))/((V7/1000)*7290)</f>
        <v>0.68881981660098868</v>
      </c>
      <c r="AA7" s="28">
        <v>5.9</v>
      </c>
      <c r="AB7" s="39">
        <f t="shared" ref="AB7:AB36" si="4">K7/(7290*24)</f>
        <v>0.17030178326474624</v>
      </c>
      <c r="AC7" s="44"/>
      <c r="AD7" s="44"/>
      <c r="AE7" s="44"/>
      <c r="AF7" s="45">
        <f t="shared" ref="AF7:AF36" si="5">AC7-AD7</f>
        <v>0</v>
      </c>
      <c r="AG7" s="46" t="s">
        <v>60</v>
      </c>
      <c r="AH7" s="37" t="s">
        <v>61</v>
      </c>
      <c r="AI7" s="44" t="s">
        <v>62</v>
      </c>
      <c r="AJ7" s="45" t="s">
        <v>63</v>
      </c>
      <c r="AK7" s="51" t="s">
        <v>64</v>
      </c>
      <c r="AL7" s="93" t="s">
        <v>65</v>
      </c>
    </row>
    <row r="8" spans="1:38" ht="100">
      <c r="A8" s="36">
        <v>43557</v>
      </c>
      <c r="B8" s="37">
        <v>0.26041666666666669</v>
      </c>
      <c r="C8" s="37">
        <v>0.74861111111111101</v>
      </c>
      <c r="D8" s="52">
        <f t="shared" si="0"/>
        <v>0.48819444444444432</v>
      </c>
      <c r="E8" s="72">
        <v>5319</v>
      </c>
      <c r="F8" s="72">
        <v>5787</v>
      </c>
      <c r="G8" s="73">
        <v>5829</v>
      </c>
      <c r="H8" s="74">
        <v>4887</v>
      </c>
      <c r="I8" s="74">
        <v>6129</v>
      </c>
      <c r="J8" s="74">
        <v>5997</v>
      </c>
      <c r="K8" s="38">
        <f t="shared" ref="K8:K35" si="6">SUM(E8:J8)</f>
        <v>33948</v>
      </c>
      <c r="L8" s="53">
        <v>33700</v>
      </c>
      <c r="M8" s="38">
        <f t="shared" si="1"/>
        <v>248</v>
      </c>
      <c r="N8" s="39">
        <f t="shared" ref="N8:N30" si="7">M8/L8</f>
        <v>7.3590504451038572E-3</v>
      </c>
      <c r="O8" s="75">
        <v>100</v>
      </c>
      <c r="P8" s="40">
        <f t="shared" si="2"/>
        <v>348</v>
      </c>
      <c r="Q8" s="38">
        <f>Q7+K8</f>
        <v>63744</v>
      </c>
      <c r="R8" s="38">
        <f>R7+K8</f>
        <v>63744</v>
      </c>
      <c r="S8" s="41">
        <f t="shared" si="3"/>
        <v>4.6567901234567906</v>
      </c>
      <c r="T8" s="47">
        <f t="shared" ref="T8:T36" si="8">U8/1000</f>
        <v>6.5817200000000007</v>
      </c>
      <c r="U8" s="28">
        <v>6581.72</v>
      </c>
      <c r="V8" s="41">
        <v>556.01</v>
      </c>
      <c r="W8" s="42">
        <v>0.08</v>
      </c>
      <c r="X8" s="42">
        <v>33.35</v>
      </c>
      <c r="Y8" s="42">
        <v>38.26</v>
      </c>
      <c r="Z8" s="43">
        <f t="shared" ref="Z8:Z36" si="9">((K8)/(HOUR(D7)+((MINUTE(D7))/60)))/((V8/1000)*7290)</f>
        <v>0.70578970521963225</v>
      </c>
      <c r="AA8" s="28">
        <v>6.57</v>
      </c>
      <c r="AB8" s="39">
        <f t="shared" si="4"/>
        <v>0.19403292181069959</v>
      </c>
      <c r="AC8" s="44"/>
      <c r="AD8" s="44"/>
      <c r="AE8" s="44"/>
      <c r="AF8" s="45">
        <f t="shared" si="5"/>
        <v>0</v>
      </c>
      <c r="AG8" s="46" t="s">
        <v>60</v>
      </c>
      <c r="AH8" s="37" t="s">
        <v>66</v>
      </c>
      <c r="AI8" s="37" t="s">
        <v>67</v>
      </c>
      <c r="AJ8" s="45" t="s">
        <v>68</v>
      </c>
      <c r="AK8" s="51" t="s">
        <v>64</v>
      </c>
      <c r="AL8" s="93" t="s">
        <v>69</v>
      </c>
    </row>
    <row r="9" spans="1:38" ht="100">
      <c r="A9" s="36">
        <v>43558</v>
      </c>
      <c r="B9" s="37">
        <v>0.25138888888888888</v>
      </c>
      <c r="C9" s="37">
        <v>0.74791666666666667</v>
      </c>
      <c r="D9" s="52">
        <f t="shared" si="0"/>
        <v>0.49652777777777779</v>
      </c>
      <c r="E9" s="54">
        <v>3666</v>
      </c>
      <c r="F9" s="54">
        <v>3988</v>
      </c>
      <c r="G9" s="55">
        <v>3957</v>
      </c>
      <c r="H9" s="56">
        <v>3363</v>
      </c>
      <c r="I9" s="56">
        <v>3765</v>
      </c>
      <c r="J9" s="56">
        <v>4140</v>
      </c>
      <c r="K9" s="38">
        <f t="shared" si="6"/>
        <v>22879</v>
      </c>
      <c r="L9" s="53">
        <v>22700</v>
      </c>
      <c r="M9" s="38">
        <f t="shared" si="1"/>
        <v>179</v>
      </c>
      <c r="N9" s="39">
        <f t="shared" si="7"/>
        <v>7.8854625550660792E-3</v>
      </c>
      <c r="O9" s="75">
        <v>100</v>
      </c>
      <c r="P9" s="40">
        <f t="shared" si="2"/>
        <v>279</v>
      </c>
      <c r="Q9" s="38">
        <f t="shared" ref="Q9:Q36" si="10">Q8+K9</f>
        <v>86623</v>
      </c>
      <c r="R9" s="38">
        <f t="shared" ref="R9:R36" si="11">R8+K9</f>
        <v>86623</v>
      </c>
      <c r="S9" s="41">
        <f t="shared" si="3"/>
        <v>3.1384087791495201</v>
      </c>
      <c r="T9" s="47">
        <f t="shared" si="8"/>
        <v>5.1180000000000003</v>
      </c>
      <c r="U9" s="28">
        <v>5118</v>
      </c>
      <c r="V9" s="41">
        <v>422.48</v>
      </c>
      <c r="W9" s="42">
        <v>0.03</v>
      </c>
      <c r="X9" s="42">
        <v>31.94</v>
      </c>
      <c r="Y9" s="42">
        <v>35.83</v>
      </c>
      <c r="Z9" s="43">
        <f t="shared" si="9"/>
        <v>0.6340146321166219</v>
      </c>
      <c r="AA9" s="28">
        <v>5.0999999999999996</v>
      </c>
      <c r="AB9" s="39">
        <f t="shared" si="4"/>
        <v>0.13076703246456334</v>
      </c>
      <c r="AC9" s="48">
        <v>0.48749999999999999</v>
      </c>
      <c r="AD9" s="48">
        <v>0.46388888888888885</v>
      </c>
      <c r="AE9" s="48" t="s">
        <v>70</v>
      </c>
      <c r="AF9" s="45">
        <f t="shared" si="5"/>
        <v>2.3611111111111138E-2</v>
      </c>
      <c r="AG9" s="46" t="s">
        <v>71</v>
      </c>
      <c r="AH9" s="37">
        <v>0.25138888888888888</v>
      </c>
      <c r="AI9" s="37">
        <v>0.74791666666666667</v>
      </c>
      <c r="AJ9" s="45">
        <f>AI9-AH9</f>
        <v>0.49652777777777779</v>
      </c>
      <c r="AK9" s="51" t="s">
        <v>72</v>
      </c>
      <c r="AL9" s="93" t="s">
        <v>73</v>
      </c>
    </row>
    <row r="10" spans="1:38" ht="100">
      <c r="A10" s="36">
        <v>43559</v>
      </c>
      <c r="B10" s="37">
        <v>0.25138888888888888</v>
      </c>
      <c r="C10" s="37">
        <v>0.74097222222222225</v>
      </c>
      <c r="D10" s="52">
        <f t="shared" si="0"/>
        <v>0.48958333333333337</v>
      </c>
      <c r="E10" s="54">
        <v>4716</v>
      </c>
      <c r="F10" s="54">
        <v>5206</v>
      </c>
      <c r="G10" s="55">
        <v>5128</v>
      </c>
      <c r="H10" s="56">
        <v>4317</v>
      </c>
      <c r="I10" s="56">
        <v>4575</v>
      </c>
      <c r="J10" s="56">
        <v>5292</v>
      </c>
      <c r="K10" s="38">
        <f t="shared" si="6"/>
        <v>29234</v>
      </c>
      <c r="L10" s="53">
        <v>29000</v>
      </c>
      <c r="M10" s="38">
        <f t="shared" si="1"/>
        <v>234</v>
      </c>
      <c r="N10" s="39">
        <f t="shared" si="7"/>
        <v>8.0689655172413791E-3</v>
      </c>
      <c r="O10" s="75">
        <v>200</v>
      </c>
      <c r="P10" s="40">
        <f t="shared" si="2"/>
        <v>434</v>
      </c>
      <c r="Q10" s="38">
        <f t="shared" si="10"/>
        <v>115857</v>
      </c>
      <c r="R10" s="38">
        <f t="shared" si="11"/>
        <v>115857</v>
      </c>
      <c r="S10" s="41">
        <f t="shared" si="3"/>
        <v>4.0101508916323727</v>
      </c>
      <c r="T10" s="47">
        <f t="shared" si="8"/>
        <v>5.5670000000000002</v>
      </c>
      <c r="U10" s="28">
        <v>5567</v>
      </c>
      <c r="V10" s="41">
        <v>473.32</v>
      </c>
      <c r="W10" s="51">
        <v>0.01</v>
      </c>
      <c r="X10" s="42">
        <v>32.22</v>
      </c>
      <c r="Y10" s="42">
        <v>36.9</v>
      </c>
      <c r="Z10" s="43">
        <f t="shared" si="9"/>
        <v>0.71096965845174709</v>
      </c>
      <c r="AA10" s="28">
        <v>5.56</v>
      </c>
      <c r="AB10" s="39">
        <f t="shared" si="4"/>
        <v>0.16708962048468221</v>
      </c>
      <c r="AC10" s="44"/>
      <c r="AD10" s="49"/>
      <c r="AE10" s="51"/>
      <c r="AF10" s="45">
        <f>AC10-AD10</f>
        <v>0</v>
      </c>
      <c r="AG10" s="46" t="s">
        <v>71</v>
      </c>
      <c r="AH10" s="37">
        <v>0.25138888888888888</v>
      </c>
      <c r="AI10" s="37">
        <v>0.74097222222222225</v>
      </c>
      <c r="AJ10" s="45">
        <f t="shared" ref="AJ10:AJ36" si="12">AI10-AH10</f>
        <v>0.48958333333333337</v>
      </c>
      <c r="AK10" s="51" t="s">
        <v>72</v>
      </c>
      <c r="AL10" s="93" t="s">
        <v>74</v>
      </c>
    </row>
    <row r="11" spans="1:38" ht="100">
      <c r="A11" s="36">
        <v>43560</v>
      </c>
      <c r="B11" s="37">
        <v>0.25</v>
      </c>
      <c r="C11" s="37">
        <v>0.74791666666666667</v>
      </c>
      <c r="D11" s="52">
        <f t="shared" si="0"/>
        <v>0.49791666666666667</v>
      </c>
      <c r="E11" s="54">
        <v>4992</v>
      </c>
      <c r="F11" s="54">
        <v>5550</v>
      </c>
      <c r="G11" s="55">
        <v>5487</v>
      </c>
      <c r="H11" s="56">
        <v>4583</v>
      </c>
      <c r="I11" s="56">
        <v>4992</v>
      </c>
      <c r="J11" s="56">
        <v>5620</v>
      </c>
      <c r="K11" s="38">
        <f t="shared" si="6"/>
        <v>31224</v>
      </c>
      <c r="L11" s="53">
        <v>31100</v>
      </c>
      <c r="M11" s="38">
        <f t="shared" si="1"/>
        <v>124</v>
      </c>
      <c r="N11" s="39">
        <f t="shared" si="7"/>
        <v>3.9871382636655949E-3</v>
      </c>
      <c r="O11" s="75">
        <v>200</v>
      </c>
      <c r="P11" s="40">
        <f t="shared" si="2"/>
        <v>324</v>
      </c>
      <c r="Q11" s="38">
        <f t="shared" si="10"/>
        <v>147081</v>
      </c>
      <c r="R11" s="38">
        <f t="shared" si="11"/>
        <v>147081</v>
      </c>
      <c r="S11" s="41">
        <f t="shared" si="3"/>
        <v>4.2831275720164612</v>
      </c>
      <c r="T11" s="47">
        <f t="shared" si="8"/>
        <v>6.1334799999999996</v>
      </c>
      <c r="U11" s="28">
        <v>6133.48</v>
      </c>
      <c r="V11" s="41">
        <v>497.12</v>
      </c>
      <c r="W11" s="50">
        <v>0.06</v>
      </c>
      <c r="X11" s="50">
        <v>32.96</v>
      </c>
      <c r="Y11" s="50">
        <v>39.22</v>
      </c>
      <c r="Z11" s="43">
        <f t="shared" si="9"/>
        <v>0.73326660663574716</v>
      </c>
      <c r="AA11" s="28">
        <v>6.1</v>
      </c>
      <c r="AB11" s="39">
        <f t="shared" si="4"/>
        <v>0.17846364883401922</v>
      </c>
      <c r="AC11" s="44"/>
      <c r="AD11" s="44"/>
      <c r="AE11" s="51"/>
      <c r="AF11" s="45">
        <v>0</v>
      </c>
      <c r="AG11" s="46" t="s">
        <v>60</v>
      </c>
      <c r="AH11" s="37" t="s">
        <v>75</v>
      </c>
      <c r="AI11" s="37" t="s">
        <v>76</v>
      </c>
      <c r="AJ11" s="45" t="s">
        <v>77</v>
      </c>
      <c r="AK11" s="51" t="s">
        <v>64</v>
      </c>
      <c r="AL11" s="93" t="s">
        <v>78</v>
      </c>
    </row>
    <row r="12" spans="1:38" ht="100">
      <c r="A12" s="36">
        <v>43561</v>
      </c>
      <c r="B12" s="37">
        <v>0.25277777777777777</v>
      </c>
      <c r="C12" s="37">
        <v>0.69236111111111109</v>
      </c>
      <c r="D12" s="52">
        <f t="shared" si="0"/>
        <v>0.43958333333333333</v>
      </c>
      <c r="E12" s="54">
        <v>3586</v>
      </c>
      <c r="F12" s="54">
        <v>3975</v>
      </c>
      <c r="G12" s="51">
        <v>4022</v>
      </c>
      <c r="H12" s="55">
        <v>3273</v>
      </c>
      <c r="I12" s="56">
        <v>3818</v>
      </c>
      <c r="J12" s="56">
        <v>4086</v>
      </c>
      <c r="K12" s="38">
        <f t="shared" si="6"/>
        <v>22760</v>
      </c>
      <c r="L12" s="53">
        <v>22500</v>
      </c>
      <c r="M12" s="38">
        <f t="shared" si="1"/>
        <v>260</v>
      </c>
      <c r="N12" s="39">
        <f t="shared" si="7"/>
        <v>1.1555555555555555E-2</v>
      </c>
      <c r="O12" s="75">
        <v>200</v>
      </c>
      <c r="P12" s="40">
        <f t="shared" si="2"/>
        <v>460</v>
      </c>
      <c r="Q12" s="38">
        <f t="shared" si="10"/>
        <v>169841</v>
      </c>
      <c r="R12" s="38">
        <f t="shared" si="11"/>
        <v>169841</v>
      </c>
      <c r="S12" s="41">
        <f t="shared" si="3"/>
        <v>3.1220850480109741</v>
      </c>
      <c r="T12" s="47">
        <f t="shared" si="8"/>
        <v>4.3186499999999999</v>
      </c>
      <c r="U12" s="28">
        <v>4318.6499999999996</v>
      </c>
      <c r="V12" s="41">
        <v>408.82</v>
      </c>
      <c r="W12" s="50">
        <v>3.5000000000000003E-2</v>
      </c>
      <c r="X12" s="42">
        <v>32.72</v>
      </c>
      <c r="Y12" s="42">
        <v>38.06</v>
      </c>
      <c r="Z12" s="43">
        <f t="shared" si="9"/>
        <v>0.63906449565551837</v>
      </c>
      <c r="AA12" s="28">
        <v>4.3</v>
      </c>
      <c r="AB12" s="39">
        <f t="shared" si="4"/>
        <v>0.13008687700045724</v>
      </c>
      <c r="AC12" s="44"/>
      <c r="AD12" s="44"/>
      <c r="AE12" s="49"/>
      <c r="AF12" s="45">
        <f>AC12-AD12</f>
        <v>0</v>
      </c>
      <c r="AG12" s="46" t="s">
        <v>71</v>
      </c>
      <c r="AH12" s="37">
        <v>0.25277777777777777</v>
      </c>
      <c r="AI12" s="44">
        <v>0.69236111111111109</v>
      </c>
      <c r="AJ12" s="45">
        <f t="shared" si="12"/>
        <v>0.43958333333333333</v>
      </c>
      <c r="AK12" s="51" t="s">
        <v>72</v>
      </c>
      <c r="AL12" s="93" t="s">
        <v>79</v>
      </c>
    </row>
    <row r="13" spans="1:38" ht="112.5">
      <c r="A13" s="36">
        <v>43562</v>
      </c>
      <c r="B13" s="37">
        <v>0.24861111111111112</v>
      </c>
      <c r="C13" s="37">
        <v>0.75</v>
      </c>
      <c r="D13" s="52">
        <f t="shared" si="0"/>
        <v>0.50138888888888888</v>
      </c>
      <c r="E13" s="54">
        <v>5184</v>
      </c>
      <c r="F13" s="54">
        <v>5708</v>
      </c>
      <c r="G13" s="55">
        <v>5719</v>
      </c>
      <c r="H13" s="56">
        <v>4807</v>
      </c>
      <c r="I13" s="56">
        <v>5395</v>
      </c>
      <c r="J13" s="56">
        <v>5913</v>
      </c>
      <c r="K13" s="38">
        <f t="shared" si="6"/>
        <v>32726</v>
      </c>
      <c r="L13" s="53">
        <v>32500</v>
      </c>
      <c r="M13" s="38">
        <f t="shared" si="1"/>
        <v>226</v>
      </c>
      <c r="N13" s="39">
        <f t="shared" si="7"/>
        <v>6.9538461538461542E-3</v>
      </c>
      <c r="O13" s="75">
        <v>200</v>
      </c>
      <c r="P13" s="40">
        <f t="shared" si="2"/>
        <v>426</v>
      </c>
      <c r="Q13" s="38">
        <f t="shared" si="10"/>
        <v>202567</v>
      </c>
      <c r="R13" s="38">
        <f t="shared" si="11"/>
        <v>202567</v>
      </c>
      <c r="S13" s="41">
        <f t="shared" si="3"/>
        <v>4.4891632373113852</v>
      </c>
      <c r="T13" s="47">
        <f t="shared" si="8"/>
        <v>6.7815399999999997</v>
      </c>
      <c r="U13" s="28">
        <v>6781.54</v>
      </c>
      <c r="V13" s="41">
        <v>563.51</v>
      </c>
      <c r="W13" s="42">
        <v>9.6600000000000005E-2</v>
      </c>
      <c r="X13" s="42">
        <v>31.79</v>
      </c>
      <c r="Y13" s="42">
        <v>38.56</v>
      </c>
      <c r="Z13" s="43">
        <f t="shared" si="9"/>
        <v>0.75511189342281504</v>
      </c>
      <c r="AA13" s="28">
        <v>6.81</v>
      </c>
      <c r="AB13" s="39">
        <f t="shared" si="4"/>
        <v>0.18704846822130772</v>
      </c>
      <c r="AC13" s="44"/>
      <c r="AD13" s="44"/>
      <c r="AE13" s="44"/>
      <c r="AF13" s="45">
        <f t="shared" si="5"/>
        <v>0</v>
      </c>
      <c r="AG13" s="46" t="s">
        <v>60</v>
      </c>
      <c r="AH13" s="44" t="s">
        <v>80</v>
      </c>
      <c r="AI13" s="44" t="s">
        <v>81</v>
      </c>
      <c r="AJ13" s="45" t="s">
        <v>82</v>
      </c>
      <c r="AK13" s="51" t="s">
        <v>64</v>
      </c>
      <c r="AL13" s="178" t="s">
        <v>83</v>
      </c>
    </row>
    <row r="14" spans="1:38" ht="125">
      <c r="A14" s="36">
        <v>43563</v>
      </c>
      <c r="B14" s="37">
        <v>0.24861111111111112</v>
      </c>
      <c r="C14" s="37">
        <v>0.74722222222222223</v>
      </c>
      <c r="D14" s="52">
        <f t="shared" si="0"/>
        <v>0.49861111111111112</v>
      </c>
      <c r="E14" s="54">
        <v>5128</v>
      </c>
      <c r="F14" s="54">
        <v>5632</v>
      </c>
      <c r="G14" s="55">
        <v>5743</v>
      </c>
      <c r="H14" s="56">
        <v>4734</v>
      </c>
      <c r="I14" s="56">
        <v>4848</v>
      </c>
      <c r="J14" s="56">
        <v>5839</v>
      </c>
      <c r="K14" s="38">
        <f t="shared" si="6"/>
        <v>31924</v>
      </c>
      <c r="L14" s="53">
        <v>31600</v>
      </c>
      <c r="M14" s="38">
        <f t="shared" si="1"/>
        <v>324</v>
      </c>
      <c r="N14" s="39">
        <f t="shared" si="7"/>
        <v>1.0253164556962025E-2</v>
      </c>
      <c r="O14" s="75">
        <v>100</v>
      </c>
      <c r="P14" s="40">
        <f t="shared" si="2"/>
        <v>424</v>
      </c>
      <c r="Q14" s="38">
        <f t="shared" si="10"/>
        <v>234491</v>
      </c>
      <c r="R14" s="38">
        <f t="shared" si="11"/>
        <v>234491</v>
      </c>
      <c r="S14" s="41">
        <f t="shared" si="3"/>
        <v>4.3791495198902606</v>
      </c>
      <c r="T14" s="47">
        <f t="shared" si="8"/>
        <v>6.2656099999999997</v>
      </c>
      <c r="U14" s="28">
        <v>6265.61</v>
      </c>
      <c r="V14" s="41">
        <v>525.07000000000005</v>
      </c>
      <c r="W14" s="42">
        <v>0.06</v>
      </c>
      <c r="X14" s="42">
        <v>32</v>
      </c>
      <c r="Y14" s="42">
        <v>36.58</v>
      </c>
      <c r="Z14" s="43">
        <f t="shared" si="9"/>
        <v>0.69308519368876564</v>
      </c>
      <c r="AA14" s="28">
        <v>6.3</v>
      </c>
      <c r="AB14" s="39">
        <f t="shared" si="4"/>
        <v>0.18246456332876085</v>
      </c>
      <c r="AC14" s="44"/>
      <c r="AD14" s="44"/>
      <c r="AE14" s="44"/>
      <c r="AF14" s="45">
        <f t="shared" si="5"/>
        <v>0</v>
      </c>
      <c r="AG14" s="46" t="s">
        <v>60</v>
      </c>
      <c r="AH14" s="44" t="s">
        <v>84</v>
      </c>
      <c r="AI14" s="44" t="s">
        <v>85</v>
      </c>
      <c r="AJ14" s="45" t="s">
        <v>86</v>
      </c>
      <c r="AK14" s="51" t="s">
        <v>64</v>
      </c>
      <c r="AL14" s="93" t="s">
        <v>87</v>
      </c>
    </row>
    <row r="15" spans="1:38" ht="112.5">
      <c r="A15" s="36">
        <v>43564</v>
      </c>
      <c r="B15" s="37">
        <v>0.24791666666666667</v>
      </c>
      <c r="C15" s="37">
        <v>0.74722222222222223</v>
      </c>
      <c r="D15" s="52">
        <f t="shared" si="0"/>
        <v>0.49930555555555556</v>
      </c>
      <c r="E15" s="54">
        <v>4382</v>
      </c>
      <c r="F15" s="54">
        <v>4803</v>
      </c>
      <c r="G15" s="54">
        <v>4925</v>
      </c>
      <c r="H15" s="57">
        <v>4084</v>
      </c>
      <c r="I15" s="57">
        <v>4774</v>
      </c>
      <c r="J15" s="57">
        <v>5032</v>
      </c>
      <c r="K15" s="38">
        <f t="shared" si="6"/>
        <v>28000</v>
      </c>
      <c r="L15" s="53">
        <v>27800</v>
      </c>
      <c r="M15" s="38">
        <f t="shared" si="1"/>
        <v>200</v>
      </c>
      <c r="N15" s="39">
        <f t="shared" si="7"/>
        <v>7.1942446043165471E-3</v>
      </c>
      <c r="O15" s="75">
        <v>200</v>
      </c>
      <c r="P15" s="40">
        <f t="shared" si="2"/>
        <v>400</v>
      </c>
      <c r="Q15" s="38">
        <f t="shared" si="10"/>
        <v>262491</v>
      </c>
      <c r="R15" s="38">
        <f t="shared" si="11"/>
        <v>262491</v>
      </c>
      <c r="S15" s="41">
        <f t="shared" si="3"/>
        <v>3.8408779149519892</v>
      </c>
      <c r="T15" s="47">
        <f t="shared" si="8"/>
        <v>5.2354099999999999</v>
      </c>
      <c r="U15" s="28">
        <v>5235.41</v>
      </c>
      <c r="V15" s="41">
        <v>436.14</v>
      </c>
      <c r="W15" s="50">
        <v>0.01</v>
      </c>
      <c r="X15" s="50">
        <v>32</v>
      </c>
      <c r="Y15" s="50">
        <v>36.19</v>
      </c>
      <c r="Z15" s="43">
        <f t="shared" si="9"/>
        <v>0.73592132863064252</v>
      </c>
      <c r="AA15" s="28">
        <v>5.23</v>
      </c>
      <c r="AB15" s="39">
        <f t="shared" si="4"/>
        <v>0.16003657978966621</v>
      </c>
      <c r="AC15" s="44"/>
      <c r="AD15" s="44"/>
      <c r="AE15" s="49"/>
      <c r="AF15" s="45">
        <f t="shared" si="5"/>
        <v>0</v>
      </c>
      <c r="AG15" s="46" t="s">
        <v>88</v>
      </c>
      <c r="AH15" s="44" t="s">
        <v>89</v>
      </c>
      <c r="AI15" s="44" t="s">
        <v>90</v>
      </c>
      <c r="AJ15" s="45" t="s">
        <v>91</v>
      </c>
      <c r="AK15" s="51" t="s">
        <v>64</v>
      </c>
      <c r="AL15" s="93" t="s">
        <v>92</v>
      </c>
    </row>
    <row r="16" spans="1:38" ht="112.5">
      <c r="A16" s="36">
        <v>43565</v>
      </c>
      <c r="B16" s="37">
        <v>0.24791666666666667</v>
      </c>
      <c r="C16" s="37">
        <v>0.74583333333333324</v>
      </c>
      <c r="D16" s="52">
        <f t="shared" si="0"/>
        <v>0.49791666666666656</v>
      </c>
      <c r="E16" s="54">
        <v>5090</v>
      </c>
      <c r="F16" s="54">
        <v>5605</v>
      </c>
      <c r="G16" s="55">
        <v>5384</v>
      </c>
      <c r="H16" s="56">
        <v>4834</v>
      </c>
      <c r="I16" s="56">
        <v>5982</v>
      </c>
      <c r="J16" s="56">
        <v>5857</v>
      </c>
      <c r="K16" s="38">
        <f t="shared" si="6"/>
        <v>32752</v>
      </c>
      <c r="L16" s="53">
        <v>32500</v>
      </c>
      <c r="M16" s="38">
        <f t="shared" si="1"/>
        <v>252</v>
      </c>
      <c r="N16" s="39">
        <f t="shared" si="7"/>
        <v>7.7538461538461537E-3</v>
      </c>
      <c r="O16" s="75">
        <v>200</v>
      </c>
      <c r="P16" s="40">
        <f t="shared" si="2"/>
        <v>452</v>
      </c>
      <c r="Q16" s="38">
        <f t="shared" si="10"/>
        <v>295243</v>
      </c>
      <c r="R16" s="38">
        <f t="shared" si="11"/>
        <v>295243</v>
      </c>
      <c r="S16" s="41">
        <f t="shared" si="3"/>
        <v>4.4927297668038406</v>
      </c>
      <c r="T16" s="47">
        <f t="shared" si="8"/>
        <v>6.2525300000000001</v>
      </c>
      <c r="U16" s="28">
        <v>6252.53</v>
      </c>
      <c r="V16" s="41">
        <v>522.69000000000005</v>
      </c>
      <c r="W16" s="42">
        <v>0.09</v>
      </c>
      <c r="X16" s="42">
        <v>33</v>
      </c>
      <c r="Y16" s="42">
        <v>39.020000000000003</v>
      </c>
      <c r="Z16" s="43">
        <f t="shared" si="9"/>
        <v>0.71727957741722481</v>
      </c>
      <c r="AA16" s="28">
        <v>6.25</v>
      </c>
      <c r="AB16" s="39">
        <f t="shared" si="4"/>
        <v>0.18719707361682669</v>
      </c>
      <c r="AC16" s="48"/>
      <c r="AD16" s="48"/>
      <c r="AE16" s="51"/>
      <c r="AF16" s="45">
        <f t="shared" si="5"/>
        <v>0</v>
      </c>
      <c r="AG16" s="46" t="s">
        <v>93</v>
      </c>
      <c r="AH16" s="44" t="s">
        <v>94</v>
      </c>
      <c r="AI16" s="37" t="s">
        <v>95</v>
      </c>
      <c r="AJ16" s="45" t="s">
        <v>96</v>
      </c>
      <c r="AK16" s="51" t="s">
        <v>64</v>
      </c>
      <c r="AL16" s="93" t="s">
        <v>97</v>
      </c>
    </row>
    <row r="17" spans="1:38" ht="112.5">
      <c r="A17" s="36">
        <v>43566</v>
      </c>
      <c r="B17" s="37">
        <v>0.24652777777777779</v>
      </c>
      <c r="C17" s="37">
        <v>0.74583333333333324</v>
      </c>
      <c r="D17" s="52">
        <f t="shared" si="0"/>
        <v>0.49930555555555545</v>
      </c>
      <c r="E17" s="54">
        <v>4501</v>
      </c>
      <c r="F17" s="54">
        <v>4959</v>
      </c>
      <c r="G17" s="55">
        <v>5079</v>
      </c>
      <c r="H17" s="56">
        <v>4072</v>
      </c>
      <c r="I17" s="56">
        <v>5123</v>
      </c>
      <c r="J17" s="56">
        <v>5251</v>
      </c>
      <c r="K17" s="38">
        <f t="shared" si="6"/>
        <v>28985</v>
      </c>
      <c r="L17" s="89">
        <v>28700</v>
      </c>
      <c r="M17" s="38">
        <f t="shared" si="1"/>
        <v>285</v>
      </c>
      <c r="N17" s="39">
        <f t="shared" si="7"/>
        <v>9.9303135888501749E-3</v>
      </c>
      <c r="O17" s="75">
        <v>100</v>
      </c>
      <c r="P17" s="40">
        <f t="shared" si="2"/>
        <v>385</v>
      </c>
      <c r="Q17" s="38">
        <f t="shared" si="10"/>
        <v>324228</v>
      </c>
      <c r="R17" s="38">
        <f t="shared" si="11"/>
        <v>324228</v>
      </c>
      <c r="S17" s="41">
        <f t="shared" si="3"/>
        <v>3.9759945130315502</v>
      </c>
      <c r="T17" s="47">
        <f t="shared" si="8"/>
        <v>5.5893699999999997</v>
      </c>
      <c r="U17" s="28">
        <v>5589.37</v>
      </c>
      <c r="V17" s="42">
        <v>465.7</v>
      </c>
      <c r="W17" s="42">
        <v>0.02</v>
      </c>
      <c r="X17" s="42">
        <v>34</v>
      </c>
      <c r="Y17" s="51">
        <v>39.549999999999997</v>
      </c>
      <c r="Z17" s="43">
        <f t="shared" si="9"/>
        <v>0.71444965881775135</v>
      </c>
      <c r="AA17" s="28">
        <v>5.58</v>
      </c>
      <c r="AB17" s="39">
        <f t="shared" si="4"/>
        <v>0.16566643804298126</v>
      </c>
      <c r="AC17" s="44"/>
      <c r="AD17" s="48"/>
      <c r="AE17" s="44"/>
      <c r="AF17" s="45">
        <f t="shared" si="5"/>
        <v>0</v>
      </c>
      <c r="AG17" s="46" t="s">
        <v>98</v>
      </c>
      <c r="AH17" s="37" t="s">
        <v>99</v>
      </c>
      <c r="AI17" s="37" t="s">
        <v>100</v>
      </c>
      <c r="AJ17" s="45" t="s">
        <v>101</v>
      </c>
      <c r="AK17" s="51" t="s">
        <v>64</v>
      </c>
      <c r="AL17" s="93" t="s">
        <v>102</v>
      </c>
    </row>
    <row r="18" spans="1:38" ht="112.5">
      <c r="A18" s="36">
        <v>43567</v>
      </c>
      <c r="B18" s="37">
        <v>0.24583333333333335</v>
      </c>
      <c r="C18" s="37">
        <v>0.73472222222222217</v>
      </c>
      <c r="D18" s="52">
        <f t="shared" si="0"/>
        <v>0.48888888888888882</v>
      </c>
      <c r="E18" s="54">
        <v>4767</v>
      </c>
      <c r="F18" s="54">
        <v>5249</v>
      </c>
      <c r="G18" s="55">
        <v>5386</v>
      </c>
      <c r="H18" s="56">
        <v>4580</v>
      </c>
      <c r="I18" s="56">
        <v>4786</v>
      </c>
      <c r="J18" s="56">
        <v>5517</v>
      </c>
      <c r="K18" s="38">
        <f t="shared" si="6"/>
        <v>30285</v>
      </c>
      <c r="L18" s="90">
        <v>30000</v>
      </c>
      <c r="M18" s="38">
        <f t="shared" si="1"/>
        <v>285</v>
      </c>
      <c r="N18" s="39">
        <f t="shared" si="7"/>
        <v>9.4999999999999998E-3</v>
      </c>
      <c r="O18" s="75">
        <v>200</v>
      </c>
      <c r="P18" s="40">
        <f t="shared" si="2"/>
        <v>485</v>
      </c>
      <c r="Q18" s="38">
        <f t="shared" si="10"/>
        <v>354513</v>
      </c>
      <c r="R18" s="38">
        <f t="shared" si="11"/>
        <v>354513</v>
      </c>
      <c r="S18" s="41">
        <f t="shared" si="3"/>
        <v>4.1543209876543212</v>
      </c>
      <c r="T18" s="47">
        <f t="shared" si="8"/>
        <v>5.9514499999999995</v>
      </c>
      <c r="U18" s="28">
        <v>5951.45</v>
      </c>
      <c r="V18" s="41">
        <v>507.42</v>
      </c>
      <c r="W18" s="42">
        <v>0.1</v>
      </c>
      <c r="X18" s="42">
        <v>35</v>
      </c>
      <c r="Y18" s="42">
        <v>40.99</v>
      </c>
      <c r="Z18" s="43">
        <f t="shared" si="9"/>
        <v>0.68321096639159784</v>
      </c>
      <c r="AA18" s="28">
        <v>5.96</v>
      </c>
      <c r="AB18" s="39">
        <f t="shared" si="4"/>
        <v>0.17309670781893005</v>
      </c>
      <c r="AC18" s="44"/>
      <c r="AD18" s="44"/>
      <c r="AE18" s="44"/>
      <c r="AF18" s="45">
        <f t="shared" si="5"/>
        <v>0</v>
      </c>
      <c r="AG18" s="46" t="s">
        <v>98</v>
      </c>
      <c r="AH18" s="44" t="s">
        <v>103</v>
      </c>
      <c r="AI18" s="44" t="s">
        <v>104</v>
      </c>
      <c r="AJ18" s="45" t="s">
        <v>105</v>
      </c>
      <c r="AK18" s="51" t="s">
        <v>64</v>
      </c>
      <c r="AL18" s="93" t="s">
        <v>106</v>
      </c>
    </row>
    <row r="19" spans="1:38" ht="62.5">
      <c r="A19" s="36">
        <v>43568</v>
      </c>
      <c r="B19" s="37">
        <v>0.24305555555555555</v>
      </c>
      <c r="C19" s="37">
        <v>0.74305555555555547</v>
      </c>
      <c r="D19" s="52">
        <f t="shared" si="0"/>
        <v>0.49999999999999989</v>
      </c>
      <c r="E19" s="31">
        <v>4930</v>
      </c>
      <c r="F19" s="31">
        <v>5434</v>
      </c>
      <c r="G19" s="29">
        <v>5557</v>
      </c>
      <c r="H19" s="30">
        <v>4696</v>
      </c>
      <c r="I19" s="30">
        <v>5407</v>
      </c>
      <c r="J19" s="30">
        <v>5649</v>
      </c>
      <c r="K19" s="38">
        <f t="shared" si="6"/>
        <v>31673</v>
      </c>
      <c r="L19" s="53">
        <v>31500</v>
      </c>
      <c r="M19" s="38">
        <f t="shared" si="1"/>
        <v>173</v>
      </c>
      <c r="N19" s="39">
        <f t="shared" si="7"/>
        <v>5.4920634920634917E-3</v>
      </c>
      <c r="O19" s="40">
        <v>200</v>
      </c>
      <c r="P19" s="40">
        <f t="shared" si="2"/>
        <v>373</v>
      </c>
      <c r="Q19" s="38">
        <f t="shared" si="10"/>
        <v>386186</v>
      </c>
      <c r="R19" s="38">
        <f t="shared" si="11"/>
        <v>386186</v>
      </c>
      <c r="S19" s="41">
        <f t="shared" si="3"/>
        <v>4.3447187928669413</v>
      </c>
      <c r="T19" s="47">
        <f t="shared" si="8"/>
        <v>6.1479999999999997</v>
      </c>
      <c r="U19" s="28">
        <v>6148</v>
      </c>
      <c r="V19" s="47">
        <v>511.59</v>
      </c>
      <c r="W19" s="41">
        <v>0</v>
      </c>
      <c r="X19" s="41">
        <v>35</v>
      </c>
      <c r="Y19" s="41">
        <v>41.5</v>
      </c>
      <c r="Z19" s="43">
        <f t="shared" si="9"/>
        <v>0.72379939694477613</v>
      </c>
      <c r="AA19" s="28">
        <v>6.15</v>
      </c>
      <c r="AB19" s="39">
        <f t="shared" si="4"/>
        <v>0.18102994970278921</v>
      </c>
      <c r="AC19" s="44"/>
      <c r="AD19" s="44"/>
      <c r="AE19" s="44"/>
      <c r="AF19" s="45">
        <f t="shared" si="5"/>
        <v>0</v>
      </c>
      <c r="AG19" s="46" t="s">
        <v>107</v>
      </c>
      <c r="AH19" s="44">
        <v>0.44930555555555557</v>
      </c>
      <c r="AI19" s="44">
        <v>0.44097222222222227</v>
      </c>
      <c r="AJ19" s="45">
        <f t="shared" si="12"/>
        <v>-8.3333333333333037E-3</v>
      </c>
      <c r="AK19" s="51" t="s">
        <v>108</v>
      </c>
      <c r="AL19" s="93" t="s">
        <v>109</v>
      </c>
    </row>
    <row r="20" spans="1:38" ht="75">
      <c r="A20" s="36">
        <v>43569</v>
      </c>
      <c r="B20" s="37">
        <v>0.24374999999999999</v>
      </c>
      <c r="C20" s="37">
        <v>0.74444444444444446</v>
      </c>
      <c r="D20" s="52">
        <f t="shared" si="0"/>
        <v>0.50069444444444444</v>
      </c>
      <c r="E20" s="31">
        <v>4904</v>
      </c>
      <c r="F20" s="31">
        <v>5408</v>
      </c>
      <c r="G20" s="29">
        <v>5530</v>
      </c>
      <c r="H20" s="30">
        <v>4716</v>
      </c>
      <c r="I20" s="30">
        <v>5965</v>
      </c>
      <c r="J20" s="30">
        <v>5713</v>
      </c>
      <c r="K20" s="38">
        <f t="shared" si="6"/>
        <v>32236</v>
      </c>
      <c r="L20" s="53">
        <v>32000</v>
      </c>
      <c r="M20" s="38">
        <f t="shared" si="1"/>
        <v>236</v>
      </c>
      <c r="N20" s="39">
        <f t="shared" si="7"/>
        <v>7.3749999999999996E-3</v>
      </c>
      <c r="O20" s="40">
        <v>100</v>
      </c>
      <c r="P20" s="40">
        <f t="shared" si="2"/>
        <v>336</v>
      </c>
      <c r="Q20" s="38">
        <f t="shared" si="10"/>
        <v>418422</v>
      </c>
      <c r="R20" s="38">
        <f t="shared" si="11"/>
        <v>418422</v>
      </c>
      <c r="S20" s="41">
        <f t="shared" si="3"/>
        <v>4.4219478737997253</v>
      </c>
      <c r="T20" s="47">
        <f t="shared" si="8"/>
        <v>6.343</v>
      </c>
      <c r="U20" s="28">
        <v>6343</v>
      </c>
      <c r="V20" s="47">
        <v>529.84</v>
      </c>
      <c r="W20" s="50">
        <v>0.09</v>
      </c>
      <c r="X20" s="50">
        <v>34</v>
      </c>
      <c r="Y20" s="50">
        <v>41.85</v>
      </c>
      <c r="Z20" s="43">
        <f t="shared" si="9"/>
        <v>0.69548478059409857</v>
      </c>
      <c r="AA20" s="28">
        <v>6.34</v>
      </c>
      <c r="AB20" s="39">
        <f t="shared" si="4"/>
        <v>0.18424782807498857</v>
      </c>
      <c r="AC20" s="44"/>
      <c r="AD20" s="44"/>
      <c r="AE20" s="51"/>
      <c r="AF20" s="45">
        <f t="shared" si="5"/>
        <v>0</v>
      </c>
      <c r="AG20" s="46" t="s">
        <v>110</v>
      </c>
      <c r="AH20" s="37">
        <v>0.24374999999999999</v>
      </c>
      <c r="AI20" s="37">
        <v>0.74444444444444446</v>
      </c>
      <c r="AJ20" s="45">
        <f t="shared" si="12"/>
        <v>0.50069444444444444</v>
      </c>
      <c r="AK20" s="51" t="s">
        <v>64</v>
      </c>
      <c r="AL20" s="93" t="s">
        <v>111</v>
      </c>
    </row>
    <row r="21" spans="1:38" ht="75">
      <c r="A21" s="36">
        <v>43570</v>
      </c>
      <c r="B21" s="37">
        <v>0.24374999999999999</v>
      </c>
      <c r="C21" s="37">
        <v>0.74236111111111114</v>
      </c>
      <c r="D21" s="52">
        <f t="shared" si="0"/>
        <v>0.49861111111111112</v>
      </c>
      <c r="E21" s="31">
        <v>5039</v>
      </c>
      <c r="F21" s="31">
        <v>5551</v>
      </c>
      <c r="G21" s="29">
        <v>5662</v>
      </c>
      <c r="H21" s="30">
        <v>4462</v>
      </c>
      <c r="I21" s="30">
        <v>6449</v>
      </c>
      <c r="J21" s="30">
        <v>5917</v>
      </c>
      <c r="K21" s="38">
        <f t="shared" si="6"/>
        <v>33080</v>
      </c>
      <c r="L21" s="53">
        <v>32800</v>
      </c>
      <c r="M21" s="38">
        <f t="shared" si="1"/>
        <v>280</v>
      </c>
      <c r="N21" s="39">
        <f t="shared" si="7"/>
        <v>8.5365853658536592E-3</v>
      </c>
      <c r="O21" s="40">
        <v>200</v>
      </c>
      <c r="P21" s="40">
        <f t="shared" si="2"/>
        <v>480</v>
      </c>
      <c r="Q21" s="38">
        <f t="shared" si="10"/>
        <v>451502</v>
      </c>
      <c r="R21" s="38">
        <f t="shared" si="11"/>
        <v>451502</v>
      </c>
      <c r="S21" s="41">
        <f t="shared" si="3"/>
        <v>4.5377229080932784</v>
      </c>
      <c r="T21" s="47">
        <f t="shared" si="8"/>
        <v>6.33</v>
      </c>
      <c r="U21" s="28">
        <v>6330</v>
      </c>
      <c r="V21" s="47">
        <v>528.98</v>
      </c>
      <c r="W21" s="42">
        <v>0.12</v>
      </c>
      <c r="X21" s="42">
        <v>35</v>
      </c>
      <c r="Y21" s="42">
        <v>41.68</v>
      </c>
      <c r="Z21" s="43">
        <f t="shared" si="9"/>
        <v>0.71386272580380317</v>
      </c>
      <c r="AA21" s="28">
        <v>6.33</v>
      </c>
      <c r="AB21" s="39">
        <f t="shared" si="4"/>
        <v>0.18907178783721992</v>
      </c>
      <c r="AC21" s="44"/>
      <c r="AD21" s="44"/>
      <c r="AE21" s="44"/>
      <c r="AF21" s="45">
        <f t="shared" si="5"/>
        <v>0</v>
      </c>
      <c r="AG21" s="46" t="s">
        <v>110</v>
      </c>
      <c r="AH21" s="37">
        <v>0.24374999999999999</v>
      </c>
      <c r="AI21" s="37">
        <v>0.74236111111111114</v>
      </c>
      <c r="AJ21" s="45">
        <f t="shared" si="12"/>
        <v>0.49861111111111112</v>
      </c>
      <c r="AK21" s="51" t="s">
        <v>64</v>
      </c>
      <c r="AL21" s="93" t="s">
        <v>112</v>
      </c>
    </row>
    <row r="22" spans="1:38" ht="75">
      <c r="A22" s="36">
        <v>43571</v>
      </c>
      <c r="B22" s="37">
        <v>0.24444444444444446</v>
      </c>
      <c r="C22" s="37">
        <v>0.74305555555555547</v>
      </c>
      <c r="D22" s="52">
        <f t="shared" si="0"/>
        <v>0.49861111111111101</v>
      </c>
      <c r="E22" s="31">
        <v>5242</v>
      </c>
      <c r="F22" s="31">
        <v>5763</v>
      </c>
      <c r="G22" s="29">
        <v>5891</v>
      </c>
      <c r="H22" s="30">
        <v>4991</v>
      </c>
      <c r="I22" s="30">
        <v>5686</v>
      </c>
      <c r="J22" s="30">
        <v>6252</v>
      </c>
      <c r="K22" s="38">
        <f t="shared" si="6"/>
        <v>33825</v>
      </c>
      <c r="L22" s="53">
        <v>33200</v>
      </c>
      <c r="M22" s="38">
        <f t="shared" si="1"/>
        <v>625</v>
      </c>
      <c r="N22" s="39">
        <f t="shared" si="7"/>
        <v>1.8825301204819279E-2</v>
      </c>
      <c r="O22" s="40">
        <v>100</v>
      </c>
      <c r="P22" s="40">
        <f t="shared" si="2"/>
        <v>725</v>
      </c>
      <c r="Q22" s="38">
        <f t="shared" si="10"/>
        <v>485327</v>
      </c>
      <c r="R22" s="38">
        <f t="shared" si="11"/>
        <v>485327</v>
      </c>
      <c r="S22" s="41">
        <f t="shared" si="3"/>
        <v>4.6399176954732511</v>
      </c>
      <c r="T22" s="47">
        <f t="shared" si="8"/>
        <v>5.0970000000000004</v>
      </c>
      <c r="U22" s="28">
        <v>5097</v>
      </c>
      <c r="V22" s="47">
        <v>629.85</v>
      </c>
      <c r="W22" s="42">
        <v>0.08</v>
      </c>
      <c r="X22" s="42">
        <v>35</v>
      </c>
      <c r="Y22" s="42">
        <v>41.65</v>
      </c>
      <c r="Z22" s="43">
        <f t="shared" si="9"/>
        <v>0.61560189691978007</v>
      </c>
      <c r="AA22" s="28">
        <v>5.0599999999999996</v>
      </c>
      <c r="AB22" s="39">
        <f t="shared" si="4"/>
        <v>0.19332990397805214</v>
      </c>
      <c r="AC22" s="44"/>
      <c r="AD22" s="44"/>
      <c r="AE22" s="44"/>
      <c r="AF22" s="45">
        <f t="shared" si="5"/>
        <v>0</v>
      </c>
      <c r="AG22" s="46" t="s">
        <v>113</v>
      </c>
      <c r="AH22" s="86" t="s">
        <v>114</v>
      </c>
      <c r="AI22" s="86" t="s">
        <v>115</v>
      </c>
      <c r="AJ22" s="45" t="e">
        <f t="shared" si="12"/>
        <v>#VALUE!</v>
      </c>
      <c r="AK22" s="51" t="s">
        <v>64</v>
      </c>
      <c r="AL22" s="93" t="s">
        <v>116</v>
      </c>
    </row>
    <row r="23" spans="1:38" ht="87.5">
      <c r="A23" s="36">
        <v>43572</v>
      </c>
      <c r="B23" s="37">
        <v>0.24305555555555555</v>
      </c>
      <c r="C23" s="37">
        <v>0.74861111111111101</v>
      </c>
      <c r="D23" s="52">
        <f t="shared" si="0"/>
        <v>0.50555555555555542</v>
      </c>
      <c r="E23" s="31">
        <v>5571</v>
      </c>
      <c r="F23" s="31">
        <v>6170</v>
      </c>
      <c r="G23" s="29">
        <v>6271</v>
      </c>
      <c r="H23" s="30">
        <v>5051</v>
      </c>
      <c r="I23" s="30">
        <v>6090</v>
      </c>
      <c r="J23" s="30">
        <v>6748</v>
      </c>
      <c r="K23" s="38">
        <f t="shared" si="6"/>
        <v>35901</v>
      </c>
      <c r="L23" s="53">
        <v>35600</v>
      </c>
      <c r="M23" s="38">
        <f t="shared" si="1"/>
        <v>301</v>
      </c>
      <c r="N23" s="39">
        <f t="shared" si="7"/>
        <v>8.4550561797752805E-3</v>
      </c>
      <c r="O23" s="40">
        <v>200</v>
      </c>
      <c r="P23" s="40">
        <f t="shared" si="2"/>
        <v>501</v>
      </c>
      <c r="Q23" s="38">
        <f t="shared" si="10"/>
        <v>521228</v>
      </c>
      <c r="R23" s="38">
        <f t="shared" si="11"/>
        <v>521228</v>
      </c>
      <c r="S23" s="41">
        <f t="shared" si="3"/>
        <v>4.9246913580246909</v>
      </c>
      <c r="T23" s="47">
        <f t="shared" si="8"/>
        <v>7.1689999999999996</v>
      </c>
      <c r="U23" s="28">
        <v>7169</v>
      </c>
      <c r="V23" s="47">
        <v>590.04</v>
      </c>
      <c r="W23" s="50">
        <v>0.16</v>
      </c>
      <c r="X23" s="50">
        <v>34</v>
      </c>
      <c r="Y23" s="50">
        <v>40.520000000000003</v>
      </c>
      <c r="Z23" s="43">
        <f t="shared" si="9"/>
        <v>0.69746813228063442</v>
      </c>
      <c r="AA23" s="28">
        <v>7.16</v>
      </c>
      <c r="AB23" s="39">
        <f t="shared" si="4"/>
        <v>0.2051954732510288</v>
      </c>
      <c r="AC23" s="44"/>
      <c r="AD23" s="44"/>
      <c r="AE23" s="44"/>
      <c r="AF23" s="45">
        <f t="shared" si="5"/>
        <v>0</v>
      </c>
      <c r="AG23" s="46" t="s">
        <v>113</v>
      </c>
      <c r="AH23" s="37" t="s">
        <v>117</v>
      </c>
      <c r="AI23" s="37" t="s">
        <v>118</v>
      </c>
      <c r="AJ23" s="45" t="e">
        <f t="shared" si="12"/>
        <v>#VALUE!</v>
      </c>
      <c r="AK23" s="51" t="s">
        <v>119</v>
      </c>
      <c r="AL23" s="93" t="s">
        <v>120</v>
      </c>
    </row>
    <row r="24" spans="1:38" ht="75">
      <c r="A24" s="36">
        <v>43573</v>
      </c>
      <c r="B24" s="37">
        <v>0.24305555555555555</v>
      </c>
      <c r="C24" s="37">
        <v>0.75</v>
      </c>
      <c r="D24" s="52">
        <f t="shared" si="0"/>
        <v>0.50694444444444442</v>
      </c>
      <c r="E24" s="31">
        <v>5126</v>
      </c>
      <c r="F24" s="31">
        <v>5821</v>
      </c>
      <c r="G24" s="29">
        <v>5754</v>
      </c>
      <c r="H24" s="30">
        <v>4760</v>
      </c>
      <c r="I24" s="30">
        <v>6246</v>
      </c>
      <c r="J24" s="30">
        <v>6169</v>
      </c>
      <c r="K24" s="38">
        <f t="shared" si="6"/>
        <v>33876</v>
      </c>
      <c r="L24" s="53">
        <v>33600</v>
      </c>
      <c r="M24" s="38">
        <f t="shared" si="1"/>
        <v>276</v>
      </c>
      <c r="N24" s="39">
        <f t="shared" si="7"/>
        <v>8.2142857142857139E-3</v>
      </c>
      <c r="O24" s="40">
        <v>100</v>
      </c>
      <c r="P24" s="40">
        <f t="shared" si="2"/>
        <v>376</v>
      </c>
      <c r="Q24" s="38">
        <f t="shared" si="10"/>
        <v>555104</v>
      </c>
      <c r="R24" s="38">
        <f t="shared" si="11"/>
        <v>555104</v>
      </c>
      <c r="S24" s="41">
        <f t="shared" si="3"/>
        <v>4.6469135802469133</v>
      </c>
      <c r="T24" s="47">
        <f t="shared" si="8"/>
        <v>6.43</v>
      </c>
      <c r="U24" s="28">
        <v>6430</v>
      </c>
      <c r="V24" s="47">
        <v>528.05999999999995</v>
      </c>
      <c r="W24" s="50">
        <v>0.19</v>
      </c>
      <c r="X24" s="50">
        <v>33</v>
      </c>
      <c r="Y24" s="50">
        <v>39</v>
      </c>
      <c r="Z24" s="43">
        <f t="shared" si="9"/>
        <v>0.72527247469488898</v>
      </c>
      <c r="AA24" s="28">
        <v>6.43</v>
      </c>
      <c r="AB24" s="39">
        <f t="shared" si="4"/>
        <v>0.19362139917695473</v>
      </c>
      <c r="AC24" s="44"/>
      <c r="AD24" s="44"/>
      <c r="AE24" s="44"/>
      <c r="AF24" s="45">
        <v>0</v>
      </c>
      <c r="AG24" s="46" t="s">
        <v>71</v>
      </c>
      <c r="AH24" s="37">
        <v>0.24305555555555555</v>
      </c>
      <c r="AI24" s="37">
        <v>0.75</v>
      </c>
      <c r="AJ24" s="45">
        <f t="shared" si="12"/>
        <v>0.50694444444444442</v>
      </c>
      <c r="AK24" s="51" t="s">
        <v>64</v>
      </c>
      <c r="AL24" s="93" t="s">
        <v>121</v>
      </c>
    </row>
    <row r="25" spans="1:38" ht="75">
      <c r="A25" s="36">
        <v>43574</v>
      </c>
      <c r="B25" s="37">
        <v>0.24236111111111111</v>
      </c>
      <c r="C25" s="37">
        <v>0.71319444444444446</v>
      </c>
      <c r="D25" s="52">
        <f t="shared" si="0"/>
        <v>0.47083333333333333</v>
      </c>
      <c r="E25" s="31">
        <v>4069</v>
      </c>
      <c r="F25" s="31">
        <v>5058</v>
      </c>
      <c r="G25" s="29">
        <v>5007</v>
      </c>
      <c r="H25" s="30">
        <v>4247</v>
      </c>
      <c r="I25" s="30">
        <v>5473</v>
      </c>
      <c r="J25" s="30">
        <v>5403</v>
      </c>
      <c r="K25" s="38">
        <f t="shared" si="6"/>
        <v>29257</v>
      </c>
      <c r="L25" s="53">
        <v>29000</v>
      </c>
      <c r="M25" s="38">
        <f t="shared" si="1"/>
        <v>257</v>
      </c>
      <c r="N25" s="39">
        <f t="shared" si="7"/>
        <v>8.8620689655172415E-3</v>
      </c>
      <c r="O25" s="40">
        <v>200</v>
      </c>
      <c r="P25" s="40">
        <f t="shared" si="2"/>
        <v>457</v>
      </c>
      <c r="Q25" s="38">
        <f t="shared" si="10"/>
        <v>584361</v>
      </c>
      <c r="R25" s="38">
        <f t="shared" si="11"/>
        <v>584361</v>
      </c>
      <c r="S25" s="41">
        <f t="shared" si="3"/>
        <v>4.0133058984910841</v>
      </c>
      <c r="T25" s="47">
        <f t="shared" si="8"/>
        <v>5.5570000000000004</v>
      </c>
      <c r="U25" s="28">
        <v>5557</v>
      </c>
      <c r="V25" s="47">
        <v>490.16</v>
      </c>
      <c r="W25" s="42">
        <v>0.13</v>
      </c>
      <c r="X25" s="42">
        <v>33</v>
      </c>
      <c r="Y25" s="42">
        <v>39.43</v>
      </c>
      <c r="Z25" s="43">
        <f t="shared" si="9"/>
        <v>0.67296547817057495</v>
      </c>
      <c r="AA25" s="28">
        <v>5.56</v>
      </c>
      <c r="AB25" s="39">
        <f t="shared" si="4"/>
        <v>0.16722107910379516</v>
      </c>
      <c r="AC25" s="44"/>
      <c r="AD25" s="44"/>
      <c r="AE25" s="44"/>
      <c r="AF25" s="45">
        <f t="shared" si="5"/>
        <v>0</v>
      </c>
      <c r="AG25" s="46" t="s">
        <v>71</v>
      </c>
      <c r="AH25" s="37">
        <v>0.24236111111111111</v>
      </c>
      <c r="AI25" s="44">
        <v>0.71250000000000002</v>
      </c>
      <c r="AJ25" s="45">
        <f t="shared" si="12"/>
        <v>0.47013888888888888</v>
      </c>
      <c r="AK25" s="51" t="s">
        <v>64</v>
      </c>
      <c r="AL25" s="93" t="s">
        <v>122</v>
      </c>
    </row>
    <row r="26" spans="1:38" ht="75">
      <c r="A26" s="36">
        <v>43575</v>
      </c>
      <c r="B26" s="37">
        <v>0.24652777777777779</v>
      </c>
      <c r="C26" s="37">
        <v>0.71875</v>
      </c>
      <c r="D26" s="52">
        <f t="shared" si="0"/>
        <v>0.47222222222222221</v>
      </c>
      <c r="E26" s="31">
        <v>4470</v>
      </c>
      <c r="F26" s="31">
        <v>4941</v>
      </c>
      <c r="G26" s="29">
        <v>4966</v>
      </c>
      <c r="H26" s="30">
        <v>4111</v>
      </c>
      <c r="I26" s="30">
        <v>5305</v>
      </c>
      <c r="J26" s="30">
        <v>5202</v>
      </c>
      <c r="K26" s="38">
        <f t="shared" si="6"/>
        <v>28995</v>
      </c>
      <c r="L26" s="53">
        <v>28800</v>
      </c>
      <c r="M26" s="38">
        <f t="shared" si="1"/>
        <v>195</v>
      </c>
      <c r="N26" s="39">
        <f t="shared" si="7"/>
        <v>6.7708333333333336E-3</v>
      </c>
      <c r="O26" s="40">
        <v>200</v>
      </c>
      <c r="P26" s="40">
        <f t="shared" si="2"/>
        <v>395</v>
      </c>
      <c r="Q26" s="38">
        <f t="shared" si="10"/>
        <v>613356</v>
      </c>
      <c r="R26" s="38">
        <f t="shared" si="11"/>
        <v>613356</v>
      </c>
      <c r="S26" s="41">
        <f t="shared" si="3"/>
        <v>3.977366255144033</v>
      </c>
      <c r="T26" s="47">
        <f t="shared" si="8"/>
        <v>5.7389999999999999</v>
      </c>
      <c r="U26" s="28">
        <v>5739</v>
      </c>
      <c r="V26" s="47">
        <v>505.55</v>
      </c>
      <c r="W26" s="42">
        <v>0.16</v>
      </c>
      <c r="X26" s="42">
        <v>31</v>
      </c>
      <c r="Y26" s="42">
        <v>37.57</v>
      </c>
      <c r="Z26" s="43">
        <f t="shared" si="9"/>
        <v>0.69623047100092206</v>
      </c>
      <c r="AA26" s="28">
        <v>5.74</v>
      </c>
      <c r="AB26" s="39">
        <f t="shared" si="4"/>
        <v>0.1657235939643347</v>
      </c>
      <c r="AC26" s="44"/>
      <c r="AD26" s="44"/>
      <c r="AE26" s="44"/>
      <c r="AF26" s="45">
        <f t="shared" si="5"/>
        <v>0</v>
      </c>
      <c r="AG26" s="46" t="s">
        <v>71</v>
      </c>
      <c r="AH26" s="44">
        <v>0.24652777777777779</v>
      </c>
      <c r="AI26" s="44">
        <v>0.71875</v>
      </c>
      <c r="AJ26" s="45">
        <f t="shared" si="12"/>
        <v>0.47222222222222221</v>
      </c>
      <c r="AK26" s="51" t="s">
        <v>64</v>
      </c>
      <c r="AL26" s="93" t="s">
        <v>123</v>
      </c>
    </row>
    <row r="27" spans="1:38" ht="112.5">
      <c r="A27" s="36">
        <v>43576</v>
      </c>
      <c r="B27" s="44">
        <v>0.24305555555555555</v>
      </c>
      <c r="C27" s="37">
        <v>0.7319444444444444</v>
      </c>
      <c r="D27" s="52">
        <f t="shared" si="0"/>
        <v>0.48888888888888882</v>
      </c>
      <c r="E27" s="31">
        <v>4247</v>
      </c>
      <c r="F27" s="31">
        <v>3045</v>
      </c>
      <c r="G27" s="29">
        <v>4684</v>
      </c>
      <c r="H27" s="30">
        <v>4171</v>
      </c>
      <c r="I27" s="30">
        <v>5341</v>
      </c>
      <c r="J27" s="30">
        <v>5238</v>
      </c>
      <c r="K27" s="38">
        <f t="shared" si="6"/>
        <v>26726</v>
      </c>
      <c r="L27" s="53">
        <v>26500</v>
      </c>
      <c r="M27" s="38">
        <f t="shared" si="1"/>
        <v>226</v>
      </c>
      <c r="N27" s="39">
        <f t="shared" si="7"/>
        <v>8.5283018867924523E-3</v>
      </c>
      <c r="O27" s="40">
        <v>100</v>
      </c>
      <c r="P27" s="40">
        <f t="shared" si="2"/>
        <v>326</v>
      </c>
      <c r="Q27" s="38">
        <f t="shared" si="10"/>
        <v>640082</v>
      </c>
      <c r="R27" s="38">
        <f t="shared" si="11"/>
        <v>640082</v>
      </c>
      <c r="S27" s="41">
        <f t="shared" si="3"/>
        <v>3.6661179698216735</v>
      </c>
      <c r="T27" s="47">
        <f t="shared" si="8"/>
        <v>5.407</v>
      </c>
      <c r="U27" s="28">
        <v>5407</v>
      </c>
      <c r="V27" s="47">
        <v>460.15</v>
      </c>
      <c r="W27" s="42">
        <v>0.2</v>
      </c>
      <c r="X27" s="42">
        <v>30</v>
      </c>
      <c r="Y27" s="42">
        <v>35.840000000000003</v>
      </c>
      <c r="Z27" s="43">
        <f t="shared" si="9"/>
        <v>0.70299032345367041</v>
      </c>
      <c r="AA27" s="28">
        <v>5.41</v>
      </c>
      <c r="AB27" s="39">
        <f t="shared" si="4"/>
        <v>0.15275491540923639</v>
      </c>
      <c r="AC27" s="44"/>
      <c r="AD27" s="44"/>
      <c r="AE27" s="44"/>
      <c r="AF27" s="45">
        <f t="shared" si="5"/>
        <v>0</v>
      </c>
      <c r="AG27" s="46" t="s">
        <v>124</v>
      </c>
      <c r="AH27" s="44">
        <v>0.24305555555555555</v>
      </c>
      <c r="AI27" s="44">
        <v>0.73263888888888884</v>
      </c>
      <c r="AJ27" s="45">
        <f t="shared" si="12"/>
        <v>0.48958333333333326</v>
      </c>
      <c r="AK27" s="51" t="s">
        <v>125</v>
      </c>
      <c r="AL27" s="93" t="s">
        <v>126</v>
      </c>
    </row>
    <row r="28" spans="1:38" ht="112.5">
      <c r="A28" s="36">
        <v>43577</v>
      </c>
      <c r="B28" s="44">
        <v>0.24583333333333335</v>
      </c>
      <c r="C28" s="37">
        <v>0.74652777777777779</v>
      </c>
      <c r="D28" s="52">
        <f t="shared" si="0"/>
        <v>0.50069444444444444</v>
      </c>
      <c r="E28" s="31">
        <v>5486</v>
      </c>
      <c r="F28" s="31">
        <v>5046</v>
      </c>
      <c r="G28" s="29">
        <v>5949</v>
      </c>
      <c r="H28" s="30">
        <v>5261</v>
      </c>
      <c r="I28" s="30">
        <v>6627</v>
      </c>
      <c r="J28" s="30">
        <v>6436</v>
      </c>
      <c r="K28" s="38">
        <f t="shared" si="6"/>
        <v>34805</v>
      </c>
      <c r="L28" s="53">
        <v>34600</v>
      </c>
      <c r="M28" s="38">
        <f t="shared" si="1"/>
        <v>205</v>
      </c>
      <c r="N28" s="39">
        <f t="shared" si="7"/>
        <v>5.9248554913294794E-3</v>
      </c>
      <c r="O28" s="40">
        <v>200</v>
      </c>
      <c r="P28" s="40">
        <f t="shared" si="2"/>
        <v>405</v>
      </c>
      <c r="Q28" s="38">
        <f t="shared" si="10"/>
        <v>674887</v>
      </c>
      <c r="R28" s="38">
        <f t="shared" si="11"/>
        <v>674887</v>
      </c>
      <c r="S28" s="41">
        <f t="shared" si="3"/>
        <v>4.7743484224965709</v>
      </c>
      <c r="T28" s="47">
        <f t="shared" si="8"/>
        <v>6.7729999999999997</v>
      </c>
      <c r="U28" s="28">
        <v>6773</v>
      </c>
      <c r="V28" s="47">
        <v>562.52</v>
      </c>
      <c r="W28" s="42">
        <v>0.03</v>
      </c>
      <c r="X28" s="50">
        <v>33</v>
      </c>
      <c r="Y28" s="50">
        <v>40.44</v>
      </c>
      <c r="Z28" s="43">
        <f t="shared" si="9"/>
        <v>0.72336040513962085</v>
      </c>
      <c r="AA28" s="28">
        <v>6.77</v>
      </c>
      <c r="AB28" s="39">
        <f t="shared" si="4"/>
        <v>0.19893118427069045</v>
      </c>
      <c r="AC28" s="44"/>
      <c r="AD28" s="44"/>
      <c r="AE28" s="44"/>
      <c r="AF28" s="45">
        <f t="shared" si="5"/>
        <v>0</v>
      </c>
      <c r="AG28" s="46" t="s">
        <v>124</v>
      </c>
      <c r="AH28" s="44">
        <v>0.24583333333333335</v>
      </c>
      <c r="AI28" s="44">
        <v>0.74652777777777779</v>
      </c>
      <c r="AJ28" s="45">
        <f t="shared" si="12"/>
        <v>0.50069444444444444</v>
      </c>
      <c r="AK28" s="51" t="s">
        <v>125</v>
      </c>
      <c r="AL28" s="93" t="s">
        <v>127</v>
      </c>
    </row>
    <row r="29" spans="1:38" ht="112.5">
      <c r="A29" s="36">
        <v>43578</v>
      </c>
      <c r="B29" s="44">
        <v>0.24027777777777778</v>
      </c>
      <c r="C29" s="37">
        <v>0.76041666666666663</v>
      </c>
      <c r="D29" s="52">
        <f t="shared" si="0"/>
        <v>0.52013888888888882</v>
      </c>
      <c r="E29" s="31">
        <v>5304</v>
      </c>
      <c r="F29" s="28">
        <v>4962</v>
      </c>
      <c r="G29" s="31">
        <v>5762</v>
      </c>
      <c r="H29" s="31">
        <v>5042</v>
      </c>
      <c r="I29" s="30">
        <v>6378</v>
      </c>
      <c r="J29" s="30">
        <v>6256</v>
      </c>
      <c r="K29" s="38">
        <f>SUM(E29:J29)</f>
        <v>33704</v>
      </c>
      <c r="L29" s="53">
        <v>33500</v>
      </c>
      <c r="M29" s="38">
        <f t="shared" si="1"/>
        <v>204</v>
      </c>
      <c r="N29" s="39">
        <f t="shared" si="7"/>
        <v>6.0895522388059705E-3</v>
      </c>
      <c r="O29" s="40">
        <v>100</v>
      </c>
      <c r="P29" s="40">
        <f t="shared" si="2"/>
        <v>304</v>
      </c>
      <c r="Q29" s="38">
        <f t="shared" si="10"/>
        <v>708591</v>
      </c>
      <c r="R29" s="38">
        <f t="shared" si="11"/>
        <v>708591</v>
      </c>
      <c r="S29" s="41">
        <f t="shared" si="3"/>
        <v>4.6233196159122087</v>
      </c>
      <c r="T29" s="47">
        <f t="shared" si="8"/>
        <v>6.5880000000000001</v>
      </c>
      <c r="U29" s="28">
        <v>6588</v>
      </c>
      <c r="V29" s="47">
        <v>524.79999999999995</v>
      </c>
      <c r="W29" s="42">
        <v>0.33</v>
      </c>
      <c r="X29" s="42">
        <v>32</v>
      </c>
      <c r="Y29" s="42">
        <v>38.409999999999997</v>
      </c>
      <c r="Z29" s="43">
        <f t="shared" si="9"/>
        <v>0.73312170425860013</v>
      </c>
      <c r="AA29" s="28">
        <v>6.59</v>
      </c>
      <c r="AB29" s="39">
        <f t="shared" si="4"/>
        <v>0.19263831732967535</v>
      </c>
      <c r="AC29" s="44"/>
      <c r="AD29" s="44"/>
      <c r="AE29" s="44"/>
      <c r="AF29" s="45">
        <f t="shared" si="5"/>
        <v>0</v>
      </c>
      <c r="AG29" s="46" t="s">
        <v>124</v>
      </c>
      <c r="AH29" s="44">
        <v>0.24027777777777778</v>
      </c>
      <c r="AI29" s="44">
        <v>0.76041666666666663</v>
      </c>
      <c r="AJ29" s="45">
        <f t="shared" si="12"/>
        <v>0.52013888888888882</v>
      </c>
      <c r="AK29" s="51" t="s">
        <v>125</v>
      </c>
      <c r="AL29" s="93" t="s">
        <v>127</v>
      </c>
    </row>
    <row r="30" spans="1:38" ht="112.5">
      <c r="A30" s="36">
        <v>43579</v>
      </c>
      <c r="B30" s="44">
        <v>0.23958333333333334</v>
      </c>
      <c r="C30" s="37">
        <v>0.75</v>
      </c>
      <c r="D30" s="52">
        <f t="shared" si="0"/>
        <v>0.51041666666666663</v>
      </c>
      <c r="E30" s="28">
        <v>5500</v>
      </c>
      <c r="F30" s="28">
        <v>4961</v>
      </c>
      <c r="G30" s="28">
        <v>5973</v>
      </c>
      <c r="H30" s="28">
        <v>5058</v>
      </c>
      <c r="I30" s="28">
        <v>6591</v>
      </c>
      <c r="J30" s="28">
        <v>6444</v>
      </c>
      <c r="K30" s="38">
        <f t="shared" si="6"/>
        <v>34527</v>
      </c>
      <c r="L30" s="53">
        <v>34200</v>
      </c>
      <c r="M30" s="38">
        <f t="shared" si="1"/>
        <v>327</v>
      </c>
      <c r="N30" s="39">
        <f t="shared" si="7"/>
        <v>9.5614035087719304E-3</v>
      </c>
      <c r="O30" s="40">
        <v>200</v>
      </c>
      <c r="P30" s="40">
        <f t="shared" si="2"/>
        <v>527</v>
      </c>
      <c r="Q30" s="38">
        <f t="shared" si="10"/>
        <v>743118</v>
      </c>
      <c r="R30" s="38">
        <f t="shared" si="11"/>
        <v>743118</v>
      </c>
      <c r="S30" s="41">
        <f t="shared" si="3"/>
        <v>4.7362139917695476</v>
      </c>
      <c r="T30" s="47">
        <f t="shared" si="8"/>
        <v>6.7629999999999999</v>
      </c>
      <c r="U30" s="28">
        <v>6763</v>
      </c>
      <c r="V30" s="47">
        <v>551.23</v>
      </c>
      <c r="W30" s="41">
        <v>7.0000000000000007E-2</v>
      </c>
      <c r="X30" s="41">
        <v>33</v>
      </c>
      <c r="Y30" s="41">
        <v>40.619999999999997</v>
      </c>
      <c r="Z30" s="43">
        <f t="shared" si="9"/>
        <v>0.68828436404929039</v>
      </c>
      <c r="AA30" s="28">
        <v>6.76</v>
      </c>
      <c r="AB30" s="39">
        <f t="shared" si="4"/>
        <v>0.19734224965706448</v>
      </c>
      <c r="AC30" s="44"/>
      <c r="AD30" s="44"/>
      <c r="AE30" s="44"/>
      <c r="AF30" s="45">
        <f t="shared" si="5"/>
        <v>0</v>
      </c>
      <c r="AG30" s="46" t="s">
        <v>124</v>
      </c>
      <c r="AH30" s="44">
        <v>0.23958333333333334</v>
      </c>
      <c r="AI30" s="44">
        <v>0.75</v>
      </c>
      <c r="AJ30" s="45">
        <f t="shared" si="12"/>
        <v>0.51041666666666663</v>
      </c>
      <c r="AK30" s="51" t="s">
        <v>125</v>
      </c>
      <c r="AL30" s="93" t="s">
        <v>128</v>
      </c>
    </row>
    <row r="31" spans="1:38" ht="112.5">
      <c r="A31" s="36">
        <v>43580</v>
      </c>
      <c r="B31" s="37">
        <v>0.24027777777777778</v>
      </c>
      <c r="C31" s="37">
        <v>0.75138888888888899</v>
      </c>
      <c r="D31" s="52">
        <f t="shared" si="0"/>
        <v>0.51111111111111118</v>
      </c>
      <c r="E31" s="30">
        <v>5209</v>
      </c>
      <c r="F31" s="30">
        <v>4859</v>
      </c>
      <c r="G31" s="30">
        <v>5643</v>
      </c>
      <c r="H31" s="30">
        <v>4835</v>
      </c>
      <c r="I31" s="30">
        <v>6241</v>
      </c>
      <c r="J31" s="30">
        <v>6092</v>
      </c>
      <c r="K31" s="38">
        <f t="shared" si="6"/>
        <v>32879</v>
      </c>
      <c r="L31" s="53">
        <v>32700</v>
      </c>
      <c r="M31" s="38">
        <f t="shared" si="1"/>
        <v>179</v>
      </c>
      <c r="N31" s="39">
        <f>M31/L30</f>
        <v>5.233918128654971E-3</v>
      </c>
      <c r="O31" s="40">
        <v>200</v>
      </c>
      <c r="P31" s="40">
        <f t="shared" si="2"/>
        <v>379</v>
      </c>
      <c r="Q31" s="38">
        <f t="shared" si="10"/>
        <v>775997</v>
      </c>
      <c r="R31" s="38">
        <f t="shared" si="11"/>
        <v>775997</v>
      </c>
      <c r="S31" s="41">
        <f t="shared" si="3"/>
        <v>4.5101508916323727</v>
      </c>
      <c r="T31" s="47">
        <f t="shared" si="8"/>
        <v>6.38</v>
      </c>
      <c r="U31" s="28">
        <v>6380</v>
      </c>
      <c r="V31" s="47">
        <v>519.03</v>
      </c>
      <c r="W31" s="41">
        <v>0.08</v>
      </c>
      <c r="X31" s="41">
        <v>33.39</v>
      </c>
      <c r="Y31" s="41">
        <v>39.89</v>
      </c>
      <c r="Z31" s="43">
        <f t="shared" si="9"/>
        <v>0.70935318380517076</v>
      </c>
      <c r="AA31" s="28">
        <v>6.3</v>
      </c>
      <c r="AB31" s="39">
        <f t="shared" si="4"/>
        <v>0.18792295381801555</v>
      </c>
      <c r="AC31" s="44"/>
      <c r="AD31" s="44"/>
      <c r="AE31" s="44"/>
      <c r="AF31" s="45">
        <f t="shared" si="5"/>
        <v>0</v>
      </c>
      <c r="AG31" s="46" t="s">
        <v>124</v>
      </c>
      <c r="AH31" s="37">
        <v>0.24027777777777778</v>
      </c>
      <c r="AI31" s="37">
        <v>0.75138888888888899</v>
      </c>
      <c r="AJ31" s="45">
        <f t="shared" si="12"/>
        <v>0.51111111111111118</v>
      </c>
      <c r="AK31" s="51" t="s">
        <v>125</v>
      </c>
      <c r="AL31" s="93" t="s">
        <v>129</v>
      </c>
    </row>
    <row r="32" spans="1:38" ht="112.5">
      <c r="A32" s="36">
        <v>43581</v>
      </c>
      <c r="B32" s="37">
        <v>0.2388888888888889</v>
      </c>
      <c r="C32" s="37">
        <v>0.73472222222222217</v>
      </c>
      <c r="D32" s="52">
        <f t="shared" si="0"/>
        <v>0.49583333333333324</v>
      </c>
      <c r="E32" s="30">
        <v>4980</v>
      </c>
      <c r="F32" s="30">
        <v>4657</v>
      </c>
      <c r="G32" s="30">
        <v>5419</v>
      </c>
      <c r="H32" s="30">
        <v>4168</v>
      </c>
      <c r="I32" s="30">
        <v>5969</v>
      </c>
      <c r="J32" s="30">
        <v>5810</v>
      </c>
      <c r="K32" s="38">
        <f t="shared" si="6"/>
        <v>31003</v>
      </c>
      <c r="L32" s="53">
        <v>31000</v>
      </c>
      <c r="M32" s="38">
        <f t="shared" si="1"/>
        <v>3</v>
      </c>
      <c r="N32" s="39">
        <f>M32/L31</f>
        <v>9.1743119266055046E-5</v>
      </c>
      <c r="O32" s="40">
        <v>200</v>
      </c>
      <c r="P32" s="40">
        <f t="shared" si="2"/>
        <v>203</v>
      </c>
      <c r="Q32" s="38">
        <f t="shared" si="10"/>
        <v>807000</v>
      </c>
      <c r="R32" s="38">
        <f t="shared" si="11"/>
        <v>807000</v>
      </c>
      <c r="S32" s="41">
        <f t="shared" si="3"/>
        <v>4.2528120713305899</v>
      </c>
      <c r="T32" s="47">
        <f t="shared" si="8"/>
        <v>6.1591000000000005</v>
      </c>
      <c r="U32" s="28">
        <v>6159.1</v>
      </c>
      <c r="V32" s="76">
        <v>516.72</v>
      </c>
      <c r="W32" s="41">
        <v>1.7999999999999999E-2</v>
      </c>
      <c r="X32" s="41">
        <v>33.995800000000003</v>
      </c>
      <c r="Y32" s="41">
        <v>40.880000000000003</v>
      </c>
      <c r="Z32" s="43">
        <f t="shared" si="9"/>
        <v>0.67095648755569026</v>
      </c>
      <c r="AA32" s="28">
        <v>6.15</v>
      </c>
      <c r="AB32" s="39">
        <f t="shared" si="4"/>
        <v>0.1772005029721079</v>
      </c>
      <c r="AC32" s="44"/>
      <c r="AD32" s="44"/>
      <c r="AE32" s="44"/>
      <c r="AF32" s="45">
        <f t="shared" si="5"/>
        <v>0</v>
      </c>
      <c r="AG32" s="46" t="s">
        <v>124</v>
      </c>
      <c r="AH32" s="37">
        <v>0.2388888888888889</v>
      </c>
      <c r="AI32" s="48">
        <v>0.73472222222222217</v>
      </c>
      <c r="AJ32" s="45">
        <f t="shared" si="12"/>
        <v>0.49583333333333324</v>
      </c>
      <c r="AK32" s="51" t="s">
        <v>125</v>
      </c>
      <c r="AL32" s="93" t="s">
        <v>130</v>
      </c>
    </row>
    <row r="33" spans="1:38" ht="112.5">
      <c r="A33" s="36">
        <v>43582</v>
      </c>
      <c r="B33" s="37">
        <v>0.23611111111111113</v>
      </c>
      <c r="C33" s="37">
        <v>0.75416666666666676</v>
      </c>
      <c r="D33" s="52">
        <f t="shared" si="0"/>
        <v>0.5180555555555556</v>
      </c>
      <c r="E33" s="30">
        <v>4899</v>
      </c>
      <c r="F33" s="30">
        <v>4570</v>
      </c>
      <c r="G33" s="30">
        <v>5307</v>
      </c>
      <c r="H33" s="30">
        <v>4517</v>
      </c>
      <c r="I33" s="30">
        <v>5881</v>
      </c>
      <c r="J33" s="30">
        <v>5733</v>
      </c>
      <c r="K33" s="38">
        <f t="shared" si="6"/>
        <v>30907</v>
      </c>
      <c r="L33" s="53">
        <v>30700</v>
      </c>
      <c r="M33" s="38">
        <f t="shared" si="1"/>
        <v>207</v>
      </c>
      <c r="N33" s="39">
        <f>M33/L32</f>
        <v>6.67741935483871E-3</v>
      </c>
      <c r="O33" s="40">
        <v>200</v>
      </c>
      <c r="P33" s="40">
        <f t="shared" si="2"/>
        <v>407</v>
      </c>
      <c r="Q33" s="38">
        <f t="shared" si="10"/>
        <v>837907</v>
      </c>
      <c r="R33" s="38">
        <f t="shared" si="11"/>
        <v>837907</v>
      </c>
      <c r="S33" s="41">
        <f t="shared" si="3"/>
        <v>4.2396433470507544</v>
      </c>
      <c r="T33" s="47">
        <f t="shared" si="8"/>
        <v>6.0546000000000006</v>
      </c>
      <c r="U33" s="28">
        <v>6054.6</v>
      </c>
      <c r="V33" s="47">
        <v>486.31</v>
      </c>
      <c r="W33" s="41">
        <v>4.8000000000000001E-2</v>
      </c>
      <c r="X33" s="41">
        <v>34.46</v>
      </c>
      <c r="Y33" s="41">
        <v>40.409999999999997</v>
      </c>
      <c r="Z33" s="43">
        <f t="shared" si="9"/>
        <v>0.73260379217439964</v>
      </c>
      <c r="AA33" s="28">
        <v>6.05</v>
      </c>
      <c r="AB33" s="39">
        <f t="shared" si="4"/>
        <v>0.17665180612711476</v>
      </c>
      <c r="AC33" s="44"/>
      <c r="AD33" s="44"/>
      <c r="AE33" s="44"/>
      <c r="AF33" s="45">
        <f t="shared" si="5"/>
        <v>0</v>
      </c>
      <c r="AG33" s="46" t="s">
        <v>124</v>
      </c>
      <c r="AH33" s="37">
        <v>0.23611111111111113</v>
      </c>
      <c r="AI33" s="37">
        <v>0.75416666666666676</v>
      </c>
      <c r="AJ33" s="45">
        <f t="shared" si="12"/>
        <v>0.5180555555555556</v>
      </c>
      <c r="AK33" s="51" t="s">
        <v>125</v>
      </c>
      <c r="AL33" s="93" t="s">
        <v>131</v>
      </c>
    </row>
    <row r="34" spans="1:38" ht="112.5">
      <c r="A34" s="36">
        <v>43583</v>
      </c>
      <c r="B34" s="37">
        <v>0.24027777777777778</v>
      </c>
      <c r="C34" s="37">
        <v>0.74652777777777779</v>
      </c>
      <c r="D34" s="52">
        <f t="shared" si="0"/>
        <v>0.50624999999999998</v>
      </c>
      <c r="E34" s="30">
        <v>4923</v>
      </c>
      <c r="F34" s="30">
        <v>4578</v>
      </c>
      <c r="G34" s="30">
        <v>5313</v>
      </c>
      <c r="H34" s="30">
        <v>4437</v>
      </c>
      <c r="I34" s="30">
        <v>5860</v>
      </c>
      <c r="J34" s="30">
        <v>5712</v>
      </c>
      <c r="K34" s="38">
        <f t="shared" si="6"/>
        <v>30823</v>
      </c>
      <c r="L34" s="53">
        <v>30600</v>
      </c>
      <c r="M34" s="38">
        <f t="shared" si="1"/>
        <v>223</v>
      </c>
      <c r="N34" s="39">
        <f>M34/L33</f>
        <v>7.2638436482084694E-3</v>
      </c>
      <c r="O34" s="40">
        <v>100</v>
      </c>
      <c r="P34" s="40">
        <f t="shared" si="2"/>
        <v>323</v>
      </c>
      <c r="Q34" s="38">
        <f t="shared" si="10"/>
        <v>868730</v>
      </c>
      <c r="R34" s="38">
        <f t="shared" si="11"/>
        <v>868730</v>
      </c>
      <c r="S34" s="41">
        <f t="shared" si="3"/>
        <v>4.2281207133058984</v>
      </c>
      <c r="T34" s="47">
        <f t="shared" si="8"/>
        <v>6.0611099999999993</v>
      </c>
      <c r="U34" s="28">
        <v>6061.11</v>
      </c>
      <c r="V34" s="47">
        <v>497.2</v>
      </c>
      <c r="W34" s="41">
        <v>2.5999999999999999E-2</v>
      </c>
      <c r="X34" s="28">
        <v>34.24</v>
      </c>
      <c r="Y34" s="41">
        <v>40.270000000000003</v>
      </c>
      <c r="Z34" s="43">
        <f t="shared" si="9"/>
        <v>0.68395681445681311</v>
      </c>
      <c r="AA34" s="28">
        <v>6.06</v>
      </c>
      <c r="AB34" s="39">
        <f t="shared" si="4"/>
        <v>0.17617169638774577</v>
      </c>
      <c r="AC34" s="44"/>
      <c r="AD34" s="44"/>
      <c r="AE34" s="44"/>
      <c r="AF34" s="45">
        <f t="shared" si="5"/>
        <v>0</v>
      </c>
      <c r="AG34" s="46" t="s">
        <v>124</v>
      </c>
      <c r="AH34" s="44">
        <v>0.24027777777777778</v>
      </c>
      <c r="AI34" s="44">
        <v>0.74652777777777779</v>
      </c>
      <c r="AJ34" s="45">
        <f t="shared" si="12"/>
        <v>0.50624999999999998</v>
      </c>
      <c r="AK34" s="51" t="s">
        <v>125</v>
      </c>
      <c r="AL34" s="93" t="s">
        <v>132</v>
      </c>
    </row>
    <row r="35" spans="1:38" ht="112.5">
      <c r="A35" s="36">
        <v>43584</v>
      </c>
      <c r="B35" s="37">
        <v>0.23680555555555557</v>
      </c>
      <c r="C35" s="37">
        <v>0.74375000000000002</v>
      </c>
      <c r="D35" s="52">
        <f t="shared" si="0"/>
        <v>0.50694444444444442</v>
      </c>
      <c r="E35" s="31">
        <v>5260</v>
      </c>
      <c r="F35" s="31">
        <v>4909</v>
      </c>
      <c r="G35" s="29">
        <v>5699</v>
      </c>
      <c r="H35" s="30">
        <v>4940</v>
      </c>
      <c r="I35" s="30">
        <v>6273</v>
      </c>
      <c r="J35" s="30">
        <v>6143</v>
      </c>
      <c r="K35" s="38">
        <f t="shared" si="6"/>
        <v>33224</v>
      </c>
      <c r="L35" s="53">
        <v>32900</v>
      </c>
      <c r="M35" s="38">
        <f t="shared" si="1"/>
        <v>324</v>
      </c>
      <c r="N35" s="39">
        <f>M35/L34</f>
        <v>1.0588235294117647E-2</v>
      </c>
      <c r="O35" s="40">
        <v>200</v>
      </c>
      <c r="P35" s="40">
        <f t="shared" si="2"/>
        <v>524</v>
      </c>
      <c r="Q35" s="38">
        <f t="shared" si="10"/>
        <v>901954</v>
      </c>
      <c r="R35" s="38">
        <f t="shared" si="11"/>
        <v>901954</v>
      </c>
      <c r="S35" s="41">
        <f t="shared" si="3"/>
        <v>4.5574759945130312</v>
      </c>
      <c r="T35" s="47">
        <f t="shared" si="8"/>
        <v>6.5949200000000001</v>
      </c>
      <c r="U35" s="28">
        <v>6594.92</v>
      </c>
      <c r="V35" s="47">
        <v>541.36</v>
      </c>
      <c r="W35" s="41">
        <v>7.5800000000000006E-2</v>
      </c>
      <c r="X35" s="41">
        <v>34.594999999999999</v>
      </c>
      <c r="Y35" s="41">
        <v>41.52</v>
      </c>
      <c r="Z35" s="43">
        <f t="shared" si="9"/>
        <v>0.69288625849377827</v>
      </c>
      <c r="AA35" s="28">
        <v>6.59</v>
      </c>
      <c r="AB35" s="39">
        <f t="shared" si="4"/>
        <v>0.18989483310470964</v>
      </c>
      <c r="AC35" s="44"/>
      <c r="AD35" s="44"/>
      <c r="AE35" s="44"/>
      <c r="AF35" s="45">
        <f t="shared" si="5"/>
        <v>0</v>
      </c>
      <c r="AG35" s="46" t="s">
        <v>124</v>
      </c>
      <c r="AH35" s="44">
        <v>0.23680555555555557</v>
      </c>
      <c r="AI35" s="44">
        <v>0.74375000000000002</v>
      </c>
      <c r="AJ35" s="45">
        <f t="shared" si="12"/>
        <v>0.50694444444444442</v>
      </c>
      <c r="AK35" s="51" t="s">
        <v>125</v>
      </c>
      <c r="AL35" s="93" t="s">
        <v>133</v>
      </c>
    </row>
    <row r="36" spans="1:38" ht="112.5">
      <c r="A36" s="36">
        <v>43585</v>
      </c>
      <c r="B36" s="37">
        <v>0.23958333333333334</v>
      </c>
      <c r="C36" s="37">
        <v>0.75277777777777777</v>
      </c>
      <c r="D36" s="52">
        <f t="shared" si="0"/>
        <v>0.5131944444444444</v>
      </c>
      <c r="E36" s="31">
        <v>5160</v>
      </c>
      <c r="F36" s="31">
        <v>4834</v>
      </c>
      <c r="G36" s="29">
        <v>5598</v>
      </c>
      <c r="H36" s="30">
        <v>4733</v>
      </c>
      <c r="I36" s="30">
        <v>6189</v>
      </c>
      <c r="J36" s="30">
        <v>6010</v>
      </c>
      <c r="K36" s="38">
        <f>SUM(E36:J36)</f>
        <v>32524</v>
      </c>
      <c r="L36" s="53">
        <v>32300</v>
      </c>
      <c r="M36" s="38">
        <f t="shared" si="1"/>
        <v>224</v>
      </c>
      <c r="N36" s="39">
        <f>M36/L34</f>
        <v>7.3202614379084966E-3</v>
      </c>
      <c r="O36" s="40">
        <v>200</v>
      </c>
      <c r="P36" s="40">
        <f t="shared" si="2"/>
        <v>424</v>
      </c>
      <c r="Q36" s="38">
        <f t="shared" si="10"/>
        <v>934478</v>
      </c>
      <c r="R36" s="38">
        <f t="shared" si="11"/>
        <v>934478</v>
      </c>
      <c r="S36" s="41">
        <f t="shared" si="3"/>
        <v>4.4614540466392318</v>
      </c>
      <c r="T36" s="47">
        <f t="shared" si="8"/>
        <v>6.4744200000000003</v>
      </c>
      <c r="U36" s="28">
        <v>6474.42</v>
      </c>
      <c r="V36" s="47">
        <v>525.94000000000005</v>
      </c>
      <c r="W36" s="41">
        <v>0.06</v>
      </c>
      <c r="X36" s="28">
        <v>33.950000000000003</v>
      </c>
      <c r="Y36" s="41">
        <v>41.08</v>
      </c>
      <c r="Z36" s="43">
        <f t="shared" si="9"/>
        <v>0.69721803465876331</v>
      </c>
      <c r="AA36" s="28">
        <v>6.47</v>
      </c>
      <c r="AB36" s="39">
        <f t="shared" si="4"/>
        <v>0.18589391860996798</v>
      </c>
      <c r="AC36" s="44"/>
      <c r="AD36" s="44"/>
      <c r="AE36" s="44"/>
      <c r="AF36" s="45">
        <f t="shared" si="5"/>
        <v>0</v>
      </c>
      <c r="AG36" s="46" t="s">
        <v>124</v>
      </c>
      <c r="AH36" s="44">
        <v>0.23958333333333334</v>
      </c>
      <c r="AI36" s="44">
        <v>0.75277777777777777</v>
      </c>
      <c r="AJ36" s="45">
        <f t="shared" si="12"/>
        <v>0.5131944444444444</v>
      </c>
      <c r="AK36" s="51" t="s">
        <v>125</v>
      </c>
      <c r="AL36" s="93" t="s">
        <v>134</v>
      </c>
    </row>
    <row r="37" spans="1:38">
      <c r="A37" s="20"/>
      <c r="B37" s="91"/>
      <c r="C37" s="91"/>
      <c r="D37" s="91"/>
      <c r="E37" s="91"/>
      <c r="F37" s="91"/>
      <c r="G37" s="91"/>
      <c r="H37" s="91"/>
      <c r="I37" s="91"/>
      <c r="J37" s="91"/>
      <c r="K37" s="2"/>
      <c r="L37" s="2"/>
      <c r="M37" s="2"/>
      <c r="N37" s="21"/>
      <c r="O37" s="1"/>
      <c r="P37" s="1"/>
      <c r="Q37" s="2"/>
      <c r="R37" s="24"/>
      <c r="S37" s="25"/>
      <c r="T37" s="91"/>
      <c r="U37" s="91"/>
      <c r="V37" s="91"/>
      <c r="W37" s="91"/>
      <c r="X37" s="26"/>
      <c r="Y37" s="21"/>
      <c r="Z37" s="91"/>
      <c r="AA37" s="91"/>
      <c r="AB37" s="91"/>
      <c r="AC37" s="91"/>
      <c r="AD37" s="91"/>
      <c r="AE37" s="91"/>
      <c r="AF37" s="91"/>
      <c r="AG37" s="91"/>
      <c r="AH37" s="91"/>
      <c r="AI37" s="91"/>
      <c r="AJ37" s="91"/>
      <c r="AK37" s="91"/>
      <c r="AL37" s="94"/>
    </row>
    <row r="38" spans="1:38">
      <c r="A38" s="20"/>
      <c r="B38" s="91"/>
      <c r="C38" s="91"/>
      <c r="D38" s="91"/>
      <c r="E38" s="92">
        <f>SUM(E7:E36)</f>
        <v>146334</v>
      </c>
      <c r="F38" s="92">
        <f t="shared" ref="F38:P38" si="13">SUM(F7:F36)</f>
        <v>152410</v>
      </c>
      <c r="G38" s="92">
        <f t="shared" si="13"/>
        <v>162087</v>
      </c>
      <c r="H38" s="92">
        <f t="shared" si="13"/>
        <v>136287</v>
      </c>
      <c r="I38" s="92">
        <f t="shared" si="13"/>
        <v>166323</v>
      </c>
      <c r="J38" s="92">
        <f t="shared" si="13"/>
        <v>171037</v>
      </c>
      <c r="K38" s="92">
        <f t="shared" si="13"/>
        <v>934478</v>
      </c>
      <c r="L38" s="92">
        <f t="shared" si="13"/>
        <v>927300</v>
      </c>
      <c r="M38" s="92"/>
      <c r="N38" s="92"/>
      <c r="O38" s="92">
        <f t="shared" si="13"/>
        <v>5000</v>
      </c>
      <c r="P38" s="92">
        <f t="shared" si="13"/>
        <v>12178</v>
      </c>
      <c r="Q38" s="2"/>
      <c r="R38" s="24"/>
      <c r="S38" s="25"/>
      <c r="T38" s="91"/>
      <c r="U38" s="91"/>
      <c r="V38" s="91"/>
      <c r="W38" s="91"/>
      <c r="X38" s="26"/>
      <c r="Y38" s="21"/>
      <c r="Z38" s="91"/>
      <c r="AA38" s="91"/>
      <c r="AB38" s="91"/>
      <c r="AC38" s="91"/>
      <c r="AD38" s="91"/>
      <c r="AE38" s="91"/>
      <c r="AF38" s="91"/>
      <c r="AG38" s="91"/>
      <c r="AH38" s="91"/>
      <c r="AI38" s="91"/>
      <c r="AJ38" s="91"/>
      <c r="AK38" s="91"/>
      <c r="AL38" s="91"/>
    </row>
    <row r="39" spans="1:38">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row>
    <row r="40" spans="1:38">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row>
    <row r="41" spans="1:38">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row>
    <row r="42" spans="1:38">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row>
    <row r="43" spans="1:38">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row>
    <row r="44" spans="1:38">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row>
    <row r="45" spans="1:38">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row>
  </sheetData>
  <mergeCells count="11">
    <mergeCell ref="AC4:AF4"/>
    <mergeCell ref="AG4:AK4"/>
    <mergeCell ref="A5:A6"/>
    <mergeCell ref="B5:D5"/>
    <mergeCell ref="E5:J5"/>
    <mergeCell ref="K4:S4"/>
    <mergeCell ref="A1:C1"/>
    <mergeCell ref="A2:C2"/>
    <mergeCell ref="A3:C3"/>
    <mergeCell ref="B4:D4"/>
    <mergeCell ref="E4:J4"/>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P41"/>
  <sheetViews>
    <sheetView topLeftCell="AM14" workbookViewId="0">
      <selection activeCell="AP14" sqref="AP14"/>
    </sheetView>
  </sheetViews>
  <sheetFormatPr defaultRowHeight="14.5"/>
  <cols>
    <col min="1" max="1" width="9.1796875" bestFit="1" customWidth="1"/>
    <col min="10" max="10" width="10.26953125" customWidth="1"/>
    <col min="14" max="14" width="9.81640625" customWidth="1"/>
    <col min="35" max="35" width="12.26953125" customWidth="1"/>
    <col min="37" max="37" width="26.54296875" customWidth="1"/>
    <col min="40" max="40" width="11.1796875" customWidth="1"/>
    <col min="41" max="41" width="35.1796875" customWidth="1"/>
    <col min="42" max="42" width="88.81640625" customWidth="1"/>
  </cols>
  <sheetData>
    <row r="1" spans="1:42" ht="15.65" customHeight="1">
      <c r="A1" s="196" t="s">
        <v>321</v>
      </c>
      <c r="B1" s="183"/>
      <c r="C1" s="183"/>
      <c r="D1" s="183"/>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60"/>
      <c r="AF1" s="160"/>
      <c r="AG1" s="160"/>
      <c r="AH1" s="160"/>
      <c r="AI1" s="159"/>
      <c r="AJ1" s="160"/>
      <c r="AK1" s="160"/>
      <c r="AL1" s="160"/>
      <c r="AM1" s="161"/>
      <c r="AN1" s="165"/>
      <c r="AO1" s="165"/>
      <c r="AP1" s="165"/>
    </row>
    <row r="2" spans="1:42" ht="15.65" customHeight="1">
      <c r="A2" s="196" t="s">
        <v>37</v>
      </c>
      <c r="B2" s="183"/>
      <c r="C2" s="183"/>
      <c r="D2" s="175"/>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2"/>
      <c r="AF2" s="162"/>
      <c r="AG2" s="162"/>
      <c r="AH2" s="162"/>
      <c r="AI2" s="160"/>
      <c r="AJ2" s="162"/>
      <c r="AK2" s="162"/>
      <c r="AL2" s="162"/>
      <c r="AM2" s="161"/>
      <c r="AN2" s="165"/>
      <c r="AO2" s="165"/>
      <c r="AP2" s="165"/>
    </row>
    <row r="3" spans="1:42" ht="15.65" customHeight="1">
      <c r="A3" s="196" t="s">
        <v>36</v>
      </c>
      <c r="B3" s="183"/>
      <c r="C3" s="183"/>
      <c r="D3" s="176"/>
      <c r="E3" s="163"/>
      <c r="F3" s="163"/>
      <c r="G3" s="163"/>
      <c r="H3" s="163"/>
      <c r="I3" s="163"/>
      <c r="J3" s="163"/>
      <c r="K3" s="163"/>
      <c r="L3" s="163"/>
      <c r="M3" s="163"/>
      <c r="N3" s="163"/>
      <c r="O3" s="163"/>
      <c r="P3" s="163"/>
      <c r="Q3" s="163"/>
      <c r="R3" s="163"/>
      <c r="S3" s="163"/>
      <c r="T3" s="163"/>
      <c r="U3" s="163"/>
      <c r="V3" s="163"/>
      <c r="W3" s="163"/>
      <c r="X3" s="163"/>
      <c r="Y3" s="163"/>
      <c r="Z3" s="163"/>
      <c r="AA3" s="164"/>
      <c r="AB3" s="164"/>
      <c r="AC3" s="164"/>
      <c r="AD3" s="164"/>
      <c r="AE3" s="163"/>
      <c r="AF3" s="163"/>
      <c r="AG3" s="163"/>
      <c r="AH3" s="163"/>
      <c r="AI3" s="164"/>
      <c r="AJ3" s="163"/>
      <c r="AK3" s="163"/>
      <c r="AL3" s="163"/>
      <c r="AM3" s="164"/>
      <c r="AN3" s="165"/>
      <c r="AO3" s="165"/>
      <c r="AP3" s="165"/>
    </row>
    <row r="4" spans="1:42" ht="15" thickBot="1">
      <c r="A4" s="174"/>
      <c r="B4" s="269" t="s">
        <v>38</v>
      </c>
      <c r="C4" s="269"/>
      <c r="D4" s="269"/>
      <c r="E4" s="271" t="s">
        <v>42</v>
      </c>
      <c r="F4" s="272"/>
      <c r="G4" s="272"/>
      <c r="H4" s="272"/>
      <c r="I4" s="272"/>
      <c r="J4" s="272"/>
      <c r="K4" s="273"/>
      <c r="L4" s="270" t="s">
        <v>0</v>
      </c>
      <c r="M4" s="270"/>
      <c r="N4" s="270"/>
      <c r="O4" s="270"/>
      <c r="P4" s="270"/>
      <c r="Q4" s="270"/>
      <c r="R4" s="270"/>
      <c r="S4" s="270"/>
      <c r="T4" s="270"/>
      <c r="U4" s="134"/>
      <c r="V4" s="134"/>
      <c r="W4" s="166"/>
      <c r="X4" s="166"/>
      <c r="Y4" s="134"/>
      <c r="Z4" s="135"/>
      <c r="AA4" s="135"/>
      <c r="AB4" s="135"/>
      <c r="AC4" s="135"/>
      <c r="AD4" s="135"/>
      <c r="AE4" s="135"/>
      <c r="AF4" s="135"/>
      <c r="AG4" s="271" t="s">
        <v>44</v>
      </c>
      <c r="AH4" s="272"/>
      <c r="AI4" s="272"/>
      <c r="AJ4" s="273"/>
      <c r="AK4" s="271" t="s">
        <v>41</v>
      </c>
      <c r="AL4" s="272"/>
      <c r="AM4" s="272"/>
      <c r="AN4" s="272"/>
      <c r="AO4" s="273"/>
      <c r="AP4" s="136"/>
    </row>
    <row r="5" spans="1:42" ht="78.5" thickBot="1">
      <c r="A5" s="274" t="s">
        <v>14</v>
      </c>
      <c r="B5" s="275" t="s">
        <v>38</v>
      </c>
      <c r="C5" s="275"/>
      <c r="D5" s="275"/>
      <c r="E5" s="276" t="s">
        <v>43</v>
      </c>
      <c r="F5" s="277"/>
      <c r="G5" s="277"/>
      <c r="H5" s="277"/>
      <c r="I5" s="277"/>
      <c r="J5" s="277"/>
      <c r="K5" s="278"/>
      <c r="L5" s="137" t="s">
        <v>39</v>
      </c>
      <c r="M5" s="137" t="s">
        <v>46</v>
      </c>
      <c r="N5" s="137" t="s">
        <v>1</v>
      </c>
      <c r="O5" s="137" t="s">
        <v>2</v>
      </c>
      <c r="P5" s="137" t="s">
        <v>3</v>
      </c>
      <c r="Q5" s="137" t="s">
        <v>4</v>
      </c>
      <c r="R5" s="137" t="s">
        <v>704</v>
      </c>
      <c r="S5" s="137" t="s">
        <v>51</v>
      </c>
      <c r="T5" s="157" t="s">
        <v>5</v>
      </c>
      <c r="U5" s="190" t="s">
        <v>614</v>
      </c>
      <c r="V5" s="191" t="s">
        <v>607</v>
      </c>
      <c r="W5" s="158" t="s">
        <v>258</v>
      </c>
      <c r="X5" s="158" t="s">
        <v>54</v>
      </c>
      <c r="Y5" s="137" t="s">
        <v>40</v>
      </c>
      <c r="Z5" s="137" t="s">
        <v>6</v>
      </c>
      <c r="AA5" s="137" t="s">
        <v>7</v>
      </c>
      <c r="AB5" s="137" t="s">
        <v>8</v>
      </c>
      <c r="AC5" s="137" t="s">
        <v>45</v>
      </c>
      <c r="AD5" s="137" t="s">
        <v>55</v>
      </c>
      <c r="AE5" s="167" t="s">
        <v>52</v>
      </c>
      <c r="AF5" s="137" t="s">
        <v>9</v>
      </c>
      <c r="AG5" s="137" t="s">
        <v>11</v>
      </c>
      <c r="AH5" s="137" t="s">
        <v>10</v>
      </c>
      <c r="AI5" s="137" t="s">
        <v>47</v>
      </c>
      <c r="AJ5" s="137" t="s">
        <v>12</v>
      </c>
      <c r="AK5" s="137" t="s">
        <v>48</v>
      </c>
      <c r="AL5" s="137" t="s">
        <v>15</v>
      </c>
      <c r="AM5" s="137" t="s">
        <v>16</v>
      </c>
      <c r="AN5" s="137" t="s">
        <v>12</v>
      </c>
      <c r="AO5" s="137" t="s">
        <v>49</v>
      </c>
      <c r="AP5" s="137" t="s">
        <v>13</v>
      </c>
    </row>
    <row r="6" spans="1:42" ht="26.5" thickBot="1">
      <c r="A6" s="274"/>
      <c r="B6" s="172" t="s">
        <v>15</v>
      </c>
      <c r="C6" s="172" t="s">
        <v>16</v>
      </c>
      <c r="D6" s="172" t="s">
        <v>17</v>
      </c>
      <c r="E6" s="172" t="s">
        <v>18</v>
      </c>
      <c r="F6" s="172" t="s">
        <v>19</v>
      </c>
      <c r="G6" s="172" t="s">
        <v>20</v>
      </c>
      <c r="H6" s="172" t="s">
        <v>21</v>
      </c>
      <c r="I6" s="172" t="s">
        <v>22</v>
      </c>
      <c r="J6" s="172" t="s">
        <v>23</v>
      </c>
      <c r="K6" s="172" t="s">
        <v>305</v>
      </c>
      <c r="L6" s="172" t="s">
        <v>24</v>
      </c>
      <c r="M6" s="172" t="s">
        <v>24</v>
      </c>
      <c r="N6" s="172" t="s">
        <v>24</v>
      </c>
      <c r="O6" s="172" t="s">
        <v>25</v>
      </c>
      <c r="P6" s="172" t="s">
        <v>24</v>
      </c>
      <c r="Q6" s="172" t="s">
        <v>24</v>
      </c>
      <c r="R6" s="172" t="s">
        <v>24</v>
      </c>
      <c r="S6" s="172" t="s">
        <v>24</v>
      </c>
      <c r="T6" s="172" t="s">
        <v>557</v>
      </c>
      <c r="U6" s="192" t="s">
        <v>26</v>
      </c>
      <c r="V6" s="193" t="s">
        <v>26</v>
      </c>
      <c r="W6" s="186" t="s">
        <v>556</v>
      </c>
      <c r="X6" s="186" t="s">
        <v>555</v>
      </c>
      <c r="Y6" s="172" t="s">
        <v>27</v>
      </c>
      <c r="Z6" s="172" t="s">
        <v>705</v>
      </c>
      <c r="AA6" s="172" t="s">
        <v>28</v>
      </c>
      <c r="AB6" s="172" t="s">
        <v>28</v>
      </c>
      <c r="AC6" s="172" t="s">
        <v>29</v>
      </c>
      <c r="AD6" s="172" t="s">
        <v>29</v>
      </c>
      <c r="AE6" s="172"/>
      <c r="AF6" s="172" t="s">
        <v>29</v>
      </c>
      <c r="AG6" s="172"/>
      <c r="AH6" s="172"/>
      <c r="AI6" s="172"/>
      <c r="AJ6" s="172"/>
      <c r="AK6" s="172"/>
      <c r="AL6" s="172"/>
      <c r="AM6" s="172"/>
      <c r="AN6" s="172"/>
      <c r="AO6" s="172"/>
      <c r="AP6" s="173"/>
    </row>
    <row r="7" spans="1:42" s="181" customFormat="1" ht="137.5">
      <c r="A7" s="138">
        <v>43770</v>
      </c>
      <c r="B7" s="139">
        <v>0.25347222222222221</v>
      </c>
      <c r="C7" s="139">
        <v>0.71180555555555547</v>
      </c>
      <c r="D7" s="152">
        <f>C7-B7</f>
        <v>0.45833333333333326</v>
      </c>
      <c r="E7" s="153">
        <v>2292</v>
      </c>
      <c r="F7" s="153">
        <v>4302</v>
      </c>
      <c r="G7" s="132">
        <v>0</v>
      </c>
      <c r="H7" s="154">
        <v>4947</v>
      </c>
      <c r="I7" s="155">
        <v>4602</v>
      </c>
      <c r="J7" s="155">
        <v>5206</v>
      </c>
      <c r="K7" s="155">
        <v>10650</v>
      </c>
      <c r="L7" s="140">
        <f t="shared" ref="L7:L32" si="0">E7+F7+G7+H7+I7+J7+K7</f>
        <v>31999</v>
      </c>
      <c r="M7" s="170">
        <v>31700</v>
      </c>
      <c r="N7" s="140">
        <f>L7-M7</f>
        <v>299</v>
      </c>
      <c r="O7" s="141">
        <f>N7/M7</f>
        <v>9.4321766561514201E-3</v>
      </c>
      <c r="P7" s="142">
        <v>300</v>
      </c>
      <c r="Q7" s="142">
        <f>N7+P7</f>
        <v>599</v>
      </c>
      <c r="R7" s="140">
        <f>L7</f>
        <v>31999</v>
      </c>
      <c r="S7" s="140">
        <f>'Oct-19'!S37+L7</f>
        <v>5068457</v>
      </c>
      <c r="T7" s="143">
        <f>L7/10290</f>
        <v>3.1097181729834791</v>
      </c>
      <c r="U7" s="143">
        <f t="shared" ref="U7:U36" si="1">(E7+F7+G7+H7+I7+J7)/7290</f>
        <v>2.9285322359396435</v>
      </c>
      <c r="V7" s="143">
        <f>K7/3003</f>
        <v>3.5464535464535465</v>
      </c>
      <c r="W7" s="143">
        <f>X7/1000</f>
        <v>5.4725299999999999</v>
      </c>
      <c r="X7" s="143">
        <v>5472.53</v>
      </c>
      <c r="Y7" s="143">
        <v>500.41</v>
      </c>
      <c r="Z7" s="143">
        <v>0.02</v>
      </c>
      <c r="AA7" s="143">
        <v>31</v>
      </c>
      <c r="AB7" s="143">
        <v>39.93</v>
      </c>
      <c r="AC7" s="145">
        <f t="shared" ref="AC7:AC36" si="2">((L7)/(HOUR(D7)+((MINUTE(D7))/60)))/((Y7/1000)*7290)</f>
        <v>0.79742567199149095</v>
      </c>
      <c r="AD7" s="145">
        <f>((AC7*(1+(-0.384/100)*(AB7-25))))</f>
        <v>0.75170830130541233</v>
      </c>
      <c r="AE7" s="143">
        <f>((Y7*12)/1000)</f>
        <v>6.0049200000000003</v>
      </c>
      <c r="AF7" s="141">
        <f>(L7/(7290*24))</f>
        <v>0.18289323273891175</v>
      </c>
      <c r="AG7" s="146"/>
      <c r="AH7" s="146"/>
      <c r="AI7" s="146"/>
      <c r="AJ7" s="147">
        <f t="shared" ref="AJ7:AJ13" si="3">AG7-AH7</f>
        <v>0</v>
      </c>
      <c r="AK7" s="179" t="s">
        <v>706</v>
      </c>
      <c r="AL7" s="146">
        <v>0.25347222222222221</v>
      </c>
      <c r="AM7" s="146">
        <v>0.71180555555555547</v>
      </c>
      <c r="AN7" s="147">
        <f>AM7-AL7</f>
        <v>0.45833333333333326</v>
      </c>
      <c r="AO7" s="180" t="s">
        <v>644</v>
      </c>
      <c r="AP7" s="241" t="s">
        <v>707</v>
      </c>
    </row>
    <row r="8" spans="1:42" ht="137.5">
      <c r="A8" s="138">
        <v>43771</v>
      </c>
      <c r="B8" s="139">
        <v>0.25138888888888888</v>
      </c>
      <c r="C8" s="139">
        <v>0.71458333333333324</v>
      </c>
      <c r="D8" s="152">
        <f t="shared" ref="D8:D36" si="4">C8-B8</f>
        <v>0.46319444444444435</v>
      </c>
      <c r="E8" s="168">
        <v>2479</v>
      </c>
      <c r="F8" s="168">
        <v>4117</v>
      </c>
      <c r="G8" s="169">
        <v>0</v>
      </c>
      <c r="H8" s="170">
        <v>4894</v>
      </c>
      <c r="I8" s="170">
        <v>4531</v>
      </c>
      <c r="J8" s="170">
        <v>5083</v>
      </c>
      <c r="K8" s="170">
        <v>10280</v>
      </c>
      <c r="L8" s="140">
        <f t="shared" si="0"/>
        <v>31384</v>
      </c>
      <c r="M8" s="170">
        <v>31200</v>
      </c>
      <c r="N8" s="140">
        <f t="shared" ref="N8:N36" si="5">L8-M8</f>
        <v>184</v>
      </c>
      <c r="O8" s="141">
        <f t="shared" ref="O8:O36" si="6">N8/M8</f>
        <v>5.8974358974358976E-3</v>
      </c>
      <c r="P8" s="171">
        <v>300</v>
      </c>
      <c r="Q8" s="142">
        <f t="shared" ref="Q8:Q36" si="7">N8+P8</f>
        <v>484</v>
      </c>
      <c r="R8" s="140">
        <f>R7+L8</f>
        <v>63383</v>
      </c>
      <c r="S8" s="140">
        <f>S7+L8</f>
        <v>5099841</v>
      </c>
      <c r="T8" s="143">
        <f t="shared" ref="T8:T36" si="8">L8/10290</f>
        <v>3.0499514091350828</v>
      </c>
      <c r="U8" s="143">
        <f t="shared" si="1"/>
        <v>2.8949245541838136</v>
      </c>
      <c r="V8" s="143">
        <f t="shared" ref="V8:V36" si="9">K8/3003</f>
        <v>3.4232434232434232</v>
      </c>
      <c r="W8" s="143">
        <f t="shared" ref="W8:W36" si="10">X8/1000</f>
        <v>5.3468900000000001</v>
      </c>
      <c r="X8" s="148">
        <v>5346.89</v>
      </c>
      <c r="Y8" s="143">
        <v>487.02</v>
      </c>
      <c r="Z8" s="144">
        <v>0</v>
      </c>
      <c r="AA8" s="144">
        <v>30</v>
      </c>
      <c r="AB8" s="144">
        <v>38.81</v>
      </c>
      <c r="AC8" s="145">
        <f t="shared" si="2"/>
        <v>0.79516890177854016</v>
      </c>
      <c r="AD8" s="145">
        <f t="shared" ref="AD8:AD36" si="11">((AC8*(1+(-0.384/100)*(AB8-25))))</f>
        <v>0.75300077684966349</v>
      </c>
      <c r="AE8" s="143">
        <f t="shared" ref="AE8:AE36" si="12">((Y8*12)/1000)</f>
        <v>5.8442400000000001</v>
      </c>
      <c r="AF8" s="141">
        <f t="shared" ref="AF8:AF36" si="13">(L8/(7290*24))</f>
        <v>0.17937814357567444</v>
      </c>
      <c r="AG8" s="146"/>
      <c r="AH8" s="146"/>
      <c r="AI8" s="133"/>
      <c r="AJ8" s="147">
        <f t="shared" si="3"/>
        <v>0</v>
      </c>
      <c r="AK8" s="179" t="s">
        <v>706</v>
      </c>
      <c r="AL8" s="185">
        <v>0.25138888888888888</v>
      </c>
      <c r="AM8" s="185">
        <v>0.71458333333333324</v>
      </c>
      <c r="AN8" s="147">
        <f t="shared" ref="AN8:AN36" si="14">AM8-AL8</f>
        <v>0.46319444444444435</v>
      </c>
      <c r="AO8" s="180" t="s">
        <v>644</v>
      </c>
      <c r="AP8" s="178" t="s">
        <v>708</v>
      </c>
    </row>
    <row r="9" spans="1:42" ht="125">
      <c r="A9" s="138">
        <v>43772</v>
      </c>
      <c r="B9" s="139">
        <v>0.25</v>
      </c>
      <c r="C9" s="139">
        <v>0.71319444444444446</v>
      </c>
      <c r="D9" s="152">
        <f t="shared" si="4"/>
        <v>0.46319444444444446</v>
      </c>
      <c r="E9" s="153">
        <v>2584</v>
      </c>
      <c r="F9" s="153">
        <v>4370</v>
      </c>
      <c r="G9" s="154">
        <v>0</v>
      </c>
      <c r="H9" s="155">
        <v>5052</v>
      </c>
      <c r="I9" s="155">
        <v>4687</v>
      </c>
      <c r="J9" s="155">
        <v>5281</v>
      </c>
      <c r="K9" s="155">
        <v>10700</v>
      </c>
      <c r="L9" s="140">
        <f t="shared" si="0"/>
        <v>32674</v>
      </c>
      <c r="M9" s="133">
        <v>32400</v>
      </c>
      <c r="N9" s="140">
        <f t="shared" si="5"/>
        <v>274</v>
      </c>
      <c r="O9" s="141">
        <f t="shared" si="6"/>
        <v>8.4567901234567904E-3</v>
      </c>
      <c r="P9" s="171">
        <v>200</v>
      </c>
      <c r="Q9" s="142">
        <f t="shared" si="7"/>
        <v>474</v>
      </c>
      <c r="R9" s="140">
        <f t="shared" ref="R9:R36" si="15">R8+L9</f>
        <v>96057</v>
      </c>
      <c r="S9" s="140">
        <f t="shared" ref="S9:S36" si="16">S8+L9</f>
        <v>5132515</v>
      </c>
      <c r="T9" s="143">
        <f t="shared" si="8"/>
        <v>3.175315840621963</v>
      </c>
      <c r="U9" s="143">
        <f t="shared" si="1"/>
        <v>3.0142661179698216</v>
      </c>
      <c r="V9" s="143">
        <f t="shared" si="9"/>
        <v>3.5631035631035632</v>
      </c>
      <c r="W9" s="143">
        <f t="shared" si="10"/>
        <v>5.5890300000000002</v>
      </c>
      <c r="X9" s="148">
        <v>5589.03</v>
      </c>
      <c r="Y9" s="143">
        <v>506.63</v>
      </c>
      <c r="Z9" s="144">
        <v>0</v>
      </c>
      <c r="AA9" s="144">
        <v>39.17</v>
      </c>
      <c r="AB9" s="144">
        <v>30.100999999999999</v>
      </c>
      <c r="AC9" s="145">
        <f t="shared" si="2"/>
        <v>0.79580981285482366</v>
      </c>
      <c r="AD9" s="145">
        <f t="shared" si="11"/>
        <v>0.78022161757019337</v>
      </c>
      <c r="AE9" s="143">
        <f t="shared" si="12"/>
        <v>6.0795599999999999</v>
      </c>
      <c r="AF9" s="141">
        <f t="shared" si="13"/>
        <v>0.18675125743026977</v>
      </c>
      <c r="AG9" s="146"/>
      <c r="AH9" s="146"/>
      <c r="AI9" s="146"/>
      <c r="AJ9" s="147">
        <f t="shared" si="3"/>
        <v>0</v>
      </c>
      <c r="AK9" s="179" t="s">
        <v>706</v>
      </c>
      <c r="AL9" s="185">
        <v>0.25</v>
      </c>
      <c r="AM9" s="185">
        <v>0.71319444444444446</v>
      </c>
      <c r="AN9" s="147">
        <f t="shared" si="14"/>
        <v>0.46319444444444446</v>
      </c>
      <c r="AO9" s="180" t="s">
        <v>644</v>
      </c>
      <c r="AP9" s="178" t="s">
        <v>709</v>
      </c>
    </row>
    <row r="10" spans="1:42" ht="162.5">
      <c r="A10" s="138">
        <v>43773</v>
      </c>
      <c r="B10" s="139">
        <v>0.25</v>
      </c>
      <c r="C10" s="139">
        <v>0.71180555555555547</v>
      </c>
      <c r="D10" s="152">
        <f t="shared" si="4"/>
        <v>0.46180555555555547</v>
      </c>
      <c r="E10" s="153">
        <v>2557</v>
      </c>
      <c r="F10" s="153">
        <v>4150</v>
      </c>
      <c r="G10" s="154">
        <v>0</v>
      </c>
      <c r="H10" s="155">
        <v>4645</v>
      </c>
      <c r="I10" s="155">
        <v>4634</v>
      </c>
      <c r="J10" s="155">
        <v>4887</v>
      </c>
      <c r="K10" s="155">
        <v>10790</v>
      </c>
      <c r="L10" s="140">
        <f t="shared" si="0"/>
        <v>31663</v>
      </c>
      <c r="M10" s="133">
        <v>31400</v>
      </c>
      <c r="N10" s="140">
        <f t="shared" si="5"/>
        <v>263</v>
      </c>
      <c r="O10" s="141">
        <f t="shared" si="6"/>
        <v>8.3757961783439486E-3</v>
      </c>
      <c r="P10" s="171">
        <v>300</v>
      </c>
      <c r="Q10" s="142">
        <f t="shared" si="7"/>
        <v>563</v>
      </c>
      <c r="R10" s="140">
        <f t="shared" si="15"/>
        <v>127720</v>
      </c>
      <c r="S10" s="140">
        <f t="shared" si="16"/>
        <v>5164178</v>
      </c>
      <c r="T10" s="143">
        <f t="shared" si="8"/>
        <v>3.0770651117589893</v>
      </c>
      <c r="U10" s="143">
        <f t="shared" si="1"/>
        <v>2.8632373113854594</v>
      </c>
      <c r="V10" s="143">
        <f t="shared" si="9"/>
        <v>3.5930735930735929</v>
      </c>
      <c r="W10" s="143">
        <f t="shared" si="10"/>
        <v>5.3936999999999999</v>
      </c>
      <c r="X10" s="148">
        <v>5393.7</v>
      </c>
      <c r="Y10" s="143">
        <v>489.55</v>
      </c>
      <c r="Z10" s="144">
        <v>0</v>
      </c>
      <c r="AA10" s="144">
        <v>38.770000000000003</v>
      </c>
      <c r="AB10" s="144">
        <v>30</v>
      </c>
      <c r="AC10" s="145">
        <f t="shared" si="2"/>
        <v>0.80049215996359246</v>
      </c>
      <c r="AD10" s="145">
        <f t="shared" si="11"/>
        <v>0.78512271049229154</v>
      </c>
      <c r="AE10" s="143">
        <f t="shared" si="12"/>
        <v>5.8746</v>
      </c>
      <c r="AF10" s="141">
        <f t="shared" si="13"/>
        <v>0.18097279378143577</v>
      </c>
      <c r="AG10" s="146"/>
      <c r="AH10" s="149"/>
      <c r="AI10" s="151"/>
      <c r="AJ10" s="147">
        <f t="shared" si="3"/>
        <v>0</v>
      </c>
      <c r="AK10" s="179" t="s">
        <v>706</v>
      </c>
      <c r="AL10" s="185">
        <v>0.25</v>
      </c>
      <c r="AM10" s="139">
        <v>0.71180555555555547</v>
      </c>
      <c r="AN10" s="147">
        <f t="shared" si="14"/>
        <v>0.46180555555555547</v>
      </c>
      <c r="AO10" s="180" t="s">
        <v>644</v>
      </c>
      <c r="AP10" s="178" t="s">
        <v>710</v>
      </c>
    </row>
    <row r="11" spans="1:42" ht="150">
      <c r="A11" s="138">
        <v>43774</v>
      </c>
      <c r="B11" s="139">
        <v>0.25625000000000003</v>
      </c>
      <c r="C11" s="139">
        <v>0.71458333333333324</v>
      </c>
      <c r="D11" s="152">
        <f t="shared" si="4"/>
        <v>0.4583333333333332</v>
      </c>
      <c r="E11" s="153">
        <v>2171</v>
      </c>
      <c r="F11" s="153">
        <v>3716</v>
      </c>
      <c r="G11" s="154">
        <v>0</v>
      </c>
      <c r="H11" s="155">
        <v>4096</v>
      </c>
      <c r="I11" s="155">
        <v>4200</v>
      </c>
      <c r="J11" s="155">
        <v>4493</v>
      </c>
      <c r="K11" s="155">
        <v>9080</v>
      </c>
      <c r="L11" s="140">
        <f t="shared" si="0"/>
        <v>27756</v>
      </c>
      <c r="M11" s="133">
        <v>27500</v>
      </c>
      <c r="N11" s="140">
        <f t="shared" si="5"/>
        <v>256</v>
      </c>
      <c r="O11" s="141">
        <f t="shared" si="6"/>
        <v>9.3090909090909092E-3</v>
      </c>
      <c r="P11" s="171">
        <v>200</v>
      </c>
      <c r="Q11" s="142">
        <f t="shared" si="7"/>
        <v>456</v>
      </c>
      <c r="R11" s="140">
        <f t="shared" si="15"/>
        <v>155476</v>
      </c>
      <c r="S11" s="140">
        <f t="shared" si="16"/>
        <v>5191934</v>
      </c>
      <c r="T11" s="143">
        <f t="shared" si="8"/>
        <v>2.6973760932944608</v>
      </c>
      <c r="U11" s="143">
        <f t="shared" si="1"/>
        <v>2.5618655692729768</v>
      </c>
      <c r="V11" s="143">
        <f t="shared" si="9"/>
        <v>3.0236430236430238</v>
      </c>
      <c r="W11" s="143">
        <f t="shared" si="10"/>
        <v>4.62683</v>
      </c>
      <c r="X11" s="148">
        <v>4626.83</v>
      </c>
      <c r="Y11" s="143">
        <v>423.3</v>
      </c>
      <c r="Z11" s="144">
        <v>0</v>
      </c>
      <c r="AA11" s="150">
        <v>30</v>
      </c>
      <c r="AB11" s="150">
        <v>36.54</v>
      </c>
      <c r="AC11" s="145">
        <f t="shared" si="2"/>
        <v>0.81768945458999798</v>
      </c>
      <c r="AD11" s="145">
        <f t="shared" si="11"/>
        <v>0.78145469117507871</v>
      </c>
      <c r="AE11" s="143">
        <f t="shared" si="12"/>
        <v>5.0796000000000001</v>
      </c>
      <c r="AF11" s="141">
        <f t="shared" si="13"/>
        <v>0.15864197530864196</v>
      </c>
      <c r="AG11" s="146"/>
      <c r="AH11" s="146"/>
      <c r="AI11" s="151"/>
      <c r="AJ11" s="147">
        <f t="shared" si="3"/>
        <v>0</v>
      </c>
      <c r="AK11" s="179" t="s">
        <v>706</v>
      </c>
      <c r="AL11" s="139">
        <v>0.25625000000000003</v>
      </c>
      <c r="AM11" s="139">
        <v>0.71458333333333324</v>
      </c>
      <c r="AN11" s="147">
        <f t="shared" si="14"/>
        <v>0.4583333333333332</v>
      </c>
      <c r="AO11" s="180" t="s">
        <v>644</v>
      </c>
      <c r="AP11" s="178" t="s">
        <v>711</v>
      </c>
    </row>
    <row r="12" spans="1:42" ht="137.5">
      <c r="A12" s="138">
        <v>43775</v>
      </c>
      <c r="B12" s="139">
        <v>0.25069444444444444</v>
      </c>
      <c r="C12" s="139">
        <v>0.71388888888888891</v>
      </c>
      <c r="D12" s="152">
        <f t="shared" si="4"/>
        <v>0.46319444444444446</v>
      </c>
      <c r="E12" s="153">
        <v>2520</v>
      </c>
      <c r="F12" s="153">
        <v>4024</v>
      </c>
      <c r="G12" s="151">
        <v>0</v>
      </c>
      <c r="H12" s="154">
        <v>4380</v>
      </c>
      <c r="I12" s="155">
        <v>4943</v>
      </c>
      <c r="J12" s="155">
        <v>4707</v>
      </c>
      <c r="K12" s="155">
        <v>9730</v>
      </c>
      <c r="L12" s="140">
        <f t="shared" si="0"/>
        <v>30304</v>
      </c>
      <c r="M12" s="133">
        <v>30000</v>
      </c>
      <c r="N12" s="140">
        <f t="shared" si="5"/>
        <v>304</v>
      </c>
      <c r="O12" s="141">
        <f t="shared" si="6"/>
        <v>1.0133333333333333E-2</v>
      </c>
      <c r="P12" s="171">
        <v>300</v>
      </c>
      <c r="Q12" s="142">
        <f t="shared" si="7"/>
        <v>604</v>
      </c>
      <c r="R12" s="140">
        <f t="shared" si="15"/>
        <v>185780</v>
      </c>
      <c r="S12" s="140">
        <f t="shared" si="16"/>
        <v>5222238</v>
      </c>
      <c r="T12" s="143">
        <f t="shared" si="8"/>
        <v>2.9449951409135084</v>
      </c>
      <c r="U12" s="143">
        <f t="shared" si="1"/>
        <v>2.8222222222222224</v>
      </c>
      <c r="V12" s="143">
        <f t="shared" si="9"/>
        <v>3.2400932400932403</v>
      </c>
      <c r="W12" s="143">
        <f t="shared" si="10"/>
        <v>4.9556100000000001</v>
      </c>
      <c r="X12" s="148">
        <v>4955.6099999999997</v>
      </c>
      <c r="Y12" s="151">
        <v>447.95</v>
      </c>
      <c r="Z12" s="144">
        <v>0.04</v>
      </c>
      <c r="AA12" s="144">
        <v>29</v>
      </c>
      <c r="AB12" s="144">
        <v>35.51</v>
      </c>
      <c r="AC12" s="145">
        <f t="shared" si="2"/>
        <v>0.83477282854303059</v>
      </c>
      <c r="AD12" s="145">
        <f t="shared" si="11"/>
        <v>0.80108273281955955</v>
      </c>
      <c r="AE12" s="143">
        <f t="shared" si="12"/>
        <v>5.3754</v>
      </c>
      <c r="AF12" s="141">
        <f t="shared" si="13"/>
        <v>0.1732053040695016</v>
      </c>
      <c r="AG12" s="149"/>
      <c r="AH12" s="146"/>
      <c r="AI12" s="146"/>
      <c r="AJ12" s="147">
        <f t="shared" si="3"/>
        <v>0</v>
      </c>
      <c r="AK12" s="179" t="s">
        <v>706</v>
      </c>
      <c r="AL12" s="139">
        <v>0.25069444444444444</v>
      </c>
      <c r="AM12" s="139">
        <v>0.71388888888888891</v>
      </c>
      <c r="AN12" s="147">
        <f t="shared" si="14"/>
        <v>0.46319444444444446</v>
      </c>
      <c r="AO12" s="180" t="s">
        <v>644</v>
      </c>
      <c r="AP12" s="178" t="s">
        <v>712</v>
      </c>
    </row>
    <row r="13" spans="1:42" ht="137.5">
      <c r="A13" s="138">
        <v>43776</v>
      </c>
      <c r="B13" s="139">
        <v>0.25208333333333333</v>
      </c>
      <c r="C13" s="139">
        <v>0.71388888888888891</v>
      </c>
      <c r="D13" s="152">
        <f t="shared" si="4"/>
        <v>0.46180555555555558</v>
      </c>
      <c r="E13" s="153">
        <v>2697</v>
      </c>
      <c r="F13" s="153">
        <v>4310</v>
      </c>
      <c r="G13" s="154">
        <v>0</v>
      </c>
      <c r="H13" s="155">
        <v>4698</v>
      </c>
      <c r="I13" s="155">
        <v>5309</v>
      </c>
      <c r="J13" s="155">
        <v>5163</v>
      </c>
      <c r="K13" s="155">
        <v>10550</v>
      </c>
      <c r="L13" s="140">
        <f t="shared" si="0"/>
        <v>32727</v>
      </c>
      <c r="M13" s="133">
        <v>32500</v>
      </c>
      <c r="N13" s="140">
        <f t="shared" si="5"/>
        <v>227</v>
      </c>
      <c r="O13" s="141">
        <f t="shared" si="6"/>
        <v>6.9846153846153843E-3</v>
      </c>
      <c r="P13" s="171">
        <v>300</v>
      </c>
      <c r="Q13" s="142">
        <f t="shared" si="7"/>
        <v>527</v>
      </c>
      <c r="R13" s="140">
        <f t="shared" si="15"/>
        <v>218507</v>
      </c>
      <c r="S13" s="140">
        <f t="shared" si="16"/>
        <v>5254965</v>
      </c>
      <c r="T13" s="143">
        <f t="shared" si="8"/>
        <v>3.1804664723032068</v>
      </c>
      <c r="U13" s="143">
        <f t="shared" si="1"/>
        <v>3.0421124828532236</v>
      </c>
      <c r="V13" s="143">
        <f t="shared" si="9"/>
        <v>3.513153513153513</v>
      </c>
      <c r="W13" s="143">
        <f t="shared" si="10"/>
        <v>5.2367900000000001</v>
      </c>
      <c r="X13" s="148">
        <v>5236.79</v>
      </c>
      <c r="Y13" s="143">
        <v>474.51</v>
      </c>
      <c r="Z13" s="144">
        <v>0.01</v>
      </c>
      <c r="AA13" s="144">
        <v>28.26</v>
      </c>
      <c r="AB13" s="144">
        <v>35.04</v>
      </c>
      <c r="AC13" s="145">
        <f t="shared" si="2"/>
        <v>0.85361670183981819</v>
      </c>
      <c r="AD13" s="145">
        <f t="shared" si="11"/>
        <v>0.82070670496376663</v>
      </c>
      <c r="AE13" s="143">
        <f t="shared" si="12"/>
        <v>5.6941199999999998</v>
      </c>
      <c r="AF13" s="141">
        <f t="shared" si="13"/>
        <v>0.18705418381344308</v>
      </c>
      <c r="AG13" s="146"/>
      <c r="AH13" s="146"/>
      <c r="AI13" s="146"/>
      <c r="AJ13" s="147">
        <f t="shared" si="3"/>
        <v>0</v>
      </c>
      <c r="AK13" s="179" t="s">
        <v>706</v>
      </c>
      <c r="AL13" s="139">
        <v>0.25208333333333333</v>
      </c>
      <c r="AM13" s="139">
        <v>0.71388888888888891</v>
      </c>
      <c r="AN13" s="147">
        <f t="shared" si="14"/>
        <v>0.46180555555555558</v>
      </c>
      <c r="AO13" s="180" t="s">
        <v>644</v>
      </c>
      <c r="AP13" s="178" t="s">
        <v>713</v>
      </c>
    </row>
    <row r="14" spans="1:42" ht="125">
      <c r="A14" s="138">
        <v>43777</v>
      </c>
      <c r="B14" s="139">
        <v>0.25486111111111109</v>
      </c>
      <c r="C14" s="139">
        <v>0.71111111111111114</v>
      </c>
      <c r="D14" s="152">
        <f t="shared" si="4"/>
        <v>0.45625000000000004</v>
      </c>
      <c r="E14" s="153">
        <v>2047</v>
      </c>
      <c r="F14" s="153">
        <v>3234</v>
      </c>
      <c r="G14" s="154">
        <v>0</v>
      </c>
      <c r="H14" s="155">
        <v>3564</v>
      </c>
      <c r="I14" s="155">
        <v>4032</v>
      </c>
      <c r="J14" s="155">
        <v>3890</v>
      </c>
      <c r="K14" s="155">
        <v>7840</v>
      </c>
      <c r="L14" s="140">
        <f t="shared" si="0"/>
        <v>24607</v>
      </c>
      <c r="M14" s="133">
        <v>24400</v>
      </c>
      <c r="N14" s="140">
        <f t="shared" si="5"/>
        <v>207</v>
      </c>
      <c r="O14" s="141">
        <f t="shared" si="6"/>
        <v>8.4836065573770485E-3</v>
      </c>
      <c r="P14" s="171">
        <v>200</v>
      </c>
      <c r="Q14" s="142">
        <f t="shared" si="7"/>
        <v>407</v>
      </c>
      <c r="R14" s="140">
        <f t="shared" si="15"/>
        <v>243114</v>
      </c>
      <c r="S14" s="140">
        <f t="shared" si="16"/>
        <v>5279572</v>
      </c>
      <c r="T14" s="143">
        <f t="shared" si="8"/>
        <v>2.3913508260447034</v>
      </c>
      <c r="U14" s="143">
        <f t="shared" si="1"/>
        <v>2.2999999999999998</v>
      </c>
      <c r="V14" s="143">
        <f t="shared" si="9"/>
        <v>2.6107226107226107</v>
      </c>
      <c r="W14" s="143">
        <f t="shared" si="10"/>
        <v>4.0722699999999996</v>
      </c>
      <c r="X14" s="148">
        <v>4072.27</v>
      </c>
      <c r="Y14" s="143">
        <v>375.22</v>
      </c>
      <c r="Z14" s="144">
        <v>0</v>
      </c>
      <c r="AA14" s="144">
        <v>28</v>
      </c>
      <c r="AB14" s="144">
        <v>34.06</v>
      </c>
      <c r="AC14" s="145">
        <f t="shared" si="2"/>
        <v>0.82154440565317211</v>
      </c>
      <c r="AD14" s="145">
        <f t="shared" ref="AD14:AD19" si="17">((AC14*(1+(-0.384/100)*(AA14-25))))</f>
        <v>0.8120802141000476</v>
      </c>
      <c r="AE14" s="143">
        <f t="shared" si="12"/>
        <v>4.5026400000000004</v>
      </c>
      <c r="AF14" s="141">
        <f t="shared" si="13"/>
        <v>0.14064357567443989</v>
      </c>
      <c r="AG14" s="146">
        <v>0.45833333333333331</v>
      </c>
      <c r="AH14" s="146">
        <v>0.43958333333333338</v>
      </c>
      <c r="AI14" s="146" t="s">
        <v>579</v>
      </c>
      <c r="AJ14" s="147">
        <f>AG14-AH14</f>
        <v>1.8749999999999933E-2</v>
      </c>
      <c r="AK14" s="179" t="s">
        <v>706</v>
      </c>
      <c r="AL14" s="139">
        <v>0.25486111111111109</v>
      </c>
      <c r="AM14" s="139">
        <v>0.71111111111111114</v>
      </c>
      <c r="AN14" s="147">
        <f t="shared" si="14"/>
        <v>0.45625000000000004</v>
      </c>
      <c r="AO14" s="180" t="s">
        <v>644</v>
      </c>
      <c r="AP14" s="241" t="s">
        <v>714</v>
      </c>
    </row>
    <row r="15" spans="1:42" ht="125">
      <c r="A15" s="138">
        <v>43778</v>
      </c>
      <c r="B15" s="139">
        <v>0.25416666666666665</v>
      </c>
      <c r="C15" s="139">
        <v>0.71527777777777779</v>
      </c>
      <c r="D15" s="152">
        <f t="shared" si="4"/>
        <v>0.46111111111111114</v>
      </c>
      <c r="E15" s="153">
        <v>2715</v>
      </c>
      <c r="F15" s="153">
        <v>4326</v>
      </c>
      <c r="G15" s="195">
        <v>0</v>
      </c>
      <c r="H15" s="153">
        <v>4720</v>
      </c>
      <c r="I15" s="156">
        <v>5383</v>
      </c>
      <c r="J15" s="156">
        <v>5132</v>
      </c>
      <c r="K15" s="156">
        <v>10690</v>
      </c>
      <c r="L15" s="140">
        <f t="shared" si="0"/>
        <v>32966</v>
      </c>
      <c r="M15" s="133">
        <v>32700</v>
      </c>
      <c r="N15" s="140">
        <f t="shared" si="5"/>
        <v>266</v>
      </c>
      <c r="O15" s="141">
        <f t="shared" si="6"/>
        <v>8.1345565749235474E-3</v>
      </c>
      <c r="P15" s="171">
        <v>300</v>
      </c>
      <c r="Q15" s="142">
        <f t="shared" si="7"/>
        <v>566</v>
      </c>
      <c r="R15" s="140">
        <f t="shared" si="15"/>
        <v>276080</v>
      </c>
      <c r="S15" s="140">
        <f t="shared" si="16"/>
        <v>5312538</v>
      </c>
      <c r="T15" s="143">
        <f t="shared" si="8"/>
        <v>3.203692905733722</v>
      </c>
      <c r="U15" s="143">
        <f t="shared" si="1"/>
        <v>3.055692729766804</v>
      </c>
      <c r="V15" s="143">
        <f t="shared" si="9"/>
        <v>3.5597735597735598</v>
      </c>
      <c r="W15" s="143">
        <f t="shared" si="10"/>
        <v>5.33955</v>
      </c>
      <c r="X15" s="143">
        <v>5339.55</v>
      </c>
      <c r="Y15" s="144">
        <v>485.3</v>
      </c>
      <c r="Z15" s="150">
        <v>0.01</v>
      </c>
      <c r="AA15" s="150">
        <v>29.21</v>
      </c>
      <c r="AB15" s="150">
        <v>36.75</v>
      </c>
      <c r="AC15" s="145">
        <f t="shared" si="2"/>
        <v>0.84199905809305142</v>
      </c>
      <c r="AD15" s="145">
        <f t="shared" si="17"/>
        <v>0.82838696452029592</v>
      </c>
      <c r="AE15" s="143">
        <f t="shared" si="12"/>
        <v>5.8236000000000008</v>
      </c>
      <c r="AF15" s="141">
        <f t="shared" si="13"/>
        <v>0.18842021033379058</v>
      </c>
      <c r="AG15" s="146"/>
      <c r="AH15" s="146"/>
      <c r="AI15" s="146"/>
      <c r="AJ15" s="147">
        <f t="shared" ref="AJ15:AJ36" si="18">AG15-AH15</f>
        <v>0</v>
      </c>
      <c r="AK15" s="179" t="s">
        <v>706</v>
      </c>
      <c r="AL15" s="185">
        <v>0.25416666666666665</v>
      </c>
      <c r="AM15" s="185">
        <v>0.71527777777777779</v>
      </c>
      <c r="AN15" s="147">
        <f t="shared" si="14"/>
        <v>0.46111111111111114</v>
      </c>
      <c r="AO15" s="180" t="s">
        <v>644</v>
      </c>
      <c r="AP15" s="178" t="s">
        <v>715</v>
      </c>
    </row>
    <row r="16" spans="1:42" ht="112.5">
      <c r="A16" s="138">
        <v>43779</v>
      </c>
      <c r="B16" s="139">
        <v>0.25208333333333333</v>
      </c>
      <c r="C16" s="139">
        <v>0.70972222222222225</v>
      </c>
      <c r="D16" s="152">
        <f t="shared" si="4"/>
        <v>0.45763888888888893</v>
      </c>
      <c r="E16" s="153">
        <v>2942</v>
      </c>
      <c r="F16" s="153">
        <v>4682</v>
      </c>
      <c r="G16" s="154">
        <v>0</v>
      </c>
      <c r="H16" s="155">
        <v>5127</v>
      </c>
      <c r="I16" s="155">
        <v>5785</v>
      </c>
      <c r="J16" s="155">
        <v>5577</v>
      </c>
      <c r="K16" s="155">
        <v>11720</v>
      </c>
      <c r="L16" s="140">
        <f t="shared" si="0"/>
        <v>35833</v>
      </c>
      <c r="M16" s="133">
        <v>35600</v>
      </c>
      <c r="N16" s="140">
        <f t="shared" si="5"/>
        <v>233</v>
      </c>
      <c r="O16" s="141">
        <f t="shared" si="6"/>
        <v>6.544943820224719E-3</v>
      </c>
      <c r="P16" s="171">
        <v>300</v>
      </c>
      <c r="Q16" s="142">
        <f t="shared" si="7"/>
        <v>533</v>
      </c>
      <c r="R16" s="140">
        <f t="shared" si="15"/>
        <v>311913</v>
      </c>
      <c r="S16" s="140">
        <f t="shared" si="16"/>
        <v>5348371</v>
      </c>
      <c r="T16" s="143">
        <f t="shared" si="8"/>
        <v>3.482312925170068</v>
      </c>
      <c r="U16" s="143">
        <f t="shared" si="1"/>
        <v>3.3076817558299041</v>
      </c>
      <c r="V16" s="143">
        <f t="shared" si="9"/>
        <v>3.9027639027639029</v>
      </c>
      <c r="W16" s="143">
        <f t="shared" si="10"/>
        <v>5.9302700000000002</v>
      </c>
      <c r="X16" s="148">
        <v>5930.27</v>
      </c>
      <c r="Y16" s="143">
        <v>543.49</v>
      </c>
      <c r="Z16" s="144">
        <v>0.03</v>
      </c>
      <c r="AA16" s="144">
        <v>30</v>
      </c>
      <c r="AB16" s="144">
        <v>39.19</v>
      </c>
      <c r="AC16" s="145">
        <f t="shared" si="2"/>
        <v>0.82343613136263216</v>
      </c>
      <c r="AD16" s="145">
        <f t="shared" si="17"/>
        <v>0.80762615764046963</v>
      </c>
      <c r="AE16" s="143">
        <f t="shared" si="12"/>
        <v>6.5218800000000003</v>
      </c>
      <c r="AF16" s="141">
        <f t="shared" si="13"/>
        <v>0.20480681298582534</v>
      </c>
      <c r="AG16" s="146"/>
      <c r="AH16" s="146"/>
      <c r="AI16" s="146"/>
      <c r="AJ16" s="147">
        <f t="shared" si="18"/>
        <v>0</v>
      </c>
      <c r="AK16" s="179" t="s">
        <v>706</v>
      </c>
      <c r="AL16" s="185">
        <v>0.25208333333333333</v>
      </c>
      <c r="AM16" s="139">
        <v>0.70972222222222225</v>
      </c>
      <c r="AN16" s="147">
        <f t="shared" si="14"/>
        <v>0.45763888888888893</v>
      </c>
      <c r="AO16" s="180" t="s">
        <v>644</v>
      </c>
      <c r="AP16" s="178" t="s">
        <v>716</v>
      </c>
    </row>
    <row r="17" spans="1:42" ht="150">
      <c r="A17" s="138">
        <v>43780</v>
      </c>
      <c r="B17" s="139">
        <v>0.25138888888888888</v>
      </c>
      <c r="C17" s="139">
        <v>0.71111111111111114</v>
      </c>
      <c r="D17" s="152">
        <f t="shared" si="4"/>
        <v>0.45972222222222225</v>
      </c>
      <c r="E17" s="153">
        <v>2875</v>
      </c>
      <c r="F17" s="153">
        <v>4592</v>
      </c>
      <c r="G17" s="154">
        <v>0</v>
      </c>
      <c r="H17" s="155">
        <v>5072</v>
      </c>
      <c r="I17" s="155">
        <v>5727</v>
      </c>
      <c r="J17" s="155">
        <v>5547</v>
      </c>
      <c r="K17" s="155">
        <v>11480</v>
      </c>
      <c r="L17" s="140">
        <f t="shared" si="0"/>
        <v>35293</v>
      </c>
      <c r="M17" s="133">
        <v>34900</v>
      </c>
      <c r="N17" s="140">
        <f t="shared" si="5"/>
        <v>393</v>
      </c>
      <c r="O17" s="141">
        <f t="shared" si="6"/>
        <v>1.1260744985673352E-2</v>
      </c>
      <c r="P17" s="171">
        <v>300</v>
      </c>
      <c r="Q17" s="142">
        <f t="shared" si="7"/>
        <v>693</v>
      </c>
      <c r="R17" s="140">
        <f t="shared" si="15"/>
        <v>347206</v>
      </c>
      <c r="S17" s="140">
        <f t="shared" si="16"/>
        <v>5383664</v>
      </c>
      <c r="T17" s="143">
        <f t="shared" si="8"/>
        <v>3.4298347910592808</v>
      </c>
      <c r="U17" s="143">
        <f t="shared" si="1"/>
        <v>3.2665294924554185</v>
      </c>
      <c r="V17" s="143">
        <f t="shared" si="9"/>
        <v>3.8228438228438226</v>
      </c>
      <c r="W17" s="143">
        <f t="shared" si="10"/>
        <v>5.8485100000000001</v>
      </c>
      <c r="X17" s="148">
        <v>5848.51</v>
      </c>
      <c r="Y17" s="144">
        <v>534.05999999999995</v>
      </c>
      <c r="Z17" s="144">
        <v>0.04</v>
      </c>
      <c r="AA17" s="151">
        <v>29.91</v>
      </c>
      <c r="AB17" s="144">
        <v>38.78</v>
      </c>
      <c r="AC17" s="145">
        <f t="shared" si="2"/>
        <v>0.82160723948423153</v>
      </c>
      <c r="AD17" s="145">
        <f t="shared" si="17"/>
        <v>0.80611632794809995</v>
      </c>
      <c r="AE17" s="143">
        <f t="shared" si="12"/>
        <v>6.4087199999999998</v>
      </c>
      <c r="AF17" s="141">
        <f t="shared" si="13"/>
        <v>0.20172039323273891</v>
      </c>
      <c r="AG17" s="146"/>
      <c r="AH17" s="146"/>
      <c r="AI17" s="149"/>
      <c r="AJ17" s="147">
        <f t="shared" si="18"/>
        <v>0</v>
      </c>
      <c r="AK17" s="179" t="s">
        <v>706</v>
      </c>
      <c r="AL17" s="139">
        <v>0.25138888888888888</v>
      </c>
      <c r="AM17" s="139">
        <v>0.71111111111111114</v>
      </c>
      <c r="AN17" s="147">
        <f t="shared" si="14"/>
        <v>0.45972222222222225</v>
      </c>
      <c r="AO17" s="180" t="s">
        <v>644</v>
      </c>
      <c r="AP17" s="178" t="s">
        <v>717</v>
      </c>
    </row>
    <row r="18" spans="1:42" ht="150">
      <c r="A18" s="138">
        <v>43781</v>
      </c>
      <c r="B18" s="139">
        <v>0.25277777777777777</v>
      </c>
      <c r="C18" s="139">
        <v>0.7104166666666667</v>
      </c>
      <c r="D18" s="152">
        <f t="shared" si="4"/>
        <v>0.45763888888888893</v>
      </c>
      <c r="E18" s="153">
        <v>2544</v>
      </c>
      <c r="F18" s="153">
        <v>4489</v>
      </c>
      <c r="G18" s="154">
        <v>0</v>
      </c>
      <c r="H18" s="155">
        <v>4902</v>
      </c>
      <c r="I18" s="155">
        <v>5537</v>
      </c>
      <c r="J18" s="155">
        <v>5386</v>
      </c>
      <c r="K18" s="155">
        <v>11140</v>
      </c>
      <c r="L18" s="140">
        <f t="shared" si="0"/>
        <v>33998</v>
      </c>
      <c r="M18" s="133">
        <v>33800</v>
      </c>
      <c r="N18" s="140">
        <f t="shared" si="5"/>
        <v>198</v>
      </c>
      <c r="O18" s="141">
        <f t="shared" si="6"/>
        <v>5.8579881656804734E-3</v>
      </c>
      <c r="P18" s="171">
        <v>300</v>
      </c>
      <c r="Q18" s="142">
        <f t="shared" si="7"/>
        <v>498</v>
      </c>
      <c r="R18" s="140">
        <f t="shared" si="15"/>
        <v>381204</v>
      </c>
      <c r="S18" s="140">
        <f t="shared" si="16"/>
        <v>5417662</v>
      </c>
      <c r="T18" s="143">
        <f t="shared" si="8"/>
        <v>3.3039844509232266</v>
      </c>
      <c r="U18" s="143">
        <f t="shared" si="1"/>
        <v>3.1355281207133059</v>
      </c>
      <c r="V18" s="143">
        <f t="shared" si="9"/>
        <v>3.7096237096237097</v>
      </c>
      <c r="W18" s="143">
        <f t="shared" si="10"/>
        <v>5.6484899999999998</v>
      </c>
      <c r="X18" s="148">
        <v>5648.49</v>
      </c>
      <c r="Y18" s="143">
        <v>516.92999999999995</v>
      </c>
      <c r="Z18" s="144">
        <v>0.08</v>
      </c>
      <c r="AA18" s="144">
        <v>29</v>
      </c>
      <c r="AB18" s="144">
        <v>37.82</v>
      </c>
      <c r="AC18" s="145">
        <f t="shared" si="2"/>
        <v>0.82140991326889223</v>
      </c>
      <c r="AD18" s="145">
        <f t="shared" si="17"/>
        <v>0.80879305700108206</v>
      </c>
      <c r="AE18" s="143">
        <f t="shared" si="12"/>
        <v>6.2031599999999996</v>
      </c>
      <c r="AF18" s="141">
        <f t="shared" si="13"/>
        <v>0.19431870141746685</v>
      </c>
      <c r="AG18" s="146"/>
      <c r="AH18" s="146"/>
      <c r="AI18" s="149"/>
      <c r="AJ18" s="147">
        <f t="shared" si="18"/>
        <v>0</v>
      </c>
      <c r="AK18" s="179" t="s">
        <v>706</v>
      </c>
      <c r="AL18" s="139">
        <v>0.25277777777777777</v>
      </c>
      <c r="AM18" s="139">
        <v>0.7104166666666667</v>
      </c>
      <c r="AN18" s="147">
        <f t="shared" si="14"/>
        <v>0.45763888888888893</v>
      </c>
      <c r="AO18" s="180" t="s">
        <v>644</v>
      </c>
      <c r="AP18" s="178" t="s">
        <v>718</v>
      </c>
    </row>
    <row r="19" spans="1:42" ht="150">
      <c r="A19" s="138">
        <v>43782</v>
      </c>
      <c r="B19" s="139">
        <v>0.25347222222222221</v>
      </c>
      <c r="C19" s="139">
        <v>0.71319444444444446</v>
      </c>
      <c r="D19" s="152">
        <f t="shared" si="4"/>
        <v>0.45972222222222225</v>
      </c>
      <c r="E19" s="153">
        <v>2828</v>
      </c>
      <c r="F19" s="153">
        <v>4514</v>
      </c>
      <c r="G19" s="154">
        <v>0</v>
      </c>
      <c r="H19" s="155">
        <v>4855</v>
      </c>
      <c r="I19" s="155">
        <v>5540</v>
      </c>
      <c r="J19" s="155">
        <v>5370</v>
      </c>
      <c r="K19" s="155">
        <v>11110</v>
      </c>
      <c r="L19" s="140">
        <f t="shared" si="0"/>
        <v>34217</v>
      </c>
      <c r="M19" s="133">
        <v>33900</v>
      </c>
      <c r="N19" s="140">
        <f t="shared" si="5"/>
        <v>317</v>
      </c>
      <c r="O19" s="141">
        <f t="shared" si="6"/>
        <v>9.3510324483775803E-3</v>
      </c>
      <c r="P19" s="142">
        <v>300</v>
      </c>
      <c r="Q19" s="142">
        <f t="shared" si="7"/>
        <v>617</v>
      </c>
      <c r="R19" s="140">
        <f t="shared" si="15"/>
        <v>415421</v>
      </c>
      <c r="S19" s="140">
        <f t="shared" si="16"/>
        <v>5451879</v>
      </c>
      <c r="T19" s="143">
        <f t="shared" si="8"/>
        <v>3.3252672497570455</v>
      </c>
      <c r="U19" s="143">
        <f t="shared" si="1"/>
        <v>3.1696844993141289</v>
      </c>
      <c r="V19" s="143">
        <f t="shared" si="9"/>
        <v>3.6996336996336998</v>
      </c>
      <c r="W19" s="143">
        <f t="shared" si="10"/>
        <v>5.6945699999999997</v>
      </c>
      <c r="X19" s="148">
        <v>5694.57</v>
      </c>
      <c r="Y19" s="143">
        <v>520.20000000000005</v>
      </c>
      <c r="Z19" s="144">
        <v>0.05</v>
      </c>
      <c r="AA19" s="143">
        <v>28</v>
      </c>
      <c r="AB19" s="143">
        <v>37.68</v>
      </c>
      <c r="AC19" s="145">
        <f t="shared" si="2"/>
        <v>0.81778156198625307</v>
      </c>
      <c r="AD19" s="145">
        <f t="shared" si="17"/>
        <v>0.8083607183921715</v>
      </c>
      <c r="AE19" s="143">
        <f t="shared" si="12"/>
        <v>6.2424000000000008</v>
      </c>
      <c r="AF19" s="141">
        <f t="shared" si="13"/>
        <v>0.19557041609510745</v>
      </c>
      <c r="AG19" s="146"/>
      <c r="AH19" s="146"/>
      <c r="AI19" s="149"/>
      <c r="AJ19" s="147">
        <f t="shared" si="18"/>
        <v>0</v>
      </c>
      <c r="AK19" s="179" t="s">
        <v>706</v>
      </c>
      <c r="AL19" s="139">
        <v>0.25347222222222221</v>
      </c>
      <c r="AM19" s="139">
        <v>0.71319444444444446</v>
      </c>
      <c r="AN19" s="147">
        <f t="shared" si="14"/>
        <v>0.45972222222222225</v>
      </c>
      <c r="AO19" s="180" t="s">
        <v>644</v>
      </c>
      <c r="AP19" s="178" t="s">
        <v>719</v>
      </c>
    </row>
    <row r="20" spans="1:42" ht="150">
      <c r="A20" s="138">
        <v>43783</v>
      </c>
      <c r="B20" s="139">
        <v>0.25347222222222221</v>
      </c>
      <c r="C20" s="139">
        <v>0.7090277777777777</v>
      </c>
      <c r="D20" s="152">
        <f t="shared" si="4"/>
        <v>0.45555555555555549</v>
      </c>
      <c r="E20" s="153">
        <v>2704</v>
      </c>
      <c r="F20" s="153">
        <v>4309</v>
      </c>
      <c r="G20" s="154">
        <v>0</v>
      </c>
      <c r="H20" s="155">
        <v>4705</v>
      </c>
      <c r="I20" s="155">
        <v>5331</v>
      </c>
      <c r="J20" s="155">
        <v>5138</v>
      </c>
      <c r="K20" s="155">
        <v>10550</v>
      </c>
      <c r="L20" s="140">
        <f t="shared" si="0"/>
        <v>32737</v>
      </c>
      <c r="M20" s="133">
        <v>32500</v>
      </c>
      <c r="N20" s="140">
        <f t="shared" si="5"/>
        <v>237</v>
      </c>
      <c r="O20" s="141">
        <f t="shared" si="6"/>
        <v>7.2923076923076926E-3</v>
      </c>
      <c r="P20" s="142">
        <v>300</v>
      </c>
      <c r="Q20" s="142">
        <f t="shared" si="7"/>
        <v>537</v>
      </c>
      <c r="R20" s="140">
        <f t="shared" si="15"/>
        <v>448158</v>
      </c>
      <c r="S20" s="140">
        <f t="shared" si="16"/>
        <v>5484616</v>
      </c>
      <c r="T20" s="143">
        <f t="shared" si="8"/>
        <v>3.1814382896015547</v>
      </c>
      <c r="U20" s="143">
        <f t="shared" si="1"/>
        <v>3.0434842249657064</v>
      </c>
      <c r="V20" s="143">
        <f t="shared" si="9"/>
        <v>3.513153513153513</v>
      </c>
      <c r="W20" s="143">
        <f t="shared" si="10"/>
        <v>5.3882899999999996</v>
      </c>
      <c r="X20" s="148">
        <v>5388.29</v>
      </c>
      <c r="Y20" s="143">
        <v>497.38</v>
      </c>
      <c r="Z20" s="144">
        <v>0.06</v>
      </c>
      <c r="AA20" s="133">
        <v>27.49</v>
      </c>
      <c r="AB20" s="150">
        <v>36.26</v>
      </c>
      <c r="AC20" s="145">
        <f t="shared" si="2"/>
        <v>0.82579156615453697</v>
      </c>
      <c r="AD20" s="145">
        <f t="shared" si="11"/>
        <v>0.79008566010052061</v>
      </c>
      <c r="AE20" s="143">
        <f t="shared" si="12"/>
        <v>5.9685599999999992</v>
      </c>
      <c r="AF20" s="141">
        <f t="shared" si="13"/>
        <v>0.18711133973479652</v>
      </c>
      <c r="AG20" s="146"/>
      <c r="AH20" s="146"/>
      <c r="AI20" s="146"/>
      <c r="AJ20" s="147">
        <f t="shared" si="18"/>
        <v>0</v>
      </c>
      <c r="AK20" s="179" t="s">
        <v>706</v>
      </c>
      <c r="AL20" s="139">
        <v>0.25347222222222221</v>
      </c>
      <c r="AM20" s="139">
        <v>0.7090277777777777</v>
      </c>
      <c r="AN20" s="147">
        <f t="shared" si="14"/>
        <v>0.45555555555555549</v>
      </c>
      <c r="AO20" s="180" t="s">
        <v>644</v>
      </c>
      <c r="AP20" s="178" t="s">
        <v>720</v>
      </c>
    </row>
    <row r="21" spans="1:42" ht="150">
      <c r="A21" s="138">
        <v>43784</v>
      </c>
      <c r="B21" s="139">
        <v>0.25277777777777777</v>
      </c>
      <c r="C21" s="139">
        <v>0.7090277777777777</v>
      </c>
      <c r="D21" s="152">
        <f t="shared" si="4"/>
        <v>0.45624999999999993</v>
      </c>
      <c r="E21" s="153">
        <v>2789</v>
      </c>
      <c r="F21" s="153">
        <v>4447</v>
      </c>
      <c r="G21" s="154">
        <v>0</v>
      </c>
      <c r="H21" s="155">
        <v>4865</v>
      </c>
      <c r="I21" s="155">
        <v>5517</v>
      </c>
      <c r="J21" s="155">
        <v>5308</v>
      </c>
      <c r="K21" s="155">
        <v>11020</v>
      </c>
      <c r="L21" s="140">
        <f t="shared" si="0"/>
        <v>33946</v>
      </c>
      <c r="M21" s="133">
        <v>33700</v>
      </c>
      <c r="N21" s="140">
        <f t="shared" si="5"/>
        <v>246</v>
      </c>
      <c r="O21" s="141">
        <f t="shared" si="6"/>
        <v>7.2997032640949554E-3</v>
      </c>
      <c r="P21" s="142">
        <v>200</v>
      </c>
      <c r="Q21" s="142">
        <f t="shared" si="7"/>
        <v>446</v>
      </c>
      <c r="R21" s="140">
        <f t="shared" si="15"/>
        <v>482104</v>
      </c>
      <c r="S21" s="140">
        <f t="shared" si="16"/>
        <v>5518562</v>
      </c>
      <c r="T21" s="143">
        <f t="shared" si="8"/>
        <v>3.2989310009718174</v>
      </c>
      <c r="U21" s="143">
        <f t="shared" si="1"/>
        <v>3.1448559670781893</v>
      </c>
      <c r="V21" s="143">
        <f t="shared" si="9"/>
        <v>3.6696636696636697</v>
      </c>
      <c r="W21" s="143">
        <f t="shared" si="10"/>
        <v>5.6504099999999999</v>
      </c>
      <c r="X21" s="148">
        <v>5650.41</v>
      </c>
      <c r="Y21" s="143">
        <v>521.6</v>
      </c>
      <c r="Z21" s="144">
        <v>0.1</v>
      </c>
      <c r="AA21" s="133">
        <v>27.69</v>
      </c>
      <c r="AB21" s="144">
        <v>37.26</v>
      </c>
      <c r="AC21" s="145">
        <f t="shared" si="2"/>
        <v>0.81528485850251653</v>
      </c>
      <c r="AD21" s="145">
        <f t="shared" si="11"/>
        <v>0.77690255181999168</v>
      </c>
      <c r="AE21" s="143">
        <f t="shared" si="12"/>
        <v>6.2592000000000008</v>
      </c>
      <c r="AF21" s="141">
        <f t="shared" si="13"/>
        <v>0.1940214906264289</v>
      </c>
      <c r="AG21" s="146"/>
      <c r="AH21" s="146"/>
      <c r="AI21" s="149"/>
      <c r="AJ21" s="147">
        <f t="shared" si="18"/>
        <v>0</v>
      </c>
      <c r="AK21" s="179" t="s">
        <v>706</v>
      </c>
      <c r="AL21" s="139">
        <v>0.25277777777777777</v>
      </c>
      <c r="AM21" s="139">
        <v>0.7090277777777777</v>
      </c>
      <c r="AN21" s="147">
        <f t="shared" si="14"/>
        <v>0.45624999999999993</v>
      </c>
      <c r="AO21" s="180" t="s">
        <v>644</v>
      </c>
      <c r="AP21" s="178" t="s">
        <v>721</v>
      </c>
    </row>
    <row r="22" spans="1:42" ht="150">
      <c r="A22" s="138">
        <v>43785</v>
      </c>
      <c r="B22" s="139">
        <v>0.25416666666666665</v>
      </c>
      <c r="C22" s="139">
        <v>0.7104166666666667</v>
      </c>
      <c r="D22" s="152">
        <f t="shared" si="4"/>
        <v>0.45625000000000004</v>
      </c>
      <c r="E22" s="153">
        <v>2760</v>
      </c>
      <c r="F22" s="153">
        <v>4400</v>
      </c>
      <c r="G22" s="154">
        <v>0</v>
      </c>
      <c r="H22" s="155">
        <v>4791</v>
      </c>
      <c r="I22" s="155">
        <v>5440</v>
      </c>
      <c r="J22" s="155">
        <v>5228</v>
      </c>
      <c r="K22" s="155">
        <v>10440</v>
      </c>
      <c r="L22" s="140">
        <f t="shared" si="0"/>
        <v>33059</v>
      </c>
      <c r="M22" s="133">
        <v>32800</v>
      </c>
      <c r="N22" s="140">
        <f t="shared" si="5"/>
        <v>259</v>
      </c>
      <c r="O22" s="141">
        <f t="shared" si="6"/>
        <v>7.8963414634146342E-3</v>
      </c>
      <c r="P22" s="142">
        <v>300</v>
      </c>
      <c r="Q22" s="142">
        <f t="shared" si="7"/>
        <v>559</v>
      </c>
      <c r="R22" s="140">
        <f t="shared" si="15"/>
        <v>515163</v>
      </c>
      <c r="S22" s="140">
        <f t="shared" si="16"/>
        <v>5551621</v>
      </c>
      <c r="T22" s="143">
        <f t="shared" si="8"/>
        <v>3.2127308066083575</v>
      </c>
      <c r="U22" s="143">
        <f t="shared" si="1"/>
        <v>3.1027434842249657</v>
      </c>
      <c r="V22" s="143">
        <f t="shared" si="9"/>
        <v>3.4765234765234765</v>
      </c>
      <c r="W22" s="143">
        <f t="shared" si="10"/>
        <v>5.5701400000000003</v>
      </c>
      <c r="X22" s="148">
        <v>5570.14</v>
      </c>
      <c r="Y22" s="143">
        <v>519.74</v>
      </c>
      <c r="Z22" s="144">
        <v>0.03</v>
      </c>
      <c r="AA22" s="133">
        <v>28.34</v>
      </c>
      <c r="AB22" s="144">
        <v>38.380000000000003</v>
      </c>
      <c r="AC22" s="145">
        <f t="shared" si="2"/>
        <v>0.79682311293635311</v>
      </c>
      <c r="AD22" s="145">
        <f t="shared" si="11"/>
        <v>0.7558829788521737</v>
      </c>
      <c r="AE22" s="143">
        <f t="shared" si="12"/>
        <v>6.2368800000000002</v>
      </c>
      <c r="AF22" s="141">
        <f t="shared" si="13"/>
        <v>0.18895176040237768</v>
      </c>
      <c r="AG22" s="146"/>
      <c r="AH22" s="146"/>
      <c r="AI22" s="146"/>
      <c r="AJ22" s="147">
        <f t="shared" si="18"/>
        <v>0</v>
      </c>
      <c r="AK22" s="179" t="s">
        <v>706</v>
      </c>
      <c r="AL22" s="139">
        <v>0.25416666666666665</v>
      </c>
      <c r="AM22" s="177">
        <v>0.7104166666666667</v>
      </c>
      <c r="AN22" s="147">
        <f t="shared" si="14"/>
        <v>0.45625000000000004</v>
      </c>
      <c r="AO22" s="180" t="s">
        <v>644</v>
      </c>
      <c r="AP22" s="178" t="s">
        <v>722</v>
      </c>
    </row>
    <row r="23" spans="1:42" ht="150">
      <c r="A23" s="138">
        <v>43786</v>
      </c>
      <c r="B23" s="139">
        <v>0.25694444444444448</v>
      </c>
      <c r="C23" s="139">
        <v>0.70972222222222225</v>
      </c>
      <c r="D23" s="152">
        <f t="shared" si="4"/>
        <v>0.45277777777777778</v>
      </c>
      <c r="E23" s="153">
        <v>2489</v>
      </c>
      <c r="F23" s="153">
        <v>3954</v>
      </c>
      <c r="G23" s="154">
        <v>0</v>
      </c>
      <c r="H23" s="155">
        <v>4302</v>
      </c>
      <c r="I23" s="155">
        <v>4921</v>
      </c>
      <c r="J23" s="155">
        <v>4681</v>
      </c>
      <c r="K23" s="155">
        <v>9210</v>
      </c>
      <c r="L23" s="140">
        <f t="shared" si="0"/>
        <v>29557</v>
      </c>
      <c r="M23" s="133">
        <v>29300</v>
      </c>
      <c r="N23" s="140">
        <f t="shared" si="5"/>
        <v>257</v>
      </c>
      <c r="O23" s="141">
        <f t="shared" si="6"/>
        <v>8.7713310580204776E-3</v>
      </c>
      <c r="P23" s="142">
        <v>200</v>
      </c>
      <c r="Q23" s="142">
        <f t="shared" si="7"/>
        <v>457</v>
      </c>
      <c r="R23" s="140">
        <f t="shared" si="15"/>
        <v>544720</v>
      </c>
      <c r="S23" s="140">
        <f t="shared" si="16"/>
        <v>5581178</v>
      </c>
      <c r="T23" s="143">
        <f t="shared" si="8"/>
        <v>2.8724003887269194</v>
      </c>
      <c r="U23" s="143">
        <f t="shared" si="1"/>
        <v>2.7910836762688613</v>
      </c>
      <c r="V23" s="143">
        <f t="shared" si="9"/>
        <v>3.0669330669330668</v>
      </c>
      <c r="W23" s="143">
        <f t="shared" si="10"/>
        <v>5.4341499999999998</v>
      </c>
      <c r="X23" s="148">
        <v>5434.15</v>
      </c>
      <c r="Y23" s="143">
        <v>501.58</v>
      </c>
      <c r="Z23" s="144">
        <v>0.03</v>
      </c>
      <c r="AA23" s="133">
        <v>29</v>
      </c>
      <c r="AB23" s="150">
        <v>38.72</v>
      </c>
      <c r="AC23" s="145">
        <f t="shared" si="2"/>
        <v>0.74386866860210732</v>
      </c>
      <c r="AD23" s="145">
        <f t="shared" si="11"/>
        <v>0.70467809657053904</v>
      </c>
      <c r="AE23" s="143">
        <f t="shared" si="12"/>
        <v>6.0189599999999999</v>
      </c>
      <c r="AF23" s="141">
        <f t="shared" si="13"/>
        <v>0.16893575674439873</v>
      </c>
      <c r="AG23" s="146">
        <v>0.37361111111111112</v>
      </c>
      <c r="AH23" s="146">
        <v>0.33194444444444443</v>
      </c>
      <c r="AI23" s="146" t="s">
        <v>579</v>
      </c>
      <c r="AJ23" s="147">
        <f t="shared" si="18"/>
        <v>4.1666666666666685E-2</v>
      </c>
      <c r="AK23" s="179" t="s">
        <v>706</v>
      </c>
      <c r="AL23" s="139">
        <v>0.25694444444444448</v>
      </c>
      <c r="AM23" s="177">
        <v>0.70972222222222225</v>
      </c>
      <c r="AN23" s="147">
        <f t="shared" si="14"/>
        <v>0.45277777777777778</v>
      </c>
      <c r="AO23" s="180" t="s">
        <v>644</v>
      </c>
      <c r="AP23" s="178" t="s">
        <v>723</v>
      </c>
    </row>
    <row r="24" spans="1:42" ht="150">
      <c r="A24" s="138">
        <v>43787</v>
      </c>
      <c r="B24" s="139">
        <v>0.25486111111111109</v>
      </c>
      <c r="C24" s="139">
        <v>0.7090277777777777</v>
      </c>
      <c r="D24" s="152">
        <f t="shared" si="4"/>
        <v>0.45416666666666661</v>
      </c>
      <c r="E24" s="153">
        <v>2774</v>
      </c>
      <c r="F24" s="153">
        <v>4424</v>
      </c>
      <c r="G24" s="154">
        <v>0</v>
      </c>
      <c r="H24" s="155">
        <v>4821</v>
      </c>
      <c r="I24" s="155">
        <v>5474</v>
      </c>
      <c r="J24" s="184">
        <v>5272</v>
      </c>
      <c r="K24" s="184">
        <v>10340</v>
      </c>
      <c r="L24" s="140">
        <f t="shared" si="0"/>
        <v>33105</v>
      </c>
      <c r="M24" s="133">
        <v>32900</v>
      </c>
      <c r="N24" s="140">
        <f t="shared" si="5"/>
        <v>205</v>
      </c>
      <c r="O24" s="141">
        <f t="shared" si="6"/>
        <v>6.2310030395136776E-3</v>
      </c>
      <c r="P24" s="142">
        <v>300</v>
      </c>
      <c r="Q24" s="142">
        <f t="shared" si="7"/>
        <v>505</v>
      </c>
      <c r="R24" s="140">
        <f t="shared" si="15"/>
        <v>577825</v>
      </c>
      <c r="S24" s="140">
        <f t="shared" si="16"/>
        <v>5614283</v>
      </c>
      <c r="T24" s="143">
        <f t="shared" si="8"/>
        <v>3.2172011661807578</v>
      </c>
      <c r="U24" s="143">
        <f t="shared" si="1"/>
        <v>3.1227709190672153</v>
      </c>
      <c r="V24" s="143">
        <f t="shared" si="9"/>
        <v>3.4432234432234434</v>
      </c>
      <c r="W24" s="143">
        <f t="shared" si="10"/>
        <v>5.5157799999999995</v>
      </c>
      <c r="X24" s="148">
        <v>5515.78</v>
      </c>
      <c r="Y24" s="143">
        <v>511.47</v>
      </c>
      <c r="Z24" s="144">
        <v>0.09</v>
      </c>
      <c r="AA24" s="133">
        <v>29</v>
      </c>
      <c r="AB24" s="150">
        <v>38.32</v>
      </c>
      <c r="AC24" s="145">
        <f t="shared" si="2"/>
        <v>0.81455309930999131</v>
      </c>
      <c r="AD24" s="145">
        <f t="shared" si="11"/>
        <v>0.77288968574400441</v>
      </c>
      <c r="AE24" s="143">
        <f t="shared" si="12"/>
        <v>6.1376400000000002</v>
      </c>
      <c r="AF24" s="141">
        <f t="shared" si="13"/>
        <v>0.18921467764060357</v>
      </c>
      <c r="AG24" s="146"/>
      <c r="AH24" s="146"/>
      <c r="AI24" s="149"/>
      <c r="AJ24" s="147">
        <f t="shared" si="18"/>
        <v>0</v>
      </c>
      <c r="AK24" s="179" t="s">
        <v>706</v>
      </c>
      <c r="AL24" s="185">
        <v>0.25486111111111109</v>
      </c>
      <c r="AM24" s="185">
        <v>0.7090277777777777</v>
      </c>
      <c r="AN24" s="147">
        <f t="shared" si="14"/>
        <v>0.45416666666666661</v>
      </c>
      <c r="AO24" s="180" t="s">
        <v>644</v>
      </c>
      <c r="AP24" s="178" t="s">
        <v>724</v>
      </c>
    </row>
    <row r="25" spans="1:42" ht="150">
      <c r="A25" s="138">
        <v>43788</v>
      </c>
      <c r="B25" s="139">
        <v>0.25486111111111109</v>
      </c>
      <c r="C25" s="139">
        <v>0.71111111111111114</v>
      </c>
      <c r="D25" s="152">
        <f t="shared" si="4"/>
        <v>0.45625000000000004</v>
      </c>
      <c r="E25" s="153">
        <v>2338</v>
      </c>
      <c r="F25" s="153">
        <v>3713</v>
      </c>
      <c r="G25" s="154">
        <v>0</v>
      </c>
      <c r="H25" s="155">
        <v>4033</v>
      </c>
      <c r="I25" s="155">
        <v>4560</v>
      </c>
      <c r="J25" s="155">
        <v>4469</v>
      </c>
      <c r="K25" s="155">
        <v>8580</v>
      </c>
      <c r="L25" s="140">
        <f t="shared" si="0"/>
        <v>27693</v>
      </c>
      <c r="M25" s="133">
        <v>27400</v>
      </c>
      <c r="N25" s="140">
        <f t="shared" si="5"/>
        <v>293</v>
      </c>
      <c r="O25" s="141">
        <f t="shared" si="6"/>
        <v>1.0693430656934306E-2</v>
      </c>
      <c r="P25" s="142">
        <v>200</v>
      </c>
      <c r="Q25" s="142">
        <f t="shared" si="7"/>
        <v>493</v>
      </c>
      <c r="R25" s="140">
        <f t="shared" si="15"/>
        <v>605518</v>
      </c>
      <c r="S25" s="140">
        <f t="shared" si="16"/>
        <v>5641976</v>
      </c>
      <c r="T25" s="143">
        <f t="shared" si="8"/>
        <v>2.6912536443148687</v>
      </c>
      <c r="U25" s="143">
        <f t="shared" si="1"/>
        <v>2.6218106995884773</v>
      </c>
      <c r="V25" s="143">
        <f t="shared" si="9"/>
        <v>2.8571428571428572</v>
      </c>
      <c r="W25" s="143">
        <f t="shared" si="10"/>
        <v>4.5910600000000006</v>
      </c>
      <c r="X25" s="148">
        <v>4591.0600000000004</v>
      </c>
      <c r="Y25" s="143">
        <v>423.83</v>
      </c>
      <c r="Z25" s="144">
        <v>0.11</v>
      </c>
      <c r="AA25" s="133">
        <v>28</v>
      </c>
      <c r="AB25" s="144">
        <v>35.25</v>
      </c>
      <c r="AC25" s="145">
        <f t="shared" si="2"/>
        <v>0.81853388750977119</v>
      </c>
      <c r="AD25" s="145">
        <f t="shared" si="11"/>
        <v>0.7863163936973866</v>
      </c>
      <c r="AE25" s="143">
        <f t="shared" si="12"/>
        <v>5.08596</v>
      </c>
      <c r="AF25" s="141">
        <f t="shared" si="13"/>
        <v>0.15828189300411522</v>
      </c>
      <c r="AG25" s="146"/>
      <c r="AH25" s="146"/>
      <c r="AI25" s="146"/>
      <c r="AJ25" s="147">
        <f t="shared" si="18"/>
        <v>0</v>
      </c>
      <c r="AK25" s="179" t="s">
        <v>706</v>
      </c>
      <c r="AL25" s="185">
        <v>0.25486111111111109</v>
      </c>
      <c r="AM25" s="187">
        <v>0.71111111111111114</v>
      </c>
      <c r="AN25" s="147">
        <f t="shared" si="14"/>
        <v>0.45625000000000004</v>
      </c>
      <c r="AO25" s="180" t="s">
        <v>644</v>
      </c>
      <c r="AP25" s="178" t="s">
        <v>725</v>
      </c>
    </row>
    <row r="26" spans="1:42" ht="150">
      <c r="A26" s="138">
        <v>43789</v>
      </c>
      <c r="B26" s="139">
        <v>0.25763888888888892</v>
      </c>
      <c r="C26" s="139">
        <v>0.7104166666666667</v>
      </c>
      <c r="D26" s="152">
        <f t="shared" si="4"/>
        <v>0.45277777777777778</v>
      </c>
      <c r="E26" s="153">
        <v>2129</v>
      </c>
      <c r="F26" s="153">
        <v>3379</v>
      </c>
      <c r="G26" s="154">
        <v>0</v>
      </c>
      <c r="H26" s="155">
        <v>3589</v>
      </c>
      <c r="I26" s="155">
        <v>4144</v>
      </c>
      <c r="J26" s="155">
        <v>4042</v>
      </c>
      <c r="K26" s="155">
        <v>7710</v>
      </c>
      <c r="L26" s="140">
        <f t="shared" si="0"/>
        <v>24993</v>
      </c>
      <c r="M26" s="133">
        <v>24800</v>
      </c>
      <c r="N26" s="140">
        <f t="shared" si="5"/>
        <v>193</v>
      </c>
      <c r="O26" s="141">
        <f t="shared" si="6"/>
        <v>7.7822580645161288E-3</v>
      </c>
      <c r="P26" s="142">
        <v>300</v>
      </c>
      <c r="Q26" s="142">
        <f t="shared" si="7"/>
        <v>493</v>
      </c>
      <c r="R26" s="140">
        <f t="shared" si="15"/>
        <v>630511</v>
      </c>
      <c r="S26" s="140">
        <f t="shared" si="16"/>
        <v>5666969</v>
      </c>
      <c r="T26" s="143">
        <f t="shared" si="8"/>
        <v>2.4288629737609329</v>
      </c>
      <c r="U26" s="143">
        <f t="shared" si="1"/>
        <v>2.3707818930041151</v>
      </c>
      <c r="V26" s="143">
        <f t="shared" si="9"/>
        <v>2.5674325674325673</v>
      </c>
      <c r="W26" s="143">
        <f t="shared" si="10"/>
        <v>4.11097</v>
      </c>
      <c r="X26" s="148">
        <v>4110.97</v>
      </c>
      <c r="Y26" s="143">
        <v>380.97</v>
      </c>
      <c r="Z26" s="144">
        <v>0.02</v>
      </c>
      <c r="AA26" s="144">
        <v>27</v>
      </c>
      <c r="AB26" s="144">
        <v>34.15</v>
      </c>
      <c r="AC26" s="145">
        <f t="shared" si="2"/>
        <v>0.82813995346921054</v>
      </c>
      <c r="AD26" s="145">
        <f t="shared" si="11"/>
        <v>0.79904242806411641</v>
      </c>
      <c r="AE26" s="143">
        <f t="shared" si="12"/>
        <v>4.5716400000000004</v>
      </c>
      <c r="AF26" s="141">
        <f t="shared" si="13"/>
        <v>0.14284979423868313</v>
      </c>
      <c r="AG26" s="146"/>
      <c r="AH26" s="146"/>
      <c r="AI26" s="146"/>
      <c r="AJ26" s="147">
        <f t="shared" si="18"/>
        <v>0</v>
      </c>
      <c r="AK26" s="179" t="s">
        <v>706</v>
      </c>
      <c r="AL26" s="139">
        <v>0.25763888888888892</v>
      </c>
      <c r="AM26" s="187">
        <v>0.7104166666666667</v>
      </c>
      <c r="AN26" s="147">
        <f t="shared" si="14"/>
        <v>0.45277777777777778</v>
      </c>
      <c r="AO26" s="180" t="s">
        <v>644</v>
      </c>
      <c r="AP26" s="178" t="s">
        <v>726</v>
      </c>
    </row>
    <row r="27" spans="1:42" ht="163" thickBot="1">
      <c r="A27" s="138">
        <v>43790</v>
      </c>
      <c r="B27" s="146">
        <v>0.25694444444444448</v>
      </c>
      <c r="C27" s="139">
        <v>0.7104166666666667</v>
      </c>
      <c r="D27" s="152">
        <f t="shared" si="4"/>
        <v>0.45347222222222222</v>
      </c>
      <c r="E27" s="153">
        <v>2620</v>
      </c>
      <c r="F27" s="153">
        <v>4176</v>
      </c>
      <c r="G27" s="154">
        <v>0</v>
      </c>
      <c r="H27" s="155">
        <v>4523</v>
      </c>
      <c r="I27" s="155">
        <v>5135</v>
      </c>
      <c r="J27" s="155">
        <v>4958</v>
      </c>
      <c r="K27" s="155">
        <v>10390</v>
      </c>
      <c r="L27" s="140">
        <f t="shared" si="0"/>
        <v>31802</v>
      </c>
      <c r="M27" s="133">
        <v>31600</v>
      </c>
      <c r="N27" s="140">
        <f t="shared" si="5"/>
        <v>202</v>
      </c>
      <c r="O27" s="141">
        <f t="shared" si="6"/>
        <v>6.3924050632911391E-3</v>
      </c>
      <c r="P27" s="142">
        <v>200</v>
      </c>
      <c r="Q27" s="142">
        <f t="shared" si="7"/>
        <v>402</v>
      </c>
      <c r="R27" s="140">
        <f t="shared" si="15"/>
        <v>662313</v>
      </c>
      <c r="S27" s="140">
        <f t="shared" si="16"/>
        <v>5698771</v>
      </c>
      <c r="T27" s="143">
        <f t="shared" si="8"/>
        <v>3.0905733722060251</v>
      </c>
      <c r="U27" s="143">
        <f t="shared" si="1"/>
        <v>2.9371742112482853</v>
      </c>
      <c r="V27" s="143">
        <f t="shared" si="9"/>
        <v>3.4598734598734597</v>
      </c>
      <c r="W27" s="143">
        <f t="shared" si="10"/>
        <v>5.27095</v>
      </c>
      <c r="X27" s="148">
        <v>5270.95</v>
      </c>
      <c r="Y27" s="143">
        <v>488.07</v>
      </c>
      <c r="Z27" s="144">
        <v>0.13</v>
      </c>
      <c r="AA27" s="144">
        <v>27</v>
      </c>
      <c r="AB27" s="144">
        <v>35.81</v>
      </c>
      <c r="AC27" s="145">
        <f t="shared" si="2"/>
        <v>0.82126414023306094</v>
      </c>
      <c r="AD27" s="145">
        <f t="shared" si="11"/>
        <v>0.78717313726633042</v>
      </c>
      <c r="AE27" s="143">
        <f t="shared" si="12"/>
        <v>5.85684</v>
      </c>
      <c r="AF27" s="141">
        <f t="shared" si="13"/>
        <v>0.18176726108824875</v>
      </c>
      <c r="AG27" s="146"/>
      <c r="AH27" s="146"/>
      <c r="AI27" s="146"/>
      <c r="AJ27" s="147">
        <f t="shared" si="18"/>
        <v>0</v>
      </c>
      <c r="AK27" s="179" t="s">
        <v>706</v>
      </c>
      <c r="AL27" s="139">
        <v>0.25694444444444448</v>
      </c>
      <c r="AM27" s="177">
        <v>0.7104166666666667</v>
      </c>
      <c r="AN27" s="147">
        <f t="shared" si="14"/>
        <v>0.45347222222222222</v>
      </c>
      <c r="AO27" s="180" t="s">
        <v>644</v>
      </c>
      <c r="AP27" s="178" t="s">
        <v>727</v>
      </c>
    </row>
    <row r="28" spans="1:42" ht="176" thickBot="1">
      <c r="A28" s="138">
        <v>43791</v>
      </c>
      <c r="B28" s="188">
        <v>0.25763888888888892</v>
      </c>
      <c r="C28" s="189">
        <v>0.70972222222222225</v>
      </c>
      <c r="D28" s="152">
        <f t="shared" si="4"/>
        <v>0.45208333333333334</v>
      </c>
      <c r="E28" s="153">
        <v>2552</v>
      </c>
      <c r="F28" s="153">
        <v>4058</v>
      </c>
      <c r="G28" s="154">
        <v>0</v>
      </c>
      <c r="H28" s="155">
        <v>4401</v>
      </c>
      <c r="I28" s="155">
        <v>5052</v>
      </c>
      <c r="J28" s="155">
        <v>4873</v>
      </c>
      <c r="K28" s="155">
        <v>10270</v>
      </c>
      <c r="L28" s="140">
        <f t="shared" si="0"/>
        <v>31206</v>
      </c>
      <c r="M28" s="133">
        <v>31000</v>
      </c>
      <c r="N28" s="140">
        <f t="shared" si="5"/>
        <v>206</v>
      </c>
      <c r="O28" s="141">
        <f t="shared" si="6"/>
        <v>6.6451612903225803E-3</v>
      </c>
      <c r="P28" s="142">
        <v>200</v>
      </c>
      <c r="Q28" s="142">
        <f t="shared" si="7"/>
        <v>406</v>
      </c>
      <c r="R28" s="140">
        <f t="shared" si="15"/>
        <v>693519</v>
      </c>
      <c r="S28" s="140">
        <f t="shared" si="16"/>
        <v>5729977</v>
      </c>
      <c r="T28" s="143">
        <f t="shared" si="8"/>
        <v>3.0326530612244897</v>
      </c>
      <c r="U28" s="143">
        <f t="shared" si="1"/>
        <v>2.8718792866941016</v>
      </c>
      <c r="V28" s="143">
        <f t="shared" si="9"/>
        <v>3.4199134199134198</v>
      </c>
      <c r="W28" s="143">
        <f t="shared" si="10"/>
        <v>5.2130000000000001</v>
      </c>
      <c r="X28" s="148">
        <v>5213</v>
      </c>
      <c r="Y28" s="143">
        <v>483.63</v>
      </c>
      <c r="Z28" s="144">
        <v>0.02</v>
      </c>
      <c r="AA28" s="150">
        <v>27</v>
      </c>
      <c r="AB28" s="150">
        <v>36.229999999999997</v>
      </c>
      <c r="AC28" s="145">
        <f t="shared" si="2"/>
        <v>0.81576976500277931</v>
      </c>
      <c r="AD28" s="145">
        <f t="shared" si="11"/>
        <v>0.78059116227261138</v>
      </c>
      <c r="AE28" s="143">
        <f t="shared" si="12"/>
        <v>5.8035599999999992</v>
      </c>
      <c r="AF28" s="141">
        <f t="shared" si="13"/>
        <v>0.178360768175583</v>
      </c>
      <c r="AG28" s="146"/>
      <c r="AH28" s="146"/>
      <c r="AI28" s="146"/>
      <c r="AJ28" s="147">
        <f t="shared" si="18"/>
        <v>0</v>
      </c>
      <c r="AK28" s="179" t="s">
        <v>706</v>
      </c>
      <c r="AL28" s="139">
        <v>0.25763888888888892</v>
      </c>
      <c r="AM28" s="187">
        <v>0.70972222222222225</v>
      </c>
      <c r="AN28" s="147">
        <f t="shared" si="14"/>
        <v>0.45208333333333334</v>
      </c>
      <c r="AO28" s="180" t="s">
        <v>644</v>
      </c>
      <c r="AP28" s="178" t="s">
        <v>728</v>
      </c>
    </row>
    <row r="29" spans="1:42" ht="150">
      <c r="A29" s="138">
        <v>43792</v>
      </c>
      <c r="B29" s="146">
        <v>0.25694444444444448</v>
      </c>
      <c r="C29" s="139">
        <v>0.71111111111111114</v>
      </c>
      <c r="D29" s="152">
        <f t="shared" si="4"/>
        <v>0.45416666666666666</v>
      </c>
      <c r="E29" s="153">
        <v>1820</v>
      </c>
      <c r="F29" s="151">
        <v>3652</v>
      </c>
      <c r="G29" s="153">
        <v>0</v>
      </c>
      <c r="H29" s="153">
        <v>3988</v>
      </c>
      <c r="I29" s="155">
        <v>4545</v>
      </c>
      <c r="J29" s="155">
        <v>4418</v>
      </c>
      <c r="K29" s="155">
        <v>9300</v>
      </c>
      <c r="L29" s="140">
        <f t="shared" si="0"/>
        <v>27723</v>
      </c>
      <c r="M29" s="133">
        <v>27500</v>
      </c>
      <c r="N29" s="140">
        <f t="shared" si="5"/>
        <v>223</v>
      </c>
      <c r="O29" s="141">
        <f t="shared" si="6"/>
        <v>8.1090909090909095E-3</v>
      </c>
      <c r="P29" s="142">
        <v>300</v>
      </c>
      <c r="Q29" s="142">
        <f t="shared" si="7"/>
        <v>523</v>
      </c>
      <c r="R29" s="140">
        <f t="shared" si="15"/>
        <v>721242</v>
      </c>
      <c r="S29" s="140">
        <f t="shared" si="16"/>
        <v>5757700</v>
      </c>
      <c r="T29" s="143">
        <f t="shared" si="8"/>
        <v>2.6941690962099125</v>
      </c>
      <c r="U29" s="143">
        <f t="shared" si="1"/>
        <v>2.5271604938271603</v>
      </c>
      <c r="V29" s="143">
        <f t="shared" si="9"/>
        <v>3.0969030969030968</v>
      </c>
      <c r="W29" s="143">
        <f t="shared" si="10"/>
        <v>4.6799399999999993</v>
      </c>
      <c r="X29" s="148">
        <v>4679.9399999999996</v>
      </c>
      <c r="Y29" s="143">
        <v>434.6</v>
      </c>
      <c r="Z29" s="144">
        <v>0.01</v>
      </c>
      <c r="AA29" s="144">
        <v>27</v>
      </c>
      <c r="AB29" s="144">
        <v>34.79</v>
      </c>
      <c r="AC29" s="145">
        <f t="shared" si="2"/>
        <v>0.80277987529104333</v>
      </c>
      <c r="AD29" s="145">
        <f t="shared" si="11"/>
        <v>0.77260048977130191</v>
      </c>
      <c r="AE29" s="143">
        <f t="shared" si="12"/>
        <v>5.2152000000000012</v>
      </c>
      <c r="AF29" s="141">
        <f t="shared" si="13"/>
        <v>0.15845336076817559</v>
      </c>
      <c r="AG29" s="146"/>
      <c r="AH29" s="146"/>
      <c r="AI29" s="146"/>
      <c r="AJ29" s="147">
        <f t="shared" si="18"/>
        <v>0</v>
      </c>
      <c r="AK29" s="179" t="s">
        <v>706</v>
      </c>
      <c r="AL29" s="139">
        <v>0.25694444444444448</v>
      </c>
      <c r="AM29" s="187">
        <v>0.71111111111111114</v>
      </c>
      <c r="AN29" s="147">
        <f t="shared" si="14"/>
        <v>0.45416666666666666</v>
      </c>
      <c r="AO29" s="180" t="s">
        <v>644</v>
      </c>
      <c r="AP29" s="178" t="s">
        <v>729</v>
      </c>
    </row>
    <row r="30" spans="1:42" ht="137.5">
      <c r="A30" s="138">
        <v>43793</v>
      </c>
      <c r="B30" s="146">
        <v>0.25694444444444448</v>
      </c>
      <c r="C30" s="139">
        <v>0.7104166666666667</v>
      </c>
      <c r="D30" s="152">
        <f t="shared" si="4"/>
        <v>0.45347222222222222</v>
      </c>
      <c r="E30" s="151">
        <v>1884</v>
      </c>
      <c r="F30" s="151">
        <v>3501</v>
      </c>
      <c r="G30" s="151">
        <v>0</v>
      </c>
      <c r="H30" s="151">
        <v>3730</v>
      </c>
      <c r="I30" s="151">
        <v>4253</v>
      </c>
      <c r="J30" s="151">
        <v>4175</v>
      </c>
      <c r="K30" s="151">
        <v>8050</v>
      </c>
      <c r="L30" s="140">
        <f t="shared" si="0"/>
        <v>25593</v>
      </c>
      <c r="M30" s="133">
        <v>25300</v>
      </c>
      <c r="N30" s="140">
        <f t="shared" si="5"/>
        <v>293</v>
      </c>
      <c r="O30" s="141">
        <f t="shared" si="6"/>
        <v>1.1581027667984189E-2</v>
      </c>
      <c r="P30" s="142">
        <v>200</v>
      </c>
      <c r="Q30" s="142">
        <f t="shared" si="7"/>
        <v>493</v>
      </c>
      <c r="R30" s="140">
        <f t="shared" si="15"/>
        <v>746835</v>
      </c>
      <c r="S30" s="140">
        <f t="shared" si="16"/>
        <v>5783293</v>
      </c>
      <c r="T30" s="143">
        <f t="shared" si="8"/>
        <v>2.4871720116618077</v>
      </c>
      <c r="U30" s="143">
        <f t="shared" si="1"/>
        <v>2.4064471879286695</v>
      </c>
      <c r="V30" s="143">
        <f t="shared" si="9"/>
        <v>2.6806526806526807</v>
      </c>
      <c r="W30" s="143">
        <f t="shared" si="10"/>
        <v>4.3533100000000005</v>
      </c>
      <c r="X30" s="148">
        <v>4353.3100000000004</v>
      </c>
      <c r="Y30" s="143">
        <v>405.25</v>
      </c>
      <c r="Z30" s="144">
        <v>0.01</v>
      </c>
      <c r="AA30" s="194">
        <v>26</v>
      </c>
      <c r="AB30" s="143">
        <v>33.56</v>
      </c>
      <c r="AC30" s="145">
        <f t="shared" si="2"/>
        <v>0.79599202015900417</v>
      </c>
      <c r="AD30" s="145">
        <f t="shared" si="11"/>
        <v>0.76982744405956971</v>
      </c>
      <c r="AE30" s="143">
        <f t="shared" si="12"/>
        <v>4.8630000000000004</v>
      </c>
      <c r="AF30" s="141">
        <f t="shared" si="13"/>
        <v>0.14627914951989027</v>
      </c>
      <c r="AG30" s="146"/>
      <c r="AH30" s="146"/>
      <c r="AI30" s="146"/>
      <c r="AJ30" s="147">
        <f t="shared" si="18"/>
        <v>0</v>
      </c>
      <c r="AK30" s="179" t="s">
        <v>706</v>
      </c>
      <c r="AL30" s="139">
        <v>0.25694444444444448</v>
      </c>
      <c r="AM30" s="187">
        <v>0.7104166666666667</v>
      </c>
      <c r="AN30" s="147">
        <f t="shared" si="14"/>
        <v>0.45347222222222222</v>
      </c>
      <c r="AO30" s="180" t="s">
        <v>644</v>
      </c>
      <c r="AP30" s="178" t="s">
        <v>730</v>
      </c>
    </row>
    <row r="31" spans="1:42" ht="137.5">
      <c r="A31" s="138">
        <v>43794</v>
      </c>
      <c r="B31" s="139">
        <v>0.2590277777777778</v>
      </c>
      <c r="C31" s="139">
        <v>0.71666666666666667</v>
      </c>
      <c r="D31" s="152">
        <f t="shared" si="4"/>
        <v>0.45763888888888887</v>
      </c>
      <c r="E31" s="155">
        <v>2107</v>
      </c>
      <c r="F31" s="155">
        <v>3967</v>
      </c>
      <c r="G31" s="155">
        <v>0</v>
      </c>
      <c r="H31" s="155">
        <v>4289</v>
      </c>
      <c r="I31" s="155">
        <v>4882</v>
      </c>
      <c r="J31" s="155">
        <v>4696</v>
      </c>
      <c r="K31" s="155">
        <v>9080</v>
      </c>
      <c r="L31" s="140">
        <f t="shared" si="0"/>
        <v>29021</v>
      </c>
      <c r="M31" s="133">
        <v>28900</v>
      </c>
      <c r="N31" s="140">
        <f t="shared" si="5"/>
        <v>121</v>
      </c>
      <c r="O31" s="141">
        <f t="shared" si="6"/>
        <v>4.1868512110726647E-3</v>
      </c>
      <c r="P31" s="142">
        <v>300</v>
      </c>
      <c r="Q31" s="142">
        <f t="shared" si="7"/>
        <v>421</v>
      </c>
      <c r="R31" s="140">
        <f t="shared" si="15"/>
        <v>775856</v>
      </c>
      <c r="S31" s="140">
        <f t="shared" si="16"/>
        <v>5812314</v>
      </c>
      <c r="T31" s="143">
        <f t="shared" si="8"/>
        <v>2.8203109815354712</v>
      </c>
      <c r="U31" s="143">
        <f t="shared" si="1"/>
        <v>2.7353909465020578</v>
      </c>
      <c r="V31" s="143">
        <f t="shared" si="9"/>
        <v>3.0236430236430238</v>
      </c>
      <c r="W31" s="143">
        <f t="shared" si="10"/>
        <v>5.0624700000000002</v>
      </c>
      <c r="X31" s="148">
        <v>5062.47</v>
      </c>
      <c r="Y31" s="143">
        <v>465.06</v>
      </c>
      <c r="Z31" s="144">
        <v>0.08</v>
      </c>
      <c r="AA31" s="143">
        <v>27</v>
      </c>
      <c r="AB31" s="143">
        <v>35.17</v>
      </c>
      <c r="AC31" s="145">
        <f t="shared" si="2"/>
        <v>0.77936642658208832</v>
      </c>
      <c r="AD31" s="145">
        <f t="shared" si="11"/>
        <v>0.74892998539806332</v>
      </c>
      <c r="AE31" s="143">
        <f t="shared" si="12"/>
        <v>5.5807200000000003</v>
      </c>
      <c r="AF31" s="141">
        <f t="shared" si="13"/>
        <v>0.16587219935985367</v>
      </c>
      <c r="AG31" s="146"/>
      <c r="AH31" s="146"/>
      <c r="AI31" s="146"/>
      <c r="AJ31" s="147">
        <f t="shared" si="18"/>
        <v>0</v>
      </c>
      <c r="AK31" s="179" t="s">
        <v>706</v>
      </c>
      <c r="AL31" s="139">
        <v>0.2590277777777778</v>
      </c>
      <c r="AM31" s="177">
        <v>0.71666666666666667</v>
      </c>
      <c r="AN31" s="147">
        <f t="shared" si="14"/>
        <v>0.45763888888888887</v>
      </c>
      <c r="AO31" s="180" t="s">
        <v>644</v>
      </c>
      <c r="AP31" s="178" t="s">
        <v>731</v>
      </c>
    </row>
    <row r="32" spans="1:42" ht="125">
      <c r="A32" s="138">
        <v>43795</v>
      </c>
      <c r="B32" s="139">
        <v>0.2590277777777778</v>
      </c>
      <c r="C32" s="139">
        <v>0.71527777777777779</v>
      </c>
      <c r="D32" s="152">
        <f t="shared" si="4"/>
        <v>0.45624999999999999</v>
      </c>
      <c r="E32" s="155">
        <v>2072</v>
      </c>
      <c r="F32" s="155">
        <v>3938</v>
      </c>
      <c r="G32" s="155">
        <v>0</v>
      </c>
      <c r="H32" s="155">
        <v>4257</v>
      </c>
      <c r="I32" s="155">
        <v>4844</v>
      </c>
      <c r="J32" s="155">
        <v>4672</v>
      </c>
      <c r="K32" s="155">
        <v>9040</v>
      </c>
      <c r="L32" s="140">
        <f t="shared" si="0"/>
        <v>28823</v>
      </c>
      <c r="M32" s="133">
        <v>28600</v>
      </c>
      <c r="N32" s="140">
        <f t="shared" si="5"/>
        <v>223</v>
      </c>
      <c r="O32" s="141">
        <f t="shared" si="6"/>
        <v>7.7972027972027973E-3</v>
      </c>
      <c r="P32" s="142">
        <v>300</v>
      </c>
      <c r="Q32" s="142">
        <f t="shared" si="7"/>
        <v>523</v>
      </c>
      <c r="R32" s="140">
        <f t="shared" si="15"/>
        <v>804679</v>
      </c>
      <c r="S32" s="140">
        <f t="shared" si="16"/>
        <v>5841137</v>
      </c>
      <c r="T32" s="143">
        <f t="shared" si="8"/>
        <v>2.8010689990281827</v>
      </c>
      <c r="U32" s="143">
        <f t="shared" si="1"/>
        <v>2.7137174211248287</v>
      </c>
      <c r="V32" s="143">
        <f t="shared" si="9"/>
        <v>3.0103230103230105</v>
      </c>
      <c r="W32" s="143">
        <f t="shared" si="10"/>
        <v>5.0831</v>
      </c>
      <c r="X32" s="148">
        <v>5083.1000000000004</v>
      </c>
      <c r="Y32" s="182">
        <v>316.26</v>
      </c>
      <c r="Z32" s="144">
        <v>0.08</v>
      </c>
      <c r="AA32" s="143">
        <v>24</v>
      </c>
      <c r="AB32" s="143">
        <v>28.05</v>
      </c>
      <c r="AC32" s="145">
        <f t="shared" si="2"/>
        <v>1.1417033297005004</v>
      </c>
      <c r="AD32" s="145">
        <f t="shared" si="11"/>
        <v>1.128331700303048</v>
      </c>
      <c r="AE32" s="143">
        <f t="shared" si="12"/>
        <v>3.7951199999999998</v>
      </c>
      <c r="AF32" s="141">
        <f t="shared" si="13"/>
        <v>0.16474051211705532</v>
      </c>
      <c r="AG32" s="146"/>
      <c r="AH32" s="146"/>
      <c r="AI32" s="146"/>
      <c r="AJ32" s="147">
        <f t="shared" si="18"/>
        <v>0</v>
      </c>
      <c r="AK32" s="179" t="s">
        <v>706</v>
      </c>
      <c r="AL32" s="139">
        <v>0.2590277777777778</v>
      </c>
      <c r="AM32" s="187">
        <v>0.71527777777777779</v>
      </c>
      <c r="AN32" s="147">
        <f t="shared" si="14"/>
        <v>0.45624999999999999</v>
      </c>
      <c r="AO32" s="180" t="s">
        <v>644</v>
      </c>
      <c r="AP32" s="178" t="s">
        <v>732</v>
      </c>
    </row>
    <row r="33" spans="1:42" ht="162.5">
      <c r="A33" s="138">
        <v>43796</v>
      </c>
      <c r="B33" s="139">
        <v>0.2590277777777778</v>
      </c>
      <c r="C33" s="139">
        <v>0.71527777777777779</v>
      </c>
      <c r="D33" s="152">
        <f t="shared" si="4"/>
        <v>0.45624999999999999</v>
      </c>
      <c r="E33" s="155">
        <v>1933</v>
      </c>
      <c r="F33" s="155">
        <v>3665</v>
      </c>
      <c r="G33" s="155">
        <v>0</v>
      </c>
      <c r="H33" s="155">
        <v>3958</v>
      </c>
      <c r="I33" s="155">
        <v>4513</v>
      </c>
      <c r="J33" s="155">
        <v>4354</v>
      </c>
      <c r="K33" s="155">
        <v>8570</v>
      </c>
      <c r="L33" s="140">
        <v>26993</v>
      </c>
      <c r="M33" s="133">
        <v>26700</v>
      </c>
      <c r="N33" s="140">
        <f t="shared" si="5"/>
        <v>293</v>
      </c>
      <c r="O33" s="141">
        <f t="shared" si="6"/>
        <v>1.097378277153558E-2</v>
      </c>
      <c r="P33" s="142">
        <v>200</v>
      </c>
      <c r="Q33" s="142">
        <f t="shared" si="7"/>
        <v>493</v>
      </c>
      <c r="R33" s="140">
        <f t="shared" si="15"/>
        <v>831672</v>
      </c>
      <c r="S33" s="140">
        <f t="shared" si="16"/>
        <v>5868130</v>
      </c>
      <c r="T33" s="143">
        <f t="shared" si="8"/>
        <v>2.6232264334305149</v>
      </c>
      <c r="U33" s="143">
        <f t="shared" si="1"/>
        <v>2.5271604938271603</v>
      </c>
      <c r="V33" s="143">
        <f t="shared" si="9"/>
        <v>2.8538128538128538</v>
      </c>
      <c r="W33" s="143">
        <f t="shared" si="10"/>
        <v>4.6601699999999999</v>
      </c>
      <c r="X33" s="148">
        <v>4660.17</v>
      </c>
      <c r="Y33" s="143">
        <v>427.36</v>
      </c>
      <c r="Z33" s="144">
        <v>0.08</v>
      </c>
      <c r="AA33" s="143">
        <v>27</v>
      </c>
      <c r="AB33" s="143">
        <v>33.82</v>
      </c>
      <c r="AC33" s="145">
        <f t="shared" si="2"/>
        <v>0.79125348624943492</v>
      </c>
      <c r="AD33" s="145">
        <f t="shared" si="11"/>
        <v>0.76445468017435003</v>
      </c>
      <c r="AE33" s="143">
        <f t="shared" si="12"/>
        <v>5.1283199999999995</v>
      </c>
      <c r="AF33" s="141">
        <f t="shared" si="13"/>
        <v>0.15428097850937358</v>
      </c>
      <c r="AG33" s="146"/>
      <c r="AH33" s="146"/>
      <c r="AI33" s="146"/>
      <c r="AJ33" s="147">
        <f t="shared" si="18"/>
        <v>0</v>
      </c>
      <c r="AK33" s="179" t="s">
        <v>706</v>
      </c>
      <c r="AL33" s="139">
        <v>0.2590277777777778</v>
      </c>
      <c r="AM33" s="187">
        <v>0.71527777777777779</v>
      </c>
      <c r="AN33" s="147">
        <f t="shared" si="14"/>
        <v>0.45624999999999999</v>
      </c>
      <c r="AO33" s="180" t="s">
        <v>644</v>
      </c>
      <c r="AP33" s="178" t="s">
        <v>733</v>
      </c>
    </row>
    <row r="34" spans="1:42" ht="150">
      <c r="A34" s="138">
        <v>43797</v>
      </c>
      <c r="B34" s="139">
        <v>0.25972222222222224</v>
      </c>
      <c r="C34" s="139">
        <v>0.71666666666666667</v>
      </c>
      <c r="D34" s="152">
        <f t="shared" si="4"/>
        <v>0.45694444444444443</v>
      </c>
      <c r="E34" s="155">
        <v>1813</v>
      </c>
      <c r="F34" s="155">
        <v>3412</v>
      </c>
      <c r="G34" s="155">
        <v>0</v>
      </c>
      <c r="H34" s="155">
        <v>3605</v>
      </c>
      <c r="I34" s="155">
        <v>4172</v>
      </c>
      <c r="J34" s="155">
        <v>4049</v>
      </c>
      <c r="K34" s="155">
        <v>7030</v>
      </c>
      <c r="L34" s="140">
        <f>E34+F34+G34+H34+I34+J34+K34</f>
        <v>24081</v>
      </c>
      <c r="M34" s="133">
        <v>23900</v>
      </c>
      <c r="N34" s="140">
        <f t="shared" si="5"/>
        <v>181</v>
      </c>
      <c r="O34" s="141">
        <f t="shared" si="6"/>
        <v>7.5732217573221761E-3</v>
      </c>
      <c r="P34" s="142">
        <v>300</v>
      </c>
      <c r="Q34" s="142">
        <f t="shared" si="7"/>
        <v>481</v>
      </c>
      <c r="R34" s="140">
        <f>R33+L34</f>
        <v>855753</v>
      </c>
      <c r="S34" s="140">
        <f t="shared" si="16"/>
        <v>5892211</v>
      </c>
      <c r="T34" s="143">
        <f t="shared" si="8"/>
        <v>2.3402332361516036</v>
      </c>
      <c r="U34" s="143">
        <f t="shared" si="1"/>
        <v>2.3389574759945129</v>
      </c>
      <c r="V34" s="143">
        <f t="shared" si="9"/>
        <v>2.340992340992341</v>
      </c>
      <c r="W34" s="143">
        <f t="shared" si="10"/>
        <v>4.3843300000000003</v>
      </c>
      <c r="X34" s="148">
        <v>4384.33</v>
      </c>
      <c r="Y34" s="143">
        <v>392.57</v>
      </c>
      <c r="Z34" s="144">
        <v>0.08</v>
      </c>
      <c r="AA34" s="143">
        <v>27</v>
      </c>
      <c r="AB34" s="143">
        <v>33.29</v>
      </c>
      <c r="AC34" s="145">
        <f t="shared" si="2"/>
        <v>0.76728240310034557</v>
      </c>
      <c r="AD34" s="145">
        <f t="shared" si="11"/>
        <v>0.74285704199301039</v>
      </c>
      <c r="AE34" s="143">
        <f t="shared" si="12"/>
        <v>4.7108400000000001</v>
      </c>
      <c r="AF34" s="141">
        <f t="shared" si="13"/>
        <v>0.1376371742112483</v>
      </c>
      <c r="AG34" s="146"/>
      <c r="AH34" s="146"/>
      <c r="AI34" s="146"/>
      <c r="AJ34" s="147">
        <f t="shared" si="18"/>
        <v>0</v>
      </c>
      <c r="AK34" s="179" t="s">
        <v>735</v>
      </c>
      <c r="AL34" s="139" t="s">
        <v>736</v>
      </c>
      <c r="AM34" s="146" t="s">
        <v>737</v>
      </c>
      <c r="AN34" s="147" t="s">
        <v>738</v>
      </c>
      <c r="AO34" s="180" t="s">
        <v>739</v>
      </c>
      <c r="AP34" s="178" t="s">
        <v>734</v>
      </c>
    </row>
    <row r="35" spans="1:42" ht="162.5">
      <c r="A35" s="138">
        <v>43798</v>
      </c>
      <c r="B35" s="139">
        <v>0.25972222222222224</v>
      </c>
      <c r="C35" s="139">
        <v>0.71319444444444446</v>
      </c>
      <c r="D35" s="152">
        <f t="shared" si="4"/>
        <v>0.45347222222222222</v>
      </c>
      <c r="E35" s="153">
        <v>2123</v>
      </c>
      <c r="F35" s="153">
        <v>3992</v>
      </c>
      <c r="G35" s="154">
        <v>0</v>
      </c>
      <c r="H35" s="155">
        <v>4238</v>
      </c>
      <c r="I35" s="155">
        <v>4812</v>
      </c>
      <c r="J35" s="155">
        <v>4672</v>
      </c>
      <c r="K35" s="155">
        <v>9350</v>
      </c>
      <c r="L35" s="140">
        <f>E35+F35+G35+H35+I35+J35+K35</f>
        <v>29187</v>
      </c>
      <c r="M35" s="133">
        <v>28900</v>
      </c>
      <c r="N35" s="140">
        <f t="shared" si="5"/>
        <v>287</v>
      </c>
      <c r="O35" s="141">
        <f t="shared" si="6"/>
        <v>9.9307958477508652E-3</v>
      </c>
      <c r="P35" s="142">
        <v>200</v>
      </c>
      <c r="Q35" s="142">
        <f t="shared" si="7"/>
        <v>487</v>
      </c>
      <c r="R35" s="140">
        <f t="shared" si="15"/>
        <v>884940</v>
      </c>
      <c r="S35" s="140">
        <f t="shared" si="16"/>
        <v>5921398</v>
      </c>
      <c r="T35" s="143">
        <f t="shared" si="8"/>
        <v>2.8364431486880468</v>
      </c>
      <c r="U35" s="143">
        <f t="shared" si="1"/>
        <v>2.7211248285322358</v>
      </c>
      <c r="V35" s="143">
        <f t="shared" si="9"/>
        <v>3.1135531135531136</v>
      </c>
      <c r="W35" s="143">
        <f t="shared" si="10"/>
        <v>5.1328199999999997</v>
      </c>
      <c r="X35" s="148">
        <v>5132.82</v>
      </c>
      <c r="Y35" s="143">
        <v>471.98</v>
      </c>
      <c r="Z35" s="144">
        <v>7.0000000000000007E-2</v>
      </c>
      <c r="AA35" s="143">
        <v>28</v>
      </c>
      <c r="AB35" s="143">
        <v>36.44</v>
      </c>
      <c r="AC35" s="145">
        <f t="shared" si="2"/>
        <v>0.77942871739712238</v>
      </c>
      <c r="AD35" s="145">
        <f t="shared" si="11"/>
        <v>0.7451887256133537</v>
      </c>
      <c r="AE35" s="143">
        <f t="shared" si="12"/>
        <v>5.6637599999999999</v>
      </c>
      <c r="AF35" s="141">
        <f t="shared" si="13"/>
        <v>0.16682098765432099</v>
      </c>
      <c r="AG35" s="146"/>
      <c r="AH35" s="146"/>
      <c r="AI35" s="146"/>
      <c r="AJ35" s="147">
        <f t="shared" si="18"/>
        <v>0</v>
      </c>
      <c r="AK35" s="179" t="s">
        <v>740</v>
      </c>
      <c r="AL35" s="139">
        <v>0.25972222222222224</v>
      </c>
      <c r="AM35" s="139">
        <v>0.70972222222222225</v>
      </c>
      <c r="AN35" s="147">
        <f t="shared" si="14"/>
        <v>0.45</v>
      </c>
      <c r="AO35" s="180" t="s">
        <v>741</v>
      </c>
      <c r="AP35" s="178" t="s">
        <v>742</v>
      </c>
    </row>
    <row r="36" spans="1:42" ht="150">
      <c r="A36" s="138">
        <v>43799</v>
      </c>
      <c r="B36" s="139">
        <v>0.26180555555555557</v>
      </c>
      <c r="C36" s="139">
        <v>0.71527777777777779</v>
      </c>
      <c r="D36" s="152">
        <f t="shared" si="4"/>
        <v>0.45347222222222222</v>
      </c>
      <c r="E36" s="153">
        <v>2038</v>
      </c>
      <c r="F36" s="153">
        <v>3884</v>
      </c>
      <c r="G36" s="154">
        <v>0</v>
      </c>
      <c r="H36" s="155">
        <v>4190</v>
      </c>
      <c r="I36" s="155">
        <v>4749</v>
      </c>
      <c r="J36" s="155">
        <v>4532</v>
      </c>
      <c r="K36" s="155">
        <v>9120</v>
      </c>
      <c r="L36" s="140">
        <f>E36+F36+G36+H36+I36+J36+K36</f>
        <v>28513</v>
      </c>
      <c r="M36" s="133">
        <v>28300</v>
      </c>
      <c r="N36" s="140">
        <f t="shared" si="5"/>
        <v>213</v>
      </c>
      <c r="O36" s="141">
        <f t="shared" si="6"/>
        <v>7.5265017667844525E-3</v>
      </c>
      <c r="P36" s="142">
        <v>200</v>
      </c>
      <c r="Q36" s="142">
        <f t="shared" si="7"/>
        <v>413</v>
      </c>
      <c r="R36" s="140">
        <f t="shared" si="15"/>
        <v>913453</v>
      </c>
      <c r="S36" s="140">
        <f t="shared" si="16"/>
        <v>5949911</v>
      </c>
      <c r="T36" s="143">
        <f t="shared" si="8"/>
        <v>2.7709426627793974</v>
      </c>
      <c r="U36" s="143">
        <f t="shared" si="1"/>
        <v>2.6602194787379974</v>
      </c>
      <c r="V36" s="143">
        <f t="shared" si="9"/>
        <v>3.0369630369630372</v>
      </c>
      <c r="W36" s="143">
        <f t="shared" si="10"/>
        <v>5.0428199999999999</v>
      </c>
      <c r="X36" s="148">
        <v>5042.82</v>
      </c>
      <c r="Y36" s="143">
        <v>466.44</v>
      </c>
      <c r="Z36" s="144">
        <v>0.13</v>
      </c>
      <c r="AA36" s="151">
        <v>28</v>
      </c>
      <c r="AB36" s="143">
        <v>36.29</v>
      </c>
      <c r="AC36" s="145">
        <f t="shared" si="2"/>
        <v>0.77047343292625392</v>
      </c>
      <c r="AD36" s="145">
        <f t="shared" si="11"/>
        <v>0.73707063590454225</v>
      </c>
      <c r="AE36" s="143">
        <f t="shared" si="12"/>
        <v>5.5972799999999996</v>
      </c>
      <c r="AF36" s="141">
        <f t="shared" si="13"/>
        <v>0.16296867855509831</v>
      </c>
      <c r="AG36" s="146"/>
      <c r="AH36" s="146"/>
      <c r="AI36" s="146"/>
      <c r="AJ36" s="147">
        <f t="shared" si="18"/>
        <v>0</v>
      </c>
      <c r="AK36" s="179" t="s">
        <v>740</v>
      </c>
      <c r="AL36" s="146">
        <v>0.26180555555555557</v>
      </c>
      <c r="AM36" s="146">
        <v>0.71527777777777779</v>
      </c>
      <c r="AN36" s="147">
        <f t="shared" si="14"/>
        <v>0.45347222222222222</v>
      </c>
      <c r="AO36" s="180" t="s">
        <v>741</v>
      </c>
      <c r="AP36" s="178" t="s">
        <v>734</v>
      </c>
    </row>
    <row r="37" spans="1:42">
      <c r="E37" s="87"/>
      <c r="F37" s="87"/>
      <c r="G37" s="87"/>
      <c r="H37" s="87"/>
      <c r="I37" s="87"/>
      <c r="J37" s="87"/>
      <c r="K37" s="87"/>
      <c r="L37" s="87"/>
      <c r="M37" s="87"/>
    </row>
    <row r="39" spans="1:42">
      <c r="F39" s="87"/>
      <c r="I39" s="87"/>
    </row>
    <row r="40" spans="1:42">
      <c r="M40" s="87"/>
    </row>
    <row r="41" spans="1:42">
      <c r="G41" s="87"/>
      <c r="K41" s="87"/>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A1:AP68"/>
  <sheetViews>
    <sheetView topLeftCell="M37" zoomScale="104" zoomScaleNormal="104" workbookViewId="0">
      <selection activeCell="S37" sqref="S37"/>
    </sheetView>
  </sheetViews>
  <sheetFormatPr defaultRowHeight="14.5"/>
  <cols>
    <col min="1" max="1" width="12.81640625" style="198" customWidth="1"/>
    <col min="20" max="21" width="10.453125" bestFit="1" customWidth="1"/>
    <col min="22" max="22" width="10.453125" style="10" bestFit="1" customWidth="1"/>
    <col min="23" max="23" width="10.453125" customWidth="1"/>
    <col min="29" max="30" width="10.81640625" bestFit="1" customWidth="1"/>
    <col min="35" max="35" width="34.81640625" customWidth="1"/>
    <col min="37" max="37" width="21.1796875" customWidth="1"/>
    <col min="38" max="38" width="13.54296875" customWidth="1"/>
    <col min="39" max="39" width="15.1796875" customWidth="1"/>
    <col min="41" max="41" width="33.1796875" customWidth="1"/>
    <col min="42" max="42" width="98.54296875" customWidth="1"/>
  </cols>
  <sheetData>
    <row r="1" spans="1:42" ht="15.5">
      <c r="A1" s="212" t="s">
        <v>321</v>
      </c>
      <c r="B1" s="183"/>
      <c r="C1" s="183"/>
      <c r="D1" s="183"/>
      <c r="E1" s="159"/>
      <c r="F1" s="159"/>
      <c r="G1" s="159"/>
      <c r="H1" s="159"/>
      <c r="I1" s="159"/>
      <c r="J1" s="159"/>
      <c r="K1" s="159"/>
      <c r="L1" s="159"/>
      <c r="M1" s="159"/>
      <c r="N1" s="159"/>
      <c r="O1" s="159"/>
      <c r="P1" s="159"/>
      <c r="Q1" s="159"/>
      <c r="R1" s="159"/>
      <c r="S1" s="159"/>
      <c r="T1" s="159"/>
      <c r="U1" s="159"/>
      <c r="V1" s="205"/>
      <c r="W1" s="159"/>
      <c r="X1" s="159"/>
      <c r="Y1" s="159"/>
      <c r="Z1" s="159"/>
      <c r="AA1" s="159"/>
      <c r="AB1" s="159"/>
      <c r="AC1" s="159"/>
      <c r="AD1" s="159"/>
      <c r="AE1" s="160"/>
      <c r="AF1" s="160"/>
      <c r="AG1" s="160"/>
      <c r="AH1" s="160"/>
      <c r="AI1" s="159"/>
      <c r="AJ1" s="160"/>
      <c r="AK1" s="160"/>
      <c r="AL1" s="160"/>
      <c r="AM1" s="161"/>
      <c r="AN1" s="165"/>
      <c r="AO1" s="165"/>
      <c r="AP1" s="165"/>
    </row>
    <row r="2" spans="1:42" ht="15.5">
      <c r="A2" s="212" t="s">
        <v>37</v>
      </c>
      <c r="B2" s="183"/>
      <c r="C2" s="183"/>
      <c r="D2" s="175"/>
      <c r="E2" s="160"/>
      <c r="F2" s="160"/>
      <c r="G2" s="160"/>
      <c r="H2" s="160"/>
      <c r="I2" s="160"/>
      <c r="J2" s="160"/>
      <c r="K2" s="160"/>
      <c r="L2" s="160"/>
      <c r="M2" s="160"/>
      <c r="N2" s="160"/>
      <c r="O2" s="160"/>
      <c r="P2" s="160"/>
      <c r="Q2" s="160"/>
      <c r="R2" s="160"/>
      <c r="S2" s="160"/>
      <c r="T2" s="160"/>
      <c r="U2" s="160"/>
      <c r="V2" s="206"/>
      <c r="W2" s="160"/>
      <c r="X2" s="160"/>
      <c r="Y2" s="160"/>
      <c r="Z2" s="160"/>
      <c r="AA2" s="160"/>
      <c r="AB2" s="160"/>
      <c r="AC2" s="160"/>
      <c r="AD2" s="160"/>
      <c r="AE2" s="162"/>
      <c r="AF2" s="162"/>
      <c r="AG2" s="162"/>
      <c r="AH2" s="162"/>
      <c r="AI2" s="160"/>
      <c r="AJ2" s="162"/>
      <c r="AK2" s="162"/>
      <c r="AL2" s="162"/>
      <c r="AM2" s="161"/>
      <c r="AN2" s="165"/>
      <c r="AO2" s="165"/>
      <c r="AP2" s="165"/>
    </row>
    <row r="3" spans="1:42" ht="15.5">
      <c r="A3" s="212" t="s">
        <v>36</v>
      </c>
      <c r="B3" s="183"/>
      <c r="C3" s="183"/>
      <c r="D3" s="176"/>
      <c r="E3" s="163"/>
      <c r="F3" s="163"/>
      <c r="G3" s="163"/>
      <c r="H3" s="163"/>
      <c r="I3" s="163"/>
      <c r="J3" s="163"/>
      <c r="K3" s="163"/>
      <c r="L3" s="163"/>
      <c r="M3" s="163"/>
      <c r="N3" s="163"/>
      <c r="O3" s="163"/>
      <c r="P3" s="163"/>
      <c r="Q3" s="163"/>
      <c r="R3" s="163"/>
      <c r="S3" s="163"/>
      <c r="T3" s="163"/>
      <c r="U3" s="163"/>
      <c r="V3" s="207"/>
      <c r="W3" s="163"/>
      <c r="X3" s="163"/>
      <c r="Y3" s="163"/>
      <c r="Z3" s="163"/>
      <c r="AA3" s="164"/>
      <c r="AB3" s="164"/>
      <c r="AC3" s="164"/>
      <c r="AD3" s="164"/>
      <c r="AE3" s="163"/>
      <c r="AF3" s="163"/>
      <c r="AG3" s="163"/>
      <c r="AH3" s="163"/>
      <c r="AI3" s="164"/>
      <c r="AJ3" s="163"/>
      <c r="AK3" s="163"/>
      <c r="AL3" s="163"/>
      <c r="AM3" s="164"/>
      <c r="AN3" s="165"/>
      <c r="AO3" s="165"/>
      <c r="AP3" s="165"/>
    </row>
    <row r="4" spans="1:42" ht="15" thickBot="1">
      <c r="A4" s="213"/>
      <c r="B4" s="269" t="s">
        <v>38</v>
      </c>
      <c r="C4" s="269"/>
      <c r="D4" s="269"/>
      <c r="E4" s="271" t="s">
        <v>42</v>
      </c>
      <c r="F4" s="272"/>
      <c r="G4" s="272"/>
      <c r="H4" s="272"/>
      <c r="I4" s="272"/>
      <c r="J4" s="272"/>
      <c r="K4" s="273"/>
      <c r="L4" s="270" t="s">
        <v>0</v>
      </c>
      <c r="M4" s="270"/>
      <c r="N4" s="270"/>
      <c r="O4" s="270"/>
      <c r="P4" s="270"/>
      <c r="Q4" s="270"/>
      <c r="R4" s="270"/>
      <c r="S4" s="270"/>
      <c r="T4" s="270"/>
      <c r="U4" s="197"/>
      <c r="V4" s="208"/>
      <c r="W4" s="166"/>
      <c r="X4" s="166"/>
      <c r="Y4" s="197"/>
      <c r="Z4" s="135"/>
      <c r="AA4" s="135"/>
      <c r="AB4" s="135"/>
      <c r="AC4" s="135"/>
      <c r="AD4" s="135"/>
      <c r="AE4" s="135"/>
      <c r="AF4" s="135"/>
      <c r="AG4" s="271" t="s">
        <v>44</v>
      </c>
      <c r="AH4" s="272"/>
      <c r="AI4" s="272"/>
      <c r="AJ4" s="273"/>
      <c r="AK4" s="271" t="s">
        <v>41</v>
      </c>
      <c r="AL4" s="272"/>
      <c r="AM4" s="272"/>
      <c r="AN4" s="272"/>
      <c r="AO4" s="273"/>
      <c r="AP4" s="136"/>
    </row>
    <row r="5" spans="1:42" ht="78.5" thickBot="1">
      <c r="A5" s="279" t="s">
        <v>14</v>
      </c>
      <c r="B5" s="275" t="s">
        <v>38</v>
      </c>
      <c r="C5" s="275"/>
      <c r="D5" s="275"/>
      <c r="E5" s="276" t="s">
        <v>43</v>
      </c>
      <c r="F5" s="277"/>
      <c r="G5" s="277"/>
      <c r="H5" s="277"/>
      <c r="I5" s="277"/>
      <c r="J5" s="277"/>
      <c r="K5" s="278"/>
      <c r="L5" s="137" t="s">
        <v>39</v>
      </c>
      <c r="M5" s="137" t="s">
        <v>46</v>
      </c>
      <c r="N5" s="137" t="s">
        <v>1</v>
      </c>
      <c r="O5" s="137" t="s">
        <v>2</v>
      </c>
      <c r="P5" s="137" t="s">
        <v>3</v>
      </c>
      <c r="Q5" s="137" t="s">
        <v>4</v>
      </c>
      <c r="R5" s="137" t="s">
        <v>743</v>
      </c>
      <c r="S5" s="137" t="s">
        <v>51</v>
      </c>
      <c r="T5" s="157" t="s">
        <v>5</v>
      </c>
      <c r="U5" s="190" t="s">
        <v>614</v>
      </c>
      <c r="V5" s="209" t="s">
        <v>744</v>
      </c>
      <c r="W5" s="158" t="s">
        <v>258</v>
      </c>
      <c r="X5" s="158" t="s">
        <v>54</v>
      </c>
      <c r="Y5" s="137" t="s">
        <v>40</v>
      </c>
      <c r="Z5" s="137" t="s">
        <v>6</v>
      </c>
      <c r="AA5" s="137" t="s">
        <v>7</v>
      </c>
      <c r="AB5" s="137" t="s">
        <v>8</v>
      </c>
      <c r="AC5" s="137" t="s">
        <v>45</v>
      </c>
      <c r="AD5" s="137" t="s">
        <v>55</v>
      </c>
      <c r="AE5" s="167" t="s">
        <v>52</v>
      </c>
      <c r="AF5" s="137" t="s">
        <v>9</v>
      </c>
      <c r="AG5" s="137" t="s">
        <v>11</v>
      </c>
      <c r="AH5" s="137" t="s">
        <v>10</v>
      </c>
      <c r="AI5" s="137" t="s">
        <v>47</v>
      </c>
      <c r="AJ5" s="137" t="s">
        <v>12</v>
      </c>
      <c r="AK5" s="137" t="s">
        <v>48</v>
      </c>
      <c r="AL5" s="137" t="s">
        <v>15</v>
      </c>
      <c r="AM5" s="137" t="s">
        <v>16</v>
      </c>
      <c r="AN5" s="137" t="s">
        <v>12</v>
      </c>
      <c r="AO5" s="137" t="s">
        <v>49</v>
      </c>
      <c r="AP5" s="137" t="s">
        <v>13</v>
      </c>
    </row>
    <row r="6" spans="1:42" ht="26">
      <c r="A6" s="279"/>
      <c r="B6" s="172" t="s">
        <v>15</v>
      </c>
      <c r="C6" s="172" t="s">
        <v>16</v>
      </c>
      <c r="D6" s="172" t="s">
        <v>17</v>
      </c>
      <c r="E6" s="172" t="s">
        <v>18</v>
      </c>
      <c r="F6" s="172" t="s">
        <v>19</v>
      </c>
      <c r="G6" s="172" t="s">
        <v>20</v>
      </c>
      <c r="H6" s="172" t="s">
        <v>21</v>
      </c>
      <c r="I6" s="172" t="s">
        <v>22</v>
      </c>
      <c r="J6" s="172" t="s">
        <v>23</v>
      </c>
      <c r="K6" s="172" t="s">
        <v>305</v>
      </c>
      <c r="L6" s="172" t="s">
        <v>24</v>
      </c>
      <c r="M6" s="172" t="s">
        <v>24</v>
      </c>
      <c r="N6" s="172" t="s">
        <v>24</v>
      </c>
      <c r="O6" s="172" t="s">
        <v>25</v>
      </c>
      <c r="P6" s="172" t="s">
        <v>24</v>
      </c>
      <c r="Q6" s="172" t="s">
        <v>24</v>
      </c>
      <c r="R6" s="172" t="s">
        <v>24</v>
      </c>
      <c r="S6" s="172" t="s">
        <v>24</v>
      </c>
      <c r="T6" s="172" t="s">
        <v>557</v>
      </c>
      <c r="U6" s="200" t="s">
        <v>26</v>
      </c>
      <c r="V6" s="210" t="s">
        <v>26</v>
      </c>
      <c r="W6" s="186" t="s">
        <v>556</v>
      </c>
      <c r="X6" s="186" t="s">
        <v>555</v>
      </c>
      <c r="Y6" s="172" t="s">
        <v>27</v>
      </c>
      <c r="Z6" s="172" t="s">
        <v>705</v>
      </c>
      <c r="AA6" s="172" t="s">
        <v>28</v>
      </c>
      <c r="AB6" s="172" t="s">
        <v>28</v>
      </c>
      <c r="AC6" s="172" t="s">
        <v>29</v>
      </c>
      <c r="AD6" s="172" t="s">
        <v>29</v>
      </c>
      <c r="AE6" s="172"/>
      <c r="AF6" s="172" t="s">
        <v>29</v>
      </c>
      <c r="AG6" s="172"/>
      <c r="AH6" s="172"/>
      <c r="AI6" s="172"/>
      <c r="AJ6" s="172"/>
      <c r="AK6" s="172"/>
      <c r="AL6" s="172"/>
      <c r="AM6" s="172"/>
      <c r="AN6" s="172"/>
      <c r="AO6" s="172"/>
      <c r="AP6" s="173"/>
    </row>
    <row r="7" spans="1:42" s="91" customFormat="1" ht="162.5">
      <c r="A7" s="201">
        <v>43800</v>
      </c>
      <c r="B7" s="103">
        <v>0.26319444444444445</v>
      </c>
      <c r="C7" s="103">
        <v>0.72013888888888899</v>
      </c>
      <c r="D7" s="152">
        <f>C7-B7</f>
        <v>0.45694444444444454</v>
      </c>
      <c r="E7" s="133">
        <v>1437</v>
      </c>
      <c r="F7" s="133">
        <v>2987</v>
      </c>
      <c r="G7" s="133">
        <v>0</v>
      </c>
      <c r="H7" s="133">
        <v>3239</v>
      </c>
      <c r="I7" s="133">
        <v>3700</v>
      </c>
      <c r="J7" s="133">
        <v>3574</v>
      </c>
      <c r="K7" s="133">
        <v>6850</v>
      </c>
      <c r="L7" s="133">
        <f>E7+F7+G7+H7+I7+J7+K7</f>
        <v>21787</v>
      </c>
      <c r="M7" s="133">
        <v>21600</v>
      </c>
      <c r="N7" s="133">
        <f>L7-M7</f>
        <v>187</v>
      </c>
      <c r="O7" s="202">
        <f>N7/M7</f>
        <v>8.6574074074074071E-3</v>
      </c>
      <c r="P7" s="133">
        <v>300</v>
      </c>
      <c r="Q7" s="133">
        <f>N7+P7</f>
        <v>487</v>
      </c>
      <c r="R7" s="133">
        <f>L7</f>
        <v>21787</v>
      </c>
      <c r="S7" s="199">
        <f>R7+'Nov-19'!S36</f>
        <v>5971698</v>
      </c>
      <c r="T7" s="76">
        <f>L7/10290</f>
        <v>2.1172983479105927</v>
      </c>
      <c r="U7" s="76">
        <f>(E7+F7+G7+H7+I7+J7)/7290</f>
        <v>2.048971193415638</v>
      </c>
      <c r="V7" s="76">
        <f>K7/3003</f>
        <v>2.2810522810522809</v>
      </c>
      <c r="W7" s="76">
        <f>X7/1000</f>
        <v>3.9542899999999999</v>
      </c>
      <c r="X7" s="133">
        <v>3954.29</v>
      </c>
      <c r="Y7" s="133">
        <v>364.47</v>
      </c>
      <c r="Z7" s="133">
        <v>7.0000000000000007E-2</v>
      </c>
      <c r="AA7" s="133">
        <v>27</v>
      </c>
      <c r="AB7" s="133">
        <v>32.770000000000003</v>
      </c>
      <c r="AC7" s="202">
        <f>((L7)/(HOUR(D7)+((MINUTE(D7))/60)))/((Y7/1000)*7290)</f>
        <v>0.74771049250589183</v>
      </c>
      <c r="AD7" s="202">
        <f>((AC7*(1+(-0.384/100)*(AB7-25))))</f>
        <v>0.72540120408309205</v>
      </c>
      <c r="AE7" s="76">
        <f>((Y7*12)/1000)</f>
        <v>4.37364</v>
      </c>
      <c r="AF7" s="202">
        <f>(L7/(7290*24))</f>
        <v>0.12452560585276634</v>
      </c>
      <c r="AG7" s="133"/>
      <c r="AH7" s="133"/>
      <c r="AI7" s="133"/>
      <c r="AJ7" s="133">
        <f>AG7-AH7</f>
        <v>0</v>
      </c>
      <c r="AK7" s="179" t="s">
        <v>749</v>
      </c>
      <c r="AL7" s="185" t="s">
        <v>748</v>
      </c>
      <c r="AM7" s="185">
        <v>0.72013888888888899</v>
      </c>
      <c r="AN7" s="203" t="s">
        <v>750</v>
      </c>
      <c r="AO7" s="180" t="s">
        <v>751</v>
      </c>
      <c r="AP7" s="225" t="s">
        <v>745</v>
      </c>
    </row>
    <row r="8" spans="1:42" ht="162.5">
      <c r="A8" s="201">
        <v>43801</v>
      </c>
      <c r="B8" s="103">
        <v>0.26458333333333334</v>
      </c>
      <c r="C8" s="103">
        <v>0.71736111111111101</v>
      </c>
      <c r="D8" s="152">
        <f t="shared" ref="D8:D36" si="0">C8-B8</f>
        <v>0.45277777777777767</v>
      </c>
      <c r="E8" s="133">
        <v>916</v>
      </c>
      <c r="F8" s="133">
        <v>2027</v>
      </c>
      <c r="G8" s="133">
        <v>0</v>
      </c>
      <c r="H8" s="133">
        <v>2215</v>
      </c>
      <c r="I8" s="133">
        <v>2504</v>
      </c>
      <c r="J8" s="133">
        <v>2428</v>
      </c>
      <c r="K8" s="133">
        <v>4540</v>
      </c>
      <c r="L8" s="133">
        <f t="shared" ref="L8:L37" si="1">E8+F8+G8+H8+I8+J8+K8</f>
        <v>14630</v>
      </c>
      <c r="M8" s="133">
        <v>14500</v>
      </c>
      <c r="N8" s="133">
        <f t="shared" ref="N8:N37" si="2">L8-M8</f>
        <v>130</v>
      </c>
      <c r="O8" s="202">
        <f t="shared" ref="O8:O37" si="3">N8/M8</f>
        <v>8.9655172413793099E-3</v>
      </c>
      <c r="P8" s="133">
        <v>300</v>
      </c>
      <c r="Q8" s="133">
        <f t="shared" ref="Q8:Q37" si="4">N8+P8</f>
        <v>430</v>
      </c>
      <c r="R8" s="133">
        <f>R7+L8</f>
        <v>36417</v>
      </c>
      <c r="S8" s="199">
        <f>L8+S7</f>
        <v>5986328</v>
      </c>
      <c r="T8" s="76">
        <f t="shared" ref="T8:T37" si="5">L8/10290</f>
        <v>1.4217687074829932</v>
      </c>
      <c r="U8" s="76">
        <f t="shared" ref="U8:U37" si="6">(E8+F8+G8+H8+I8+J8)/7290</f>
        <v>1.384087791495199</v>
      </c>
      <c r="V8" s="76">
        <f t="shared" ref="V8:V37" si="7">K8/3003</f>
        <v>1.5118215118215119</v>
      </c>
      <c r="W8" s="76">
        <f t="shared" ref="W8:W37" si="8">X8/1000</f>
        <v>2.42584</v>
      </c>
      <c r="X8" s="133">
        <v>2425.84</v>
      </c>
      <c r="Y8" s="133">
        <v>225.89</v>
      </c>
      <c r="Z8" s="133">
        <v>0.09</v>
      </c>
      <c r="AA8" s="133">
        <v>27</v>
      </c>
      <c r="AB8" s="133">
        <v>29.51</v>
      </c>
      <c r="AC8" s="202">
        <f t="shared" ref="AC8:AC36" si="9">((L8)/(HOUR(D8)+((MINUTE(D8))/60)))/((Y8/1000)*7290)</f>
        <v>0.81756717622851383</v>
      </c>
      <c r="AD8" s="202">
        <f t="shared" ref="AD8:AD36" si="10">((AC8*(1+(-0.384/100)*(AB8-25))))</f>
        <v>0.80340822084371799</v>
      </c>
      <c r="AE8" s="76">
        <f t="shared" ref="AE8:AE36" si="11">((Y8*12)/1000)</f>
        <v>2.71068</v>
      </c>
      <c r="AF8" s="202">
        <f t="shared" ref="AF8:AF36" si="12">(L8/(7290*24))</f>
        <v>8.361911294010059E-2</v>
      </c>
      <c r="AG8" s="133"/>
      <c r="AH8" s="133"/>
      <c r="AI8" s="133"/>
      <c r="AJ8" s="133">
        <f t="shared" ref="AJ8:AJ36" si="13">AG8-AH8</f>
        <v>0</v>
      </c>
      <c r="AK8" s="179" t="s">
        <v>749</v>
      </c>
      <c r="AL8" s="103">
        <v>0.26458333333333334</v>
      </c>
      <c r="AM8" s="103">
        <v>0.71736111111111101</v>
      </c>
      <c r="AN8" s="103">
        <f>AM8-AL8</f>
        <v>0.45277777777777767</v>
      </c>
      <c r="AO8" s="180" t="s">
        <v>751</v>
      </c>
      <c r="AP8" s="178" t="s">
        <v>746</v>
      </c>
    </row>
    <row r="9" spans="1:42" ht="187.5">
      <c r="A9" s="201">
        <v>43802</v>
      </c>
      <c r="B9" s="103">
        <v>0.26319444444444445</v>
      </c>
      <c r="C9" s="103">
        <v>0.71805555555555556</v>
      </c>
      <c r="D9" s="152">
        <f t="shared" si="0"/>
        <v>0.4548611111111111</v>
      </c>
      <c r="E9" s="133">
        <v>1607</v>
      </c>
      <c r="F9" s="133">
        <v>3539</v>
      </c>
      <c r="G9" s="133">
        <v>0</v>
      </c>
      <c r="H9" s="133">
        <v>3821</v>
      </c>
      <c r="I9" s="133">
        <v>4338</v>
      </c>
      <c r="J9" s="133">
        <v>4182</v>
      </c>
      <c r="K9" s="133">
        <v>8120</v>
      </c>
      <c r="L9" s="133">
        <f t="shared" si="1"/>
        <v>25607</v>
      </c>
      <c r="M9" s="133">
        <v>25400</v>
      </c>
      <c r="N9" s="133">
        <f t="shared" si="2"/>
        <v>207</v>
      </c>
      <c r="O9" s="202">
        <f t="shared" si="3"/>
        <v>8.1496062992125976E-3</v>
      </c>
      <c r="P9" s="133">
        <v>200</v>
      </c>
      <c r="Q9" s="133">
        <f t="shared" si="4"/>
        <v>407</v>
      </c>
      <c r="R9" s="133">
        <f t="shared" ref="R9:R37" si="14">R8+L9</f>
        <v>62024</v>
      </c>
      <c r="S9" s="199">
        <f t="shared" ref="S9:S37" si="15">L9+S8</f>
        <v>6011935</v>
      </c>
      <c r="T9" s="76">
        <f t="shared" si="5"/>
        <v>2.4885325558794946</v>
      </c>
      <c r="U9" s="76">
        <f t="shared" si="6"/>
        <v>2.3987654320987652</v>
      </c>
      <c r="V9" s="76">
        <f t="shared" si="7"/>
        <v>2.7039627039627039</v>
      </c>
      <c r="W9" s="76">
        <f t="shared" si="8"/>
        <v>4.6364700000000001</v>
      </c>
      <c r="X9" s="133">
        <v>4636.47</v>
      </c>
      <c r="Y9" s="133">
        <v>419.67</v>
      </c>
      <c r="Z9" s="133">
        <v>0.27</v>
      </c>
      <c r="AA9" s="133">
        <v>27</v>
      </c>
      <c r="AB9" s="133">
        <v>33.92</v>
      </c>
      <c r="AC9" s="202">
        <f t="shared" si="9"/>
        <v>0.76671365613545683</v>
      </c>
      <c r="AD9" s="202">
        <f t="shared" si="10"/>
        <v>0.74045156661458023</v>
      </c>
      <c r="AE9" s="76">
        <f t="shared" si="11"/>
        <v>5.0360399999999998</v>
      </c>
      <c r="AF9" s="202">
        <f t="shared" si="12"/>
        <v>0.14635916780978508</v>
      </c>
      <c r="AG9" s="133"/>
      <c r="AH9" s="133"/>
      <c r="AI9" s="133"/>
      <c r="AJ9" s="133">
        <f t="shared" si="13"/>
        <v>0</v>
      </c>
      <c r="AK9" s="179" t="s">
        <v>749</v>
      </c>
      <c r="AL9" s="103">
        <v>0.26319444444444445</v>
      </c>
      <c r="AM9" s="103">
        <v>0.71805555555555556</v>
      </c>
      <c r="AN9" s="103">
        <f t="shared" ref="AN9:AN36" si="16">AM9-AL9</f>
        <v>0.4548611111111111</v>
      </c>
      <c r="AO9" s="180" t="s">
        <v>751</v>
      </c>
      <c r="AP9" s="178" t="s">
        <v>747</v>
      </c>
    </row>
    <row r="10" spans="1:42" ht="187.5">
      <c r="A10" s="201">
        <v>43803</v>
      </c>
      <c r="B10" s="103">
        <v>0.26319444444444445</v>
      </c>
      <c r="C10" s="103">
        <v>0.7368055555555556</v>
      </c>
      <c r="D10" s="152">
        <f t="shared" si="0"/>
        <v>0.47361111111111115</v>
      </c>
      <c r="E10" s="133">
        <v>1747</v>
      </c>
      <c r="F10" s="133">
        <v>3883</v>
      </c>
      <c r="G10" s="204">
        <v>0</v>
      </c>
      <c r="H10" s="133">
        <v>4024</v>
      </c>
      <c r="I10" s="133">
        <v>4694</v>
      </c>
      <c r="J10" s="133">
        <v>4526</v>
      </c>
      <c r="K10" s="133">
        <v>9040</v>
      </c>
      <c r="L10" s="133">
        <f t="shared" si="1"/>
        <v>27914</v>
      </c>
      <c r="M10" s="133">
        <v>27700</v>
      </c>
      <c r="N10" s="133">
        <f t="shared" si="2"/>
        <v>214</v>
      </c>
      <c r="O10" s="202">
        <f t="shared" si="3"/>
        <v>7.7256317689530689E-3</v>
      </c>
      <c r="P10" s="133">
        <v>300</v>
      </c>
      <c r="Q10" s="133">
        <f t="shared" si="4"/>
        <v>514</v>
      </c>
      <c r="R10" s="133">
        <f t="shared" si="14"/>
        <v>89938</v>
      </c>
      <c r="S10" s="199">
        <f t="shared" si="15"/>
        <v>6039849</v>
      </c>
      <c r="T10" s="76">
        <f t="shared" si="5"/>
        <v>2.7127308066083575</v>
      </c>
      <c r="U10" s="76">
        <f t="shared" si="6"/>
        <v>2.5890260631001372</v>
      </c>
      <c r="V10" s="76">
        <f t="shared" si="7"/>
        <v>3.0103230103230105</v>
      </c>
      <c r="W10" s="76">
        <f t="shared" si="8"/>
        <v>5.0128000000000004</v>
      </c>
      <c r="X10" s="133">
        <v>5012.8</v>
      </c>
      <c r="Y10" s="133">
        <v>437.81</v>
      </c>
      <c r="Z10" s="133">
        <v>0.33</v>
      </c>
      <c r="AA10" s="133">
        <v>26</v>
      </c>
      <c r="AB10" s="133">
        <v>33.619999999999997</v>
      </c>
      <c r="AC10" s="202">
        <f t="shared" si="9"/>
        <v>0.76944174476213001</v>
      </c>
      <c r="AD10" s="202">
        <f t="shared" si="10"/>
        <v>0.74397260745710769</v>
      </c>
      <c r="AE10" s="76">
        <f t="shared" si="11"/>
        <v>5.2537200000000004</v>
      </c>
      <c r="AF10" s="202">
        <f t="shared" si="12"/>
        <v>0.15954503886602653</v>
      </c>
      <c r="AG10" s="133"/>
      <c r="AH10" s="133"/>
      <c r="AI10" s="133"/>
      <c r="AJ10" s="133">
        <f t="shared" si="13"/>
        <v>0</v>
      </c>
      <c r="AK10" s="179" t="s">
        <v>749</v>
      </c>
      <c r="AL10" s="103">
        <v>0.26319444444444445</v>
      </c>
      <c r="AM10" s="103">
        <v>0.7368055555555556</v>
      </c>
      <c r="AN10" s="103">
        <f t="shared" si="16"/>
        <v>0.47361111111111115</v>
      </c>
      <c r="AO10" s="180" t="s">
        <v>751</v>
      </c>
      <c r="AP10" s="178" t="s">
        <v>752</v>
      </c>
    </row>
    <row r="11" spans="1:42" ht="185.15" customHeight="1">
      <c r="A11" s="201">
        <v>43804</v>
      </c>
      <c r="B11" s="103">
        <v>0.26319444444444445</v>
      </c>
      <c r="C11" s="103">
        <v>0.71805555555555556</v>
      </c>
      <c r="D11" s="152">
        <f t="shared" si="0"/>
        <v>0.4548611111111111</v>
      </c>
      <c r="E11" s="133">
        <v>1739</v>
      </c>
      <c r="F11" s="133">
        <v>3873</v>
      </c>
      <c r="G11" s="133">
        <v>0</v>
      </c>
      <c r="H11" s="133">
        <v>4139</v>
      </c>
      <c r="I11" s="133">
        <v>4657</v>
      </c>
      <c r="J11" s="133">
        <v>4525</v>
      </c>
      <c r="K11" s="133">
        <v>9010</v>
      </c>
      <c r="L11" s="133">
        <f t="shared" si="1"/>
        <v>27943</v>
      </c>
      <c r="M11" s="133">
        <v>27700</v>
      </c>
      <c r="N11" s="133">
        <f t="shared" si="2"/>
        <v>243</v>
      </c>
      <c r="O11" s="202">
        <f t="shared" si="3"/>
        <v>8.7725631768953063E-3</v>
      </c>
      <c r="P11" s="133">
        <v>200</v>
      </c>
      <c r="Q11" s="133">
        <f t="shared" si="4"/>
        <v>443</v>
      </c>
      <c r="R11" s="133">
        <f t="shared" si="14"/>
        <v>117881</v>
      </c>
      <c r="S11" s="199">
        <f t="shared" si="15"/>
        <v>6067792</v>
      </c>
      <c r="T11" s="76">
        <f t="shared" si="5"/>
        <v>2.7155490767735664</v>
      </c>
      <c r="U11" s="76">
        <f t="shared" si="6"/>
        <v>2.5971193415637859</v>
      </c>
      <c r="V11" s="76">
        <f t="shared" si="7"/>
        <v>3.0003330003330002</v>
      </c>
      <c r="W11" s="76">
        <f t="shared" si="8"/>
        <v>5.1616999999999997</v>
      </c>
      <c r="X11" s="133">
        <v>5161.7</v>
      </c>
      <c r="Y11" s="133">
        <v>474.13</v>
      </c>
      <c r="Z11" s="133">
        <v>0.32</v>
      </c>
      <c r="AA11" s="133">
        <v>25.83</v>
      </c>
      <c r="AB11" s="133">
        <v>33.39</v>
      </c>
      <c r="AC11" s="202">
        <f t="shared" si="9"/>
        <v>0.74055619137100204</v>
      </c>
      <c r="AD11" s="202">
        <f t="shared" si="10"/>
        <v>0.71669724821988767</v>
      </c>
      <c r="AE11" s="76">
        <f t="shared" si="11"/>
        <v>5.6895599999999993</v>
      </c>
      <c r="AF11" s="202">
        <f t="shared" si="12"/>
        <v>0.15971079103795152</v>
      </c>
      <c r="AG11" s="133"/>
      <c r="AH11" s="133"/>
      <c r="AI11" s="133"/>
      <c r="AJ11" s="133">
        <f t="shared" si="13"/>
        <v>0</v>
      </c>
      <c r="AK11" s="179" t="s">
        <v>749</v>
      </c>
      <c r="AL11" s="103">
        <v>0.26319444444444445</v>
      </c>
      <c r="AM11" s="103">
        <v>0.71805555555555556</v>
      </c>
      <c r="AN11" s="103">
        <f t="shared" si="16"/>
        <v>0.4548611111111111</v>
      </c>
      <c r="AO11" s="180" t="s">
        <v>751</v>
      </c>
      <c r="AP11" s="178" t="s">
        <v>753</v>
      </c>
    </row>
    <row r="12" spans="1:42" ht="175">
      <c r="A12" s="201">
        <v>43805</v>
      </c>
      <c r="B12" s="103">
        <v>0.2638888888888889</v>
      </c>
      <c r="C12" s="103">
        <v>0.71666666666666667</v>
      </c>
      <c r="D12" s="152">
        <f t="shared" si="0"/>
        <v>0.45277777777777778</v>
      </c>
      <c r="E12" s="133">
        <v>1844</v>
      </c>
      <c r="F12" s="133">
        <v>4112</v>
      </c>
      <c r="G12" s="133">
        <v>0</v>
      </c>
      <c r="H12" s="133">
        <v>4375</v>
      </c>
      <c r="I12" s="133">
        <v>5014</v>
      </c>
      <c r="J12" s="133">
        <v>4768</v>
      </c>
      <c r="K12" s="133">
        <v>9620</v>
      </c>
      <c r="L12" s="133">
        <f t="shared" si="1"/>
        <v>29733</v>
      </c>
      <c r="M12" s="133">
        <v>29500</v>
      </c>
      <c r="N12" s="133">
        <f t="shared" si="2"/>
        <v>233</v>
      </c>
      <c r="O12" s="202">
        <f t="shared" si="3"/>
        <v>7.8983050847457621E-3</v>
      </c>
      <c r="P12" s="133">
        <v>300</v>
      </c>
      <c r="Q12" s="133">
        <f t="shared" si="4"/>
        <v>533</v>
      </c>
      <c r="R12" s="133">
        <f t="shared" si="14"/>
        <v>147614</v>
      </c>
      <c r="S12" s="199">
        <f t="shared" si="15"/>
        <v>6097525</v>
      </c>
      <c r="T12" s="76">
        <f t="shared" si="5"/>
        <v>2.8895043731778425</v>
      </c>
      <c r="U12" s="76">
        <f t="shared" si="6"/>
        <v>2.7589849108367628</v>
      </c>
      <c r="V12" s="76">
        <f t="shared" si="7"/>
        <v>3.2034632034632033</v>
      </c>
      <c r="W12" s="76">
        <f t="shared" si="8"/>
        <v>5.3234700000000004</v>
      </c>
      <c r="X12" s="133">
        <v>5323.47</v>
      </c>
      <c r="Y12" s="133">
        <v>490</v>
      </c>
      <c r="Z12" s="133">
        <v>0.15</v>
      </c>
      <c r="AA12" s="133">
        <v>24.99</v>
      </c>
      <c r="AB12" s="133">
        <v>33.450000000000003</v>
      </c>
      <c r="AC12" s="202">
        <f t="shared" si="9"/>
        <v>0.7659823756814701</v>
      </c>
      <c r="AD12" s="202">
        <f t="shared" si="10"/>
        <v>0.74112777955535769</v>
      </c>
      <c r="AE12" s="76">
        <f t="shared" si="11"/>
        <v>5.88</v>
      </c>
      <c r="AF12" s="202">
        <f t="shared" si="12"/>
        <v>0.16994170096021949</v>
      </c>
      <c r="AG12" s="133"/>
      <c r="AH12" s="133"/>
      <c r="AI12" s="133"/>
      <c r="AJ12" s="133">
        <f t="shared" si="13"/>
        <v>0</v>
      </c>
      <c r="AK12" s="179" t="s">
        <v>749</v>
      </c>
      <c r="AL12" s="103">
        <v>0.2638888888888889</v>
      </c>
      <c r="AM12" s="103">
        <v>0.71666666666666667</v>
      </c>
      <c r="AN12" s="103">
        <f t="shared" si="16"/>
        <v>0.45277777777777778</v>
      </c>
      <c r="AO12" s="180" t="s">
        <v>751</v>
      </c>
      <c r="AP12" s="178" t="s">
        <v>754</v>
      </c>
    </row>
    <row r="13" spans="1:42" ht="175">
      <c r="A13" s="201">
        <v>43806</v>
      </c>
      <c r="B13" s="103">
        <v>0.25555555555555559</v>
      </c>
      <c r="C13" s="103">
        <v>0.71736111111111101</v>
      </c>
      <c r="D13" s="152">
        <f t="shared" si="0"/>
        <v>0.46180555555555541</v>
      </c>
      <c r="E13" s="133">
        <v>1322</v>
      </c>
      <c r="F13" s="133">
        <v>2936</v>
      </c>
      <c r="G13" s="133">
        <v>0</v>
      </c>
      <c r="H13" s="133">
        <v>3181</v>
      </c>
      <c r="I13" s="133">
        <v>3576</v>
      </c>
      <c r="J13" s="133">
        <v>3396</v>
      </c>
      <c r="K13" s="133">
        <v>6980</v>
      </c>
      <c r="L13" s="133">
        <f t="shared" si="1"/>
        <v>21391</v>
      </c>
      <c r="M13" s="133">
        <v>21200</v>
      </c>
      <c r="N13" s="133">
        <f t="shared" si="2"/>
        <v>191</v>
      </c>
      <c r="O13" s="202">
        <f t="shared" si="3"/>
        <v>9.009433962264151E-3</v>
      </c>
      <c r="P13" s="133">
        <v>200</v>
      </c>
      <c r="Q13" s="133">
        <f t="shared" si="4"/>
        <v>391</v>
      </c>
      <c r="R13" s="133">
        <f t="shared" si="14"/>
        <v>169005</v>
      </c>
      <c r="S13" s="199">
        <f t="shared" si="15"/>
        <v>6118916</v>
      </c>
      <c r="T13" s="76">
        <f t="shared" si="5"/>
        <v>2.0788143828960157</v>
      </c>
      <c r="U13" s="76">
        <f t="shared" si="6"/>
        <v>1.9768175582990397</v>
      </c>
      <c r="V13" s="76">
        <f t="shared" si="7"/>
        <v>2.3243423243423242</v>
      </c>
      <c r="W13" s="76">
        <f t="shared" si="8"/>
        <v>5.0952099999999998</v>
      </c>
      <c r="X13" s="133">
        <v>5095.21</v>
      </c>
      <c r="Y13" s="133">
        <v>452.32</v>
      </c>
      <c r="Z13" s="133">
        <v>0.11</v>
      </c>
      <c r="AA13" s="133">
        <v>26.14</v>
      </c>
      <c r="AB13" s="133">
        <v>34.07</v>
      </c>
      <c r="AC13" s="202">
        <f t="shared" si="9"/>
        <v>0.58531192624532324</v>
      </c>
      <c r="AD13" s="202">
        <f t="shared" si="10"/>
        <v>0.56492621422851008</v>
      </c>
      <c r="AE13" s="76">
        <f t="shared" si="11"/>
        <v>5.4278399999999998</v>
      </c>
      <c r="AF13" s="202">
        <f t="shared" si="12"/>
        <v>0.12226223136716964</v>
      </c>
      <c r="AG13" s="103">
        <v>0.55555555555555558</v>
      </c>
      <c r="AH13" s="103">
        <v>0.48472222222222222</v>
      </c>
      <c r="AI13" s="133" t="s">
        <v>755</v>
      </c>
      <c r="AJ13" s="103">
        <v>7.0833333333333331E-2</v>
      </c>
      <c r="AK13" s="179" t="s">
        <v>749</v>
      </c>
      <c r="AL13" s="103">
        <v>0.25555555555555559</v>
      </c>
      <c r="AM13" s="103">
        <v>0.71736111111111101</v>
      </c>
      <c r="AN13" s="103">
        <f t="shared" si="16"/>
        <v>0.46180555555555541</v>
      </c>
      <c r="AO13" s="180" t="s">
        <v>751</v>
      </c>
      <c r="AP13" s="225" t="s">
        <v>756</v>
      </c>
    </row>
    <row r="14" spans="1:42" ht="175">
      <c r="A14" s="201">
        <v>43807</v>
      </c>
      <c r="B14" s="103">
        <v>0.26458333333333334</v>
      </c>
      <c r="C14" s="103">
        <v>0.72013888888888899</v>
      </c>
      <c r="D14" s="152">
        <f t="shared" si="0"/>
        <v>0.45555555555555566</v>
      </c>
      <c r="E14" s="133">
        <v>1094</v>
      </c>
      <c r="F14" s="133">
        <v>2961</v>
      </c>
      <c r="G14" s="133">
        <v>0</v>
      </c>
      <c r="H14" s="133">
        <v>3270</v>
      </c>
      <c r="I14" s="133">
        <v>3665</v>
      </c>
      <c r="J14" s="133">
        <v>3533</v>
      </c>
      <c r="K14" s="133">
        <v>7230</v>
      </c>
      <c r="L14" s="133">
        <f t="shared" si="1"/>
        <v>21753</v>
      </c>
      <c r="M14" s="133">
        <v>21500</v>
      </c>
      <c r="N14" s="133">
        <f t="shared" si="2"/>
        <v>253</v>
      </c>
      <c r="O14" s="202">
        <f t="shared" si="3"/>
        <v>1.1767441860465116E-2</v>
      </c>
      <c r="P14" s="133">
        <v>300</v>
      </c>
      <c r="Q14" s="133">
        <f t="shared" si="4"/>
        <v>553</v>
      </c>
      <c r="R14" s="133">
        <f t="shared" si="14"/>
        <v>190758</v>
      </c>
      <c r="S14" s="199">
        <f t="shared" si="15"/>
        <v>6140669</v>
      </c>
      <c r="T14" s="76">
        <f t="shared" si="5"/>
        <v>2.1139941690962099</v>
      </c>
      <c r="U14" s="76">
        <f t="shared" si="6"/>
        <v>1.9921810699588478</v>
      </c>
      <c r="V14" s="76">
        <f t="shared" si="7"/>
        <v>2.4075924075924076</v>
      </c>
      <c r="W14" s="76">
        <f t="shared" si="8"/>
        <v>4.1070200000000003</v>
      </c>
      <c r="X14" s="133">
        <v>4107.0200000000004</v>
      </c>
      <c r="Y14" s="133">
        <v>372.57</v>
      </c>
      <c r="Z14" s="133">
        <v>0.36</v>
      </c>
      <c r="AA14" s="133">
        <v>26.55</v>
      </c>
      <c r="AB14" s="133">
        <v>32.630000000000003</v>
      </c>
      <c r="AC14" s="202">
        <f t="shared" si="9"/>
        <v>0.73253969067949343</v>
      </c>
      <c r="AD14" s="202">
        <f t="shared" si="10"/>
        <v>0.71107686377433688</v>
      </c>
      <c r="AE14" s="76">
        <f t="shared" si="11"/>
        <v>4.4708399999999999</v>
      </c>
      <c r="AF14" s="202">
        <f t="shared" si="12"/>
        <v>0.12433127572016461</v>
      </c>
      <c r="AG14" s="146" t="s">
        <v>758</v>
      </c>
      <c r="AH14" s="146" t="s">
        <v>759</v>
      </c>
      <c r="AI14" s="146" t="s">
        <v>760</v>
      </c>
      <c r="AJ14" s="103">
        <v>8.3333333333333332E-3</v>
      </c>
      <c r="AK14" s="179" t="s">
        <v>789</v>
      </c>
      <c r="AL14" s="185" t="s">
        <v>761</v>
      </c>
      <c r="AM14" s="185" t="s">
        <v>762</v>
      </c>
      <c r="AN14" s="152" t="s">
        <v>763</v>
      </c>
      <c r="AO14" s="180" t="s">
        <v>790</v>
      </c>
      <c r="AP14" s="178" t="s">
        <v>757</v>
      </c>
    </row>
    <row r="15" spans="1:42" ht="187.5">
      <c r="A15" s="201">
        <v>43808</v>
      </c>
      <c r="B15" s="103">
        <v>0.2638888888888889</v>
      </c>
      <c r="C15" s="103">
        <v>0.72013888888888899</v>
      </c>
      <c r="D15" s="152">
        <f t="shared" si="0"/>
        <v>0.4562500000000001</v>
      </c>
      <c r="E15" s="133">
        <v>1579</v>
      </c>
      <c r="F15" s="133">
        <v>3696</v>
      </c>
      <c r="G15" s="133">
        <v>0</v>
      </c>
      <c r="H15" s="133">
        <v>3783</v>
      </c>
      <c r="I15" s="133">
        <v>4450</v>
      </c>
      <c r="J15" s="133">
        <v>4423</v>
      </c>
      <c r="K15" s="133">
        <v>8830</v>
      </c>
      <c r="L15" s="133">
        <f t="shared" si="1"/>
        <v>26761</v>
      </c>
      <c r="M15" s="133">
        <v>26600</v>
      </c>
      <c r="N15" s="133">
        <f t="shared" si="2"/>
        <v>161</v>
      </c>
      <c r="O15" s="202">
        <f t="shared" si="3"/>
        <v>6.0526315789473685E-3</v>
      </c>
      <c r="P15" s="133">
        <v>200</v>
      </c>
      <c r="Q15" s="133">
        <f t="shared" si="4"/>
        <v>361</v>
      </c>
      <c r="R15" s="133">
        <f t="shared" si="14"/>
        <v>217519</v>
      </c>
      <c r="S15" s="199">
        <f t="shared" si="15"/>
        <v>6167430</v>
      </c>
      <c r="T15" s="76">
        <f t="shared" si="5"/>
        <v>2.6006802721088436</v>
      </c>
      <c r="U15" s="76">
        <f t="shared" si="6"/>
        <v>2.4596707818930041</v>
      </c>
      <c r="V15" s="76">
        <f t="shared" si="7"/>
        <v>2.9403929403929405</v>
      </c>
      <c r="W15" s="76">
        <f t="shared" si="8"/>
        <v>4.8370100000000003</v>
      </c>
      <c r="X15" s="133">
        <v>4837.01</v>
      </c>
      <c r="Y15" s="133">
        <v>448.68</v>
      </c>
      <c r="Z15" s="133">
        <v>0.51</v>
      </c>
      <c r="AA15" s="133">
        <v>27</v>
      </c>
      <c r="AB15" s="133">
        <v>34.61</v>
      </c>
      <c r="AC15" s="202">
        <f t="shared" si="9"/>
        <v>0.74717783371361945</v>
      </c>
      <c r="AD15" s="202">
        <f t="shared" si="10"/>
        <v>0.71960517842278593</v>
      </c>
      <c r="AE15" s="76">
        <f t="shared" si="11"/>
        <v>5.3841599999999996</v>
      </c>
      <c r="AF15" s="202">
        <f t="shared" si="12"/>
        <v>0.15295496113397347</v>
      </c>
      <c r="AG15" s="133"/>
      <c r="AH15" s="133"/>
      <c r="AI15" s="133"/>
      <c r="AJ15" s="133">
        <f t="shared" si="13"/>
        <v>0</v>
      </c>
      <c r="AK15" s="179" t="s">
        <v>765</v>
      </c>
      <c r="AL15" s="103">
        <v>0.2638888888888889</v>
      </c>
      <c r="AM15" s="103">
        <v>0.72013888888888899</v>
      </c>
      <c r="AN15" s="103">
        <f t="shared" si="16"/>
        <v>0.4562500000000001</v>
      </c>
      <c r="AO15" s="180" t="s">
        <v>764</v>
      </c>
      <c r="AP15" s="178" t="s">
        <v>766</v>
      </c>
    </row>
    <row r="16" spans="1:42" ht="187.5">
      <c r="A16" s="201">
        <v>43809</v>
      </c>
      <c r="B16" s="103">
        <v>0.26458333333333334</v>
      </c>
      <c r="C16" s="103">
        <v>0.71805555555555556</v>
      </c>
      <c r="D16" s="152">
        <f t="shared" si="0"/>
        <v>0.45347222222222222</v>
      </c>
      <c r="E16" s="133">
        <v>1449</v>
      </c>
      <c r="F16" s="133">
        <v>3464</v>
      </c>
      <c r="G16" s="133">
        <v>0</v>
      </c>
      <c r="H16" s="133">
        <v>3747</v>
      </c>
      <c r="I16" s="133">
        <v>4249</v>
      </c>
      <c r="J16" s="133">
        <v>4187</v>
      </c>
      <c r="K16" s="133">
        <v>8320</v>
      </c>
      <c r="L16" s="133">
        <f t="shared" si="1"/>
        <v>25416</v>
      </c>
      <c r="M16" s="133">
        <v>25200</v>
      </c>
      <c r="N16" s="133">
        <f t="shared" si="2"/>
        <v>216</v>
      </c>
      <c r="O16" s="202">
        <f t="shared" si="3"/>
        <v>8.5714285714285719E-3</v>
      </c>
      <c r="P16" s="133">
        <v>200</v>
      </c>
      <c r="Q16" s="133">
        <f t="shared" si="4"/>
        <v>416</v>
      </c>
      <c r="R16" s="133">
        <f t="shared" si="14"/>
        <v>242935</v>
      </c>
      <c r="S16" s="199">
        <f t="shared" si="15"/>
        <v>6192846</v>
      </c>
      <c r="T16" s="76">
        <f t="shared" si="5"/>
        <v>2.4699708454810496</v>
      </c>
      <c r="U16" s="76">
        <f t="shared" si="6"/>
        <v>2.3451303155006857</v>
      </c>
      <c r="V16" s="76">
        <f t="shared" si="7"/>
        <v>2.7705627705627704</v>
      </c>
      <c r="W16" s="76">
        <f t="shared" si="8"/>
        <v>4.5426599999999997</v>
      </c>
      <c r="X16" s="133">
        <v>4542.66</v>
      </c>
      <c r="Y16" s="133">
        <v>404.7</v>
      </c>
      <c r="Z16" s="133">
        <v>0.22</v>
      </c>
      <c r="AA16" s="133">
        <v>26</v>
      </c>
      <c r="AB16" s="133">
        <v>33.29</v>
      </c>
      <c r="AC16" s="202">
        <f t="shared" si="9"/>
        <v>0.79156127290396494</v>
      </c>
      <c r="AD16" s="202">
        <f t="shared" si="10"/>
        <v>0.7663630279668493</v>
      </c>
      <c r="AE16" s="76">
        <f t="shared" si="11"/>
        <v>4.8563999999999998</v>
      </c>
      <c r="AF16" s="202">
        <f t="shared" si="12"/>
        <v>0.14526748971193415</v>
      </c>
      <c r="AG16" s="133"/>
      <c r="AH16" s="133"/>
      <c r="AI16" s="133"/>
      <c r="AJ16" s="133">
        <f t="shared" si="13"/>
        <v>0</v>
      </c>
      <c r="AK16" s="179" t="s">
        <v>765</v>
      </c>
      <c r="AL16" s="103">
        <v>0.26458333333333334</v>
      </c>
      <c r="AM16" s="103">
        <v>0.71805555555555556</v>
      </c>
      <c r="AN16" s="103">
        <f t="shared" si="16"/>
        <v>0.45347222222222222</v>
      </c>
      <c r="AO16" s="180" t="s">
        <v>764</v>
      </c>
      <c r="AP16" s="178" t="s">
        <v>767</v>
      </c>
    </row>
    <row r="17" spans="1:42" ht="175">
      <c r="A17" s="201">
        <v>43810</v>
      </c>
      <c r="B17" s="103">
        <v>0.2638888888888889</v>
      </c>
      <c r="C17" s="103">
        <v>0.71319444444444446</v>
      </c>
      <c r="D17" s="152">
        <f t="shared" si="0"/>
        <v>0.44930555555555557</v>
      </c>
      <c r="E17" s="133">
        <v>1553</v>
      </c>
      <c r="F17" s="133">
        <v>3722</v>
      </c>
      <c r="G17" s="133">
        <v>0</v>
      </c>
      <c r="H17" s="133">
        <v>3892</v>
      </c>
      <c r="I17" s="133">
        <v>4478</v>
      </c>
      <c r="J17" s="133">
        <v>4314</v>
      </c>
      <c r="K17" s="133">
        <v>8800</v>
      </c>
      <c r="L17" s="133">
        <f t="shared" si="1"/>
        <v>26759</v>
      </c>
      <c r="M17" s="133">
        <v>26500</v>
      </c>
      <c r="N17" s="133">
        <f t="shared" si="2"/>
        <v>259</v>
      </c>
      <c r="O17" s="202">
        <f t="shared" si="3"/>
        <v>9.7735849056603766E-3</v>
      </c>
      <c r="P17" s="133">
        <v>200</v>
      </c>
      <c r="Q17" s="133">
        <f t="shared" si="4"/>
        <v>459</v>
      </c>
      <c r="R17" s="133">
        <f t="shared" si="14"/>
        <v>269694</v>
      </c>
      <c r="S17" s="199">
        <f t="shared" si="15"/>
        <v>6219605</v>
      </c>
      <c r="T17" s="76">
        <f t="shared" si="5"/>
        <v>2.6004859086491741</v>
      </c>
      <c r="U17" s="76">
        <f t="shared" si="6"/>
        <v>2.4635116598079563</v>
      </c>
      <c r="V17" s="76">
        <f t="shared" si="7"/>
        <v>2.9304029304029302</v>
      </c>
      <c r="W17" s="76">
        <f t="shared" si="8"/>
        <v>5.02074</v>
      </c>
      <c r="X17" s="133">
        <v>5020.74</v>
      </c>
      <c r="Y17" s="133">
        <v>452.03</v>
      </c>
      <c r="Z17" s="133">
        <v>0.42</v>
      </c>
      <c r="AA17" s="133">
        <v>26</v>
      </c>
      <c r="AB17" s="133">
        <v>34.32</v>
      </c>
      <c r="AC17" s="202">
        <f t="shared" si="9"/>
        <v>0.75304696449915565</v>
      </c>
      <c r="AD17" s="202">
        <f t="shared" si="10"/>
        <v>0.72609631729608826</v>
      </c>
      <c r="AE17" s="76">
        <f t="shared" si="11"/>
        <v>5.4243600000000001</v>
      </c>
      <c r="AF17" s="202">
        <f t="shared" si="12"/>
        <v>0.15294352994970278</v>
      </c>
      <c r="AG17" s="133"/>
      <c r="AH17" s="133"/>
      <c r="AI17" s="133"/>
      <c r="AJ17" s="133">
        <f t="shared" si="13"/>
        <v>0</v>
      </c>
      <c r="AK17" s="179" t="s">
        <v>765</v>
      </c>
      <c r="AL17" s="103">
        <v>0.2638888888888889</v>
      </c>
      <c r="AM17" s="103">
        <v>0.72013888888888899</v>
      </c>
      <c r="AN17" s="103">
        <f t="shared" si="16"/>
        <v>0.4562500000000001</v>
      </c>
      <c r="AO17" s="180" t="s">
        <v>764</v>
      </c>
      <c r="AP17" s="178" t="s">
        <v>768</v>
      </c>
    </row>
    <row r="18" spans="1:42" ht="187.5">
      <c r="A18" s="201">
        <v>43811</v>
      </c>
      <c r="B18" s="103">
        <v>0.26527777777777778</v>
      </c>
      <c r="C18" s="103">
        <v>0.6743055555555556</v>
      </c>
      <c r="D18" s="152">
        <f t="shared" si="0"/>
        <v>0.40902777777777782</v>
      </c>
      <c r="E18" s="133">
        <v>1098</v>
      </c>
      <c r="F18" s="133">
        <v>2594</v>
      </c>
      <c r="G18" s="133">
        <v>0</v>
      </c>
      <c r="H18" s="133">
        <v>2735</v>
      </c>
      <c r="I18" s="133">
        <v>3103</v>
      </c>
      <c r="J18" s="133">
        <v>3038</v>
      </c>
      <c r="K18" s="133">
        <v>6150</v>
      </c>
      <c r="L18" s="133">
        <f t="shared" si="1"/>
        <v>18718</v>
      </c>
      <c r="M18" s="133">
        <v>18500</v>
      </c>
      <c r="N18" s="133">
        <f t="shared" si="2"/>
        <v>218</v>
      </c>
      <c r="O18" s="202">
        <f t="shared" si="3"/>
        <v>1.1783783783783783E-2</v>
      </c>
      <c r="P18" s="133">
        <v>300</v>
      </c>
      <c r="Q18" s="133">
        <f t="shared" si="4"/>
        <v>518</v>
      </c>
      <c r="R18" s="133">
        <f t="shared" si="14"/>
        <v>288412</v>
      </c>
      <c r="S18" s="199">
        <f t="shared" si="15"/>
        <v>6238323</v>
      </c>
      <c r="T18" s="76">
        <f t="shared" si="5"/>
        <v>1.819047619047619</v>
      </c>
      <c r="U18" s="76">
        <f t="shared" si="6"/>
        <v>1.72400548696845</v>
      </c>
      <c r="V18" s="76">
        <f t="shared" si="7"/>
        <v>2.0479520479520481</v>
      </c>
      <c r="W18" s="76">
        <f t="shared" si="8"/>
        <v>3.5019200000000001</v>
      </c>
      <c r="X18" s="133">
        <v>3501.92</v>
      </c>
      <c r="Y18" s="133">
        <v>344.74</v>
      </c>
      <c r="Z18" s="133">
        <v>0.3</v>
      </c>
      <c r="AA18" s="133">
        <v>25</v>
      </c>
      <c r="AB18" s="133">
        <v>31.24</v>
      </c>
      <c r="AC18" s="202">
        <f t="shared" si="9"/>
        <v>0.7587106720850737</v>
      </c>
      <c r="AD18" s="202">
        <f t="shared" si="10"/>
        <v>0.74053075044483996</v>
      </c>
      <c r="AE18" s="76">
        <f t="shared" si="11"/>
        <v>4.1368799999999997</v>
      </c>
      <c r="AF18" s="202">
        <f t="shared" si="12"/>
        <v>0.10698445358939186</v>
      </c>
      <c r="AG18" s="133"/>
      <c r="AH18" s="133"/>
      <c r="AI18" s="133"/>
      <c r="AJ18" s="133">
        <f t="shared" si="13"/>
        <v>0</v>
      </c>
      <c r="AK18" s="179" t="s">
        <v>765</v>
      </c>
      <c r="AL18" s="103">
        <v>0.26527777777777778</v>
      </c>
      <c r="AM18" s="103">
        <v>0.6743055555555556</v>
      </c>
      <c r="AN18" s="103">
        <f t="shared" si="16"/>
        <v>0.40902777777777782</v>
      </c>
      <c r="AO18" s="180" t="s">
        <v>764</v>
      </c>
      <c r="AP18" s="178" t="s">
        <v>769</v>
      </c>
    </row>
    <row r="19" spans="1:42" ht="187.5">
      <c r="A19" s="201">
        <v>43812</v>
      </c>
      <c r="B19" s="103">
        <v>0.26597222222222222</v>
      </c>
      <c r="C19" s="103">
        <v>0.72013888888888899</v>
      </c>
      <c r="D19" s="152">
        <f t="shared" si="0"/>
        <v>0.45416666666666677</v>
      </c>
      <c r="E19" s="133">
        <v>1311</v>
      </c>
      <c r="F19" s="133">
        <v>3240</v>
      </c>
      <c r="G19" s="133">
        <v>0</v>
      </c>
      <c r="H19" s="133">
        <v>3489</v>
      </c>
      <c r="I19" s="133">
        <v>4034</v>
      </c>
      <c r="J19" s="133">
        <v>3993</v>
      </c>
      <c r="K19" s="133">
        <v>7930</v>
      </c>
      <c r="L19" s="133">
        <f t="shared" si="1"/>
        <v>23997</v>
      </c>
      <c r="M19" s="133">
        <v>23800</v>
      </c>
      <c r="N19" s="133">
        <f t="shared" si="2"/>
        <v>197</v>
      </c>
      <c r="O19" s="202">
        <f t="shared" si="3"/>
        <v>8.2773109243697487E-3</v>
      </c>
      <c r="P19" s="133">
        <v>200</v>
      </c>
      <c r="Q19" s="133">
        <f t="shared" si="4"/>
        <v>397</v>
      </c>
      <c r="R19" s="133">
        <f t="shared" si="14"/>
        <v>312409</v>
      </c>
      <c r="S19" s="199">
        <f t="shared" si="15"/>
        <v>6262320</v>
      </c>
      <c r="T19" s="76">
        <f t="shared" si="5"/>
        <v>2.3320699708454811</v>
      </c>
      <c r="U19" s="76">
        <f t="shared" si="6"/>
        <v>2.2039780521262005</v>
      </c>
      <c r="V19" s="76">
        <f t="shared" si="7"/>
        <v>2.6406926406926408</v>
      </c>
      <c r="W19" s="76">
        <f t="shared" si="8"/>
        <v>4.2484200000000003</v>
      </c>
      <c r="X19" s="133">
        <v>4248.42</v>
      </c>
      <c r="Y19" s="133">
        <v>396.15</v>
      </c>
      <c r="Z19" s="133">
        <v>0.24</v>
      </c>
      <c r="AA19" s="133">
        <v>26</v>
      </c>
      <c r="AB19" s="133">
        <v>32.79</v>
      </c>
      <c r="AC19" s="202">
        <f t="shared" si="9"/>
        <v>0.76233044598413469</v>
      </c>
      <c r="AD19" s="202">
        <f t="shared" si="10"/>
        <v>0.73952639795514363</v>
      </c>
      <c r="AE19" s="76">
        <f t="shared" si="11"/>
        <v>4.7537999999999991</v>
      </c>
      <c r="AF19" s="202">
        <f t="shared" si="12"/>
        <v>0.13715706447187928</v>
      </c>
      <c r="AG19" s="133"/>
      <c r="AH19" s="133"/>
      <c r="AI19" s="133"/>
      <c r="AJ19" s="133">
        <f t="shared" si="13"/>
        <v>0</v>
      </c>
      <c r="AK19" s="179" t="s">
        <v>765</v>
      </c>
      <c r="AL19" s="103">
        <v>0.26597222222222222</v>
      </c>
      <c r="AM19" s="103">
        <v>0.72013888888888899</v>
      </c>
      <c r="AN19" s="103">
        <f t="shared" si="16"/>
        <v>0.45416666666666677</v>
      </c>
      <c r="AO19" s="180" t="s">
        <v>764</v>
      </c>
      <c r="AP19" s="178" t="s">
        <v>770</v>
      </c>
    </row>
    <row r="20" spans="1:42" ht="187.5">
      <c r="A20" s="201">
        <v>43813</v>
      </c>
      <c r="B20" s="103">
        <v>0.26458333333333334</v>
      </c>
      <c r="C20" s="103">
        <v>0.71805555555555556</v>
      </c>
      <c r="D20" s="152">
        <f t="shared" si="0"/>
        <v>0.45347222222222222</v>
      </c>
      <c r="E20" s="133">
        <v>1446</v>
      </c>
      <c r="F20" s="133">
        <v>3501</v>
      </c>
      <c r="G20" s="133">
        <v>0</v>
      </c>
      <c r="H20" s="133">
        <v>3785</v>
      </c>
      <c r="I20" s="133">
        <v>4264</v>
      </c>
      <c r="J20" s="133">
        <v>4088</v>
      </c>
      <c r="K20" s="133">
        <v>8220</v>
      </c>
      <c r="L20" s="133">
        <f t="shared" si="1"/>
        <v>25304</v>
      </c>
      <c r="M20" s="133">
        <v>25100</v>
      </c>
      <c r="N20" s="133">
        <f t="shared" si="2"/>
        <v>204</v>
      </c>
      <c r="O20" s="202">
        <f t="shared" si="3"/>
        <v>8.1274900398406371E-3</v>
      </c>
      <c r="P20" s="133">
        <v>300</v>
      </c>
      <c r="Q20" s="133">
        <f t="shared" si="4"/>
        <v>504</v>
      </c>
      <c r="R20" s="133">
        <f t="shared" si="14"/>
        <v>337713</v>
      </c>
      <c r="S20" s="199">
        <f t="shared" si="15"/>
        <v>6287624</v>
      </c>
      <c r="T20" s="76">
        <f t="shared" si="5"/>
        <v>2.4590864917395532</v>
      </c>
      <c r="U20" s="76">
        <f t="shared" si="6"/>
        <v>2.3434842249657066</v>
      </c>
      <c r="V20" s="76">
        <f t="shared" si="7"/>
        <v>2.7372627372627374</v>
      </c>
      <c r="W20" s="76">
        <f t="shared" si="8"/>
        <v>4.5915299999999997</v>
      </c>
      <c r="X20" s="133">
        <v>4591.53</v>
      </c>
      <c r="Y20" s="133">
        <v>412.46</v>
      </c>
      <c r="Z20" s="133">
        <v>0.57999999999999996</v>
      </c>
      <c r="AA20" s="133">
        <v>27</v>
      </c>
      <c r="AB20" s="133">
        <v>34.090000000000003</v>
      </c>
      <c r="AC20" s="202">
        <f t="shared" si="9"/>
        <v>0.77324635641719375</v>
      </c>
      <c r="AD20" s="202">
        <f t="shared" si="10"/>
        <v>0.74625572839863774</v>
      </c>
      <c r="AE20" s="76">
        <f t="shared" si="11"/>
        <v>4.9495199999999997</v>
      </c>
      <c r="AF20" s="202">
        <f t="shared" si="12"/>
        <v>0.1446273433927755</v>
      </c>
      <c r="AG20" s="133"/>
      <c r="AH20" s="133"/>
      <c r="AI20" s="133"/>
      <c r="AJ20" s="133">
        <f t="shared" si="13"/>
        <v>0</v>
      </c>
      <c r="AK20" s="179" t="s">
        <v>765</v>
      </c>
      <c r="AL20" s="103">
        <v>0.26458333333333334</v>
      </c>
      <c r="AM20" s="103">
        <v>0.71805555555555556</v>
      </c>
      <c r="AN20" s="103">
        <f t="shared" si="16"/>
        <v>0.45347222222222222</v>
      </c>
      <c r="AO20" s="180" t="s">
        <v>764</v>
      </c>
      <c r="AP20" s="178" t="s">
        <v>771</v>
      </c>
    </row>
    <row r="21" spans="1:42" ht="200">
      <c r="A21" s="201">
        <v>43814</v>
      </c>
      <c r="B21" s="103">
        <v>0.26597222222222222</v>
      </c>
      <c r="C21" s="103">
        <v>0.71805555555555556</v>
      </c>
      <c r="D21" s="152">
        <f t="shared" si="0"/>
        <v>0.45208333333333334</v>
      </c>
      <c r="E21" s="133">
        <v>1136</v>
      </c>
      <c r="F21" s="133">
        <v>3887</v>
      </c>
      <c r="G21" s="133">
        <v>0</v>
      </c>
      <c r="H21" s="133">
        <v>4151</v>
      </c>
      <c r="I21" s="133">
        <v>4715</v>
      </c>
      <c r="J21" s="133">
        <v>4579</v>
      </c>
      <c r="K21" s="133">
        <v>9270</v>
      </c>
      <c r="L21" s="133">
        <f t="shared" si="1"/>
        <v>27738</v>
      </c>
      <c r="M21" s="133">
        <v>27500</v>
      </c>
      <c r="N21" s="133">
        <f t="shared" si="2"/>
        <v>238</v>
      </c>
      <c r="O21" s="202">
        <f t="shared" si="3"/>
        <v>8.6545454545454547E-3</v>
      </c>
      <c r="P21" s="133">
        <v>200</v>
      </c>
      <c r="Q21" s="133">
        <f t="shared" si="4"/>
        <v>438</v>
      </c>
      <c r="R21" s="133">
        <f t="shared" si="14"/>
        <v>365451</v>
      </c>
      <c r="S21" s="199">
        <f t="shared" si="15"/>
        <v>6315362</v>
      </c>
      <c r="T21" s="76">
        <f t="shared" si="5"/>
        <v>2.6956268221574344</v>
      </c>
      <c r="U21" s="76">
        <f t="shared" si="6"/>
        <v>2.5333333333333332</v>
      </c>
      <c r="V21" s="76">
        <f t="shared" si="7"/>
        <v>3.086913086913087</v>
      </c>
      <c r="W21" s="76">
        <f t="shared" si="8"/>
        <v>5.1913500000000008</v>
      </c>
      <c r="X21" s="133">
        <v>5191.3500000000004</v>
      </c>
      <c r="Y21" s="133">
        <v>478.17</v>
      </c>
      <c r="Z21" s="133">
        <v>0.28000000000000003</v>
      </c>
      <c r="AA21" s="133">
        <v>26</v>
      </c>
      <c r="AB21" s="133">
        <v>34.76</v>
      </c>
      <c r="AC21" s="202">
        <f t="shared" si="9"/>
        <v>0.73339095925430331</v>
      </c>
      <c r="AD21" s="202">
        <f t="shared" si="10"/>
        <v>0.70590463952698679</v>
      </c>
      <c r="AE21" s="76">
        <f t="shared" si="11"/>
        <v>5.7380399999999998</v>
      </c>
      <c r="AF21" s="202">
        <f t="shared" si="12"/>
        <v>0.15853909465020577</v>
      </c>
      <c r="AG21" s="133"/>
      <c r="AH21" s="133"/>
      <c r="AI21" s="133"/>
      <c r="AJ21" s="133">
        <f t="shared" si="13"/>
        <v>0</v>
      </c>
      <c r="AK21" s="179" t="s">
        <v>765</v>
      </c>
      <c r="AL21" s="103">
        <v>0.26597222222222222</v>
      </c>
      <c r="AM21" s="103">
        <v>0.71805555555555556</v>
      </c>
      <c r="AN21" s="103">
        <f t="shared" si="16"/>
        <v>0.45208333333333334</v>
      </c>
      <c r="AO21" s="180" t="s">
        <v>764</v>
      </c>
      <c r="AP21" s="178" t="s">
        <v>772</v>
      </c>
    </row>
    <row r="22" spans="1:42" ht="200">
      <c r="A22" s="201">
        <v>43815</v>
      </c>
      <c r="B22" s="103">
        <v>0.2673611111111111</v>
      </c>
      <c r="C22" s="103">
        <v>0.71805555555555556</v>
      </c>
      <c r="D22" s="152">
        <f t="shared" si="0"/>
        <v>0.45069444444444445</v>
      </c>
      <c r="E22" s="133">
        <v>1411</v>
      </c>
      <c r="F22" s="133">
        <v>3345</v>
      </c>
      <c r="G22" s="133">
        <v>0</v>
      </c>
      <c r="H22" s="133">
        <v>3332</v>
      </c>
      <c r="I22" s="133">
        <v>3830</v>
      </c>
      <c r="J22" s="133">
        <v>3927</v>
      </c>
      <c r="K22" s="133">
        <v>7920</v>
      </c>
      <c r="L22" s="133">
        <f t="shared" si="1"/>
        <v>23765</v>
      </c>
      <c r="M22" s="133">
        <v>23600</v>
      </c>
      <c r="N22" s="133">
        <f t="shared" si="2"/>
        <v>165</v>
      </c>
      <c r="O22" s="202">
        <f t="shared" si="3"/>
        <v>6.9915254237288135E-3</v>
      </c>
      <c r="P22" s="133">
        <v>300</v>
      </c>
      <c r="Q22" s="133">
        <f t="shared" si="4"/>
        <v>465</v>
      </c>
      <c r="R22" s="133">
        <f t="shared" si="14"/>
        <v>389216</v>
      </c>
      <c r="S22" s="199">
        <f t="shared" si="15"/>
        <v>6339127</v>
      </c>
      <c r="T22" s="76">
        <f t="shared" si="5"/>
        <v>2.3095238095238093</v>
      </c>
      <c r="U22" s="76">
        <f t="shared" si="6"/>
        <v>2.173525377229081</v>
      </c>
      <c r="V22" s="76">
        <f t="shared" si="7"/>
        <v>2.6373626373626373</v>
      </c>
      <c r="W22" s="76">
        <f t="shared" si="8"/>
        <v>4.5185600000000008</v>
      </c>
      <c r="X22" s="133">
        <v>4518.5600000000004</v>
      </c>
      <c r="Y22" s="133">
        <v>409.47</v>
      </c>
      <c r="Z22" s="133">
        <v>0.18</v>
      </c>
      <c r="AA22" s="133">
        <v>26</v>
      </c>
      <c r="AB22" s="133">
        <v>33.229999999999997</v>
      </c>
      <c r="AC22" s="202">
        <f t="shared" si="9"/>
        <v>0.73602871064124653</v>
      </c>
      <c r="AD22" s="202">
        <f t="shared" si="10"/>
        <v>0.71276784809310911</v>
      </c>
      <c r="AE22" s="76">
        <f t="shared" si="11"/>
        <v>4.91364</v>
      </c>
      <c r="AF22" s="202">
        <f t="shared" si="12"/>
        <v>0.1358310470964792</v>
      </c>
      <c r="AG22" s="103">
        <v>0.38819444444444445</v>
      </c>
      <c r="AH22" s="103">
        <v>0.3833333333333333</v>
      </c>
      <c r="AI22" s="133" t="s">
        <v>363</v>
      </c>
      <c r="AJ22" s="211">
        <f t="shared" si="13"/>
        <v>4.8611111111111494E-3</v>
      </c>
      <c r="AK22" s="179" t="s">
        <v>765</v>
      </c>
      <c r="AL22" s="103">
        <v>0.2673611111111111</v>
      </c>
      <c r="AM22" s="103">
        <v>0.71805555555555556</v>
      </c>
      <c r="AN22" s="103">
        <f t="shared" si="16"/>
        <v>0.45069444444444445</v>
      </c>
      <c r="AO22" s="180" t="s">
        <v>764</v>
      </c>
      <c r="AP22" s="178" t="s">
        <v>773</v>
      </c>
    </row>
    <row r="23" spans="1:42" ht="175">
      <c r="A23" s="201">
        <v>43816</v>
      </c>
      <c r="B23" s="103">
        <v>0.26805555555555555</v>
      </c>
      <c r="C23" s="103">
        <v>0.71805555555555556</v>
      </c>
      <c r="D23" s="152">
        <f t="shared" si="0"/>
        <v>0.45</v>
      </c>
      <c r="E23" s="133">
        <v>1425</v>
      </c>
      <c r="F23" s="133">
        <v>3317</v>
      </c>
      <c r="G23" s="133">
        <v>0</v>
      </c>
      <c r="H23" s="133">
        <v>3478</v>
      </c>
      <c r="I23" s="133">
        <v>3992</v>
      </c>
      <c r="J23" s="133">
        <v>3877</v>
      </c>
      <c r="K23" s="133">
        <v>7850</v>
      </c>
      <c r="L23" s="133">
        <f t="shared" si="1"/>
        <v>23939</v>
      </c>
      <c r="M23" s="133">
        <v>23700</v>
      </c>
      <c r="N23" s="133">
        <f t="shared" si="2"/>
        <v>239</v>
      </c>
      <c r="O23" s="202">
        <f t="shared" si="3"/>
        <v>1.0084388185654009E-2</v>
      </c>
      <c r="P23" s="133">
        <v>200</v>
      </c>
      <c r="Q23" s="133">
        <f t="shared" si="4"/>
        <v>439</v>
      </c>
      <c r="R23" s="133">
        <f t="shared" si="14"/>
        <v>413155</v>
      </c>
      <c r="S23" s="199">
        <f t="shared" si="15"/>
        <v>6363066</v>
      </c>
      <c r="T23" s="76">
        <f t="shared" si="5"/>
        <v>2.3264334305150633</v>
      </c>
      <c r="U23" s="76">
        <f t="shared" si="6"/>
        <v>2.2069958847736624</v>
      </c>
      <c r="V23" s="76">
        <f t="shared" si="7"/>
        <v>2.6140526140526141</v>
      </c>
      <c r="W23" s="76">
        <f t="shared" si="8"/>
        <v>4.31114</v>
      </c>
      <c r="X23" s="133">
        <v>4311.1400000000003</v>
      </c>
      <c r="Y23" s="133">
        <v>400.55</v>
      </c>
      <c r="Z23" s="133">
        <v>0.34</v>
      </c>
      <c r="AA23" s="133">
        <v>26</v>
      </c>
      <c r="AB23" s="133">
        <v>32.61</v>
      </c>
      <c r="AC23" s="202">
        <f t="shared" si="9"/>
        <v>0.75909824063040676</v>
      </c>
      <c r="AD23" s="202">
        <f t="shared" si="10"/>
        <v>0.73691556820340876</v>
      </c>
      <c r="AE23" s="76">
        <f t="shared" si="11"/>
        <v>4.8066000000000004</v>
      </c>
      <c r="AF23" s="202">
        <f t="shared" si="12"/>
        <v>0.13682556012802927</v>
      </c>
      <c r="AG23" s="133"/>
      <c r="AH23" s="133"/>
      <c r="AI23" s="133"/>
      <c r="AJ23" s="133">
        <f t="shared" si="13"/>
        <v>0</v>
      </c>
      <c r="AK23" s="179" t="s">
        <v>765</v>
      </c>
      <c r="AL23" s="103">
        <v>0.26805555555555555</v>
      </c>
      <c r="AM23" s="103">
        <v>0.71805555555555556</v>
      </c>
      <c r="AN23" s="103">
        <f t="shared" si="16"/>
        <v>0.45</v>
      </c>
      <c r="AO23" s="180" t="s">
        <v>764</v>
      </c>
      <c r="AP23" s="178" t="s">
        <v>774</v>
      </c>
    </row>
    <row r="24" spans="1:42" ht="162.5">
      <c r="A24" s="201">
        <v>43817</v>
      </c>
      <c r="B24" s="103">
        <v>0.26944444444444443</v>
      </c>
      <c r="C24" s="103">
        <v>0.72013888888888899</v>
      </c>
      <c r="D24" s="152">
        <f t="shared" si="0"/>
        <v>0.45069444444444456</v>
      </c>
      <c r="E24" s="133">
        <v>1337</v>
      </c>
      <c r="F24" s="133">
        <v>3140</v>
      </c>
      <c r="G24" s="133">
        <v>0</v>
      </c>
      <c r="H24" s="133">
        <v>3298</v>
      </c>
      <c r="I24" s="133">
        <v>3880</v>
      </c>
      <c r="J24" s="133">
        <v>3811</v>
      </c>
      <c r="K24" s="133">
        <v>7460</v>
      </c>
      <c r="L24" s="133">
        <f t="shared" si="1"/>
        <v>22926</v>
      </c>
      <c r="M24" s="133">
        <v>22800</v>
      </c>
      <c r="N24" s="133">
        <f t="shared" si="2"/>
        <v>126</v>
      </c>
      <c r="O24" s="202">
        <f t="shared" si="3"/>
        <v>5.5263157894736839E-3</v>
      </c>
      <c r="P24" s="133">
        <v>300</v>
      </c>
      <c r="Q24" s="133">
        <f t="shared" si="4"/>
        <v>426</v>
      </c>
      <c r="R24" s="133">
        <f t="shared" si="14"/>
        <v>436081</v>
      </c>
      <c r="S24" s="199">
        <f t="shared" si="15"/>
        <v>6385992</v>
      </c>
      <c r="T24" s="76">
        <f t="shared" si="5"/>
        <v>2.2279883381924197</v>
      </c>
      <c r="U24" s="76">
        <f t="shared" si="6"/>
        <v>2.1215363511659806</v>
      </c>
      <c r="V24" s="76">
        <f t="shared" si="7"/>
        <v>2.484182484182484</v>
      </c>
      <c r="W24" s="76">
        <f t="shared" si="8"/>
        <v>4.2624399999999998</v>
      </c>
      <c r="X24" s="133">
        <v>4262.4399999999996</v>
      </c>
      <c r="Y24" s="133">
        <v>384.97</v>
      </c>
      <c r="Z24" s="133">
        <v>0.26</v>
      </c>
      <c r="AA24" s="133">
        <v>26</v>
      </c>
      <c r="AB24" s="133">
        <v>33.03</v>
      </c>
      <c r="AC24" s="202">
        <f t="shared" si="9"/>
        <v>0.75523207489320043</v>
      </c>
      <c r="AD24" s="202">
        <f t="shared" si="10"/>
        <v>0.73194434281745369</v>
      </c>
      <c r="AE24" s="76">
        <f t="shared" si="11"/>
        <v>4.6196400000000004</v>
      </c>
      <c r="AF24" s="202">
        <f t="shared" si="12"/>
        <v>0.13103566529492455</v>
      </c>
      <c r="AG24" s="133"/>
      <c r="AH24" s="133"/>
      <c r="AI24" s="133"/>
      <c r="AJ24" s="133">
        <f t="shared" si="13"/>
        <v>0</v>
      </c>
      <c r="AK24" s="179" t="s">
        <v>765</v>
      </c>
      <c r="AL24" s="103">
        <v>0.26944444444444443</v>
      </c>
      <c r="AM24" s="103">
        <v>0.72013888888888899</v>
      </c>
      <c r="AN24" s="103">
        <f t="shared" si="16"/>
        <v>0.45069444444444456</v>
      </c>
      <c r="AO24" s="180" t="s">
        <v>764</v>
      </c>
      <c r="AP24" s="178" t="s">
        <v>775</v>
      </c>
    </row>
    <row r="25" spans="1:42" ht="175.5" thickBot="1">
      <c r="A25" s="201">
        <v>43818</v>
      </c>
      <c r="B25" s="103">
        <v>0.27013888888888887</v>
      </c>
      <c r="C25" s="103">
        <v>0.72013888888888899</v>
      </c>
      <c r="D25" s="152">
        <f t="shared" si="0"/>
        <v>0.45000000000000012</v>
      </c>
      <c r="E25" s="133">
        <v>1456</v>
      </c>
      <c r="F25" s="133">
        <v>3495</v>
      </c>
      <c r="G25" s="133">
        <v>0</v>
      </c>
      <c r="H25" s="133">
        <v>3819</v>
      </c>
      <c r="I25" s="133">
        <v>4371</v>
      </c>
      <c r="J25" s="133">
        <v>4204</v>
      </c>
      <c r="K25" s="133">
        <v>9053</v>
      </c>
      <c r="L25" s="133">
        <f t="shared" si="1"/>
        <v>26398</v>
      </c>
      <c r="M25" s="133">
        <v>26200</v>
      </c>
      <c r="N25" s="133">
        <f t="shared" si="2"/>
        <v>198</v>
      </c>
      <c r="O25" s="202">
        <f t="shared" si="3"/>
        <v>7.5572519083969463E-3</v>
      </c>
      <c r="P25" s="133">
        <v>200</v>
      </c>
      <c r="Q25" s="133">
        <f t="shared" si="4"/>
        <v>398</v>
      </c>
      <c r="R25" s="133">
        <f t="shared" si="14"/>
        <v>462479</v>
      </c>
      <c r="S25" s="199">
        <f t="shared" si="15"/>
        <v>6412390</v>
      </c>
      <c r="T25" s="76">
        <f t="shared" si="5"/>
        <v>2.5654033041788145</v>
      </c>
      <c r="U25" s="76">
        <f t="shared" si="6"/>
        <v>2.3792866941015087</v>
      </c>
      <c r="V25" s="76">
        <f t="shared" si="7"/>
        <v>3.0146520146520146</v>
      </c>
      <c r="W25" s="76">
        <f t="shared" si="8"/>
        <v>4.6467999999999998</v>
      </c>
      <c r="X25" s="133">
        <v>4646.8</v>
      </c>
      <c r="Y25" s="133">
        <v>488.26</v>
      </c>
      <c r="Z25" s="133">
        <v>0.31</v>
      </c>
      <c r="AA25" s="133">
        <v>26</v>
      </c>
      <c r="AB25" s="133">
        <v>34.630000000000003</v>
      </c>
      <c r="AC25" s="202">
        <f t="shared" si="9"/>
        <v>0.68670244536764635</v>
      </c>
      <c r="AD25" s="202">
        <f t="shared" si="10"/>
        <v>0.66130873829990711</v>
      </c>
      <c r="AE25" s="76">
        <f t="shared" si="11"/>
        <v>5.8591199999999999</v>
      </c>
      <c r="AF25" s="202">
        <f t="shared" si="12"/>
        <v>0.15088020118884315</v>
      </c>
      <c r="AG25" s="133"/>
      <c r="AH25" s="133"/>
      <c r="AI25" s="133"/>
      <c r="AJ25" s="133">
        <f t="shared" si="13"/>
        <v>0</v>
      </c>
      <c r="AK25" s="179" t="s">
        <v>765</v>
      </c>
      <c r="AL25" s="103">
        <v>0.27013888888888887</v>
      </c>
      <c r="AM25" s="103">
        <v>0.72013888888888899</v>
      </c>
      <c r="AN25" s="103">
        <f t="shared" si="16"/>
        <v>0.45000000000000012</v>
      </c>
      <c r="AO25" s="180" t="s">
        <v>764</v>
      </c>
      <c r="AP25" s="178" t="s">
        <v>776</v>
      </c>
    </row>
    <row r="26" spans="1:42" ht="175.5" thickBot="1">
      <c r="A26" s="201">
        <v>43819</v>
      </c>
      <c r="B26" s="188">
        <v>0.27013888888888887</v>
      </c>
      <c r="C26" s="214">
        <v>0.72013888888888899</v>
      </c>
      <c r="D26" s="152">
        <f t="shared" si="0"/>
        <v>0.45000000000000012</v>
      </c>
      <c r="E26" s="215">
        <v>651</v>
      </c>
      <c r="F26" s="216">
        <v>1551</v>
      </c>
      <c r="G26" s="216">
        <v>0</v>
      </c>
      <c r="H26" s="216">
        <v>1764</v>
      </c>
      <c r="I26" s="216">
        <v>2008</v>
      </c>
      <c r="J26" s="216">
        <v>1926</v>
      </c>
      <c r="K26" s="216">
        <v>3277</v>
      </c>
      <c r="L26" s="133">
        <f t="shared" si="1"/>
        <v>11177</v>
      </c>
      <c r="M26" s="133">
        <v>11100</v>
      </c>
      <c r="N26" s="133">
        <f t="shared" si="2"/>
        <v>77</v>
      </c>
      <c r="O26" s="202">
        <f t="shared" si="3"/>
        <v>6.9369369369369372E-3</v>
      </c>
      <c r="P26" s="133">
        <v>200</v>
      </c>
      <c r="Q26" s="133">
        <f t="shared" si="4"/>
        <v>277</v>
      </c>
      <c r="R26" s="133">
        <f t="shared" si="14"/>
        <v>473656</v>
      </c>
      <c r="S26" s="199">
        <f t="shared" si="15"/>
        <v>6423567</v>
      </c>
      <c r="T26" s="76">
        <f t="shared" si="5"/>
        <v>1.0862001943634596</v>
      </c>
      <c r="U26" s="76">
        <f t="shared" si="6"/>
        <v>1.0836762688614541</v>
      </c>
      <c r="V26" s="76">
        <f t="shared" si="7"/>
        <v>1.0912420912420913</v>
      </c>
      <c r="W26" s="76">
        <f t="shared" si="8"/>
        <v>0</v>
      </c>
      <c r="X26" s="133"/>
      <c r="Y26" s="133"/>
      <c r="Z26" s="133"/>
      <c r="AA26" s="133"/>
      <c r="AB26" s="133"/>
      <c r="AC26" s="202" t="e">
        <f t="shared" si="9"/>
        <v>#DIV/0!</v>
      </c>
      <c r="AD26" s="202" t="e">
        <f t="shared" si="10"/>
        <v>#DIV/0!</v>
      </c>
      <c r="AE26" s="76">
        <f t="shared" si="11"/>
        <v>0</v>
      </c>
      <c r="AF26" s="202">
        <f t="shared" si="12"/>
        <v>6.388317329675354E-2</v>
      </c>
      <c r="AG26" s="103">
        <v>0.57638888888888895</v>
      </c>
      <c r="AH26" s="103">
        <v>0.41666666666666669</v>
      </c>
      <c r="AI26" s="217" t="s">
        <v>778</v>
      </c>
      <c r="AJ26" s="211">
        <f t="shared" si="13"/>
        <v>0.15972222222222227</v>
      </c>
      <c r="AK26" s="179" t="s">
        <v>765</v>
      </c>
      <c r="AL26" s="103">
        <v>0.27013888888888887</v>
      </c>
      <c r="AM26" s="103">
        <v>0.72013888888888899</v>
      </c>
      <c r="AN26" s="103">
        <f t="shared" si="16"/>
        <v>0.45000000000000012</v>
      </c>
      <c r="AO26" s="180" t="s">
        <v>764</v>
      </c>
      <c r="AP26" s="178" t="s">
        <v>777</v>
      </c>
    </row>
    <row r="27" spans="1:42" ht="187.5">
      <c r="A27" s="201">
        <v>43820</v>
      </c>
      <c r="B27" s="103">
        <v>0.26944444444444443</v>
      </c>
      <c r="C27" s="103">
        <v>0.72013888888888899</v>
      </c>
      <c r="D27" s="152">
        <f t="shared" si="0"/>
        <v>0.45069444444444456</v>
      </c>
      <c r="E27" s="133">
        <v>1227</v>
      </c>
      <c r="F27" s="133">
        <v>2941</v>
      </c>
      <c r="G27" s="133">
        <v>0</v>
      </c>
      <c r="H27" s="133">
        <v>3212</v>
      </c>
      <c r="I27" s="133">
        <v>3687</v>
      </c>
      <c r="J27" s="133">
        <v>3495</v>
      </c>
      <c r="K27" s="133">
        <v>7020</v>
      </c>
      <c r="L27" s="133">
        <f t="shared" si="1"/>
        <v>21582</v>
      </c>
      <c r="M27" s="133">
        <v>21400</v>
      </c>
      <c r="N27" s="133">
        <f t="shared" si="2"/>
        <v>182</v>
      </c>
      <c r="O27" s="202">
        <f t="shared" si="3"/>
        <v>8.5046728971962613E-3</v>
      </c>
      <c r="P27" s="133">
        <v>300</v>
      </c>
      <c r="Q27" s="133">
        <f t="shared" si="4"/>
        <v>482</v>
      </c>
      <c r="R27" s="133">
        <f t="shared" si="14"/>
        <v>495238</v>
      </c>
      <c r="S27" s="199">
        <f t="shared" si="15"/>
        <v>6445149</v>
      </c>
      <c r="T27" s="76">
        <f t="shared" si="5"/>
        <v>2.0973760932944607</v>
      </c>
      <c r="U27" s="76">
        <f t="shared" si="6"/>
        <v>1.9975308641975309</v>
      </c>
      <c r="V27" s="76">
        <f t="shared" si="7"/>
        <v>2.3376623376623376</v>
      </c>
      <c r="W27" s="76">
        <f t="shared" si="8"/>
        <v>3.8156699999999999</v>
      </c>
      <c r="X27" s="133">
        <v>3815.67</v>
      </c>
      <c r="Y27" s="133">
        <v>346.42</v>
      </c>
      <c r="Z27" s="133">
        <v>0.24</v>
      </c>
      <c r="AA27" s="133">
        <v>25</v>
      </c>
      <c r="AB27" s="133">
        <v>30.68</v>
      </c>
      <c r="AC27" s="202">
        <f t="shared" si="9"/>
        <v>0.79007397448126293</v>
      </c>
      <c r="AD27" s="202">
        <f t="shared" si="10"/>
        <v>0.77284151300905723</v>
      </c>
      <c r="AE27" s="76">
        <f t="shared" si="11"/>
        <v>4.1570400000000003</v>
      </c>
      <c r="AF27" s="202">
        <f t="shared" si="12"/>
        <v>0.12335390946502058</v>
      </c>
      <c r="AG27" s="133"/>
      <c r="AH27" s="133"/>
      <c r="AI27" s="133"/>
      <c r="AJ27" s="133">
        <f t="shared" si="13"/>
        <v>0</v>
      </c>
      <c r="AK27" s="179" t="s">
        <v>765</v>
      </c>
      <c r="AL27" s="103">
        <v>0.26944444444444443</v>
      </c>
      <c r="AM27" s="103">
        <v>0.72013888888888899</v>
      </c>
      <c r="AN27" s="103">
        <f t="shared" si="16"/>
        <v>0.45069444444444456</v>
      </c>
      <c r="AO27" s="180" t="s">
        <v>764</v>
      </c>
      <c r="AP27" s="178" t="s">
        <v>779</v>
      </c>
    </row>
    <row r="28" spans="1:42" ht="175">
      <c r="A28" s="201">
        <v>43821</v>
      </c>
      <c r="B28" s="103">
        <v>0.27291666666666664</v>
      </c>
      <c r="C28" s="103">
        <v>0.71875</v>
      </c>
      <c r="D28" s="152">
        <f t="shared" si="0"/>
        <v>0.44583333333333336</v>
      </c>
      <c r="E28" s="133">
        <v>1609</v>
      </c>
      <c r="F28" s="133">
        <v>3864</v>
      </c>
      <c r="G28" s="133">
        <v>0</v>
      </c>
      <c r="H28" s="133">
        <v>4129</v>
      </c>
      <c r="I28" s="133">
        <v>4755</v>
      </c>
      <c r="J28" s="133">
        <v>4484</v>
      </c>
      <c r="K28" s="133">
        <v>9050</v>
      </c>
      <c r="L28" s="133">
        <f t="shared" si="1"/>
        <v>27891</v>
      </c>
      <c r="M28" s="133">
        <v>27700</v>
      </c>
      <c r="N28" s="133">
        <f t="shared" si="2"/>
        <v>191</v>
      </c>
      <c r="O28" s="202">
        <f t="shared" si="3"/>
        <v>6.8953068592057763E-3</v>
      </c>
      <c r="P28" s="133">
        <v>200</v>
      </c>
      <c r="Q28" s="133">
        <f t="shared" si="4"/>
        <v>391</v>
      </c>
      <c r="R28" s="133">
        <f t="shared" si="14"/>
        <v>523129</v>
      </c>
      <c r="S28" s="199">
        <f t="shared" si="15"/>
        <v>6473040</v>
      </c>
      <c r="T28" s="76">
        <f t="shared" si="5"/>
        <v>2.7104956268221576</v>
      </c>
      <c r="U28" s="76">
        <f t="shared" si="6"/>
        <v>2.5844993141289438</v>
      </c>
      <c r="V28" s="76">
        <f t="shared" si="7"/>
        <v>3.0136530136530135</v>
      </c>
      <c r="W28" s="76">
        <f t="shared" si="8"/>
        <v>5.1577500000000001</v>
      </c>
      <c r="X28" s="133">
        <v>5157.75</v>
      </c>
      <c r="Y28" s="133">
        <v>479.09</v>
      </c>
      <c r="Z28" s="133">
        <v>0.26</v>
      </c>
      <c r="AA28" s="133">
        <v>26</v>
      </c>
      <c r="AB28" s="133">
        <v>34.1</v>
      </c>
      <c r="AC28" s="202">
        <f t="shared" si="9"/>
        <v>0.74633820502887316</v>
      </c>
      <c r="AD28" s="202">
        <f t="shared" si="10"/>
        <v>0.72025816279234423</v>
      </c>
      <c r="AE28" s="76">
        <f t="shared" si="11"/>
        <v>5.7490800000000002</v>
      </c>
      <c r="AF28" s="202">
        <f t="shared" si="12"/>
        <v>0.15941358024691357</v>
      </c>
      <c r="AG28" s="133"/>
      <c r="AH28" s="133"/>
      <c r="AI28" s="133"/>
      <c r="AJ28" s="133">
        <f t="shared" si="13"/>
        <v>0</v>
      </c>
      <c r="AK28" s="179" t="s">
        <v>765</v>
      </c>
      <c r="AL28" s="103">
        <v>0.27291666666666664</v>
      </c>
      <c r="AM28" s="103">
        <v>0.71875</v>
      </c>
      <c r="AN28" s="103">
        <f t="shared" si="16"/>
        <v>0.44583333333333336</v>
      </c>
      <c r="AO28" s="180" t="s">
        <v>764</v>
      </c>
      <c r="AP28" s="178" t="s">
        <v>780</v>
      </c>
    </row>
    <row r="29" spans="1:42" ht="187.5">
      <c r="A29" s="201">
        <v>43822</v>
      </c>
      <c r="B29" s="103">
        <v>0.26944444444444443</v>
      </c>
      <c r="C29" s="103">
        <v>0.72361111111111109</v>
      </c>
      <c r="D29" s="152">
        <f t="shared" si="0"/>
        <v>0.45416666666666666</v>
      </c>
      <c r="E29" s="133">
        <v>1268</v>
      </c>
      <c r="F29" s="133">
        <v>2970</v>
      </c>
      <c r="G29" s="133">
        <v>0</v>
      </c>
      <c r="H29" s="133">
        <v>3180</v>
      </c>
      <c r="I29" s="133">
        <v>3682</v>
      </c>
      <c r="J29" s="133">
        <v>3593</v>
      </c>
      <c r="K29" s="133">
        <v>7180</v>
      </c>
      <c r="L29" s="133">
        <f t="shared" si="1"/>
        <v>21873</v>
      </c>
      <c r="M29" s="133">
        <v>21700</v>
      </c>
      <c r="N29" s="133">
        <f t="shared" si="2"/>
        <v>173</v>
      </c>
      <c r="O29" s="202">
        <f t="shared" si="3"/>
        <v>7.9723502304147459E-3</v>
      </c>
      <c r="P29" s="133">
        <v>300</v>
      </c>
      <c r="Q29" s="133">
        <f t="shared" si="4"/>
        <v>473</v>
      </c>
      <c r="R29" s="133">
        <f t="shared" si="14"/>
        <v>545002</v>
      </c>
      <c r="S29" s="199">
        <f t="shared" si="15"/>
        <v>6494913</v>
      </c>
      <c r="T29" s="76">
        <f t="shared" si="5"/>
        <v>2.1256559766763847</v>
      </c>
      <c r="U29" s="76">
        <f t="shared" si="6"/>
        <v>2.0155006858710562</v>
      </c>
      <c r="V29" s="76">
        <f t="shared" si="7"/>
        <v>2.3909423909423908</v>
      </c>
      <c r="W29" s="76">
        <f t="shared" si="8"/>
        <v>4.0173100000000002</v>
      </c>
      <c r="X29" s="133">
        <v>4017.31</v>
      </c>
      <c r="Y29" s="133">
        <v>359.19</v>
      </c>
      <c r="Z29" s="133">
        <v>0.22</v>
      </c>
      <c r="AA29" s="133">
        <v>25</v>
      </c>
      <c r="AB29" s="133">
        <v>31.34</v>
      </c>
      <c r="AC29" s="202">
        <f t="shared" si="9"/>
        <v>0.76635516625806244</v>
      </c>
      <c r="AD29" s="202">
        <f t="shared" si="10"/>
        <v>0.74769778992241021</v>
      </c>
      <c r="AE29" s="76">
        <f t="shared" si="11"/>
        <v>4.3102799999999997</v>
      </c>
      <c r="AF29" s="202">
        <f t="shared" si="12"/>
        <v>0.12501714677640605</v>
      </c>
      <c r="AG29" s="133"/>
      <c r="AH29" s="133"/>
      <c r="AI29" s="133"/>
      <c r="AJ29" s="133">
        <f t="shared" si="13"/>
        <v>0</v>
      </c>
      <c r="AK29" s="179" t="s">
        <v>765</v>
      </c>
      <c r="AL29" s="103">
        <v>0.26944444444444443</v>
      </c>
      <c r="AM29" s="103">
        <v>0.72361111111111109</v>
      </c>
      <c r="AN29" s="103">
        <f t="shared" si="16"/>
        <v>0.45416666666666666</v>
      </c>
      <c r="AO29" s="180" t="s">
        <v>764</v>
      </c>
      <c r="AP29" s="178" t="s">
        <v>781</v>
      </c>
    </row>
    <row r="30" spans="1:42" ht="162.5">
      <c r="A30" s="201">
        <v>43823</v>
      </c>
      <c r="B30" s="103">
        <v>0.27361111111111108</v>
      </c>
      <c r="C30" s="103">
        <v>0.71944444444444444</v>
      </c>
      <c r="D30" s="152">
        <f t="shared" si="0"/>
        <v>0.44583333333333336</v>
      </c>
      <c r="E30" s="133">
        <v>1182</v>
      </c>
      <c r="F30" s="133">
        <v>2812</v>
      </c>
      <c r="G30" s="133">
        <v>0</v>
      </c>
      <c r="H30" s="133">
        <v>3047</v>
      </c>
      <c r="I30" s="133">
        <v>3462</v>
      </c>
      <c r="J30" s="133">
        <v>3272</v>
      </c>
      <c r="K30" s="133">
        <v>6480</v>
      </c>
      <c r="L30" s="133">
        <f t="shared" si="1"/>
        <v>20255</v>
      </c>
      <c r="M30" s="133">
        <v>20100</v>
      </c>
      <c r="N30" s="133">
        <f t="shared" si="2"/>
        <v>155</v>
      </c>
      <c r="O30" s="202">
        <f t="shared" si="3"/>
        <v>7.7114427860696519E-3</v>
      </c>
      <c r="P30" s="133">
        <v>200</v>
      </c>
      <c r="Q30" s="133">
        <f t="shared" si="4"/>
        <v>355</v>
      </c>
      <c r="R30" s="133">
        <f t="shared" si="14"/>
        <v>565257</v>
      </c>
      <c r="S30" s="199">
        <f t="shared" si="15"/>
        <v>6515168</v>
      </c>
      <c r="T30" s="76">
        <f t="shared" si="5"/>
        <v>1.9684159378036929</v>
      </c>
      <c r="U30" s="76">
        <f t="shared" si="6"/>
        <v>1.8895747599451302</v>
      </c>
      <c r="V30" s="76">
        <f t="shared" si="7"/>
        <v>2.157842157842158</v>
      </c>
      <c r="W30" s="76">
        <f t="shared" si="8"/>
        <v>3.5680300000000003</v>
      </c>
      <c r="X30" s="133">
        <v>3568.03</v>
      </c>
      <c r="Y30" s="133">
        <v>341.07</v>
      </c>
      <c r="Z30" s="133">
        <v>0.27</v>
      </c>
      <c r="AA30" s="133">
        <v>24</v>
      </c>
      <c r="AB30" s="133">
        <v>30.11</v>
      </c>
      <c r="AC30" s="202">
        <f t="shared" si="9"/>
        <v>0.76133784821599637</v>
      </c>
      <c r="AD30" s="202">
        <f t="shared" si="10"/>
        <v>0.74639857242316276</v>
      </c>
      <c r="AE30" s="76">
        <f t="shared" si="11"/>
        <v>4.0928399999999998</v>
      </c>
      <c r="AF30" s="202">
        <f t="shared" si="12"/>
        <v>0.11576931870141746</v>
      </c>
      <c r="AG30" s="103">
        <v>0.36458333333333331</v>
      </c>
      <c r="AH30" s="103">
        <v>0.3576388888888889</v>
      </c>
      <c r="AI30" s="133" t="s">
        <v>579</v>
      </c>
      <c r="AJ30" s="211">
        <f t="shared" si="13"/>
        <v>6.9444444444444198E-3</v>
      </c>
      <c r="AK30" s="179" t="s">
        <v>765</v>
      </c>
      <c r="AL30" s="103">
        <v>0.27361111111111108</v>
      </c>
      <c r="AM30" s="103">
        <v>0.71944444444444444</v>
      </c>
      <c r="AN30" s="103">
        <f t="shared" si="16"/>
        <v>0.44583333333333336</v>
      </c>
      <c r="AO30" s="180" t="s">
        <v>764</v>
      </c>
      <c r="AP30" s="178" t="s">
        <v>782</v>
      </c>
    </row>
    <row r="31" spans="1:42" ht="162.5">
      <c r="A31" s="201">
        <v>43824</v>
      </c>
      <c r="B31" s="103">
        <v>0.27013888888888887</v>
      </c>
      <c r="C31" s="103">
        <v>0.72361111111111109</v>
      </c>
      <c r="D31" s="152">
        <f t="shared" si="0"/>
        <v>0.45347222222222222</v>
      </c>
      <c r="E31" s="133">
        <v>1629</v>
      </c>
      <c r="F31" s="133">
        <v>3896</v>
      </c>
      <c r="G31" s="133">
        <v>0</v>
      </c>
      <c r="H31" s="133">
        <v>4228</v>
      </c>
      <c r="I31" s="133">
        <v>4803</v>
      </c>
      <c r="J31" s="133">
        <v>4615</v>
      </c>
      <c r="K31" s="133">
        <v>9400</v>
      </c>
      <c r="L31" s="133">
        <f t="shared" si="1"/>
        <v>28571</v>
      </c>
      <c r="M31" s="133">
        <v>28400</v>
      </c>
      <c r="N31" s="133">
        <f t="shared" si="2"/>
        <v>171</v>
      </c>
      <c r="O31" s="202">
        <f t="shared" si="3"/>
        <v>6.0211267605633804E-3</v>
      </c>
      <c r="P31" s="133">
        <v>200</v>
      </c>
      <c r="Q31" s="133">
        <f t="shared" si="4"/>
        <v>371</v>
      </c>
      <c r="R31" s="133">
        <f t="shared" si="14"/>
        <v>593828</v>
      </c>
      <c r="S31" s="199">
        <f t="shared" si="15"/>
        <v>6543739</v>
      </c>
      <c r="T31" s="76">
        <f t="shared" si="5"/>
        <v>2.7765792031098155</v>
      </c>
      <c r="U31" s="76">
        <f t="shared" si="6"/>
        <v>2.6297668038408779</v>
      </c>
      <c r="V31" s="76">
        <f t="shared" si="7"/>
        <v>3.1302031302031303</v>
      </c>
      <c r="W31" s="76">
        <f t="shared" si="8"/>
        <v>5.1765100000000004</v>
      </c>
      <c r="X31" s="133">
        <v>5176.51</v>
      </c>
      <c r="Y31" s="133">
        <v>478</v>
      </c>
      <c r="Z31" s="133">
        <v>0.31</v>
      </c>
      <c r="AA31" s="133">
        <v>26</v>
      </c>
      <c r="AB31" s="133">
        <v>33.94</v>
      </c>
      <c r="AC31" s="202">
        <f t="shared" si="9"/>
        <v>0.75336958926129682</v>
      </c>
      <c r="AD31" s="202">
        <f t="shared" si="10"/>
        <v>0.72750671260979227</v>
      </c>
      <c r="AE31" s="76">
        <f t="shared" si="11"/>
        <v>5.7359999999999998</v>
      </c>
      <c r="AF31" s="202">
        <f t="shared" si="12"/>
        <v>0.16330018289894832</v>
      </c>
      <c r="AG31" s="133"/>
      <c r="AH31" s="133"/>
      <c r="AI31" s="133"/>
      <c r="AJ31" s="133">
        <f t="shared" si="13"/>
        <v>0</v>
      </c>
      <c r="AK31" s="179" t="s">
        <v>765</v>
      </c>
      <c r="AL31" s="103">
        <v>0.27013888888888887</v>
      </c>
      <c r="AM31" s="103">
        <v>0.72361111111111109</v>
      </c>
      <c r="AN31" s="103">
        <f t="shared" si="16"/>
        <v>0.45347222222222222</v>
      </c>
      <c r="AO31" s="180" t="s">
        <v>764</v>
      </c>
      <c r="AP31" s="178" t="s">
        <v>783</v>
      </c>
    </row>
    <row r="32" spans="1:42" ht="162.5">
      <c r="A32" s="201">
        <v>43825</v>
      </c>
      <c r="B32" s="103">
        <v>0.2722222222222222</v>
      </c>
      <c r="C32" s="103">
        <v>0.72569444444444453</v>
      </c>
      <c r="D32" s="152">
        <f t="shared" si="0"/>
        <v>0.45347222222222233</v>
      </c>
      <c r="E32" s="133">
        <v>836</v>
      </c>
      <c r="F32" s="133">
        <v>2029</v>
      </c>
      <c r="G32" s="133">
        <v>0</v>
      </c>
      <c r="H32" s="133">
        <v>2215</v>
      </c>
      <c r="I32" s="133">
        <v>2473</v>
      </c>
      <c r="J32" s="133">
        <v>2365</v>
      </c>
      <c r="K32" s="133">
        <v>4720</v>
      </c>
      <c r="L32" s="133">
        <f t="shared" si="1"/>
        <v>14638</v>
      </c>
      <c r="M32" s="133">
        <v>14400</v>
      </c>
      <c r="N32" s="133">
        <f t="shared" si="2"/>
        <v>238</v>
      </c>
      <c r="O32" s="202">
        <f t="shared" si="3"/>
        <v>1.6527777777777777E-2</v>
      </c>
      <c r="P32" s="133">
        <v>300</v>
      </c>
      <c r="Q32" s="133">
        <f t="shared" si="4"/>
        <v>538</v>
      </c>
      <c r="R32" s="133">
        <f t="shared" si="14"/>
        <v>608466</v>
      </c>
      <c r="S32" s="199">
        <f t="shared" si="15"/>
        <v>6558377</v>
      </c>
      <c r="T32" s="76">
        <f t="shared" si="5"/>
        <v>1.4225461613216714</v>
      </c>
      <c r="U32" s="76">
        <f t="shared" si="6"/>
        <v>1.3604938271604938</v>
      </c>
      <c r="V32" s="76">
        <f t="shared" si="7"/>
        <v>1.5717615717615718</v>
      </c>
      <c r="W32" s="76">
        <f t="shared" si="8"/>
        <v>2.5054000000000003</v>
      </c>
      <c r="X32" s="133">
        <v>2505.4</v>
      </c>
      <c r="Y32" s="133">
        <v>231.37</v>
      </c>
      <c r="Z32" s="133">
        <v>0.06</v>
      </c>
      <c r="AA32" s="133">
        <v>24.47</v>
      </c>
      <c r="AB32" s="133">
        <v>27.45</v>
      </c>
      <c r="AC32" s="202">
        <f t="shared" si="9"/>
        <v>0.79741653537805102</v>
      </c>
      <c r="AD32" s="202">
        <f t="shared" si="10"/>
        <v>0.78991444061321436</v>
      </c>
      <c r="AE32" s="76">
        <f t="shared" si="11"/>
        <v>2.77644</v>
      </c>
      <c r="AF32" s="202">
        <f t="shared" si="12"/>
        <v>8.3664837677183357E-2</v>
      </c>
      <c r="AG32" s="133"/>
      <c r="AH32" s="133"/>
      <c r="AI32" s="133"/>
      <c r="AJ32" s="133">
        <f t="shared" si="13"/>
        <v>0</v>
      </c>
      <c r="AK32" s="179" t="s">
        <v>765</v>
      </c>
      <c r="AL32" s="103">
        <v>0.2722222222222222</v>
      </c>
      <c r="AM32" s="103">
        <v>0.72569444444444453</v>
      </c>
      <c r="AN32" s="103">
        <f t="shared" si="16"/>
        <v>0.45347222222222233</v>
      </c>
      <c r="AO32" s="180" t="s">
        <v>764</v>
      </c>
      <c r="AP32" s="178" t="s">
        <v>784</v>
      </c>
    </row>
    <row r="33" spans="1:42" ht="175">
      <c r="A33" s="201">
        <v>43826</v>
      </c>
      <c r="B33" s="103">
        <v>0.27847222222222223</v>
      </c>
      <c r="C33" s="103">
        <v>0.72291666666666676</v>
      </c>
      <c r="D33" s="152">
        <f t="shared" si="0"/>
        <v>0.44444444444444453</v>
      </c>
      <c r="E33" s="133">
        <v>1205</v>
      </c>
      <c r="F33" s="133">
        <v>2875</v>
      </c>
      <c r="G33" s="133">
        <v>0</v>
      </c>
      <c r="H33" s="133">
        <v>3113</v>
      </c>
      <c r="I33" s="133">
        <v>3589</v>
      </c>
      <c r="J33" s="133">
        <v>3475</v>
      </c>
      <c r="K33" s="133">
        <v>6850</v>
      </c>
      <c r="L33" s="133">
        <f t="shared" si="1"/>
        <v>21107</v>
      </c>
      <c r="M33" s="133">
        <v>21000</v>
      </c>
      <c r="N33" s="133">
        <f t="shared" si="2"/>
        <v>107</v>
      </c>
      <c r="O33" s="202">
        <f t="shared" si="3"/>
        <v>5.0952380952380954E-3</v>
      </c>
      <c r="P33" s="133">
        <v>200</v>
      </c>
      <c r="Q33" s="133">
        <f t="shared" si="4"/>
        <v>307</v>
      </c>
      <c r="R33" s="133">
        <f t="shared" si="14"/>
        <v>629573</v>
      </c>
      <c r="S33" s="199">
        <f t="shared" si="15"/>
        <v>6579484</v>
      </c>
      <c r="T33" s="76">
        <f t="shared" si="5"/>
        <v>2.0512147716229348</v>
      </c>
      <c r="U33" s="76">
        <f t="shared" si="6"/>
        <v>1.9556927297668039</v>
      </c>
      <c r="V33" s="76">
        <f t="shared" si="7"/>
        <v>2.2810522810522809</v>
      </c>
      <c r="W33" s="76">
        <f t="shared" si="8"/>
        <v>3.8507399999999996</v>
      </c>
      <c r="X33" s="133">
        <v>3850.74</v>
      </c>
      <c r="Y33" s="133">
        <v>351.96</v>
      </c>
      <c r="Z33" s="133">
        <v>0.24</v>
      </c>
      <c r="AA33" s="133">
        <v>26.39</v>
      </c>
      <c r="AB33" s="133">
        <v>31.85</v>
      </c>
      <c r="AC33" s="202">
        <f t="shared" si="9"/>
        <v>0.7712176304172238</v>
      </c>
      <c r="AD33" s="202">
        <f t="shared" si="10"/>
        <v>0.75093152186672918</v>
      </c>
      <c r="AE33" s="76">
        <f t="shared" si="11"/>
        <v>4.2235199999999997</v>
      </c>
      <c r="AF33" s="202">
        <f t="shared" si="12"/>
        <v>0.12063900320073159</v>
      </c>
      <c r="AG33" s="133"/>
      <c r="AH33" s="133"/>
      <c r="AI33" s="133"/>
      <c r="AJ33" s="133">
        <f t="shared" si="13"/>
        <v>0</v>
      </c>
      <c r="AK33" s="179" t="s">
        <v>765</v>
      </c>
      <c r="AL33" s="103">
        <v>0.27847222222222223</v>
      </c>
      <c r="AM33" s="103">
        <v>0.72291666666666676</v>
      </c>
      <c r="AN33" s="103">
        <f t="shared" si="16"/>
        <v>0.44444444444444453</v>
      </c>
      <c r="AO33" s="180" t="s">
        <v>764</v>
      </c>
      <c r="AP33" s="178" t="s">
        <v>785</v>
      </c>
    </row>
    <row r="34" spans="1:42" ht="175">
      <c r="A34" s="201">
        <v>43827</v>
      </c>
      <c r="B34" s="103">
        <v>0.27777777777777779</v>
      </c>
      <c r="C34" s="103">
        <v>0.72361111111111109</v>
      </c>
      <c r="D34" s="152">
        <f t="shared" si="0"/>
        <v>0.4458333333333333</v>
      </c>
      <c r="E34" s="133">
        <v>1336</v>
      </c>
      <c r="F34" s="133">
        <v>3159</v>
      </c>
      <c r="G34" s="133">
        <v>0</v>
      </c>
      <c r="H34" s="133">
        <v>3422</v>
      </c>
      <c r="I34" s="133">
        <v>3858</v>
      </c>
      <c r="J34" s="133">
        <v>3737</v>
      </c>
      <c r="K34" s="133">
        <v>7460</v>
      </c>
      <c r="L34" s="133">
        <f t="shared" si="1"/>
        <v>22972</v>
      </c>
      <c r="M34" s="133">
        <v>22800</v>
      </c>
      <c r="N34" s="133">
        <f t="shared" si="2"/>
        <v>172</v>
      </c>
      <c r="O34" s="202">
        <f t="shared" si="3"/>
        <v>7.5438596491228067E-3</v>
      </c>
      <c r="P34" s="133">
        <v>300</v>
      </c>
      <c r="Q34" s="133">
        <f t="shared" si="4"/>
        <v>472</v>
      </c>
      <c r="R34" s="133">
        <f t="shared" si="14"/>
        <v>652545</v>
      </c>
      <c r="S34" s="199">
        <f t="shared" si="15"/>
        <v>6602456</v>
      </c>
      <c r="T34" s="76">
        <f t="shared" si="5"/>
        <v>2.2324586977648204</v>
      </c>
      <c r="U34" s="76">
        <f t="shared" si="6"/>
        <v>2.1278463648834021</v>
      </c>
      <c r="V34" s="76">
        <f t="shared" si="7"/>
        <v>2.484182484182484</v>
      </c>
      <c r="W34" s="76">
        <f t="shared" si="8"/>
        <v>4.1469799999999992</v>
      </c>
      <c r="X34" s="133">
        <v>4146.9799999999996</v>
      </c>
      <c r="Y34" s="133">
        <v>380.02</v>
      </c>
      <c r="Z34" s="133">
        <v>1.2</v>
      </c>
      <c r="AA34" s="133">
        <v>23.57</v>
      </c>
      <c r="AB34" s="133">
        <v>29.78</v>
      </c>
      <c r="AC34" s="202">
        <f t="shared" si="9"/>
        <v>0.77496314281432577</v>
      </c>
      <c r="AD34" s="202">
        <f t="shared" si="10"/>
        <v>0.76073853933534019</v>
      </c>
      <c r="AE34" s="76">
        <f t="shared" si="11"/>
        <v>4.5602399999999994</v>
      </c>
      <c r="AF34" s="202">
        <f t="shared" si="12"/>
        <v>0.13129858253315044</v>
      </c>
      <c r="AG34" s="133"/>
      <c r="AH34" s="133"/>
      <c r="AI34" s="133"/>
      <c r="AJ34" s="133">
        <f t="shared" si="13"/>
        <v>0</v>
      </c>
      <c r="AK34" s="179" t="s">
        <v>765</v>
      </c>
      <c r="AL34" s="103">
        <v>0.27777777777777779</v>
      </c>
      <c r="AM34" s="103">
        <v>0.72361111111111109</v>
      </c>
      <c r="AN34" s="103">
        <f t="shared" si="16"/>
        <v>0.4458333333333333</v>
      </c>
      <c r="AO34" s="180" t="s">
        <v>764</v>
      </c>
      <c r="AP34" s="178" t="s">
        <v>786</v>
      </c>
    </row>
    <row r="35" spans="1:42" ht="162.5">
      <c r="A35" s="201">
        <v>43828</v>
      </c>
      <c r="B35" s="103">
        <v>0.27361111111111108</v>
      </c>
      <c r="C35" s="103">
        <v>0.72916666666666663</v>
      </c>
      <c r="D35" s="152">
        <f t="shared" si="0"/>
        <v>0.45555555555555555</v>
      </c>
      <c r="E35" s="133">
        <v>1622</v>
      </c>
      <c r="F35" s="133">
        <v>3875</v>
      </c>
      <c r="G35" s="133">
        <v>0</v>
      </c>
      <c r="H35" s="133">
        <v>4183</v>
      </c>
      <c r="I35" s="133">
        <v>4700</v>
      </c>
      <c r="J35" s="133">
        <v>4561</v>
      </c>
      <c r="K35" s="133">
        <v>9230</v>
      </c>
      <c r="L35" s="133">
        <f t="shared" si="1"/>
        <v>28171</v>
      </c>
      <c r="M35" s="133">
        <v>28000</v>
      </c>
      <c r="N35" s="133">
        <f t="shared" si="2"/>
        <v>171</v>
      </c>
      <c r="O35" s="202">
        <f t="shared" si="3"/>
        <v>6.107142857142857E-3</v>
      </c>
      <c r="P35" s="133">
        <v>200</v>
      </c>
      <c r="Q35" s="133">
        <f t="shared" si="4"/>
        <v>371</v>
      </c>
      <c r="R35" s="133">
        <f t="shared" si="14"/>
        <v>680716</v>
      </c>
      <c r="S35" s="199">
        <f t="shared" si="15"/>
        <v>6630627</v>
      </c>
      <c r="T35" s="76">
        <f t="shared" si="5"/>
        <v>2.7377065111758991</v>
      </c>
      <c r="U35" s="76">
        <f t="shared" si="6"/>
        <v>2.5982167352537724</v>
      </c>
      <c r="V35" s="76">
        <f t="shared" si="7"/>
        <v>3.0735930735930737</v>
      </c>
      <c r="W35" s="76">
        <f t="shared" si="8"/>
        <v>5.0413300000000003</v>
      </c>
      <c r="X35" s="133">
        <v>5041.33</v>
      </c>
      <c r="Y35" s="133">
        <v>458.21</v>
      </c>
      <c r="Z35" s="133">
        <v>0.36</v>
      </c>
      <c r="AA35" s="133">
        <v>23</v>
      </c>
      <c r="AB35" s="133">
        <v>31.1</v>
      </c>
      <c r="AC35" s="202">
        <f t="shared" si="9"/>
        <v>0.77136083327608984</v>
      </c>
      <c r="AD35" s="202">
        <f t="shared" si="10"/>
        <v>0.75329247711743075</v>
      </c>
      <c r="AE35" s="76">
        <f t="shared" si="11"/>
        <v>5.4985199999999992</v>
      </c>
      <c r="AF35" s="202">
        <f t="shared" si="12"/>
        <v>0.16101394604481023</v>
      </c>
      <c r="AG35" s="133"/>
      <c r="AH35" s="133"/>
      <c r="AI35" s="133"/>
      <c r="AJ35" s="133">
        <f t="shared" si="13"/>
        <v>0</v>
      </c>
      <c r="AK35" s="179" t="s">
        <v>765</v>
      </c>
      <c r="AL35" s="103">
        <v>0.27361111111111108</v>
      </c>
      <c r="AM35" s="103">
        <v>0.72916666666666663</v>
      </c>
      <c r="AN35" s="103">
        <f t="shared" si="16"/>
        <v>0.45555555555555555</v>
      </c>
      <c r="AO35" s="180" t="s">
        <v>764</v>
      </c>
      <c r="AP35" s="178" t="s">
        <v>787</v>
      </c>
    </row>
    <row r="36" spans="1:42" ht="175">
      <c r="A36" s="201">
        <v>43829</v>
      </c>
      <c r="B36" s="103">
        <v>0.2638888888888889</v>
      </c>
      <c r="C36" s="103">
        <v>0.71527777777777779</v>
      </c>
      <c r="D36" s="152">
        <f t="shared" si="0"/>
        <v>0.4513888888888889</v>
      </c>
      <c r="E36" s="133">
        <v>1594</v>
      </c>
      <c r="F36" s="133">
        <v>3800</v>
      </c>
      <c r="G36" s="133">
        <v>0</v>
      </c>
      <c r="H36" s="133">
        <v>4116</v>
      </c>
      <c r="I36" s="133">
        <v>4678</v>
      </c>
      <c r="J36" s="133">
        <v>4540</v>
      </c>
      <c r="K36" s="133">
        <v>9150</v>
      </c>
      <c r="L36" s="133">
        <f t="shared" si="1"/>
        <v>27878</v>
      </c>
      <c r="M36" s="133">
        <v>27600</v>
      </c>
      <c r="N36" s="133">
        <f t="shared" si="2"/>
        <v>278</v>
      </c>
      <c r="O36" s="202">
        <f t="shared" si="3"/>
        <v>1.0072463768115943E-2</v>
      </c>
      <c r="P36" s="133">
        <v>200</v>
      </c>
      <c r="Q36" s="133">
        <f t="shared" si="4"/>
        <v>478</v>
      </c>
      <c r="R36" s="133">
        <f t="shared" si="14"/>
        <v>708594</v>
      </c>
      <c r="S36" s="199">
        <f t="shared" si="15"/>
        <v>6658505</v>
      </c>
      <c r="T36" s="76">
        <f t="shared" si="5"/>
        <v>2.7092322643343052</v>
      </c>
      <c r="U36" s="76">
        <f t="shared" si="6"/>
        <v>2.5689986282578876</v>
      </c>
      <c r="V36" s="76">
        <f t="shared" si="7"/>
        <v>3.046953046953047</v>
      </c>
      <c r="W36" s="76">
        <f t="shared" si="8"/>
        <v>5.0188600000000001</v>
      </c>
      <c r="X36" s="133">
        <v>5018.8599999999997</v>
      </c>
      <c r="Y36" s="133">
        <v>461.17</v>
      </c>
      <c r="Z36" s="133">
        <v>0.77</v>
      </c>
      <c r="AA36" s="133">
        <v>22.27</v>
      </c>
      <c r="AB36" s="133">
        <v>29.86</v>
      </c>
      <c r="AC36" s="202">
        <f t="shared" si="9"/>
        <v>0.76543960818981105</v>
      </c>
      <c r="AD36" s="202">
        <f t="shared" si="10"/>
        <v>0.75115466804592956</v>
      </c>
      <c r="AE36" s="76">
        <f t="shared" si="11"/>
        <v>5.5340400000000001</v>
      </c>
      <c r="AF36" s="202">
        <f t="shared" si="12"/>
        <v>0.15933927754915408</v>
      </c>
      <c r="AG36" s="133"/>
      <c r="AH36" s="133"/>
      <c r="AI36" s="133"/>
      <c r="AJ36" s="133">
        <f t="shared" si="13"/>
        <v>0</v>
      </c>
      <c r="AK36" s="179" t="s">
        <v>765</v>
      </c>
      <c r="AL36" s="103">
        <v>0.2638888888888889</v>
      </c>
      <c r="AM36" s="103">
        <v>0.71527777777777779</v>
      </c>
      <c r="AN36" s="103">
        <f t="shared" si="16"/>
        <v>0.4513888888888889</v>
      </c>
      <c r="AO36" s="180" t="s">
        <v>764</v>
      </c>
      <c r="AP36" s="178" t="s">
        <v>788</v>
      </c>
    </row>
    <row r="37" spans="1:42" ht="175">
      <c r="A37" s="201">
        <v>43830</v>
      </c>
      <c r="B37" s="221">
        <v>0.27152777777777776</v>
      </c>
      <c r="C37" s="221">
        <v>0.71527777777777779</v>
      </c>
      <c r="D37" s="220">
        <v>0.44375000000000003</v>
      </c>
      <c r="E37" s="219">
        <v>1539</v>
      </c>
      <c r="F37" s="219">
        <v>3651</v>
      </c>
      <c r="G37" s="219">
        <v>0</v>
      </c>
      <c r="H37" s="219">
        <v>3979</v>
      </c>
      <c r="I37" s="219">
        <v>4524</v>
      </c>
      <c r="J37" s="219">
        <v>4330</v>
      </c>
      <c r="K37" s="222">
        <v>8720</v>
      </c>
      <c r="L37" s="133">
        <f t="shared" si="1"/>
        <v>26743</v>
      </c>
      <c r="M37" s="133">
        <v>26600</v>
      </c>
      <c r="N37" s="133">
        <f t="shared" si="2"/>
        <v>143</v>
      </c>
      <c r="O37" s="202">
        <f t="shared" si="3"/>
        <v>5.3759398496240601E-3</v>
      </c>
      <c r="P37" s="133">
        <v>300</v>
      </c>
      <c r="Q37" s="133">
        <f t="shared" si="4"/>
        <v>443</v>
      </c>
      <c r="R37" s="133">
        <f t="shared" si="14"/>
        <v>735337</v>
      </c>
      <c r="S37" s="199">
        <f t="shared" si="15"/>
        <v>6685248</v>
      </c>
      <c r="T37" s="76">
        <f t="shared" si="5"/>
        <v>2.5989310009718172</v>
      </c>
      <c r="U37" s="76">
        <f t="shared" si="6"/>
        <v>2.4722908093278462</v>
      </c>
      <c r="V37" s="76">
        <f t="shared" si="7"/>
        <v>2.9037629037629036</v>
      </c>
      <c r="W37" s="76">
        <f t="shared" si="8"/>
        <v>4.3527299999999993</v>
      </c>
      <c r="X37" s="223">
        <v>4352.7299999999996</v>
      </c>
      <c r="Y37" s="223">
        <v>524.29999999999995</v>
      </c>
      <c r="Z37" s="223">
        <v>0.56999999999999995</v>
      </c>
      <c r="AA37" s="223">
        <v>23</v>
      </c>
      <c r="AB37" s="223">
        <v>32.15</v>
      </c>
      <c r="AC37" s="229">
        <v>0.65698148506757392</v>
      </c>
      <c r="AD37" s="229">
        <v>0.63894340141355854</v>
      </c>
      <c r="AE37" s="224">
        <v>6.2915999999999999</v>
      </c>
      <c r="AF37" s="229">
        <v>0.15285208047553728</v>
      </c>
      <c r="AG37" s="223"/>
      <c r="AH37" s="223"/>
      <c r="AI37" s="223"/>
      <c r="AJ37" s="223">
        <v>0</v>
      </c>
      <c r="AK37" s="226" t="s">
        <v>765</v>
      </c>
      <c r="AL37" s="228">
        <v>0.27152777777777776</v>
      </c>
      <c r="AM37" s="228">
        <v>0.71527777777777779</v>
      </c>
      <c r="AN37" s="228">
        <v>0.44375000000000003</v>
      </c>
      <c r="AO37" s="227" t="s">
        <v>764</v>
      </c>
      <c r="AP37" s="225" t="s">
        <v>791</v>
      </c>
    </row>
    <row r="38" spans="1:42">
      <c r="T38" s="87"/>
    </row>
    <row r="39" spans="1:42">
      <c r="T39" s="87"/>
    </row>
    <row r="40" spans="1:42">
      <c r="T40" s="87"/>
    </row>
    <row r="41" spans="1:42">
      <c r="T41" s="87"/>
    </row>
    <row r="42" spans="1:42">
      <c r="T42" s="87"/>
    </row>
    <row r="43" spans="1:42">
      <c r="T43" s="87"/>
    </row>
    <row r="44" spans="1:42">
      <c r="T44" s="87"/>
    </row>
    <row r="45" spans="1:42">
      <c r="T45" s="87"/>
    </row>
    <row r="46" spans="1:42">
      <c r="T46" s="87"/>
    </row>
    <row r="47" spans="1:42">
      <c r="T47" s="87"/>
    </row>
    <row r="48" spans="1:42">
      <c r="T48" s="87"/>
    </row>
    <row r="49" spans="20:20">
      <c r="T49" s="87"/>
    </row>
    <row r="50" spans="20:20">
      <c r="T50" s="87"/>
    </row>
    <row r="51" spans="20:20">
      <c r="T51" s="87"/>
    </row>
    <row r="52" spans="20:20">
      <c r="T52" s="87"/>
    </row>
    <row r="53" spans="20:20">
      <c r="T53" s="87"/>
    </row>
    <row r="54" spans="20:20">
      <c r="T54" s="87"/>
    </row>
    <row r="55" spans="20:20">
      <c r="T55" s="87"/>
    </row>
    <row r="56" spans="20:20">
      <c r="T56" s="87"/>
    </row>
    <row r="57" spans="20:20">
      <c r="T57" s="87"/>
    </row>
    <row r="58" spans="20:20">
      <c r="T58" s="87"/>
    </row>
    <row r="59" spans="20:20">
      <c r="T59" s="87"/>
    </row>
    <row r="60" spans="20:20">
      <c r="T60" s="87"/>
    </row>
    <row r="61" spans="20:20">
      <c r="T61" s="87"/>
    </row>
    <row r="62" spans="20:20">
      <c r="T62" s="87"/>
    </row>
    <row r="63" spans="20:20">
      <c r="T63" s="87"/>
    </row>
    <row r="64" spans="20:20">
      <c r="T64" s="87"/>
    </row>
    <row r="65" spans="20:20">
      <c r="T65" s="87"/>
    </row>
    <row r="66" spans="20:20">
      <c r="T66" s="87"/>
    </row>
    <row r="67" spans="20:20">
      <c r="T67" s="87"/>
    </row>
    <row r="68" spans="20:20">
      <c r="T68" s="87"/>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dimension ref="A1:AP39"/>
  <sheetViews>
    <sheetView tabSelected="1" topLeftCell="AF31" workbookViewId="0">
      <selection activeCell="AK31" sqref="AK31"/>
    </sheetView>
  </sheetViews>
  <sheetFormatPr defaultRowHeight="14.5"/>
  <cols>
    <col min="1" max="1" width="10.54296875" customWidth="1"/>
    <col min="25" max="25" width="10.36328125" customWidth="1"/>
    <col min="35" max="35" width="15.1796875" customWidth="1"/>
    <col min="37" max="37" width="26.08984375" customWidth="1"/>
    <col min="38" max="38" width="11.90625" customWidth="1"/>
    <col min="40" max="40" width="10.90625" customWidth="1"/>
    <col min="41" max="41" width="36.6328125" customWidth="1"/>
    <col min="42" max="42" width="76.26953125" customWidth="1"/>
  </cols>
  <sheetData>
    <row r="1" spans="1:42" ht="15.5">
      <c r="A1" s="212" t="s">
        <v>321</v>
      </c>
      <c r="B1" s="183"/>
      <c r="C1" s="183"/>
      <c r="D1" s="183"/>
      <c r="E1" s="159"/>
      <c r="F1" s="159"/>
      <c r="G1" s="159"/>
      <c r="H1" s="159"/>
      <c r="I1" s="159"/>
      <c r="J1" s="159"/>
      <c r="K1" s="159"/>
      <c r="L1" s="159"/>
      <c r="M1" s="159"/>
      <c r="N1" s="159"/>
      <c r="O1" s="159"/>
      <c r="P1" s="159"/>
      <c r="Q1" s="159"/>
      <c r="R1" s="159"/>
      <c r="S1" s="159"/>
      <c r="T1" s="159"/>
      <c r="U1" s="159"/>
      <c r="V1" s="205"/>
      <c r="W1" s="159"/>
      <c r="X1" s="159"/>
      <c r="Y1" s="159"/>
      <c r="Z1" s="159"/>
      <c r="AA1" s="159"/>
      <c r="AB1" s="159"/>
      <c r="AC1" s="159"/>
      <c r="AD1" s="159"/>
      <c r="AE1" s="160"/>
      <c r="AF1" s="160"/>
      <c r="AG1" s="160"/>
      <c r="AH1" s="160"/>
      <c r="AI1" s="159"/>
      <c r="AJ1" s="160"/>
      <c r="AK1" s="160"/>
      <c r="AL1" s="160"/>
      <c r="AM1" s="161"/>
      <c r="AN1" s="165"/>
      <c r="AO1" s="165"/>
      <c r="AP1" s="165"/>
    </row>
    <row r="2" spans="1:42" ht="15.5">
      <c r="A2" s="212" t="s">
        <v>37</v>
      </c>
      <c r="B2" s="183"/>
      <c r="C2" s="183"/>
      <c r="D2" s="175"/>
      <c r="E2" s="160"/>
      <c r="F2" s="160"/>
      <c r="G2" s="160"/>
      <c r="H2" s="160"/>
      <c r="I2" s="160"/>
      <c r="J2" s="160"/>
      <c r="K2" s="160"/>
      <c r="L2" s="160"/>
      <c r="M2" s="160"/>
      <c r="N2" s="160"/>
      <c r="O2" s="160"/>
      <c r="P2" s="160"/>
      <c r="Q2" s="160"/>
      <c r="R2" s="160"/>
      <c r="S2" s="160"/>
      <c r="T2" s="160"/>
      <c r="U2" s="160"/>
      <c r="V2" s="206"/>
      <c r="W2" s="160"/>
      <c r="X2" s="160"/>
      <c r="Y2" s="160"/>
      <c r="Z2" s="160"/>
      <c r="AA2" s="160"/>
      <c r="AB2" s="160"/>
      <c r="AC2" s="160"/>
      <c r="AD2" s="160"/>
      <c r="AE2" s="162"/>
      <c r="AF2" s="162"/>
      <c r="AG2" s="162"/>
      <c r="AH2" s="162"/>
      <c r="AI2" s="160"/>
      <c r="AJ2" s="162"/>
      <c r="AK2" s="162"/>
      <c r="AL2" s="162"/>
      <c r="AM2" s="161"/>
      <c r="AN2" s="165"/>
      <c r="AO2" s="165"/>
      <c r="AP2" s="165"/>
    </row>
    <row r="3" spans="1:42" ht="15.5">
      <c r="A3" s="212" t="s">
        <v>36</v>
      </c>
      <c r="B3" s="183"/>
      <c r="C3" s="183"/>
      <c r="D3" s="176"/>
      <c r="E3" s="163"/>
      <c r="F3" s="163"/>
      <c r="G3" s="163"/>
      <c r="H3" s="163"/>
      <c r="I3" s="163"/>
      <c r="J3" s="163"/>
      <c r="K3" s="163"/>
      <c r="L3" s="163"/>
      <c r="M3" s="163"/>
      <c r="N3" s="163"/>
      <c r="O3" s="163"/>
      <c r="P3" s="163"/>
      <c r="Q3" s="163"/>
      <c r="R3" s="163"/>
      <c r="S3" s="163"/>
      <c r="T3" s="163"/>
      <c r="U3" s="163"/>
      <c r="V3" s="207"/>
      <c r="W3" s="163"/>
      <c r="X3" s="163"/>
      <c r="Y3" s="163"/>
      <c r="Z3" s="163"/>
      <c r="AA3" s="164"/>
      <c r="AB3" s="164"/>
      <c r="AC3" s="164"/>
      <c r="AD3" s="164"/>
      <c r="AE3" s="163"/>
      <c r="AF3" s="163"/>
      <c r="AG3" s="163"/>
      <c r="AH3" s="163"/>
      <c r="AI3" s="164"/>
      <c r="AJ3" s="163"/>
      <c r="AK3" s="163"/>
      <c r="AL3" s="163"/>
      <c r="AM3" s="164"/>
      <c r="AN3" s="165"/>
      <c r="AO3" s="165"/>
      <c r="AP3" s="165"/>
    </row>
    <row r="4" spans="1:42" ht="15" thickBot="1">
      <c r="A4" s="213"/>
      <c r="B4" s="269" t="s">
        <v>38</v>
      </c>
      <c r="C4" s="269"/>
      <c r="D4" s="269"/>
      <c r="E4" s="271" t="s">
        <v>42</v>
      </c>
      <c r="F4" s="272"/>
      <c r="G4" s="272"/>
      <c r="H4" s="272"/>
      <c r="I4" s="272"/>
      <c r="J4" s="272"/>
      <c r="K4" s="273"/>
      <c r="L4" s="270" t="s">
        <v>0</v>
      </c>
      <c r="M4" s="270"/>
      <c r="N4" s="270"/>
      <c r="O4" s="270"/>
      <c r="P4" s="270"/>
      <c r="Q4" s="270"/>
      <c r="R4" s="270"/>
      <c r="S4" s="270"/>
      <c r="T4" s="270"/>
      <c r="U4" s="218"/>
      <c r="V4" s="208"/>
      <c r="W4" s="166"/>
      <c r="X4" s="166"/>
      <c r="Y4" s="218"/>
      <c r="Z4" s="135"/>
      <c r="AA4" s="135"/>
      <c r="AB4" s="135"/>
      <c r="AC4" s="135"/>
      <c r="AD4" s="135"/>
      <c r="AE4" s="135"/>
      <c r="AF4" s="135"/>
      <c r="AG4" s="271" t="s">
        <v>44</v>
      </c>
      <c r="AH4" s="272"/>
      <c r="AI4" s="272"/>
      <c r="AJ4" s="273"/>
      <c r="AK4" s="271" t="s">
        <v>41</v>
      </c>
      <c r="AL4" s="272"/>
      <c r="AM4" s="272"/>
      <c r="AN4" s="272"/>
      <c r="AO4" s="273"/>
      <c r="AP4" s="136"/>
    </row>
    <row r="5" spans="1:42" ht="78.5" thickBot="1">
      <c r="A5" s="279" t="s">
        <v>14</v>
      </c>
      <c r="B5" s="275" t="s">
        <v>38</v>
      </c>
      <c r="C5" s="275"/>
      <c r="D5" s="275"/>
      <c r="E5" s="276" t="s">
        <v>43</v>
      </c>
      <c r="F5" s="277"/>
      <c r="G5" s="277"/>
      <c r="H5" s="277"/>
      <c r="I5" s="277"/>
      <c r="J5" s="277"/>
      <c r="K5" s="278"/>
      <c r="L5" s="137" t="s">
        <v>39</v>
      </c>
      <c r="M5" s="137" t="s">
        <v>46</v>
      </c>
      <c r="N5" s="137" t="s">
        <v>1</v>
      </c>
      <c r="O5" s="137" t="s">
        <v>2</v>
      </c>
      <c r="P5" s="137" t="s">
        <v>3</v>
      </c>
      <c r="Q5" s="137" t="s">
        <v>4</v>
      </c>
      <c r="R5" s="137" t="s">
        <v>793</v>
      </c>
      <c r="S5" s="137" t="s">
        <v>794</v>
      </c>
      <c r="T5" s="157" t="s">
        <v>5</v>
      </c>
      <c r="U5" s="190" t="s">
        <v>614</v>
      </c>
      <c r="V5" s="209" t="s">
        <v>744</v>
      </c>
      <c r="W5" s="158" t="s">
        <v>258</v>
      </c>
      <c r="X5" s="158" t="s">
        <v>54</v>
      </c>
      <c r="Y5" s="137" t="s">
        <v>40</v>
      </c>
      <c r="Z5" s="137" t="s">
        <v>6</v>
      </c>
      <c r="AA5" s="137" t="s">
        <v>7</v>
      </c>
      <c r="AB5" s="137" t="s">
        <v>8</v>
      </c>
      <c r="AC5" s="137" t="s">
        <v>45</v>
      </c>
      <c r="AD5" s="137" t="s">
        <v>55</v>
      </c>
      <c r="AE5" s="167" t="s">
        <v>52</v>
      </c>
      <c r="AF5" s="137" t="s">
        <v>9</v>
      </c>
      <c r="AG5" s="137" t="s">
        <v>11</v>
      </c>
      <c r="AH5" s="137" t="s">
        <v>10</v>
      </c>
      <c r="AI5" s="137" t="s">
        <v>47</v>
      </c>
      <c r="AJ5" s="137" t="s">
        <v>12</v>
      </c>
      <c r="AK5" s="137" t="s">
        <v>48</v>
      </c>
      <c r="AL5" s="137" t="s">
        <v>15</v>
      </c>
      <c r="AM5" s="137" t="s">
        <v>16</v>
      </c>
      <c r="AN5" s="137" t="s">
        <v>12</v>
      </c>
      <c r="AO5" s="137" t="s">
        <v>49</v>
      </c>
      <c r="AP5" s="137" t="s">
        <v>13</v>
      </c>
    </row>
    <row r="6" spans="1:42" ht="26">
      <c r="A6" s="279"/>
      <c r="B6" s="172" t="s">
        <v>15</v>
      </c>
      <c r="C6" s="172" t="s">
        <v>16</v>
      </c>
      <c r="D6" s="172" t="s">
        <v>17</v>
      </c>
      <c r="E6" s="172" t="s">
        <v>18</v>
      </c>
      <c r="F6" s="172" t="s">
        <v>19</v>
      </c>
      <c r="G6" s="172" t="s">
        <v>20</v>
      </c>
      <c r="H6" s="172" t="s">
        <v>21</v>
      </c>
      <c r="I6" s="172" t="s">
        <v>22</v>
      </c>
      <c r="J6" s="172" t="s">
        <v>23</v>
      </c>
      <c r="K6" s="172" t="s">
        <v>305</v>
      </c>
      <c r="L6" s="172" t="s">
        <v>24</v>
      </c>
      <c r="M6" s="172" t="s">
        <v>24</v>
      </c>
      <c r="N6" s="172" t="s">
        <v>24</v>
      </c>
      <c r="O6" s="172" t="s">
        <v>25</v>
      </c>
      <c r="P6" s="172" t="s">
        <v>24</v>
      </c>
      <c r="Q6" s="172" t="s">
        <v>24</v>
      </c>
      <c r="R6" s="172" t="s">
        <v>24</v>
      </c>
      <c r="S6" s="172" t="s">
        <v>24</v>
      </c>
      <c r="T6" s="172" t="s">
        <v>557</v>
      </c>
      <c r="U6" s="200" t="s">
        <v>26</v>
      </c>
      <c r="V6" s="210" t="s">
        <v>26</v>
      </c>
      <c r="W6" s="186" t="s">
        <v>556</v>
      </c>
      <c r="X6" s="186" t="s">
        <v>555</v>
      </c>
      <c r="Y6" s="172" t="s">
        <v>27</v>
      </c>
      <c r="Z6" s="172" t="s">
        <v>705</v>
      </c>
      <c r="AA6" s="172" t="s">
        <v>28</v>
      </c>
      <c r="AB6" s="172" t="s">
        <v>28</v>
      </c>
      <c r="AC6" s="172" t="s">
        <v>29</v>
      </c>
      <c r="AD6" s="172" t="s">
        <v>29</v>
      </c>
      <c r="AE6" s="172"/>
      <c r="AF6" s="172" t="s">
        <v>29</v>
      </c>
      <c r="AG6" s="172"/>
      <c r="AH6" s="172"/>
      <c r="AI6" s="172"/>
      <c r="AJ6" s="172"/>
      <c r="AK6" s="172"/>
      <c r="AL6" s="172"/>
      <c r="AM6" s="172"/>
      <c r="AN6" s="172"/>
      <c r="AO6" s="172"/>
      <c r="AP6" s="173"/>
    </row>
    <row r="7" spans="1:42" ht="250">
      <c r="A7" s="201">
        <v>43831</v>
      </c>
      <c r="B7" s="228">
        <v>0.27291666666666664</v>
      </c>
      <c r="C7" s="228">
        <v>0.73125000000000007</v>
      </c>
      <c r="D7" s="220">
        <f>C7-B7</f>
        <v>0.45833333333333343</v>
      </c>
      <c r="E7" s="223">
        <v>1182</v>
      </c>
      <c r="F7" s="223">
        <v>2849</v>
      </c>
      <c r="G7" s="223">
        <v>0</v>
      </c>
      <c r="H7" s="223">
        <v>3129</v>
      </c>
      <c r="I7" s="223">
        <v>3528</v>
      </c>
      <c r="J7" s="223">
        <v>3458</v>
      </c>
      <c r="K7" s="223">
        <v>6860</v>
      </c>
      <c r="L7" s="223">
        <f>E7+F7+G7+H7+I7+J7+K7</f>
        <v>21006</v>
      </c>
      <c r="M7" s="223">
        <v>20800</v>
      </c>
      <c r="N7" s="223">
        <f>L7-M7</f>
        <v>206</v>
      </c>
      <c r="O7" s="229">
        <f>N7/M7</f>
        <v>9.9038461538461537E-3</v>
      </c>
      <c r="P7" s="223">
        <v>200</v>
      </c>
      <c r="Q7" s="223">
        <f>N7+P7</f>
        <v>406</v>
      </c>
      <c r="R7" s="223">
        <f>L7</f>
        <v>21006</v>
      </c>
      <c r="S7" s="199">
        <f>'Dec-19'!S37+'Jan-20'!R7</f>
        <v>6706254</v>
      </c>
      <c r="T7" s="224">
        <f>L7/10290</f>
        <v>2.0413994169096208</v>
      </c>
      <c r="U7" s="224">
        <f>(E7+F7+G7+H7+I7+J7)/7290</f>
        <v>1.9404663923182441</v>
      </c>
      <c r="V7" s="224">
        <f>K7/3003</f>
        <v>2.2843822843822843</v>
      </c>
      <c r="W7" s="224">
        <f>X7/1000</f>
        <v>3.7439299999999998</v>
      </c>
      <c r="X7" s="223">
        <v>3743.93</v>
      </c>
      <c r="Y7" s="223">
        <v>383.63</v>
      </c>
      <c r="Z7" s="223">
        <v>0.78</v>
      </c>
      <c r="AA7" s="223">
        <v>23.23</v>
      </c>
      <c r="AB7" s="223">
        <v>29.02</v>
      </c>
      <c r="AC7" s="229">
        <f>((L7)/(HOUR(D7)+((MINUTE(D7))/60)))/((Y7/1000)*7290)</f>
        <v>0.68282684345036093</v>
      </c>
      <c r="AD7" s="229">
        <f>((AC7*(1+(-0.384/100)*(AB7-25))))</f>
        <v>0.67228618203338641</v>
      </c>
      <c r="AE7" s="224">
        <f>((Y7*12)/1000)</f>
        <v>4.6035599999999999</v>
      </c>
      <c r="AF7" s="229">
        <f>(L7/(7290*24))</f>
        <v>0.12006172839506173</v>
      </c>
      <c r="AG7" s="223"/>
      <c r="AH7" s="223"/>
      <c r="AI7" s="223"/>
      <c r="AJ7" s="223">
        <f>AG7-AH7</f>
        <v>0</v>
      </c>
      <c r="AK7" s="226" t="s">
        <v>795</v>
      </c>
      <c r="AL7" s="185">
        <v>0.27291666666666664</v>
      </c>
      <c r="AM7" s="185">
        <v>0.73125000000000007</v>
      </c>
      <c r="AN7" s="228">
        <f>AM7-AL7</f>
        <v>0.45833333333333343</v>
      </c>
      <c r="AO7" s="227" t="s">
        <v>796</v>
      </c>
      <c r="AP7" s="225" t="s">
        <v>792</v>
      </c>
    </row>
    <row r="8" spans="1:42" ht="237.5">
      <c r="A8" s="201">
        <v>43832</v>
      </c>
      <c r="B8" s="228">
        <v>0.28194444444444444</v>
      </c>
      <c r="C8" s="228">
        <v>0.72638888888888886</v>
      </c>
      <c r="D8" s="220">
        <f t="shared" ref="D8:D37" si="0">C8-B8</f>
        <v>0.44444444444444442</v>
      </c>
      <c r="E8" s="223">
        <v>423</v>
      </c>
      <c r="F8" s="223">
        <v>967</v>
      </c>
      <c r="G8" s="223">
        <v>0</v>
      </c>
      <c r="H8" s="223">
        <v>1075</v>
      </c>
      <c r="I8" s="223">
        <v>1203</v>
      </c>
      <c r="J8" s="223">
        <v>1161</v>
      </c>
      <c r="K8" s="223">
        <v>2260</v>
      </c>
      <c r="L8" s="223">
        <f t="shared" ref="L8:L37" si="1">E8+F8+G8+H8+I8+J8+K8</f>
        <v>7089</v>
      </c>
      <c r="M8" s="223">
        <v>7000</v>
      </c>
      <c r="N8" s="223">
        <f t="shared" ref="N8:N37" si="2">L8-M8</f>
        <v>89</v>
      </c>
      <c r="O8" s="229">
        <f t="shared" ref="O8:O37" si="3">N8/M8</f>
        <v>1.2714285714285714E-2</v>
      </c>
      <c r="P8" s="223">
        <v>200</v>
      </c>
      <c r="Q8" s="223">
        <f t="shared" ref="Q8:Q37" si="4">N8+P8</f>
        <v>289</v>
      </c>
      <c r="R8" s="223">
        <f>R7+L8</f>
        <v>28095</v>
      </c>
      <c r="S8" s="199">
        <f>L8+S7</f>
        <v>6713343</v>
      </c>
      <c r="T8" s="224">
        <f t="shared" ref="T8:T37" si="5">L8/10290</f>
        <v>0.6889212827988338</v>
      </c>
      <c r="U8" s="224">
        <f t="shared" ref="U8:U37" si="6">(E8+F8+G8+H8+I8+J8)/7290</f>
        <v>0.66241426611796983</v>
      </c>
      <c r="V8" s="224">
        <f t="shared" ref="V8:V37" si="7">K8/3003</f>
        <v>0.75258075258075263</v>
      </c>
      <c r="W8" s="224">
        <f t="shared" ref="W8:W37" si="8">X8/1000</f>
        <v>1.1050199999999999</v>
      </c>
      <c r="X8" s="223">
        <v>1105.02</v>
      </c>
      <c r="Y8" s="223">
        <v>102.9</v>
      </c>
      <c r="Z8" s="223">
        <v>0.19</v>
      </c>
      <c r="AA8" s="223">
        <v>23.35</v>
      </c>
      <c r="AB8" s="223">
        <v>23.92</v>
      </c>
      <c r="AC8" s="229">
        <f t="shared" ref="AC8:AC37" si="9">((L8)/(HOUR(D8)+((MINUTE(D8))/60)))/((Y8/1000)*7290)</f>
        <v>0.88595843981331501</v>
      </c>
      <c r="AD8" s="229">
        <f t="shared" ref="AD8:AD37" si="10">((AC8*(1+(-0.384/100)*(AB8-25))))</f>
        <v>0.8896326866549088</v>
      </c>
      <c r="AE8" s="224">
        <f t="shared" ref="AE8:AE37" si="11">((Y8*12)/1000)</f>
        <v>1.2348000000000001</v>
      </c>
      <c r="AF8" s="229">
        <f t="shared" ref="AF8:AF37" si="12">(L8/(7290*24))</f>
        <v>4.0517832647462275E-2</v>
      </c>
      <c r="AG8" s="223"/>
      <c r="AH8" s="223"/>
      <c r="AI8" s="223"/>
      <c r="AJ8" s="223">
        <f t="shared" ref="AJ8:AJ37" si="13">AG8-AH8</f>
        <v>0</v>
      </c>
      <c r="AK8" s="226" t="s">
        <v>795</v>
      </c>
      <c r="AL8" s="228">
        <v>0.28194444444444444</v>
      </c>
      <c r="AM8" s="228">
        <v>0.72569444444444453</v>
      </c>
      <c r="AN8" s="228">
        <f t="shared" ref="AN8:AN35" si="14">AM8-AL8</f>
        <v>0.44375000000000009</v>
      </c>
      <c r="AO8" s="227" t="s">
        <v>796</v>
      </c>
      <c r="AP8" s="225" t="s">
        <v>797</v>
      </c>
    </row>
    <row r="9" spans="1:42" ht="250">
      <c r="A9" s="201">
        <v>43833</v>
      </c>
      <c r="B9" s="228">
        <v>0.27569444444444446</v>
      </c>
      <c r="C9" s="228">
        <v>0.74583333333333324</v>
      </c>
      <c r="D9" s="220">
        <f t="shared" si="0"/>
        <v>0.47013888888888877</v>
      </c>
      <c r="E9" s="223">
        <v>790</v>
      </c>
      <c r="F9" s="223">
        <v>1809</v>
      </c>
      <c r="G9" s="223">
        <v>0</v>
      </c>
      <c r="H9" s="223">
        <v>2028</v>
      </c>
      <c r="I9" s="223">
        <v>2241</v>
      </c>
      <c r="J9" s="223">
        <v>2130</v>
      </c>
      <c r="K9" s="223">
        <v>4240</v>
      </c>
      <c r="L9" s="223">
        <f t="shared" si="1"/>
        <v>13238</v>
      </c>
      <c r="M9" s="223">
        <v>13100</v>
      </c>
      <c r="N9" s="223">
        <f t="shared" si="2"/>
        <v>138</v>
      </c>
      <c r="O9" s="229">
        <f t="shared" si="3"/>
        <v>1.0534351145038168E-2</v>
      </c>
      <c r="P9" s="223">
        <v>200</v>
      </c>
      <c r="Q9" s="223">
        <f t="shared" si="4"/>
        <v>338</v>
      </c>
      <c r="R9" s="223">
        <f>R8+L9</f>
        <v>41333</v>
      </c>
      <c r="S9" s="199">
        <f>L9+S8</f>
        <v>6726581</v>
      </c>
      <c r="T9" s="224">
        <f t="shared" si="5"/>
        <v>1.286491739552964</v>
      </c>
      <c r="U9" s="224">
        <f t="shared" si="6"/>
        <v>1.2342935528120713</v>
      </c>
      <c r="V9" s="224">
        <f t="shared" si="7"/>
        <v>1.4119214119214119</v>
      </c>
      <c r="W9" s="224">
        <f t="shared" si="8"/>
        <v>2.2135100000000003</v>
      </c>
      <c r="X9" s="223">
        <v>2213.5100000000002</v>
      </c>
      <c r="Y9" s="223">
        <v>206.52</v>
      </c>
      <c r="Z9" s="223">
        <v>1.0209999999999999</v>
      </c>
      <c r="AA9" s="223">
        <v>25.100999999999999</v>
      </c>
      <c r="AB9" s="223">
        <v>27.587</v>
      </c>
      <c r="AC9" s="229">
        <f t="shared" si="9"/>
        <v>0.77928320010127783</v>
      </c>
      <c r="AD9" s="229">
        <f t="shared" si="10"/>
        <v>0.77154173844881579</v>
      </c>
      <c r="AE9" s="224">
        <f t="shared" si="11"/>
        <v>2.4782400000000004</v>
      </c>
      <c r="AF9" s="229">
        <f t="shared" si="12"/>
        <v>7.566300868770004E-2</v>
      </c>
      <c r="AG9" s="185" t="s">
        <v>800</v>
      </c>
      <c r="AH9" s="185" t="s">
        <v>799</v>
      </c>
      <c r="AI9" s="223" t="s">
        <v>802</v>
      </c>
      <c r="AJ9" s="203" t="s">
        <v>801</v>
      </c>
      <c r="AK9" s="226" t="s">
        <v>795</v>
      </c>
      <c r="AL9" s="228">
        <v>0.27569444444444446</v>
      </c>
      <c r="AM9" s="228">
        <v>0.74583333333333324</v>
      </c>
      <c r="AN9" s="228">
        <f t="shared" si="14"/>
        <v>0.47013888888888877</v>
      </c>
      <c r="AO9" s="227" t="s">
        <v>796</v>
      </c>
      <c r="AP9" s="225" t="s">
        <v>798</v>
      </c>
    </row>
    <row r="10" spans="1:42" ht="250">
      <c r="A10" s="201">
        <v>43834</v>
      </c>
      <c r="B10" s="228">
        <v>0.27777777777777779</v>
      </c>
      <c r="C10" s="228">
        <v>0.72916666666666663</v>
      </c>
      <c r="D10" s="220">
        <f t="shared" si="0"/>
        <v>0.45138888888888884</v>
      </c>
      <c r="E10" s="223">
        <v>608</v>
      </c>
      <c r="F10" s="223">
        <v>1394</v>
      </c>
      <c r="G10" s="204">
        <v>0</v>
      </c>
      <c r="H10" s="223">
        <v>1565</v>
      </c>
      <c r="I10" s="223">
        <v>1751</v>
      </c>
      <c r="J10" s="223">
        <v>1698</v>
      </c>
      <c r="K10" s="223">
        <v>3270</v>
      </c>
      <c r="L10" s="223">
        <f t="shared" si="1"/>
        <v>10286</v>
      </c>
      <c r="M10" s="223">
        <v>10100</v>
      </c>
      <c r="N10" s="223">
        <f t="shared" si="2"/>
        <v>186</v>
      </c>
      <c r="O10" s="229">
        <f t="shared" si="3"/>
        <v>1.8415841584158415E-2</v>
      </c>
      <c r="P10" s="223">
        <v>200</v>
      </c>
      <c r="Q10" s="223">
        <f t="shared" si="4"/>
        <v>386</v>
      </c>
      <c r="R10" s="223">
        <f t="shared" ref="R10:R37" si="15">R9+L10</f>
        <v>51619</v>
      </c>
      <c r="S10" s="199">
        <f t="shared" ref="S10:S37" si="16">L10+S9</f>
        <v>6736867</v>
      </c>
      <c r="T10" s="224">
        <f t="shared" si="5"/>
        <v>0.99961127308066089</v>
      </c>
      <c r="U10" s="224">
        <f t="shared" si="6"/>
        <v>0.96241426611796987</v>
      </c>
      <c r="V10" s="224">
        <f t="shared" si="7"/>
        <v>1.0889110889110889</v>
      </c>
      <c r="W10" s="224">
        <f t="shared" si="8"/>
        <v>1.62992</v>
      </c>
      <c r="X10" s="223">
        <v>1629.92</v>
      </c>
      <c r="Y10" s="223">
        <v>150.97</v>
      </c>
      <c r="Z10" s="223">
        <v>0.28000000000000003</v>
      </c>
      <c r="AA10" s="223">
        <v>23.09</v>
      </c>
      <c r="AB10" s="223">
        <v>24.9</v>
      </c>
      <c r="AC10" s="229">
        <f t="shared" si="9"/>
        <v>0.86271277751557141</v>
      </c>
      <c r="AD10" s="229">
        <f t="shared" si="10"/>
        <v>0.86304405922213734</v>
      </c>
      <c r="AE10" s="224">
        <f t="shared" si="11"/>
        <v>1.8116399999999999</v>
      </c>
      <c r="AF10" s="229">
        <f t="shared" si="12"/>
        <v>5.8790580704160954E-2</v>
      </c>
      <c r="AG10" s="223"/>
      <c r="AH10" s="223"/>
      <c r="AI10" s="223"/>
      <c r="AJ10" s="223">
        <f t="shared" si="13"/>
        <v>0</v>
      </c>
      <c r="AK10" s="226" t="s">
        <v>795</v>
      </c>
      <c r="AL10" s="228">
        <v>0.27777777777777779</v>
      </c>
      <c r="AM10" s="228">
        <v>0.72916666666666663</v>
      </c>
      <c r="AN10" s="228">
        <f t="shared" si="14"/>
        <v>0.45138888888888884</v>
      </c>
      <c r="AO10" s="227" t="s">
        <v>796</v>
      </c>
      <c r="AP10" s="225" t="s">
        <v>803</v>
      </c>
    </row>
    <row r="11" spans="1:42" ht="175">
      <c r="A11" s="201">
        <v>43835</v>
      </c>
      <c r="B11" s="228">
        <v>0.27638888888888885</v>
      </c>
      <c r="C11" s="228">
        <v>0.72777777777777775</v>
      </c>
      <c r="D11" s="220">
        <f t="shared" si="0"/>
        <v>0.4513888888888889</v>
      </c>
      <c r="E11" s="223">
        <v>1547</v>
      </c>
      <c r="F11" s="223">
        <v>3460</v>
      </c>
      <c r="G11" s="223">
        <v>0</v>
      </c>
      <c r="H11" s="223">
        <v>3827</v>
      </c>
      <c r="I11" s="223">
        <v>4061</v>
      </c>
      <c r="J11" s="223">
        <v>4163</v>
      </c>
      <c r="K11" s="223">
        <v>8320</v>
      </c>
      <c r="L11" s="223">
        <f t="shared" si="1"/>
        <v>25378</v>
      </c>
      <c r="M11" s="223">
        <v>25200</v>
      </c>
      <c r="N11" s="223">
        <f t="shared" si="2"/>
        <v>178</v>
      </c>
      <c r="O11" s="229">
        <f t="shared" si="3"/>
        <v>7.0634920634920634E-3</v>
      </c>
      <c r="P11" s="223">
        <v>300</v>
      </c>
      <c r="Q11" s="223">
        <f t="shared" si="4"/>
        <v>478</v>
      </c>
      <c r="R11" s="223">
        <f t="shared" si="15"/>
        <v>76997</v>
      </c>
      <c r="S11" s="199">
        <f t="shared" si="16"/>
        <v>6762245</v>
      </c>
      <c r="T11" s="224">
        <f t="shared" si="5"/>
        <v>2.4662779397473273</v>
      </c>
      <c r="U11" s="224">
        <f t="shared" si="6"/>
        <v>2.3399176954732512</v>
      </c>
      <c r="V11" s="224">
        <f t="shared" si="7"/>
        <v>2.7705627705627704</v>
      </c>
      <c r="W11" s="224">
        <f t="shared" si="8"/>
        <v>4.36829</v>
      </c>
      <c r="X11" s="223">
        <v>4368.29</v>
      </c>
      <c r="Y11" s="223">
        <v>399.81</v>
      </c>
      <c r="Z11" s="223">
        <v>0.61</v>
      </c>
      <c r="AA11" s="223">
        <v>25.66</v>
      </c>
      <c r="AB11" s="223">
        <v>32.33</v>
      </c>
      <c r="AC11" s="229">
        <f t="shared" si="9"/>
        <v>0.80373726744641805</v>
      </c>
      <c r="AD11" s="229">
        <f t="shared" si="10"/>
        <v>0.78111431383215024</v>
      </c>
      <c r="AE11" s="224">
        <f t="shared" si="11"/>
        <v>4.79772</v>
      </c>
      <c r="AF11" s="229">
        <f t="shared" si="12"/>
        <v>0.14505029721079105</v>
      </c>
      <c r="AG11" s="223"/>
      <c r="AH11" s="223"/>
      <c r="AI11" s="223"/>
      <c r="AJ11" s="223">
        <f t="shared" si="13"/>
        <v>0</v>
      </c>
      <c r="AK11" s="226" t="s">
        <v>795</v>
      </c>
      <c r="AL11" s="228">
        <v>0.27638888888888885</v>
      </c>
      <c r="AM11" s="228">
        <v>0.72777777777777775</v>
      </c>
      <c r="AN11" s="228">
        <f t="shared" si="14"/>
        <v>0.4513888888888889</v>
      </c>
      <c r="AO11" s="227" t="s">
        <v>796</v>
      </c>
      <c r="AP11" s="225" t="s">
        <v>804</v>
      </c>
    </row>
    <row r="12" spans="1:42" ht="187.5">
      <c r="A12" s="201">
        <v>43836</v>
      </c>
      <c r="B12" s="228">
        <v>0.27291666666666664</v>
      </c>
      <c r="C12" s="228">
        <v>0.73125000000000007</v>
      </c>
      <c r="D12" s="220">
        <f t="shared" si="0"/>
        <v>0.45833333333333343</v>
      </c>
      <c r="E12" s="223">
        <v>1733</v>
      </c>
      <c r="F12" s="223">
        <v>3905</v>
      </c>
      <c r="G12" s="223">
        <v>0</v>
      </c>
      <c r="H12" s="223">
        <v>4289</v>
      </c>
      <c r="I12" s="223">
        <v>4264</v>
      </c>
      <c r="J12" s="223">
        <v>4663</v>
      </c>
      <c r="K12" s="223">
        <v>9390</v>
      </c>
      <c r="L12" s="223">
        <f t="shared" si="1"/>
        <v>28244</v>
      </c>
      <c r="M12" s="223">
        <v>28100</v>
      </c>
      <c r="N12" s="223">
        <f t="shared" si="2"/>
        <v>144</v>
      </c>
      <c r="O12" s="229">
        <f t="shared" si="3"/>
        <v>5.1245551601423484E-3</v>
      </c>
      <c r="P12" s="223">
        <v>200</v>
      </c>
      <c r="Q12" s="223">
        <f t="shared" si="4"/>
        <v>344</v>
      </c>
      <c r="R12" s="223">
        <f t="shared" si="15"/>
        <v>105241</v>
      </c>
      <c r="S12" s="199">
        <f t="shared" si="16"/>
        <v>6790489</v>
      </c>
      <c r="T12" s="224">
        <f t="shared" si="5"/>
        <v>2.7448007774538388</v>
      </c>
      <c r="U12" s="224">
        <f t="shared" si="6"/>
        <v>2.5862825788751715</v>
      </c>
      <c r="V12" s="224">
        <f t="shared" si="7"/>
        <v>3.1268731268731269</v>
      </c>
      <c r="W12" s="224">
        <f t="shared" si="8"/>
        <v>5.0243000000000002</v>
      </c>
      <c r="X12" s="223">
        <v>5024.3</v>
      </c>
      <c r="Y12" s="223">
        <v>448.51</v>
      </c>
      <c r="Z12" s="223">
        <v>0.96</v>
      </c>
      <c r="AA12" s="223">
        <v>24</v>
      </c>
      <c r="AB12" s="223">
        <v>32.119999999999997</v>
      </c>
      <c r="AC12" s="229">
        <f t="shared" si="9"/>
        <v>0.78529685615534484</v>
      </c>
      <c r="AD12" s="229">
        <f t="shared" si="10"/>
        <v>0.76382621187057287</v>
      </c>
      <c r="AE12" s="224">
        <f t="shared" si="11"/>
        <v>5.3821199999999996</v>
      </c>
      <c r="AF12" s="229">
        <f t="shared" si="12"/>
        <v>0.16143118427069045</v>
      </c>
      <c r="AG12" s="223"/>
      <c r="AH12" s="223"/>
      <c r="AI12" s="223"/>
      <c r="AJ12" s="223">
        <f t="shared" si="13"/>
        <v>0</v>
      </c>
      <c r="AK12" s="226" t="s">
        <v>795</v>
      </c>
      <c r="AL12" s="228"/>
      <c r="AM12" s="228"/>
      <c r="AN12" s="228">
        <f t="shared" si="14"/>
        <v>0</v>
      </c>
      <c r="AO12" s="227" t="s">
        <v>796</v>
      </c>
      <c r="AP12" s="225" t="s">
        <v>805</v>
      </c>
    </row>
    <row r="13" spans="1:42" ht="200">
      <c r="A13" s="201">
        <v>43837</v>
      </c>
      <c r="B13" s="228">
        <v>0.27430555555555552</v>
      </c>
      <c r="C13" s="228">
        <v>0.73055555555555562</v>
      </c>
      <c r="D13" s="220">
        <f t="shared" si="0"/>
        <v>0.4562500000000001</v>
      </c>
      <c r="E13" s="223">
        <v>1678</v>
      </c>
      <c r="F13" s="223">
        <v>3738</v>
      </c>
      <c r="G13" s="223">
        <v>0</v>
      </c>
      <c r="H13" s="223">
        <v>4044</v>
      </c>
      <c r="I13" s="223">
        <v>4071</v>
      </c>
      <c r="J13" s="223">
        <v>4488</v>
      </c>
      <c r="K13" s="223">
        <v>8970</v>
      </c>
      <c r="L13" s="223">
        <f t="shared" si="1"/>
        <v>26989</v>
      </c>
      <c r="M13" s="223">
        <v>26700</v>
      </c>
      <c r="N13" s="223">
        <f t="shared" si="2"/>
        <v>289</v>
      </c>
      <c r="O13" s="229">
        <f t="shared" si="3"/>
        <v>1.0823970037453183E-2</v>
      </c>
      <c r="P13" s="223">
        <v>300</v>
      </c>
      <c r="Q13" s="223">
        <f t="shared" si="4"/>
        <v>589</v>
      </c>
      <c r="R13" s="223">
        <f t="shared" si="15"/>
        <v>132230</v>
      </c>
      <c r="S13" s="199">
        <f t="shared" si="16"/>
        <v>6817478</v>
      </c>
      <c r="T13" s="224">
        <f t="shared" si="5"/>
        <v>2.6228377065111759</v>
      </c>
      <c r="U13" s="224">
        <f t="shared" si="6"/>
        <v>2.4717421124828531</v>
      </c>
      <c r="V13" s="224">
        <f t="shared" si="7"/>
        <v>2.9870129870129869</v>
      </c>
      <c r="W13" s="224">
        <f t="shared" si="8"/>
        <v>4.81067</v>
      </c>
      <c r="X13" s="223">
        <v>4810.67</v>
      </c>
      <c r="Y13" s="223">
        <v>435.9</v>
      </c>
      <c r="Z13" s="223">
        <v>0.55000000000000004</v>
      </c>
      <c r="AA13" s="223">
        <v>24.09</v>
      </c>
      <c r="AB13" s="223">
        <v>32</v>
      </c>
      <c r="AC13" s="229">
        <f t="shared" si="9"/>
        <v>0.77563656935683856</v>
      </c>
      <c r="AD13" s="229">
        <f t="shared" si="10"/>
        <v>0.7547874583725267</v>
      </c>
      <c r="AE13" s="224">
        <f t="shared" si="11"/>
        <v>5.2307999999999995</v>
      </c>
      <c r="AF13" s="229">
        <f t="shared" si="12"/>
        <v>0.15425811614083218</v>
      </c>
      <c r="AG13" s="228"/>
      <c r="AH13" s="228"/>
      <c r="AI13" s="223"/>
      <c r="AJ13" s="223">
        <f t="shared" si="13"/>
        <v>0</v>
      </c>
      <c r="AK13" s="226" t="s">
        <v>795</v>
      </c>
      <c r="AL13" s="228">
        <v>0.27430555555555552</v>
      </c>
      <c r="AM13" s="228">
        <v>0.73263888888888884</v>
      </c>
      <c r="AN13" s="228">
        <f t="shared" si="14"/>
        <v>0.45833333333333331</v>
      </c>
      <c r="AO13" s="227" t="s">
        <v>796</v>
      </c>
      <c r="AP13" s="225" t="s">
        <v>806</v>
      </c>
    </row>
    <row r="14" spans="1:42" ht="175">
      <c r="A14" s="201">
        <v>43838</v>
      </c>
      <c r="B14" s="228">
        <v>0.27499999999999997</v>
      </c>
      <c r="C14" s="228">
        <v>0.73055555555555562</v>
      </c>
      <c r="D14" s="220">
        <f t="shared" si="0"/>
        <v>0.45555555555555566</v>
      </c>
      <c r="E14" s="223">
        <v>1763</v>
      </c>
      <c r="F14" s="223">
        <v>3981</v>
      </c>
      <c r="G14" s="223">
        <v>0</v>
      </c>
      <c r="H14" s="223">
        <v>4316</v>
      </c>
      <c r="I14" s="223">
        <v>4310</v>
      </c>
      <c r="J14" s="223">
        <v>4641</v>
      </c>
      <c r="K14" s="223">
        <v>9420</v>
      </c>
      <c r="L14" s="223">
        <f t="shared" si="1"/>
        <v>28431</v>
      </c>
      <c r="M14" s="223">
        <v>28300</v>
      </c>
      <c r="N14" s="223">
        <f t="shared" si="2"/>
        <v>131</v>
      </c>
      <c r="O14" s="229">
        <f t="shared" si="3"/>
        <v>4.628975265017668E-3</v>
      </c>
      <c r="P14" s="223">
        <v>200</v>
      </c>
      <c r="Q14" s="223">
        <f t="shared" si="4"/>
        <v>331</v>
      </c>
      <c r="R14" s="223">
        <f t="shared" si="15"/>
        <v>160661</v>
      </c>
      <c r="S14" s="199">
        <f t="shared" si="16"/>
        <v>6845909</v>
      </c>
      <c r="T14" s="224">
        <f t="shared" si="5"/>
        <v>2.7629737609329448</v>
      </c>
      <c r="U14" s="224">
        <f t="shared" si="6"/>
        <v>2.6078189300411521</v>
      </c>
      <c r="V14" s="224">
        <f t="shared" si="7"/>
        <v>3.1368631368631368</v>
      </c>
      <c r="W14" s="224">
        <f t="shared" si="8"/>
        <v>5.0913000000000004</v>
      </c>
      <c r="X14" s="223">
        <v>5091.3</v>
      </c>
      <c r="Y14" s="223">
        <v>467.14</v>
      </c>
      <c r="Z14" s="223">
        <v>0.52</v>
      </c>
      <c r="AA14" s="223">
        <v>25</v>
      </c>
      <c r="AB14" s="223">
        <v>32.89</v>
      </c>
      <c r="AC14" s="229">
        <f t="shared" si="9"/>
        <v>0.7635983154368513</v>
      </c>
      <c r="AD14" s="229">
        <f t="shared" si="10"/>
        <v>0.74046311911507168</v>
      </c>
      <c r="AE14" s="224">
        <f t="shared" si="11"/>
        <v>5.6056800000000004</v>
      </c>
      <c r="AF14" s="229">
        <f t="shared" si="12"/>
        <v>0.16250000000000001</v>
      </c>
      <c r="AG14" s="146"/>
      <c r="AH14" s="146"/>
      <c r="AI14" s="146"/>
      <c r="AJ14" s="223">
        <f t="shared" si="13"/>
        <v>0</v>
      </c>
      <c r="AK14" s="226" t="s">
        <v>795</v>
      </c>
      <c r="AL14" s="185">
        <v>0.27499999999999997</v>
      </c>
      <c r="AM14" s="185">
        <v>0.73055555555555562</v>
      </c>
      <c r="AN14" s="228">
        <f t="shared" si="14"/>
        <v>0.45555555555555566</v>
      </c>
      <c r="AO14" s="227" t="s">
        <v>796</v>
      </c>
      <c r="AP14" s="225" t="s">
        <v>807</v>
      </c>
    </row>
    <row r="15" spans="1:42" ht="187.5">
      <c r="A15" s="201">
        <v>43839</v>
      </c>
      <c r="B15" s="228">
        <v>0.27708333333333335</v>
      </c>
      <c r="C15" s="228">
        <v>0.72916666666666663</v>
      </c>
      <c r="D15" s="220">
        <f t="shared" si="0"/>
        <v>0.45208333333333328</v>
      </c>
      <c r="E15" s="223">
        <v>1652</v>
      </c>
      <c r="F15" s="223">
        <v>3775</v>
      </c>
      <c r="G15" s="223">
        <v>0</v>
      </c>
      <c r="H15" s="223">
        <v>3758</v>
      </c>
      <c r="I15" s="223">
        <v>3739</v>
      </c>
      <c r="J15" s="223">
        <v>4058</v>
      </c>
      <c r="K15" s="223">
        <v>8810</v>
      </c>
      <c r="L15" s="223">
        <f t="shared" si="1"/>
        <v>25792</v>
      </c>
      <c r="M15" s="223">
        <v>25500</v>
      </c>
      <c r="N15" s="223">
        <f t="shared" si="2"/>
        <v>292</v>
      </c>
      <c r="O15" s="229">
        <f t="shared" si="3"/>
        <v>1.1450980392156862E-2</v>
      </c>
      <c r="P15" s="223">
        <v>300</v>
      </c>
      <c r="Q15" s="223">
        <f t="shared" si="4"/>
        <v>592</v>
      </c>
      <c r="R15" s="223">
        <f t="shared" si="15"/>
        <v>186453</v>
      </c>
      <c r="S15" s="199">
        <f t="shared" si="16"/>
        <v>6871701</v>
      </c>
      <c r="T15" s="224">
        <f t="shared" si="5"/>
        <v>2.5065111758989311</v>
      </c>
      <c r="U15" s="224">
        <f t="shared" si="6"/>
        <v>2.3294924554183813</v>
      </c>
      <c r="V15" s="224">
        <f t="shared" si="7"/>
        <v>2.9337329337329336</v>
      </c>
      <c r="W15" s="224">
        <f t="shared" si="8"/>
        <v>4.7949599999999997</v>
      </c>
      <c r="X15" s="223">
        <v>4794.96</v>
      </c>
      <c r="Y15" s="223">
        <v>440.9</v>
      </c>
      <c r="Z15" s="223">
        <v>0.48</v>
      </c>
      <c r="AA15" s="223">
        <v>25.29</v>
      </c>
      <c r="AB15" s="223">
        <v>32.26</v>
      </c>
      <c r="AC15" s="229">
        <f t="shared" si="9"/>
        <v>0.73958425142451101</v>
      </c>
      <c r="AD15" s="229">
        <f t="shared" si="10"/>
        <v>0.71896582582959789</v>
      </c>
      <c r="AE15" s="224">
        <f t="shared" si="11"/>
        <v>5.2907999999999991</v>
      </c>
      <c r="AF15" s="229">
        <f t="shared" si="12"/>
        <v>0.14741655235482395</v>
      </c>
      <c r="AG15" s="223"/>
      <c r="AH15" s="223"/>
      <c r="AI15" s="223"/>
      <c r="AJ15" s="223">
        <f t="shared" si="13"/>
        <v>0</v>
      </c>
      <c r="AK15" s="226" t="s">
        <v>808</v>
      </c>
      <c r="AL15" s="185" t="s">
        <v>810</v>
      </c>
      <c r="AM15" s="185" t="s">
        <v>809</v>
      </c>
      <c r="AN15" s="185" t="s">
        <v>811</v>
      </c>
      <c r="AO15" s="227" t="s">
        <v>812</v>
      </c>
      <c r="AP15" s="225" t="s">
        <v>813</v>
      </c>
    </row>
    <row r="16" spans="1:42" ht="187.5">
      <c r="A16" s="201">
        <v>43840</v>
      </c>
      <c r="B16" s="228">
        <v>0.27569444444444446</v>
      </c>
      <c r="C16" s="228">
        <v>0.7284722222222223</v>
      </c>
      <c r="D16" s="220">
        <f t="shared" si="0"/>
        <v>0.45277777777777783</v>
      </c>
      <c r="E16" s="223">
        <v>1702</v>
      </c>
      <c r="F16" s="223">
        <v>3870</v>
      </c>
      <c r="G16" s="223">
        <v>0</v>
      </c>
      <c r="H16" s="223">
        <v>4155</v>
      </c>
      <c r="I16" s="223">
        <v>4649</v>
      </c>
      <c r="J16" s="223">
        <v>4492</v>
      </c>
      <c r="K16" s="223">
        <v>9030</v>
      </c>
      <c r="L16" s="223">
        <f t="shared" si="1"/>
        <v>27898</v>
      </c>
      <c r="M16" s="223">
        <v>27700</v>
      </c>
      <c r="N16" s="223">
        <f t="shared" si="2"/>
        <v>198</v>
      </c>
      <c r="O16" s="229">
        <f t="shared" si="3"/>
        <v>7.1480144404332127E-3</v>
      </c>
      <c r="P16" s="223">
        <v>200</v>
      </c>
      <c r="Q16" s="223">
        <f t="shared" si="4"/>
        <v>398</v>
      </c>
      <c r="R16" s="223">
        <f t="shared" si="15"/>
        <v>214351</v>
      </c>
      <c r="S16" s="199">
        <f t="shared" si="16"/>
        <v>6899599</v>
      </c>
      <c r="T16" s="224">
        <f t="shared" si="5"/>
        <v>2.7111758989310011</v>
      </c>
      <c r="U16" s="224">
        <f t="shared" si="6"/>
        <v>2.5882030178326474</v>
      </c>
      <c r="V16" s="224">
        <f t="shared" si="7"/>
        <v>3.0069930069930071</v>
      </c>
      <c r="W16" s="224">
        <f t="shared" si="8"/>
        <v>4.8314300000000001</v>
      </c>
      <c r="X16" s="223">
        <v>4831.43</v>
      </c>
      <c r="Y16" s="223">
        <v>448.77</v>
      </c>
      <c r="Z16" s="223">
        <v>0.88</v>
      </c>
      <c r="AA16" s="223">
        <v>26</v>
      </c>
      <c r="AB16" s="223">
        <v>33.67</v>
      </c>
      <c r="AC16" s="229">
        <f t="shared" si="9"/>
        <v>0.78473925773487685</v>
      </c>
      <c r="AD16" s="229">
        <f t="shared" si="10"/>
        <v>0.75861309057496118</v>
      </c>
      <c r="AE16" s="224">
        <f t="shared" si="11"/>
        <v>5.3852399999999996</v>
      </c>
      <c r="AF16" s="229">
        <f t="shared" si="12"/>
        <v>0.15945358939186099</v>
      </c>
      <c r="AG16" s="223"/>
      <c r="AH16" s="223"/>
      <c r="AI16" s="223"/>
      <c r="AJ16" s="223">
        <f t="shared" si="13"/>
        <v>0</v>
      </c>
      <c r="AK16" s="226" t="s">
        <v>814</v>
      </c>
      <c r="AL16" s="228">
        <v>0.27569444444444446</v>
      </c>
      <c r="AM16" s="228">
        <v>0.7284722222222223</v>
      </c>
      <c r="AN16" s="228">
        <f t="shared" si="14"/>
        <v>0.45277777777777783</v>
      </c>
      <c r="AO16" s="227" t="s">
        <v>815</v>
      </c>
      <c r="AP16" s="225" t="s">
        <v>816</v>
      </c>
    </row>
    <row r="17" spans="1:42" ht="162.5">
      <c r="A17" s="201">
        <v>43841</v>
      </c>
      <c r="B17" s="228">
        <v>0.28472222222222221</v>
      </c>
      <c r="C17" s="228">
        <v>0.72986111111111107</v>
      </c>
      <c r="D17" s="220">
        <f t="shared" si="0"/>
        <v>0.44513888888888886</v>
      </c>
      <c r="E17" s="223">
        <v>1719</v>
      </c>
      <c r="F17" s="223">
        <v>3941</v>
      </c>
      <c r="G17" s="223">
        <v>0</v>
      </c>
      <c r="H17" s="223">
        <v>4216</v>
      </c>
      <c r="I17" s="223">
        <v>4757</v>
      </c>
      <c r="J17" s="223">
        <v>4547</v>
      </c>
      <c r="K17" s="223">
        <v>9010</v>
      </c>
      <c r="L17" s="223">
        <f t="shared" si="1"/>
        <v>28190</v>
      </c>
      <c r="M17" s="223">
        <v>28000</v>
      </c>
      <c r="N17" s="223">
        <f t="shared" si="2"/>
        <v>190</v>
      </c>
      <c r="O17" s="229">
        <f t="shared" si="3"/>
        <v>6.7857142857142855E-3</v>
      </c>
      <c r="P17" s="223">
        <v>300</v>
      </c>
      <c r="Q17" s="223">
        <f t="shared" si="4"/>
        <v>490</v>
      </c>
      <c r="R17" s="223">
        <f t="shared" si="15"/>
        <v>242541</v>
      </c>
      <c r="S17" s="199">
        <f t="shared" si="16"/>
        <v>6927789</v>
      </c>
      <c r="T17" s="224">
        <f t="shared" si="5"/>
        <v>2.7395529640427601</v>
      </c>
      <c r="U17" s="224">
        <f t="shared" si="6"/>
        <v>2.6310013717421126</v>
      </c>
      <c r="V17" s="224">
        <f t="shared" si="7"/>
        <v>3.0003330003330002</v>
      </c>
      <c r="W17" s="224">
        <f t="shared" si="8"/>
        <v>4.9509099999999995</v>
      </c>
      <c r="X17" s="223">
        <v>4950.91</v>
      </c>
      <c r="Y17" s="223">
        <v>463.84</v>
      </c>
      <c r="Z17" s="223">
        <v>0.83</v>
      </c>
      <c r="AA17" s="223">
        <v>26</v>
      </c>
      <c r="AB17" s="223">
        <v>33.72</v>
      </c>
      <c r="AC17" s="229">
        <f t="shared" si="9"/>
        <v>0.7803556343106296</v>
      </c>
      <c r="AD17" s="229">
        <f t="shared" si="10"/>
        <v>0.75422558196686507</v>
      </c>
      <c r="AE17" s="224">
        <f t="shared" si="11"/>
        <v>5.5660800000000004</v>
      </c>
      <c r="AF17" s="229">
        <f t="shared" si="12"/>
        <v>0.16112254229538181</v>
      </c>
      <c r="AG17" s="228">
        <v>0.28333333333333333</v>
      </c>
      <c r="AH17" s="228">
        <v>0.27777777777777779</v>
      </c>
      <c r="AI17" s="223" t="s">
        <v>802</v>
      </c>
      <c r="AJ17" s="211">
        <f t="shared" si="13"/>
        <v>5.5555555555555358E-3</v>
      </c>
      <c r="AK17" s="226" t="s">
        <v>814</v>
      </c>
      <c r="AL17" s="228">
        <v>0.28472222222222221</v>
      </c>
      <c r="AM17" s="228">
        <v>0.72986111111111107</v>
      </c>
      <c r="AN17" s="228">
        <f t="shared" si="14"/>
        <v>0.44513888888888886</v>
      </c>
      <c r="AO17" s="227" t="s">
        <v>815</v>
      </c>
      <c r="AP17" s="225" t="s">
        <v>817</v>
      </c>
    </row>
    <row r="18" spans="1:42" ht="162.5">
      <c r="A18" s="201">
        <v>43842</v>
      </c>
      <c r="B18" s="228">
        <v>0.27430555555555552</v>
      </c>
      <c r="C18" s="228">
        <v>0.72916666666666663</v>
      </c>
      <c r="D18" s="220">
        <f t="shared" si="0"/>
        <v>0.4548611111111111</v>
      </c>
      <c r="E18" s="223">
        <v>2083</v>
      </c>
      <c r="F18" s="223">
        <v>4719</v>
      </c>
      <c r="G18" s="223">
        <v>0</v>
      </c>
      <c r="H18" s="223">
        <v>5080</v>
      </c>
      <c r="I18" s="223">
        <v>5765</v>
      </c>
      <c r="J18" s="223">
        <v>5456</v>
      </c>
      <c r="K18" s="223">
        <v>11040</v>
      </c>
      <c r="L18" s="223">
        <f t="shared" si="1"/>
        <v>34143</v>
      </c>
      <c r="M18" s="223">
        <v>33900</v>
      </c>
      <c r="N18" s="223">
        <f t="shared" si="2"/>
        <v>243</v>
      </c>
      <c r="O18" s="229">
        <f t="shared" si="3"/>
        <v>7.1681415929203537E-3</v>
      </c>
      <c r="P18" s="223">
        <v>200</v>
      </c>
      <c r="Q18" s="223">
        <f t="shared" si="4"/>
        <v>443</v>
      </c>
      <c r="R18" s="223">
        <f t="shared" si="15"/>
        <v>276684</v>
      </c>
      <c r="S18" s="199">
        <f t="shared" si="16"/>
        <v>6961932</v>
      </c>
      <c r="T18" s="224">
        <f t="shared" si="5"/>
        <v>3.3180758017492713</v>
      </c>
      <c r="U18" s="224">
        <f t="shared" si="6"/>
        <v>3.1691358024691358</v>
      </c>
      <c r="V18" s="224">
        <f t="shared" si="7"/>
        <v>3.6763236763236762</v>
      </c>
      <c r="W18" s="224">
        <f t="shared" si="8"/>
        <v>6.0380399999999996</v>
      </c>
      <c r="X18" s="223">
        <v>6038.04</v>
      </c>
      <c r="Y18" s="223">
        <v>547.23</v>
      </c>
      <c r="Z18" s="223">
        <v>0.92</v>
      </c>
      <c r="AA18" s="223">
        <v>25</v>
      </c>
      <c r="AB18" s="223">
        <v>34.270000000000003</v>
      </c>
      <c r="AC18" s="229">
        <f t="shared" si="9"/>
        <v>0.78399664117956003</v>
      </c>
      <c r="AD18" s="229">
        <f t="shared" si="10"/>
        <v>0.75608886954281951</v>
      </c>
      <c r="AE18" s="224">
        <f t="shared" si="11"/>
        <v>6.5667600000000004</v>
      </c>
      <c r="AF18" s="229">
        <f t="shared" si="12"/>
        <v>0.1951474622770919</v>
      </c>
      <c r="AG18" s="223"/>
      <c r="AH18" s="223"/>
      <c r="AI18" s="223"/>
      <c r="AJ18" s="223">
        <f t="shared" si="13"/>
        <v>0</v>
      </c>
      <c r="AK18" s="226" t="s">
        <v>814</v>
      </c>
      <c r="AL18" s="228">
        <v>0.27430555555555552</v>
      </c>
      <c r="AM18" s="228">
        <v>0.72916666666666663</v>
      </c>
      <c r="AN18" s="228">
        <f t="shared" si="14"/>
        <v>0.4548611111111111</v>
      </c>
      <c r="AO18" s="227" t="s">
        <v>815</v>
      </c>
      <c r="AP18" s="225" t="s">
        <v>818</v>
      </c>
    </row>
    <row r="19" spans="1:42" ht="200">
      <c r="A19" s="201">
        <v>43843</v>
      </c>
      <c r="B19" s="228">
        <v>0.27361111111111108</v>
      </c>
      <c r="C19" s="228">
        <v>0.72986111111111107</v>
      </c>
      <c r="D19" s="220">
        <f t="shared" si="0"/>
        <v>0.45624999999999999</v>
      </c>
      <c r="E19" s="223">
        <v>2048</v>
      </c>
      <c r="F19" s="223">
        <v>4637</v>
      </c>
      <c r="G19" s="223">
        <v>0</v>
      </c>
      <c r="H19" s="223">
        <v>5005</v>
      </c>
      <c r="I19" s="223">
        <v>5666</v>
      </c>
      <c r="J19" s="223">
        <v>5400</v>
      </c>
      <c r="K19" s="223">
        <v>11080</v>
      </c>
      <c r="L19" s="223">
        <f t="shared" si="1"/>
        <v>33836</v>
      </c>
      <c r="M19" s="223">
        <v>33600</v>
      </c>
      <c r="N19" s="223">
        <f t="shared" si="2"/>
        <v>236</v>
      </c>
      <c r="O19" s="229">
        <f t="shared" si="3"/>
        <v>7.0238095238095242E-3</v>
      </c>
      <c r="P19" s="223">
        <v>300</v>
      </c>
      <c r="Q19" s="223">
        <f t="shared" si="4"/>
        <v>536</v>
      </c>
      <c r="R19" s="223">
        <f t="shared" si="15"/>
        <v>310520</v>
      </c>
      <c r="S19" s="199">
        <f t="shared" si="16"/>
        <v>6995768</v>
      </c>
      <c r="T19" s="224">
        <f t="shared" si="5"/>
        <v>3.2882410106899904</v>
      </c>
      <c r="U19" s="224">
        <f t="shared" si="6"/>
        <v>3.1215363511659806</v>
      </c>
      <c r="V19" s="224">
        <f t="shared" si="7"/>
        <v>3.6896436896436895</v>
      </c>
      <c r="W19" s="224">
        <f t="shared" si="8"/>
        <v>6.0020100000000003</v>
      </c>
      <c r="X19" s="223">
        <v>6002.01</v>
      </c>
      <c r="Y19" s="223">
        <v>543.91</v>
      </c>
      <c r="Z19" s="223">
        <v>0.62</v>
      </c>
      <c r="AA19" s="223">
        <v>24.45</v>
      </c>
      <c r="AB19" s="223">
        <v>34.200000000000003</v>
      </c>
      <c r="AC19" s="229">
        <f t="shared" si="9"/>
        <v>0.77931013663991422</v>
      </c>
      <c r="AD19" s="229">
        <f t="shared" si="10"/>
        <v>0.75177866813269933</v>
      </c>
      <c r="AE19" s="224">
        <f t="shared" si="11"/>
        <v>6.5269200000000005</v>
      </c>
      <c r="AF19" s="229">
        <f t="shared" si="12"/>
        <v>0.19339277549154094</v>
      </c>
      <c r="AG19" s="223"/>
      <c r="AH19" s="223"/>
      <c r="AI19" s="223"/>
      <c r="AJ19" s="223">
        <f t="shared" si="13"/>
        <v>0</v>
      </c>
      <c r="AK19" s="226" t="s">
        <v>814</v>
      </c>
      <c r="AL19" s="228">
        <v>0.27361111111111108</v>
      </c>
      <c r="AM19" s="228">
        <v>0.72986111111111107</v>
      </c>
      <c r="AN19" s="228">
        <f t="shared" si="14"/>
        <v>0.45624999999999999</v>
      </c>
      <c r="AO19" s="227" t="s">
        <v>815</v>
      </c>
      <c r="AP19" s="225" t="s">
        <v>819</v>
      </c>
    </row>
    <row r="20" spans="1:42" ht="212.5">
      <c r="A20" s="201">
        <v>43844</v>
      </c>
      <c r="B20" s="228">
        <v>0.27499999999999997</v>
      </c>
      <c r="C20" s="228">
        <v>0.73125000000000007</v>
      </c>
      <c r="D20" s="220">
        <f t="shared" si="0"/>
        <v>0.4562500000000001</v>
      </c>
      <c r="E20" s="223">
        <v>1950</v>
      </c>
      <c r="F20" s="223">
        <v>4442</v>
      </c>
      <c r="G20" s="223">
        <v>0</v>
      </c>
      <c r="H20" s="223">
        <v>4777</v>
      </c>
      <c r="I20" s="223">
        <v>5402</v>
      </c>
      <c r="J20" s="223">
        <v>5140</v>
      </c>
      <c r="K20" s="223">
        <v>10520</v>
      </c>
      <c r="L20" s="223">
        <f t="shared" si="1"/>
        <v>32231</v>
      </c>
      <c r="M20" s="223">
        <v>32000</v>
      </c>
      <c r="N20" s="223">
        <f t="shared" si="2"/>
        <v>231</v>
      </c>
      <c r="O20" s="229">
        <f t="shared" si="3"/>
        <v>7.2187500000000003E-3</v>
      </c>
      <c r="P20" s="223">
        <v>100</v>
      </c>
      <c r="Q20" s="223">
        <f t="shared" si="4"/>
        <v>331</v>
      </c>
      <c r="R20" s="223">
        <f t="shared" si="15"/>
        <v>342751</v>
      </c>
      <c r="S20" s="199">
        <f t="shared" si="16"/>
        <v>7027999</v>
      </c>
      <c r="T20" s="224">
        <f t="shared" si="5"/>
        <v>3.1322643343051508</v>
      </c>
      <c r="U20" s="224">
        <f t="shared" si="6"/>
        <v>2.9781893004115227</v>
      </c>
      <c r="V20" s="224">
        <f t="shared" si="7"/>
        <v>3.5031635031635031</v>
      </c>
      <c r="W20" s="224">
        <f t="shared" si="8"/>
        <v>5.7336</v>
      </c>
      <c r="X20" s="223">
        <v>5733.6</v>
      </c>
      <c r="Y20" s="223">
        <v>521.79999999999995</v>
      </c>
      <c r="Z20" s="223">
        <v>0.26</v>
      </c>
      <c r="AA20" s="223">
        <v>25</v>
      </c>
      <c r="AB20" s="223">
        <v>33.909999999999997</v>
      </c>
      <c r="AC20" s="229">
        <f t="shared" si="9"/>
        <v>0.77379881071028889</v>
      </c>
      <c r="AD20" s="229">
        <f t="shared" si="10"/>
        <v>0.74732374868112283</v>
      </c>
      <c r="AE20" s="224">
        <f t="shared" si="11"/>
        <v>6.2615999999999996</v>
      </c>
      <c r="AF20" s="229">
        <f t="shared" si="12"/>
        <v>0.18421925011431184</v>
      </c>
      <c r="AG20" s="223"/>
      <c r="AH20" s="223"/>
      <c r="AI20" s="223"/>
      <c r="AJ20" s="223">
        <f t="shared" si="13"/>
        <v>0</v>
      </c>
      <c r="AK20" s="226" t="s">
        <v>814</v>
      </c>
      <c r="AL20" s="228">
        <v>0.27499999999999997</v>
      </c>
      <c r="AM20" s="228">
        <v>0.73125000000000007</v>
      </c>
      <c r="AN20" s="228">
        <f t="shared" si="14"/>
        <v>0.4562500000000001</v>
      </c>
      <c r="AO20" s="227" t="s">
        <v>815</v>
      </c>
      <c r="AP20" s="225" t="s">
        <v>820</v>
      </c>
    </row>
    <row r="21" spans="1:42" ht="187.5">
      <c r="A21" s="201">
        <v>43845</v>
      </c>
      <c r="B21" s="228">
        <v>0.27777777777777779</v>
      </c>
      <c r="C21" s="228">
        <v>0.73125000000000007</v>
      </c>
      <c r="D21" s="220">
        <f t="shared" si="0"/>
        <v>0.45347222222222228</v>
      </c>
      <c r="E21" s="223">
        <v>1707</v>
      </c>
      <c r="F21" s="223">
        <v>3923</v>
      </c>
      <c r="G21" s="223">
        <v>0</v>
      </c>
      <c r="H21" s="223">
        <v>4135</v>
      </c>
      <c r="I21" s="223">
        <v>4717</v>
      </c>
      <c r="J21" s="223">
        <v>4469</v>
      </c>
      <c r="K21" s="223">
        <v>9070</v>
      </c>
      <c r="L21" s="223">
        <f t="shared" si="1"/>
        <v>28021</v>
      </c>
      <c r="M21" s="223">
        <v>27900</v>
      </c>
      <c r="N21" s="223">
        <f t="shared" si="2"/>
        <v>121</v>
      </c>
      <c r="O21" s="229">
        <f t="shared" si="3"/>
        <v>4.3369175627240141E-3</v>
      </c>
      <c r="P21" s="223">
        <v>300</v>
      </c>
      <c r="Q21" s="223">
        <f t="shared" si="4"/>
        <v>421</v>
      </c>
      <c r="R21" s="223">
        <f t="shared" si="15"/>
        <v>370772</v>
      </c>
      <c r="S21" s="199">
        <f t="shared" si="16"/>
        <v>7056020</v>
      </c>
      <c r="T21" s="224">
        <f t="shared" si="5"/>
        <v>2.7231292517006804</v>
      </c>
      <c r="U21" s="224">
        <f t="shared" si="6"/>
        <v>2.5995884773662552</v>
      </c>
      <c r="V21" s="224">
        <f t="shared" si="7"/>
        <v>3.0203130203130204</v>
      </c>
      <c r="W21" s="224">
        <f t="shared" si="8"/>
        <v>4.9489300000000007</v>
      </c>
      <c r="X21" s="223">
        <v>4948.93</v>
      </c>
      <c r="Y21" s="223">
        <v>448.74</v>
      </c>
      <c r="Z21" s="223">
        <v>0.34</v>
      </c>
      <c r="AA21" s="223">
        <v>25</v>
      </c>
      <c r="AB21" s="223">
        <v>32.729999999999997</v>
      </c>
      <c r="AC21" s="229">
        <f t="shared" si="9"/>
        <v>0.78704467934170819</v>
      </c>
      <c r="AD21" s="229">
        <f t="shared" si="10"/>
        <v>0.76368267471587237</v>
      </c>
      <c r="AE21" s="224">
        <f t="shared" si="11"/>
        <v>5.3848799999999999</v>
      </c>
      <c r="AF21" s="229">
        <f t="shared" si="12"/>
        <v>0.16015660722450845</v>
      </c>
      <c r="AG21" s="223"/>
      <c r="AH21" s="223"/>
      <c r="AI21" s="223"/>
      <c r="AJ21" s="223">
        <f t="shared" si="13"/>
        <v>0</v>
      </c>
      <c r="AK21" s="226" t="s">
        <v>814</v>
      </c>
      <c r="AL21" s="228">
        <v>0.27777777777777779</v>
      </c>
      <c r="AM21" s="228">
        <v>0.73125000000000007</v>
      </c>
      <c r="AN21" s="228">
        <f t="shared" si="14"/>
        <v>0.45347222222222228</v>
      </c>
      <c r="AO21" s="227" t="s">
        <v>815</v>
      </c>
      <c r="AP21" s="225" t="s">
        <v>821</v>
      </c>
    </row>
    <row r="22" spans="1:42" ht="175">
      <c r="A22" s="201">
        <v>43846</v>
      </c>
      <c r="B22" s="228">
        <v>0.27777777777777779</v>
      </c>
      <c r="C22" s="228">
        <v>0.7319444444444444</v>
      </c>
      <c r="D22" s="220">
        <f t="shared" si="0"/>
        <v>0.45416666666666661</v>
      </c>
      <c r="E22" s="223">
        <v>1734</v>
      </c>
      <c r="F22" s="223">
        <v>3962</v>
      </c>
      <c r="G22" s="223">
        <v>0</v>
      </c>
      <c r="H22" s="223">
        <v>4233</v>
      </c>
      <c r="I22" s="223">
        <v>4767</v>
      </c>
      <c r="J22" s="223">
        <v>4532</v>
      </c>
      <c r="K22" s="223">
        <v>9190</v>
      </c>
      <c r="L22" s="223">
        <f t="shared" si="1"/>
        <v>28418</v>
      </c>
      <c r="M22" s="223">
        <v>28200</v>
      </c>
      <c r="N22" s="223">
        <f t="shared" si="2"/>
        <v>218</v>
      </c>
      <c r="O22" s="229">
        <f t="shared" si="3"/>
        <v>7.7304964539007094E-3</v>
      </c>
      <c r="P22" s="223">
        <v>200</v>
      </c>
      <c r="Q22" s="223">
        <f t="shared" si="4"/>
        <v>418</v>
      </c>
      <c r="R22" s="223">
        <f t="shared" si="15"/>
        <v>399190</v>
      </c>
      <c r="S22" s="199">
        <f t="shared" si="16"/>
        <v>7084438</v>
      </c>
      <c r="T22" s="224">
        <f t="shared" si="5"/>
        <v>2.7617103984450924</v>
      </c>
      <c r="U22" s="224">
        <f t="shared" si="6"/>
        <v>2.6375857338820303</v>
      </c>
      <c r="V22" s="224">
        <f t="shared" si="7"/>
        <v>3.0602730602730603</v>
      </c>
      <c r="W22" s="224">
        <f t="shared" si="8"/>
        <v>5.6164199999999997</v>
      </c>
      <c r="X22" s="223">
        <v>5616.42</v>
      </c>
      <c r="Y22" s="223">
        <v>513.79</v>
      </c>
      <c r="Z22" s="223">
        <v>0.45</v>
      </c>
      <c r="AA22" s="223">
        <v>24</v>
      </c>
      <c r="AB22" s="223">
        <v>33.479999999999997</v>
      </c>
      <c r="AC22" s="229">
        <f t="shared" si="9"/>
        <v>0.69607147446878803</v>
      </c>
      <c r="AD22" s="229">
        <f t="shared" si="10"/>
        <v>0.67340515983136595</v>
      </c>
      <c r="AE22" s="224">
        <f t="shared" si="11"/>
        <v>6.1654799999999996</v>
      </c>
      <c r="AF22" s="229">
        <f t="shared" si="12"/>
        <v>0.16242569730224052</v>
      </c>
      <c r="AG22" s="228"/>
      <c r="AH22" s="228"/>
      <c r="AI22" s="223"/>
      <c r="AJ22" s="223">
        <f t="shared" si="13"/>
        <v>0</v>
      </c>
      <c r="AK22" s="226" t="s">
        <v>814</v>
      </c>
      <c r="AL22" s="228">
        <v>0.27777777777777779</v>
      </c>
      <c r="AM22" s="228">
        <v>0.7319444444444444</v>
      </c>
      <c r="AN22" s="228">
        <f t="shared" si="14"/>
        <v>0.45416666666666661</v>
      </c>
      <c r="AO22" s="227" t="s">
        <v>815</v>
      </c>
      <c r="AP22" s="225" t="s">
        <v>822</v>
      </c>
    </row>
    <row r="23" spans="1:42" ht="175">
      <c r="A23" s="201">
        <v>43847</v>
      </c>
      <c r="B23" s="228">
        <v>0.27430555555555552</v>
      </c>
      <c r="C23" s="228">
        <v>0.71458333333333324</v>
      </c>
      <c r="D23" s="220">
        <f t="shared" si="0"/>
        <v>0.44027777777777771</v>
      </c>
      <c r="E23" s="223">
        <v>1836</v>
      </c>
      <c r="F23" s="223">
        <v>4196</v>
      </c>
      <c r="G23" s="223">
        <v>0</v>
      </c>
      <c r="H23" s="223">
        <v>4518</v>
      </c>
      <c r="I23" s="223">
        <v>5034</v>
      </c>
      <c r="J23" s="223">
        <v>4808</v>
      </c>
      <c r="K23" s="223">
        <v>9700</v>
      </c>
      <c r="L23" s="223">
        <f t="shared" si="1"/>
        <v>30092</v>
      </c>
      <c r="M23" s="223">
        <v>29800</v>
      </c>
      <c r="N23" s="223">
        <f t="shared" si="2"/>
        <v>292</v>
      </c>
      <c r="O23" s="229">
        <f t="shared" si="3"/>
        <v>9.7986577181208047E-3</v>
      </c>
      <c r="P23" s="223">
        <v>300</v>
      </c>
      <c r="Q23" s="223">
        <f t="shared" si="4"/>
        <v>592</v>
      </c>
      <c r="R23" s="223">
        <f t="shared" si="15"/>
        <v>429282</v>
      </c>
      <c r="S23" s="199">
        <f t="shared" si="16"/>
        <v>7114530</v>
      </c>
      <c r="T23" s="224">
        <f t="shared" si="5"/>
        <v>2.9243926141885326</v>
      </c>
      <c r="U23" s="224">
        <f t="shared" si="6"/>
        <v>2.7972565157750342</v>
      </c>
      <c r="V23" s="224">
        <f t="shared" si="7"/>
        <v>3.23010323010323</v>
      </c>
      <c r="W23" s="224">
        <f t="shared" si="8"/>
        <v>5.3364500000000001</v>
      </c>
      <c r="X23" s="223">
        <v>5336.45</v>
      </c>
      <c r="Y23" s="223">
        <v>505.65</v>
      </c>
      <c r="Z23" s="223">
        <v>0.83</v>
      </c>
      <c r="AA23" s="223">
        <v>25</v>
      </c>
      <c r="AB23" s="223">
        <v>34.46</v>
      </c>
      <c r="AC23" s="229">
        <f t="shared" si="9"/>
        <v>0.77256584785302784</v>
      </c>
      <c r="AD23" s="229">
        <f t="shared" si="10"/>
        <v>0.74450131183757962</v>
      </c>
      <c r="AE23" s="224">
        <f t="shared" si="11"/>
        <v>6.0677999999999992</v>
      </c>
      <c r="AF23" s="229">
        <f t="shared" si="12"/>
        <v>0.1719935985368084</v>
      </c>
      <c r="AG23" s="223"/>
      <c r="AH23" s="223"/>
      <c r="AI23" s="223"/>
      <c r="AJ23" s="223">
        <f t="shared" si="13"/>
        <v>0</v>
      </c>
      <c r="AK23" s="226" t="s">
        <v>814</v>
      </c>
      <c r="AL23" s="228">
        <v>0.27430555555555552</v>
      </c>
      <c r="AM23" s="228">
        <v>0.71458333333333324</v>
      </c>
      <c r="AN23" s="228">
        <f t="shared" si="14"/>
        <v>0.44027777777777771</v>
      </c>
      <c r="AO23" s="227" t="s">
        <v>815</v>
      </c>
      <c r="AP23" s="225" t="s">
        <v>823</v>
      </c>
    </row>
    <row r="24" spans="1:42" ht="187.5">
      <c r="A24" s="201">
        <v>43848</v>
      </c>
      <c r="B24" s="228">
        <v>0.27499999999999997</v>
      </c>
      <c r="C24" s="228">
        <v>0.74375000000000002</v>
      </c>
      <c r="D24" s="220">
        <f t="shared" si="0"/>
        <v>0.46875000000000006</v>
      </c>
      <c r="E24" s="223">
        <v>1744</v>
      </c>
      <c r="F24" s="223">
        <v>3939</v>
      </c>
      <c r="G24" s="223">
        <v>0</v>
      </c>
      <c r="H24" s="223">
        <v>4129</v>
      </c>
      <c r="I24" s="223">
        <v>4711</v>
      </c>
      <c r="J24" s="223">
        <v>4577</v>
      </c>
      <c r="K24" s="223">
        <v>9270</v>
      </c>
      <c r="L24" s="223">
        <f t="shared" si="1"/>
        <v>28370</v>
      </c>
      <c r="M24" s="223">
        <v>28100</v>
      </c>
      <c r="N24" s="223">
        <f t="shared" si="2"/>
        <v>270</v>
      </c>
      <c r="O24" s="229">
        <f t="shared" si="3"/>
        <v>9.6085409252669035E-3</v>
      </c>
      <c r="P24" s="223">
        <v>200</v>
      </c>
      <c r="Q24" s="223">
        <f t="shared" si="4"/>
        <v>470</v>
      </c>
      <c r="R24" s="223">
        <f t="shared" si="15"/>
        <v>457652</v>
      </c>
      <c r="S24" s="199">
        <f t="shared" si="16"/>
        <v>7142900</v>
      </c>
      <c r="T24" s="224">
        <f t="shared" si="5"/>
        <v>2.7570456754130221</v>
      </c>
      <c r="U24" s="224">
        <f t="shared" si="6"/>
        <v>2.6200274348422496</v>
      </c>
      <c r="V24" s="224">
        <f t="shared" si="7"/>
        <v>3.086913086913087</v>
      </c>
      <c r="W24" s="224">
        <f t="shared" si="8"/>
        <v>5.1122100000000001</v>
      </c>
      <c r="X24" s="223">
        <v>5112.21</v>
      </c>
      <c r="Y24" s="223">
        <v>467.02</v>
      </c>
      <c r="Z24" s="223">
        <v>0.93</v>
      </c>
      <c r="AA24" s="223">
        <v>27</v>
      </c>
      <c r="AB24" s="223">
        <v>34.94</v>
      </c>
      <c r="AC24" s="229">
        <f t="shared" si="9"/>
        <v>0.74070249156378831</v>
      </c>
      <c r="AD24" s="229">
        <f t="shared" si="10"/>
        <v>0.71243017374179507</v>
      </c>
      <c r="AE24" s="224">
        <f t="shared" si="11"/>
        <v>5.6042399999999999</v>
      </c>
      <c r="AF24" s="229">
        <f t="shared" si="12"/>
        <v>0.16215134887974395</v>
      </c>
      <c r="AG24" s="223"/>
      <c r="AH24" s="223"/>
      <c r="AI24" s="223"/>
      <c r="AJ24" s="223">
        <f t="shared" si="13"/>
        <v>0</v>
      </c>
      <c r="AK24" s="226" t="s">
        <v>814</v>
      </c>
      <c r="AL24" s="228">
        <v>0.27499999999999997</v>
      </c>
      <c r="AM24" s="228">
        <v>0.74375000000000002</v>
      </c>
      <c r="AN24" s="228">
        <f t="shared" si="14"/>
        <v>0.46875000000000006</v>
      </c>
      <c r="AO24" s="227" t="s">
        <v>815</v>
      </c>
      <c r="AP24" s="225" t="s">
        <v>824</v>
      </c>
    </row>
    <row r="25" spans="1:42" ht="200">
      <c r="A25" s="201">
        <v>43849</v>
      </c>
      <c r="B25" s="228">
        <v>0.27499999999999997</v>
      </c>
      <c r="C25" s="231">
        <v>0.73541666666666661</v>
      </c>
      <c r="D25" s="232">
        <f t="shared" si="0"/>
        <v>0.46041666666666664</v>
      </c>
      <c r="E25" s="233">
        <v>1654</v>
      </c>
      <c r="F25" s="233">
        <v>3924</v>
      </c>
      <c r="G25" s="233">
        <v>0</v>
      </c>
      <c r="H25" s="233">
        <v>4101</v>
      </c>
      <c r="I25" s="233">
        <v>4735</v>
      </c>
      <c r="J25" s="233">
        <v>4509</v>
      </c>
      <c r="K25" s="233">
        <v>9150</v>
      </c>
      <c r="L25" s="223">
        <f t="shared" si="1"/>
        <v>28073</v>
      </c>
      <c r="M25" s="223">
        <v>27900</v>
      </c>
      <c r="N25" s="223">
        <f t="shared" si="2"/>
        <v>173</v>
      </c>
      <c r="O25" s="229">
        <f t="shared" si="3"/>
        <v>6.200716845878136E-3</v>
      </c>
      <c r="P25" s="223">
        <v>300</v>
      </c>
      <c r="Q25" s="223">
        <f t="shared" si="4"/>
        <v>473</v>
      </c>
      <c r="R25" s="223">
        <f t="shared" si="15"/>
        <v>485725</v>
      </c>
      <c r="S25" s="199">
        <f t="shared" si="16"/>
        <v>7170973</v>
      </c>
      <c r="T25" s="224">
        <f t="shared" si="5"/>
        <v>2.7281827016520892</v>
      </c>
      <c r="U25" s="224">
        <f t="shared" si="6"/>
        <v>2.5957475994513031</v>
      </c>
      <c r="V25" s="224">
        <f t="shared" si="7"/>
        <v>3.046953046953047</v>
      </c>
      <c r="W25" s="224">
        <f t="shared" si="8"/>
        <v>5.0235300000000001</v>
      </c>
      <c r="X25" s="223">
        <v>5023.53</v>
      </c>
      <c r="Y25" s="223">
        <v>452</v>
      </c>
      <c r="Z25" s="223">
        <v>0.64</v>
      </c>
      <c r="AA25" s="223">
        <v>26</v>
      </c>
      <c r="AB25" s="223">
        <v>34.42</v>
      </c>
      <c r="AC25" s="229">
        <f t="shared" si="9"/>
        <v>0.77101101837446717</v>
      </c>
      <c r="AD25" s="229">
        <f t="shared" si="10"/>
        <v>0.7431213910090112</v>
      </c>
      <c r="AE25" s="224">
        <f t="shared" si="11"/>
        <v>5.4240000000000004</v>
      </c>
      <c r="AF25" s="229">
        <f t="shared" si="12"/>
        <v>0.16045381801554642</v>
      </c>
      <c r="AG25" s="223"/>
      <c r="AH25" s="223"/>
      <c r="AI25" s="223"/>
      <c r="AJ25" s="223">
        <f t="shared" si="13"/>
        <v>0</v>
      </c>
      <c r="AK25" s="226" t="s">
        <v>825</v>
      </c>
      <c r="AL25" s="185" t="s">
        <v>826</v>
      </c>
      <c r="AM25" s="185" t="s">
        <v>827</v>
      </c>
      <c r="AN25" s="185" t="s">
        <v>828</v>
      </c>
      <c r="AO25" s="227" t="s">
        <v>829</v>
      </c>
      <c r="AP25" s="225" t="s">
        <v>830</v>
      </c>
    </row>
    <row r="26" spans="1:42" ht="187.5">
      <c r="A26" s="230">
        <v>43850</v>
      </c>
      <c r="B26" s="228">
        <v>0.27499999999999997</v>
      </c>
      <c r="C26" s="228">
        <v>0.73541666666666661</v>
      </c>
      <c r="D26" s="220">
        <f t="shared" si="0"/>
        <v>0.46041666666666664</v>
      </c>
      <c r="E26" s="237">
        <v>1631</v>
      </c>
      <c r="F26" s="237">
        <v>3489</v>
      </c>
      <c r="G26" s="237">
        <v>0</v>
      </c>
      <c r="H26" s="237">
        <v>4100</v>
      </c>
      <c r="I26" s="237">
        <v>4558</v>
      </c>
      <c r="J26" s="237">
        <v>4344</v>
      </c>
      <c r="K26" s="237">
        <v>8780</v>
      </c>
      <c r="L26" s="223">
        <f t="shared" si="1"/>
        <v>26902</v>
      </c>
      <c r="M26" s="223">
        <v>26600</v>
      </c>
      <c r="N26" s="223">
        <f t="shared" si="2"/>
        <v>302</v>
      </c>
      <c r="O26" s="229">
        <f t="shared" si="3"/>
        <v>1.1353383458646617E-2</v>
      </c>
      <c r="P26" s="223">
        <v>300</v>
      </c>
      <c r="Q26" s="223">
        <f t="shared" si="4"/>
        <v>602</v>
      </c>
      <c r="R26" s="223">
        <f t="shared" si="15"/>
        <v>512627</v>
      </c>
      <c r="S26" s="199">
        <f t="shared" si="16"/>
        <v>7197875</v>
      </c>
      <c r="T26" s="224">
        <f t="shared" si="5"/>
        <v>2.6143828960155493</v>
      </c>
      <c r="U26" s="224">
        <f t="shared" si="6"/>
        <v>2.4858710562414266</v>
      </c>
      <c r="V26" s="224">
        <f t="shared" si="7"/>
        <v>2.9237429237429238</v>
      </c>
      <c r="W26" s="224">
        <f t="shared" si="8"/>
        <v>4.8367399999999998</v>
      </c>
      <c r="X26" s="223">
        <v>4836.74</v>
      </c>
      <c r="Y26" s="223">
        <v>429.82</v>
      </c>
      <c r="Z26" s="223">
        <v>0.49</v>
      </c>
      <c r="AA26" s="223">
        <v>26</v>
      </c>
      <c r="AB26" s="223">
        <v>33.92</v>
      </c>
      <c r="AC26" s="229">
        <f t="shared" si="9"/>
        <v>0.77697696268128891</v>
      </c>
      <c r="AD26" s="229">
        <f t="shared" si="10"/>
        <v>0.75036332617395929</v>
      </c>
      <c r="AE26" s="224">
        <f t="shared" si="11"/>
        <v>5.1578400000000002</v>
      </c>
      <c r="AF26" s="229">
        <f t="shared" si="12"/>
        <v>0.15376085962505714</v>
      </c>
      <c r="AG26" s="228"/>
      <c r="AH26" s="228"/>
      <c r="AI26" s="217"/>
      <c r="AJ26" s="223">
        <f t="shared" si="13"/>
        <v>0</v>
      </c>
      <c r="AK26" s="226" t="s">
        <v>831</v>
      </c>
      <c r="AL26" s="185" t="s">
        <v>832</v>
      </c>
      <c r="AM26" s="185" t="s">
        <v>833</v>
      </c>
      <c r="AN26" s="185" t="s">
        <v>834</v>
      </c>
      <c r="AO26" s="227" t="s">
        <v>835</v>
      </c>
      <c r="AP26" s="225" t="s">
        <v>836</v>
      </c>
    </row>
    <row r="27" spans="1:42" ht="212.5">
      <c r="A27" s="201">
        <v>43851</v>
      </c>
      <c r="B27" s="234">
        <v>0.27638888888888885</v>
      </c>
      <c r="C27" s="234">
        <v>0.7270833333333333</v>
      </c>
      <c r="D27" s="235">
        <f t="shared" si="0"/>
        <v>0.45069444444444445</v>
      </c>
      <c r="E27" s="236">
        <v>1886</v>
      </c>
      <c r="F27" s="236">
        <v>3792</v>
      </c>
      <c r="G27" s="236">
        <v>0</v>
      </c>
      <c r="H27" s="236">
        <v>3602</v>
      </c>
      <c r="I27" s="236">
        <v>4104</v>
      </c>
      <c r="J27" s="236">
        <v>3972</v>
      </c>
      <c r="K27" s="236">
        <v>7980</v>
      </c>
      <c r="L27" s="223">
        <f t="shared" si="1"/>
        <v>25336</v>
      </c>
      <c r="M27" s="223">
        <v>25200</v>
      </c>
      <c r="N27" s="223">
        <f t="shared" si="2"/>
        <v>136</v>
      </c>
      <c r="O27" s="229">
        <f t="shared" si="3"/>
        <v>5.3968253968253973E-3</v>
      </c>
      <c r="P27" s="223">
        <v>200</v>
      </c>
      <c r="Q27" s="223">
        <f t="shared" si="4"/>
        <v>336</v>
      </c>
      <c r="R27" s="223">
        <f t="shared" si="15"/>
        <v>537963</v>
      </c>
      <c r="S27" s="199">
        <f t="shared" si="16"/>
        <v>7223211</v>
      </c>
      <c r="T27" s="224">
        <f t="shared" si="5"/>
        <v>2.4621963070942661</v>
      </c>
      <c r="U27" s="224">
        <f t="shared" si="6"/>
        <v>2.3807956104252401</v>
      </c>
      <c r="V27" s="224">
        <f t="shared" si="7"/>
        <v>2.6573426573426575</v>
      </c>
      <c r="W27" s="224">
        <f t="shared" si="8"/>
        <v>4.3183299999999996</v>
      </c>
      <c r="X27" s="223">
        <v>4318.33</v>
      </c>
      <c r="Y27" s="223">
        <v>395.2</v>
      </c>
      <c r="Z27" s="223">
        <v>0.78</v>
      </c>
      <c r="AA27" s="223">
        <v>27</v>
      </c>
      <c r="AB27" s="223">
        <v>33.72</v>
      </c>
      <c r="AC27" s="229">
        <f t="shared" si="9"/>
        <v>0.81301796040620511</v>
      </c>
      <c r="AD27" s="229">
        <f t="shared" si="10"/>
        <v>0.78579421660559545</v>
      </c>
      <c r="AE27" s="224">
        <f t="shared" si="11"/>
        <v>4.7423999999999999</v>
      </c>
      <c r="AF27" s="229">
        <f t="shared" si="12"/>
        <v>0.14481024234110654</v>
      </c>
      <c r="AG27" s="223"/>
      <c r="AH27" s="223"/>
      <c r="AI27" s="223"/>
      <c r="AJ27" s="223">
        <f t="shared" si="13"/>
        <v>0</v>
      </c>
      <c r="AK27" s="226" t="s">
        <v>837</v>
      </c>
      <c r="AL27" s="228">
        <v>0.27638888888888885</v>
      </c>
      <c r="AM27" s="185" t="s">
        <v>838</v>
      </c>
      <c r="AN27" s="185" t="s">
        <v>839</v>
      </c>
      <c r="AO27" s="227" t="s">
        <v>840</v>
      </c>
      <c r="AP27" s="225" t="s">
        <v>841</v>
      </c>
    </row>
    <row r="28" spans="1:42" ht="212.5">
      <c r="A28" s="201">
        <v>43852</v>
      </c>
      <c r="B28" s="228">
        <v>0.27499999999999997</v>
      </c>
      <c r="C28" s="228">
        <v>0.7416666666666667</v>
      </c>
      <c r="D28" s="220">
        <f t="shared" si="0"/>
        <v>0.46666666666666673</v>
      </c>
      <c r="E28" s="223">
        <v>3094</v>
      </c>
      <c r="F28" s="223">
        <v>4650</v>
      </c>
      <c r="G28" s="223">
        <v>0</v>
      </c>
      <c r="H28" s="223">
        <v>4183</v>
      </c>
      <c r="I28" s="223">
        <v>4848</v>
      </c>
      <c r="J28" s="223">
        <v>4632</v>
      </c>
      <c r="K28" s="223">
        <v>9370</v>
      </c>
      <c r="L28" s="223">
        <f t="shared" si="1"/>
        <v>30777</v>
      </c>
      <c r="M28" s="223">
        <v>30500</v>
      </c>
      <c r="N28" s="223">
        <f t="shared" si="2"/>
        <v>277</v>
      </c>
      <c r="O28" s="229">
        <f t="shared" si="3"/>
        <v>9.0819672131147548E-3</v>
      </c>
      <c r="P28" s="223">
        <v>300</v>
      </c>
      <c r="Q28" s="223">
        <f t="shared" si="4"/>
        <v>577</v>
      </c>
      <c r="R28" s="223">
        <f t="shared" si="15"/>
        <v>568740</v>
      </c>
      <c r="S28" s="199">
        <f t="shared" si="16"/>
        <v>7253988</v>
      </c>
      <c r="T28" s="224">
        <f t="shared" si="5"/>
        <v>2.9909620991253645</v>
      </c>
      <c r="U28" s="224">
        <f t="shared" si="6"/>
        <v>2.9364883401920441</v>
      </c>
      <c r="V28" s="224">
        <f t="shared" si="7"/>
        <v>3.12021312021312</v>
      </c>
      <c r="W28" s="224">
        <f t="shared" si="8"/>
        <v>5.1066599999999998</v>
      </c>
      <c r="X28" s="223">
        <v>5106.66</v>
      </c>
      <c r="Y28" s="223">
        <v>460.6</v>
      </c>
      <c r="Z28" s="223">
        <v>0.67</v>
      </c>
      <c r="AA28" s="223">
        <v>27</v>
      </c>
      <c r="AB28" s="223">
        <v>35.270000000000003</v>
      </c>
      <c r="AC28" s="229">
        <f t="shared" si="9"/>
        <v>0.81838337796749538</v>
      </c>
      <c r="AD28" s="229">
        <f t="shared" si="10"/>
        <v>0.78610895636726685</v>
      </c>
      <c r="AE28" s="224">
        <f t="shared" si="11"/>
        <v>5.5272000000000006</v>
      </c>
      <c r="AF28" s="229">
        <f t="shared" si="12"/>
        <v>0.17590877914951988</v>
      </c>
      <c r="AG28" s="223"/>
      <c r="AH28" s="223"/>
      <c r="AI28" s="223"/>
      <c r="AJ28" s="223">
        <f t="shared" si="13"/>
        <v>0</v>
      </c>
      <c r="AK28" s="226" t="s">
        <v>842</v>
      </c>
      <c r="AL28" s="228">
        <v>0.27499999999999997</v>
      </c>
      <c r="AM28" s="228">
        <v>0.7416666666666667</v>
      </c>
      <c r="AN28" s="228">
        <f t="shared" si="14"/>
        <v>0.46666666666666673</v>
      </c>
      <c r="AO28" s="227" t="s">
        <v>844</v>
      </c>
      <c r="AP28" s="225" t="s">
        <v>843</v>
      </c>
    </row>
    <row r="29" spans="1:42" ht="175">
      <c r="A29" s="201">
        <v>43853</v>
      </c>
      <c r="B29" s="228">
        <v>0.28125</v>
      </c>
      <c r="C29" s="228">
        <v>0.73611111111111116</v>
      </c>
      <c r="D29" s="220">
        <f t="shared" si="0"/>
        <v>0.45486111111111116</v>
      </c>
      <c r="E29" s="223">
        <v>2982</v>
      </c>
      <c r="F29" s="223">
        <v>4457</v>
      </c>
      <c r="G29" s="223">
        <v>0</v>
      </c>
      <c r="H29" s="223">
        <v>4122</v>
      </c>
      <c r="I29" s="223">
        <v>4716</v>
      </c>
      <c r="J29" s="223">
        <v>4463</v>
      </c>
      <c r="K29" s="223">
        <v>9010</v>
      </c>
      <c r="L29" s="223">
        <f t="shared" si="1"/>
        <v>29750</v>
      </c>
      <c r="M29" s="223">
        <v>29500</v>
      </c>
      <c r="N29" s="223">
        <f t="shared" si="2"/>
        <v>250</v>
      </c>
      <c r="O29" s="229">
        <f t="shared" si="3"/>
        <v>8.4745762711864406E-3</v>
      </c>
      <c r="P29" s="223">
        <v>200</v>
      </c>
      <c r="Q29" s="223">
        <f t="shared" si="4"/>
        <v>450</v>
      </c>
      <c r="R29" s="223">
        <f t="shared" si="15"/>
        <v>598490</v>
      </c>
      <c r="S29" s="199">
        <f t="shared" si="16"/>
        <v>7283738</v>
      </c>
      <c r="T29" s="224">
        <f t="shared" si="5"/>
        <v>2.8911564625850339</v>
      </c>
      <c r="U29" s="224">
        <f t="shared" si="6"/>
        <v>2.8449931412894376</v>
      </c>
      <c r="V29" s="224">
        <f t="shared" si="7"/>
        <v>3.0003330003330002</v>
      </c>
      <c r="W29" s="224">
        <f t="shared" si="8"/>
        <v>4.9891099999999993</v>
      </c>
      <c r="X29" s="223">
        <v>4989.1099999999997</v>
      </c>
      <c r="Y29" s="223">
        <v>442.34</v>
      </c>
      <c r="Z29" s="223">
        <v>0.4</v>
      </c>
      <c r="AA29" s="223">
        <v>27.1</v>
      </c>
      <c r="AB29" s="223">
        <v>34.82</v>
      </c>
      <c r="AC29" s="229">
        <f t="shared" si="9"/>
        <v>0.84510987913407531</v>
      </c>
      <c r="AD29" s="229">
        <f t="shared" si="10"/>
        <v>0.8132417997237843</v>
      </c>
      <c r="AE29" s="224">
        <f t="shared" si="11"/>
        <v>5.3080800000000004</v>
      </c>
      <c r="AF29" s="229">
        <f t="shared" si="12"/>
        <v>0.17003886602652035</v>
      </c>
      <c r="AG29" s="223"/>
      <c r="AH29" s="223"/>
      <c r="AI29" s="223"/>
      <c r="AJ29" s="223">
        <f t="shared" si="13"/>
        <v>0</v>
      </c>
      <c r="AK29" s="226" t="s">
        <v>842</v>
      </c>
      <c r="AL29" s="228">
        <v>0.28125</v>
      </c>
      <c r="AM29" s="228">
        <v>0.73611111111111116</v>
      </c>
      <c r="AN29" s="228">
        <f t="shared" si="14"/>
        <v>0.45486111111111116</v>
      </c>
      <c r="AO29" s="227" t="s">
        <v>844</v>
      </c>
      <c r="AP29" s="225" t="s">
        <v>845</v>
      </c>
    </row>
    <row r="30" spans="1:42" ht="212.5">
      <c r="A30" s="201">
        <v>43854</v>
      </c>
      <c r="B30" s="244">
        <v>0.27361111111111108</v>
      </c>
      <c r="C30" s="244">
        <v>0.74305555555555547</v>
      </c>
      <c r="D30" s="240">
        <v>0.46944444444444439</v>
      </c>
      <c r="E30" s="238">
        <v>3101</v>
      </c>
      <c r="F30" s="238">
        <v>4567</v>
      </c>
      <c r="G30" s="238">
        <v>0</v>
      </c>
      <c r="H30" s="238">
        <v>4250</v>
      </c>
      <c r="I30" s="238">
        <v>4798</v>
      </c>
      <c r="J30" s="238">
        <v>4633</v>
      </c>
      <c r="K30" s="238">
        <v>9300</v>
      </c>
      <c r="L30" s="238">
        <v>30649</v>
      </c>
      <c r="M30" s="238">
        <v>30400</v>
      </c>
      <c r="N30" s="238">
        <v>249</v>
      </c>
      <c r="O30" s="246">
        <v>8.1907894736842103E-3</v>
      </c>
      <c r="P30" s="238">
        <v>200</v>
      </c>
      <c r="Q30" s="238">
        <v>449</v>
      </c>
      <c r="R30" s="238">
        <v>629139</v>
      </c>
      <c r="S30" s="245">
        <v>7314387</v>
      </c>
      <c r="T30" s="239">
        <v>2.9785228377065112</v>
      </c>
      <c r="U30" s="239">
        <v>2.9285322359396435</v>
      </c>
      <c r="V30" s="239">
        <v>3.0969030969030968</v>
      </c>
      <c r="W30" s="239">
        <v>5.1690399999999999</v>
      </c>
      <c r="X30" s="238">
        <v>5169.04</v>
      </c>
      <c r="Y30" s="238">
        <v>458.3</v>
      </c>
      <c r="Z30" s="238">
        <v>0.65</v>
      </c>
      <c r="AA30" s="238">
        <v>27.9</v>
      </c>
      <c r="AB30" s="238">
        <v>36.049999999999997</v>
      </c>
      <c r="AC30" s="246">
        <v>0.81422320988461916</v>
      </c>
      <c r="AD30" s="246">
        <v>0.77967409064279503</v>
      </c>
      <c r="AE30" s="239">
        <v>5.4996</v>
      </c>
      <c r="AF30" s="246">
        <v>0.1751771833561957</v>
      </c>
      <c r="AG30" s="244"/>
      <c r="AH30" s="244"/>
      <c r="AI30" s="238"/>
      <c r="AJ30" s="238">
        <v>0</v>
      </c>
      <c r="AK30" s="242" t="s">
        <v>842</v>
      </c>
      <c r="AL30" s="244">
        <v>0.27361111111111108</v>
      </c>
      <c r="AM30" s="244">
        <v>0.74305555555555547</v>
      </c>
      <c r="AN30" s="244">
        <v>0.46944444444444439</v>
      </c>
      <c r="AO30" s="243" t="s">
        <v>844</v>
      </c>
      <c r="AP30" s="241" t="s">
        <v>846</v>
      </c>
    </row>
    <row r="31" spans="1:42" ht="175">
      <c r="A31" s="201">
        <v>43855</v>
      </c>
      <c r="B31" s="228">
        <v>0.27569444444444446</v>
      </c>
      <c r="C31" s="228">
        <v>0.72083333333333333</v>
      </c>
      <c r="D31" s="220">
        <f t="shared" si="0"/>
        <v>0.44513888888888886</v>
      </c>
      <c r="E31" s="223">
        <v>2759</v>
      </c>
      <c r="F31" s="223">
        <v>4131</v>
      </c>
      <c r="G31" s="223">
        <v>0</v>
      </c>
      <c r="H31" s="223">
        <v>3840</v>
      </c>
      <c r="I31" s="223">
        <v>4318</v>
      </c>
      <c r="J31" s="223">
        <v>4063</v>
      </c>
      <c r="K31" s="223">
        <v>8760</v>
      </c>
      <c r="L31" s="223">
        <f t="shared" si="1"/>
        <v>27871</v>
      </c>
      <c r="M31" s="223">
        <v>27600</v>
      </c>
      <c r="N31" s="223">
        <f t="shared" si="2"/>
        <v>271</v>
      </c>
      <c r="O31" s="229">
        <f t="shared" si="3"/>
        <v>9.818840579710145E-3</v>
      </c>
      <c r="P31" s="223">
        <v>200</v>
      </c>
      <c r="Q31" s="223">
        <f t="shared" si="4"/>
        <v>471</v>
      </c>
      <c r="R31" s="223">
        <f t="shared" si="15"/>
        <v>657010</v>
      </c>
      <c r="S31" s="199">
        <f t="shared" si="16"/>
        <v>7342258</v>
      </c>
      <c r="T31" s="224">
        <f t="shared" si="5"/>
        <v>2.7085519922254617</v>
      </c>
      <c r="U31" s="224">
        <f t="shared" si="6"/>
        <v>2.6215363511659806</v>
      </c>
      <c r="V31" s="224">
        <f t="shared" si="7"/>
        <v>2.9170829170829169</v>
      </c>
      <c r="W31" s="224">
        <f t="shared" si="8"/>
        <v>4.6225899999999998</v>
      </c>
      <c r="X31" s="223">
        <v>4622.59</v>
      </c>
      <c r="Y31" s="223">
        <v>419.31</v>
      </c>
      <c r="Z31" s="223">
        <v>0.78</v>
      </c>
      <c r="AA31" s="223">
        <v>26</v>
      </c>
      <c r="AB31" s="223">
        <v>33.75</v>
      </c>
      <c r="AC31" s="229">
        <f t="shared" si="9"/>
        <v>0.85345971026413459</v>
      </c>
      <c r="AD31" s="229">
        <f t="shared" si="10"/>
        <v>0.82478346399925972</v>
      </c>
      <c r="AE31" s="224">
        <f t="shared" si="11"/>
        <v>5.03172</v>
      </c>
      <c r="AF31" s="229">
        <f t="shared" si="12"/>
        <v>0.15929926840420666</v>
      </c>
      <c r="AG31" s="223"/>
      <c r="AH31" s="223"/>
      <c r="AI31" s="223"/>
      <c r="AJ31" s="223">
        <f t="shared" si="13"/>
        <v>0</v>
      </c>
      <c r="AK31" s="242" t="s">
        <v>847</v>
      </c>
      <c r="AL31" s="244">
        <v>0.27569444444444446</v>
      </c>
      <c r="AM31" s="185" t="s">
        <v>848</v>
      </c>
      <c r="AN31" s="185" t="s">
        <v>849</v>
      </c>
      <c r="AO31" s="243" t="s">
        <v>853</v>
      </c>
      <c r="AP31" s="241" t="s">
        <v>850</v>
      </c>
    </row>
    <row r="32" spans="1:42" ht="150">
      <c r="A32" s="201">
        <v>43856</v>
      </c>
      <c r="B32" s="244">
        <v>0.27569444444444446</v>
      </c>
      <c r="C32" s="228">
        <v>0.73888888888888893</v>
      </c>
      <c r="D32" s="220">
        <f t="shared" si="0"/>
        <v>0.46319444444444446</v>
      </c>
      <c r="E32" s="223">
        <v>3146</v>
      </c>
      <c r="F32" s="223">
        <v>4539</v>
      </c>
      <c r="G32" s="223">
        <v>0</v>
      </c>
      <c r="H32" s="223">
        <v>4133</v>
      </c>
      <c r="I32" s="223">
        <v>4760</v>
      </c>
      <c r="J32" s="223">
        <v>4501</v>
      </c>
      <c r="K32" s="223">
        <v>10260</v>
      </c>
      <c r="L32" s="223">
        <f t="shared" si="1"/>
        <v>31339</v>
      </c>
      <c r="M32" s="223">
        <v>31200</v>
      </c>
      <c r="N32" s="223">
        <f t="shared" si="2"/>
        <v>139</v>
      </c>
      <c r="O32" s="229">
        <f t="shared" si="3"/>
        <v>4.4551282051282053E-3</v>
      </c>
      <c r="P32" s="223">
        <v>400</v>
      </c>
      <c r="Q32" s="223">
        <f t="shared" si="4"/>
        <v>539</v>
      </c>
      <c r="R32" s="223">
        <f t="shared" si="15"/>
        <v>688349</v>
      </c>
      <c r="S32" s="199">
        <f t="shared" si="16"/>
        <v>7373597</v>
      </c>
      <c r="T32" s="224">
        <f t="shared" si="5"/>
        <v>3.045578231292517</v>
      </c>
      <c r="U32" s="224">
        <f t="shared" si="6"/>
        <v>2.8914951989026063</v>
      </c>
      <c r="V32" s="224">
        <f t="shared" si="7"/>
        <v>3.4165834165834168</v>
      </c>
      <c r="W32" s="224">
        <f t="shared" si="8"/>
        <v>5.0478500000000004</v>
      </c>
      <c r="X32" s="223">
        <v>5047.8500000000004</v>
      </c>
      <c r="Y32" s="223">
        <v>449.85</v>
      </c>
      <c r="Z32" s="223">
        <v>0.35</v>
      </c>
      <c r="AA32" s="223">
        <v>27</v>
      </c>
      <c r="AB32" s="223">
        <v>35.32</v>
      </c>
      <c r="AC32" s="229">
        <f t="shared" si="9"/>
        <v>0.85963739163629527</v>
      </c>
      <c r="AD32" s="229">
        <f t="shared" si="10"/>
        <v>0.82557099337061879</v>
      </c>
      <c r="AE32" s="224">
        <f t="shared" si="11"/>
        <v>5.398200000000001</v>
      </c>
      <c r="AF32" s="229">
        <f t="shared" si="12"/>
        <v>0.17912094192958392</v>
      </c>
      <c r="AG32" s="223"/>
      <c r="AH32" s="223"/>
      <c r="AI32" s="223"/>
      <c r="AJ32" s="223">
        <f t="shared" si="13"/>
        <v>0</v>
      </c>
      <c r="AK32" s="242" t="s">
        <v>851</v>
      </c>
      <c r="AL32" s="244">
        <v>0.27569444444444446</v>
      </c>
      <c r="AM32" s="244">
        <v>0.73888888888888893</v>
      </c>
      <c r="AN32" s="228">
        <f t="shared" si="14"/>
        <v>0.46319444444444446</v>
      </c>
      <c r="AO32" s="243" t="s">
        <v>852</v>
      </c>
      <c r="AP32" s="241" t="s">
        <v>854</v>
      </c>
    </row>
    <row r="33" spans="1:42" ht="163">
      <c r="A33" s="201">
        <v>43857</v>
      </c>
      <c r="B33" s="228">
        <v>0.27986111111111112</v>
      </c>
      <c r="C33" s="228">
        <v>0.73125000000000007</v>
      </c>
      <c r="D33" s="220">
        <f t="shared" si="0"/>
        <v>0.45138888888888895</v>
      </c>
      <c r="E33" s="223">
        <v>3422</v>
      </c>
      <c r="F33" s="223">
        <v>4875</v>
      </c>
      <c r="G33" s="223">
        <v>0</v>
      </c>
      <c r="H33" s="223">
        <v>4604</v>
      </c>
      <c r="I33" s="223">
        <v>5189</v>
      </c>
      <c r="J33" s="223">
        <v>4993</v>
      </c>
      <c r="K33" s="223">
        <v>11350</v>
      </c>
      <c r="L33" s="223">
        <f t="shared" si="1"/>
        <v>34433</v>
      </c>
      <c r="M33" s="238">
        <v>34200</v>
      </c>
      <c r="N33" s="223">
        <f t="shared" si="2"/>
        <v>233</v>
      </c>
      <c r="O33" s="229">
        <f t="shared" si="3"/>
        <v>6.8128654970760231E-3</v>
      </c>
      <c r="P33" s="223">
        <v>200</v>
      </c>
      <c r="Q33" s="223">
        <f t="shared" si="4"/>
        <v>433</v>
      </c>
      <c r="R33" s="223">
        <f t="shared" si="15"/>
        <v>722782</v>
      </c>
      <c r="S33" s="199">
        <f t="shared" si="16"/>
        <v>7408030</v>
      </c>
      <c r="T33" s="224">
        <f t="shared" si="5"/>
        <v>3.3462585034013603</v>
      </c>
      <c r="U33" s="224">
        <f t="shared" si="6"/>
        <v>3.1663923182441702</v>
      </c>
      <c r="V33" s="224">
        <f t="shared" si="7"/>
        <v>3.7795537795537797</v>
      </c>
      <c r="W33" s="224">
        <f t="shared" si="8"/>
        <v>5.7018699999999995</v>
      </c>
      <c r="X33" s="223">
        <v>5701.87</v>
      </c>
      <c r="Y33" s="223">
        <v>526.55999999999995</v>
      </c>
      <c r="Z33" s="223">
        <v>0.93</v>
      </c>
      <c r="AA33" s="223">
        <v>28</v>
      </c>
      <c r="AB33" s="223">
        <v>36.630000000000003</v>
      </c>
      <c r="AC33" s="229">
        <f t="shared" si="9"/>
        <v>0.82801339595964674</v>
      </c>
      <c r="AD33" s="229">
        <f t="shared" si="10"/>
        <v>0.79103498010680562</v>
      </c>
      <c r="AE33" s="224">
        <f t="shared" si="11"/>
        <v>6.318719999999999</v>
      </c>
      <c r="AF33" s="229">
        <f t="shared" si="12"/>
        <v>0.19680498399634203</v>
      </c>
      <c r="AG33" s="223"/>
      <c r="AH33" s="223"/>
      <c r="AI33" s="223"/>
      <c r="AJ33" s="223">
        <f t="shared" si="13"/>
        <v>0</v>
      </c>
      <c r="AK33" s="247" t="s">
        <v>851</v>
      </c>
      <c r="AL33" s="244">
        <v>0.27986111111111112</v>
      </c>
      <c r="AM33" s="228">
        <v>0.73125000000000007</v>
      </c>
      <c r="AN33" s="228">
        <f t="shared" si="14"/>
        <v>0.45138888888888895</v>
      </c>
      <c r="AO33" s="243" t="s">
        <v>852</v>
      </c>
      <c r="AP33" s="241" t="s">
        <v>855</v>
      </c>
    </row>
    <row r="34" spans="1:42" ht="162.5">
      <c r="A34" s="201">
        <v>43858</v>
      </c>
      <c r="B34" s="228">
        <v>0.28263888888888888</v>
      </c>
      <c r="C34" s="228">
        <v>0.74097222222222225</v>
      </c>
      <c r="D34" s="220">
        <f t="shared" si="0"/>
        <v>0.45833333333333337</v>
      </c>
      <c r="E34" s="223">
        <v>1500</v>
      </c>
      <c r="F34" s="223">
        <v>3676</v>
      </c>
      <c r="G34" s="223">
        <v>0</v>
      </c>
      <c r="H34" s="223">
        <v>3390</v>
      </c>
      <c r="I34" s="223">
        <v>3799</v>
      </c>
      <c r="J34" s="223">
        <v>3620</v>
      </c>
      <c r="K34" s="223">
        <v>8120</v>
      </c>
      <c r="L34" s="223">
        <f t="shared" si="1"/>
        <v>24105</v>
      </c>
      <c r="M34" s="223">
        <v>23900</v>
      </c>
      <c r="N34" s="223">
        <f t="shared" si="2"/>
        <v>205</v>
      </c>
      <c r="O34" s="229">
        <f t="shared" si="3"/>
        <v>8.5774058577405849E-3</v>
      </c>
      <c r="P34" s="223">
        <v>200</v>
      </c>
      <c r="Q34" s="223">
        <f t="shared" si="4"/>
        <v>405</v>
      </c>
      <c r="R34" s="223">
        <f t="shared" si="15"/>
        <v>746887</v>
      </c>
      <c r="S34" s="199">
        <f t="shared" si="16"/>
        <v>7432135</v>
      </c>
      <c r="T34" s="224">
        <f t="shared" si="5"/>
        <v>2.3425655976676385</v>
      </c>
      <c r="U34" s="224">
        <f t="shared" si="6"/>
        <v>2.1927297668038408</v>
      </c>
      <c r="V34" s="224">
        <f t="shared" si="7"/>
        <v>2.7039627039627039</v>
      </c>
      <c r="W34" s="224">
        <f t="shared" si="8"/>
        <v>4.04237</v>
      </c>
      <c r="X34" s="223">
        <v>4042.37</v>
      </c>
      <c r="Y34" s="223">
        <v>356.22</v>
      </c>
      <c r="Z34" s="223">
        <v>0.96</v>
      </c>
      <c r="AA34" s="223">
        <v>27</v>
      </c>
      <c r="AB34" s="223">
        <v>31.99</v>
      </c>
      <c r="AC34" s="229">
        <f t="shared" si="9"/>
        <v>0.84385654476547123</v>
      </c>
      <c r="AD34" s="229">
        <f t="shared" si="10"/>
        <v>0.82120608493349434</v>
      </c>
      <c r="AE34" s="224">
        <f t="shared" si="11"/>
        <v>4.2746400000000007</v>
      </c>
      <c r="AF34" s="229">
        <f t="shared" si="12"/>
        <v>0.13777434842249658</v>
      </c>
      <c r="AG34" s="223"/>
      <c r="AH34" s="223"/>
      <c r="AI34" s="223"/>
      <c r="AJ34" s="223">
        <f t="shared" si="13"/>
        <v>0</v>
      </c>
      <c r="AK34" s="247" t="s">
        <v>857</v>
      </c>
      <c r="AL34" s="185" t="s">
        <v>861</v>
      </c>
      <c r="AM34" s="185" t="s">
        <v>860</v>
      </c>
      <c r="AN34" s="185" t="s">
        <v>859</v>
      </c>
      <c r="AO34" s="243" t="s">
        <v>858</v>
      </c>
      <c r="AP34" s="241" t="s">
        <v>856</v>
      </c>
    </row>
    <row r="35" spans="1:42" ht="150">
      <c r="A35" s="201">
        <v>43859</v>
      </c>
      <c r="B35" s="228">
        <v>0.27430555555555552</v>
      </c>
      <c r="C35" s="228">
        <v>0.75069444444444444</v>
      </c>
      <c r="D35" s="220">
        <f t="shared" si="0"/>
        <v>0.47638888888888892</v>
      </c>
      <c r="E35" s="223">
        <v>2974</v>
      </c>
      <c r="F35" s="223">
        <v>4839</v>
      </c>
      <c r="G35" s="223">
        <v>0</v>
      </c>
      <c r="H35" s="223">
        <v>4492</v>
      </c>
      <c r="I35" s="223">
        <v>5067</v>
      </c>
      <c r="J35" s="223">
        <v>4848</v>
      </c>
      <c r="K35" s="223">
        <v>10950</v>
      </c>
      <c r="L35" s="223">
        <f t="shared" si="1"/>
        <v>33170</v>
      </c>
      <c r="M35" s="223">
        <v>32900</v>
      </c>
      <c r="N35" s="223">
        <f t="shared" si="2"/>
        <v>270</v>
      </c>
      <c r="O35" s="229">
        <f t="shared" si="3"/>
        <v>8.2066869300911859E-3</v>
      </c>
      <c r="P35" s="223">
        <v>300</v>
      </c>
      <c r="Q35" s="223">
        <f t="shared" si="4"/>
        <v>570</v>
      </c>
      <c r="R35" s="223">
        <f t="shared" si="15"/>
        <v>780057</v>
      </c>
      <c r="S35" s="199">
        <f t="shared" si="16"/>
        <v>7465305</v>
      </c>
      <c r="T35" s="224">
        <f t="shared" si="5"/>
        <v>3.2235179786200194</v>
      </c>
      <c r="U35" s="224">
        <f t="shared" si="6"/>
        <v>3.0480109739368997</v>
      </c>
      <c r="V35" s="224">
        <f t="shared" si="7"/>
        <v>3.6463536463536466</v>
      </c>
      <c r="W35" s="224">
        <f t="shared" si="8"/>
        <v>5.46896</v>
      </c>
      <c r="X35" s="223">
        <v>5468.96</v>
      </c>
      <c r="Y35" s="223">
        <v>480.13</v>
      </c>
      <c r="Z35" s="223">
        <v>1.24</v>
      </c>
      <c r="AA35" s="223">
        <v>27</v>
      </c>
      <c r="AB35" s="223">
        <v>33.53</v>
      </c>
      <c r="AC35" s="229">
        <f t="shared" si="9"/>
        <v>0.82886964477470981</v>
      </c>
      <c r="AD35" s="229">
        <f t="shared" si="10"/>
        <v>0.80171985378618527</v>
      </c>
      <c r="AE35" s="224">
        <f t="shared" si="11"/>
        <v>5.7615599999999993</v>
      </c>
      <c r="AF35" s="229">
        <f t="shared" si="12"/>
        <v>0.189586191129401</v>
      </c>
      <c r="AG35" s="223"/>
      <c r="AH35" s="223"/>
      <c r="AI35" s="223"/>
      <c r="AJ35" s="223">
        <f t="shared" si="13"/>
        <v>0</v>
      </c>
      <c r="AK35" s="247" t="s">
        <v>851</v>
      </c>
      <c r="AL35" s="228">
        <v>0.27430555555555552</v>
      </c>
      <c r="AM35" s="228">
        <v>0.75069444444444444</v>
      </c>
      <c r="AN35" s="228">
        <f t="shared" si="14"/>
        <v>0.47638888888888892</v>
      </c>
      <c r="AO35" s="243" t="s">
        <v>852</v>
      </c>
      <c r="AP35" s="241" t="s">
        <v>862</v>
      </c>
    </row>
    <row r="36" spans="1:42" ht="217.5">
      <c r="A36" s="201">
        <v>43860</v>
      </c>
      <c r="B36" s="228">
        <v>0.28750000000000003</v>
      </c>
      <c r="C36" s="228">
        <v>0.72430555555555554</v>
      </c>
      <c r="D36" s="220">
        <f t="shared" si="0"/>
        <v>0.4368055555555555</v>
      </c>
      <c r="E36" s="223">
        <v>1309</v>
      </c>
      <c r="F36" s="223">
        <v>2279</v>
      </c>
      <c r="G36" s="223">
        <v>0</v>
      </c>
      <c r="H36" s="223">
        <v>3235</v>
      </c>
      <c r="I36" s="223">
        <v>3562</v>
      </c>
      <c r="J36" s="223">
        <v>3373</v>
      </c>
      <c r="K36" s="223">
        <v>7600</v>
      </c>
      <c r="L36" s="223">
        <f t="shared" si="1"/>
        <v>21358</v>
      </c>
      <c r="M36" s="223">
        <v>21100</v>
      </c>
      <c r="N36" s="223">
        <f t="shared" si="2"/>
        <v>258</v>
      </c>
      <c r="O36" s="229">
        <f t="shared" si="3"/>
        <v>1.2227488151658767E-2</v>
      </c>
      <c r="P36" s="223">
        <v>300</v>
      </c>
      <c r="Q36" s="223">
        <f t="shared" si="4"/>
        <v>558</v>
      </c>
      <c r="R36" s="223">
        <f t="shared" si="15"/>
        <v>801415</v>
      </c>
      <c r="S36" s="199">
        <f t="shared" si="16"/>
        <v>7486663</v>
      </c>
      <c r="T36" s="224">
        <f t="shared" si="5"/>
        <v>2.0756073858114674</v>
      </c>
      <c r="U36" s="224">
        <f t="shared" si="6"/>
        <v>1.8872427983539095</v>
      </c>
      <c r="V36" s="224">
        <f t="shared" si="7"/>
        <v>2.5308025308025308</v>
      </c>
      <c r="W36" s="224">
        <f t="shared" si="8"/>
        <v>3.2067600000000001</v>
      </c>
      <c r="X36" s="223">
        <v>3206.76</v>
      </c>
      <c r="Y36" s="223">
        <v>356.24</v>
      </c>
      <c r="Z36" s="223">
        <v>0.42</v>
      </c>
      <c r="AA36" s="223">
        <v>26</v>
      </c>
      <c r="AB36" s="223">
        <v>32.24</v>
      </c>
      <c r="AC36" s="229">
        <f t="shared" si="9"/>
        <v>0.78449643918469381</v>
      </c>
      <c r="AD36" s="229">
        <f t="shared" si="10"/>
        <v>0.76268618298105662</v>
      </c>
      <c r="AE36" s="224">
        <f t="shared" si="11"/>
        <v>4.2748800000000005</v>
      </c>
      <c r="AF36" s="229">
        <f t="shared" si="12"/>
        <v>0.12207361682670324</v>
      </c>
      <c r="AG36" s="223"/>
      <c r="AH36" s="223"/>
      <c r="AI36" s="223"/>
      <c r="AJ36" s="223">
        <f t="shared" si="13"/>
        <v>0</v>
      </c>
      <c r="AK36" s="247" t="s">
        <v>863</v>
      </c>
      <c r="AL36" s="185" t="s">
        <v>864</v>
      </c>
      <c r="AM36" s="185" t="s">
        <v>865</v>
      </c>
      <c r="AN36" s="185" t="s">
        <v>866</v>
      </c>
      <c r="AO36" s="243" t="s">
        <v>867</v>
      </c>
      <c r="AP36" s="241" t="s">
        <v>868</v>
      </c>
    </row>
    <row r="37" spans="1:42" ht="162.5">
      <c r="A37" s="201">
        <v>43861</v>
      </c>
      <c r="B37" s="228">
        <v>0.27430555555555552</v>
      </c>
      <c r="C37" s="228">
        <v>0.73055555555555562</v>
      </c>
      <c r="D37" s="232">
        <f t="shared" si="0"/>
        <v>0.4562500000000001</v>
      </c>
      <c r="E37" s="223">
        <v>2133</v>
      </c>
      <c r="F37" s="223">
        <v>3353</v>
      </c>
      <c r="G37" s="223">
        <v>0</v>
      </c>
      <c r="H37" s="223">
        <v>3711</v>
      </c>
      <c r="I37" s="223">
        <v>4110</v>
      </c>
      <c r="J37" s="223">
        <v>3950</v>
      </c>
      <c r="K37" s="223">
        <v>8790</v>
      </c>
      <c r="L37" s="223">
        <f t="shared" si="1"/>
        <v>26047</v>
      </c>
      <c r="M37" s="223">
        <v>25800</v>
      </c>
      <c r="N37" s="223">
        <f t="shared" si="2"/>
        <v>247</v>
      </c>
      <c r="O37" s="229">
        <f t="shared" si="3"/>
        <v>9.5736434108527127E-3</v>
      </c>
      <c r="P37" s="223">
        <v>200</v>
      </c>
      <c r="Q37" s="223">
        <f t="shared" si="4"/>
        <v>447</v>
      </c>
      <c r="R37" s="223">
        <f t="shared" si="15"/>
        <v>827462</v>
      </c>
      <c r="S37" s="199">
        <f t="shared" si="16"/>
        <v>7512710</v>
      </c>
      <c r="T37" s="224">
        <f t="shared" si="5"/>
        <v>2.5312925170068028</v>
      </c>
      <c r="U37" s="224">
        <f t="shared" si="6"/>
        <v>2.3672153635116597</v>
      </c>
      <c r="V37" s="224">
        <f t="shared" si="7"/>
        <v>2.9270729270729272</v>
      </c>
      <c r="W37" s="224">
        <f t="shared" si="8"/>
        <v>4.5370900000000001</v>
      </c>
      <c r="X37" s="223">
        <v>4537.09</v>
      </c>
      <c r="Y37" s="223">
        <v>402.41</v>
      </c>
      <c r="Z37" s="223">
        <v>1.29</v>
      </c>
      <c r="AA37" s="223">
        <v>27</v>
      </c>
      <c r="AB37" s="223">
        <v>33.22</v>
      </c>
      <c r="AC37" s="229">
        <f t="shared" si="9"/>
        <v>0.8108626530596279</v>
      </c>
      <c r="AD37" s="229">
        <f t="shared" si="10"/>
        <v>0.78526793558833141</v>
      </c>
      <c r="AE37" s="224">
        <f t="shared" si="11"/>
        <v>4.8289200000000001</v>
      </c>
      <c r="AF37" s="229">
        <f t="shared" si="12"/>
        <v>0.148874028349337</v>
      </c>
      <c r="AG37" s="223"/>
      <c r="AH37" s="223"/>
      <c r="AI37" s="223"/>
      <c r="AJ37" s="223">
        <f t="shared" si="13"/>
        <v>0</v>
      </c>
      <c r="AK37" s="242" t="s">
        <v>869</v>
      </c>
      <c r="AL37" s="250" t="s">
        <v>870</v>
      </c>
      <c r="AM37" s="250" t="s">
        <v>871</v>
      </c>
      <c r="AN37" s="250" t="s">
        <v>872</v>
      </c>
      <c r="AO37" s="243" t="s">
        <v>873</v>
      </c>
      <c r="AP37" s="241" t="s">
        <v>874</v>
      </c>
    </row>
    <row r="38" spans="1:42">
      <c r="D38" s="248"/>
      <c r="AL38" s="253"/>
      <c r="AM38" s="253"/>
      <c r="AN38" s="253"/>
    </row>
    <row r="39" spans="1:42">
      <c r="AL39" s="252"/>
      <c r="AM39" s="252"/>
      <c r="AN39" s="251"/>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dimension ref="A1:AP43"/>
  <sheetViews>
    <sheetView topLeftCell="X10" workbookViewId="0">
      <selection activeCell="AK10" sqref="AK10"/>
    </sheetView>
  </sheetViews>
  <sheetFormatPr defaultRowHeight="14.5"/>
  <cols>
    <col min="1" max="1" width="13.26953125" customWidth="1"/>
    <col min="18" max="18" width="10.36328125" customWidth="1"/>
    <col min="19" max="19" width="10.453125" customWidth="1"/>
    <col min="35" max="35" width="16.6328125" customWidth="1"/>
    <col min="36" max="36" width="10.90625" customWidth="1"/>
    <col min="37" max="37" width="26" customWidth="1"/>
    <col min="38" max="38" width="15" customWidth="1"/>
    <col min="39" max="39" width="15.81640625" customWidth="1"/>
    <col min="40" max="40" width="15.54296875" customWidth="1"/>
    <col min="41" max="41" width="29.6328125" customWidth="1"/>
    <col min="42" max="42" width="68.08984375" customWidth="1"/>
  </cols>
  <sheetData>
    <row r="1" spans="1:42" ht="15.5">
      <c r="A1" s="212" t="s">
        <v>321</v>
      </c>
      <c r="B1" s="183"/>
      <c r="C1" s="183"/>
      <c r="D1" s="183"/>
      <c r="E1" s="159"/>
      <c r="F1" s="159"/>
      <c r="G1" s="159"/>
      <c r="H1" s="159"/>
      <c r="I1" s="159"/>
      <c r="J1" s="159"/>
      <c r="K1" s="159"/>
      <c r="L1" s="159"/>
      <c r="M1" s="159"/>
      <c r="N1" s="159"/>
      <c r="O1" s="159"/>
      <c r="P1" s="159"/>
      <c r="Q1" s="159"/>
      <c r="R1" s="159"/>
      <c r="S1" s="159"/>
      <c r="T1" s="159"/>
      <c r="U1" s="159"/>
      <c r="V1" s="205"/>
      <c r="W1" s="159"/>
      <c r="X1" s="159"/>
      <c r="Y1" s="159"/>
      <c r="Z1" s="159"/>
      <c r="AA1" s="159"/>
      <c r="AB1" s="159"/>
      <c r="AC1" s="159"/>
      <c r="AD1" s="159"/>
      <c r="AE1" s="160"/>
      <c r="AF1" s="160"/>
      <c r="AG1" s="160"/>
      <c r="AH1" s="160"/>
      <c r="AI1" s="159"/>
      <c r="AJ1" s="160"/>
      <c r="AK1" s="160"/>
      <c r="AL1" s="160"/>
      <c r="AM1" s="161"/>
      <c r="AN1" s="165"/>
      <c r="AO1" s="165"/>
      <c r="AP1" s="165"/>
    </row>
    <row r="2" spans="1:42" ht="15.5">
      <c r="A2" s="212" t="s">
        <v>37</v>
      </c>
      <c r="B2" s="183"/>
      <c r="C2" s="183"/>
      <c r="D2" s="175"/>
      <c r="E2" s="160"/>
      <c r="F2" s="160"/>
      <c r="G2" s="160"/>
      <c r="H2" s="160"/>
      <c r="I2" s="160"/>
      <c r="J2" s="160"/>
      <c r="K2" s="160"/>
      <c r="L2" s="160"/>
      <c r="M2" s="160"/>
      <c r="N2" s="160"/>
      <c r="O2" s="160"/>
      <c r="P2" s="160"/>
      <c r="Q2" s="160"/>
      <c r="R2" s="160"/>
      <c r="S2" s="160"/>
      <c r="T2" s="160"/>
      <c r="U2" s="160"/>
      <c r="V2" s="206"/>
      <c r="W2" s="160"/>
      <c r="X2" s="160"/>
      <c r="Y2" s="160"/>
      <c r="Z2" s="160"/>
      <c r="AA2" s="160"/>
      <c r="AB2" s="160"/>
      <c r="AC2" s="160"/>
      <c r="AD2" s="160"/>
      <c r="AE2" s="162"/>
      <c r="AF2" s="162"/>
      <c r="AG2" s="162"/>
      <c r="AH2" s="162"/>
      <c r="AI2" s="160"/>
      <c r="AJ2" s="162"/>
      <c r="AK2" s="162"/>
      <c r="AL2" s="162"/>
      <c r="AM2" s="161"/>
      <c r="AN2" s="165"/>
      <c r="AO2" s="165"/>
      <c r="AP2" s="165"/>
    </row>
    <row r="3" spans="1:42" ht="15.5">
      <c r="A3" s="212" t="s">
        <v>36</v>
      </c>
      <c r="B3" s="183"/>
      <c r="C3" s="183"/>
      <c r="D3" s="176"/>
      <c r="E3" s="163"/>
      <c r="F3" s="163"/>
      <c r="G3" s="163"/>
      <c r="H3" s="163"/>
      <c r="I3" s="163"/>
      <c r="J3" s="163"/>
      <c r="K3" s="163"/>
      <c r="L3" s="163"/>
      <c r="M3" s="163"/>
      <c r="N3" s="163"/>
      <c r="O3" s="163"/>
      <c r="P3" s="163"/>
      <c r="Q3" s="163"/>
      <c r="R3" s="163"/>
      <c r="S3" s="163"/>
      <c r="T3" s="163"/>
      <c r="U3" s="163"/>
      <c r="V3" s="207"/>
      <c r="W3" s="163"/>
      <c r="X3" s="163"/>
      <c r="Y3" s="163"/>
      <c r="Z3" s="163"/>
      <c r="AA3" s="164"/>
      <c r="AB3" s="164"/>
      <c r="AC3" s="164"/>
      <c r="AD3" s="164"/>
      <c r="AE3" s="163"/>
      <c r="AF3" s="163"/>
      <c r="AG3" s="163"/>
      <c r="AH3" s="163"/>
      <c r="AI3" s="164"/>
      <c r="AJ3" s="163"/>
      <c r="AK3" s="163"/>
      <c r="AL3" s="163"/>
      <c r="AM3" s="164"/>
      <c r="AN3" s="165"/>
      <c r="AO3" s="165"/>
      <c r="AP3" s="165"/>
    </row>
    <row r="4" spans="1:42" ht="15" thickBot="1">
      <c r="A4" s="213"/>
      <c r="B4" s="269" t="s">
        <v>38</v>
      </c>
      <c r="C4" s="269"/>
      <c r="D4" s="269"/>
      <c r="E4" s="271" t="s">
        <v>42</v>
      </c>
      <c r="F4" s="272"/>
      <c r="G4" s="272"/>
      <c r="H4" s="272"/>
      <c r="I4" s="272"/>
      <c r="J4" s="272"/>
      <c r="K4" s="273"/>
      <c r="L4" s="270" t="s">
        <v>0</v>
      </c>
      <c r="M4" s="270"/>
      <c r="N4" s="270"/>
      <c r="O4" s="270"/>
      <c r="P4" s="270"/>
      <c r="Q4" s="270"/>
      <c r="R4" s="270"/>
      <c r="S4" s="270"/>
      <c r="T4" s="270"/>
      <c r="U4" s="249"/>
      <c r="V4" s="208"/>
      <c r="W4" s="166"/>
      <c r="X4" s="166"/>
      <c r="Y4" s="249"/>
      <c r="Z4" s="135"/>
      <c r="AA4" s="135"/>
      <c r="AB4" s="135"/>
      <c r="AC4" s="135"/>
      <c r="AD4" s="135"/>
      <c r="AE4" s="135"/>
      <c r="AF4" s="135"/>
      <c r="AG4" s="271" t="s">
        <v>44</v>
      </c>
      <c r="AH4" s="272"/>
      <c r="AI4" s="272"/>
      <c r="AJ4" s="273"/>
      <c r="AK4" s="271" t="s">
        <v>41</v>
      </c>
      <c r="AL4" s="272"/>
      <c r="AM4" s="272"/>
      <c r="AN4" s="272"/>
      <c r="AO4" s="273"/>
      <c r="AP4" s="136"/>
    </row>
    <row r="5" spans="1:42" ht="78.5" thickBot="1">
      <c r="A5" s="279" t="s">
        <v>14</v>
      </c>
      <c r="B5" s="275" t="s">
        <v>38</v>
      </c>
      <c r="C5" s="275"/>
      <c r="D5" s="275"/>
      <c r="E5" s="276" t="s">
        <v>43</v>
      </c>
      <c r="F5" s="277"/>
      <c r="G5" s="277"/>
      <c r="H5" s="277"/>
      <c r="I5" s="277"/>
      <c r="J5" s="277"/>
      <c r="K5" s="278"/>
      <c r="L5" s="137" t="s">
        <v>39</v>
      </c>
      <c r="M5" s="137" t="s">
        <v>46</v>
      </c>
      <c r="N5" s="137" t="s">
        <v>1</v>
      </c>
      <c r="O5" s="137" t="s">
        <v>2</v>
      </c>
      <c r="P5" s="137" t="s">
        <v>3</v>
      </c>
      <c r="Q5" s="137" t="s">
        <v>4</v>
      </c>
      <c r="R5" s="137" t="s">
        <v>875</v>
      </c>
      <c r="S5" s="137" t="s">
        <v>794</v>
      </c>
      <c r="T5" s="157" t="s">
        <v>5</v>
      </c>
      <c r="U5" s="190" t="s">
        <v>614</v>
      </c>
      <c r="V5" s="209" t="s">
        <v>744</v>
      </c>
      <c r="W5" s="158" t="s">
        <v>258</v>
      </c>
      <c r="X5" s="158" t="s">
        <v>54</v>
      </c>
      <c r="Y5" s="137" t="s">
        <v>40</v>
      </c>
      <c r="Z5" s="137" t="s">
        <v>6</v>
      </c>
      <c r="AA5" s="137" t="s">
        <v>7</v>
      </c>
      <c r="AB5" s="137" t="s">
        <v>8</v>
      </c>
      <c r="AC5" s="137" t="s">
        <v>45</v>
      </c>
      <c r="AD5" s="137" t="s">
        <v>55</v>
      </c>
      <c r="AE5" s="167" t="s">
        <v>52</v>
      </c>
      <c r="AF5" s="137" t="s">
        <v>9</v>
      </c>
      <c r="AG5" s="137" t="s">
        <v>11</v>
      </c>
      <c r="AH5" s="137" t="s">
        <v>10</v>
      </c>
      <c r="AI5" s="137" t="s">
        <v>47</v>
      </c>
      <c r="AJ5" s="137" t="s">
        <v>12</v>
      </c>
      <c r="AK5" s="137" t="s">
        <v>48</v>
      </c>
      <c r="AL5" s="137" t="s">
        <v>15</v>
      </c>
      <c r="AM5" s="137" t="s">
        <v>16</v>
      </c>
      <c r="AN5" s="137" t="s">
        <v>12</v>
      </c>
      <c r="AO5" s="137" t="s">
        <v>49</v>
      </c>
      <c r="AP5" s="137" t="s">
        <v>13</v>
      </c>
    </row>
    <row r="6" spans="1:42" ht="26">
      <c r="A6" s="279"/>
      <c r="B6" s="172" t="s">
        <v>15</v>
      </c>
      <c r="C6" s="172" t="s">
        <v>16</v>
      </c>
      <c r="D6" s="172" t="s">
        <v>17</v>
      </c>
      <c r="E6" s="172" t="s">
        <v>18</v>
      </c>
      <c r="F6" s="172" t="s">
        <v>19</v>
      </c>
      <c r="G6" s="172" t="s">
        <v>20</v>
      </c>
      <c r="H6" s="172" t="s">
        <v>21</v>
      </c>
      <c r="I6" s="172" t="s">
        <v>22</v>
      </c>
      <c r="J6" s="172" t="s">
        <v>23</v>
      </c>
      <c r="K6" s="172" t="s">
        <v>305</v>
      </c>
      <c r="L6" s="172" t="s">
        <v>24</v>
      </c>
      <c r="M6" s="172" t="s">
        <v>24</v>
      </c>
      <c r="N6" s="172" t="s">
        <v>24</v>
      </c>
      <c r="O6" s="172" t="s">
        <v>25</v>
      </c>
      <c r="P6" s="172" t="s">
        <v>24</v>
      </c>
      <c r="Q6" s="172" t="s">
        <v>24</v>
      </c>
      <c r="R6" s="172" t="s">
        <v>24</v>
      </c>
      <c r="S6" s="172" t="s">
        <v>24</v>
      </c>
      <c r="T6" s="172" t="s">
        <v>557</v>
      </c>
      <c r="U6" s="200" t="s">
        <v>26</v>
      </c>
      <c r="V6" s="210" t="s">
        <v>26</v>
      </c>
      <c r="W6" s="186" t="s">
        <v>556</v>
      </c>
      <c r="X6" s="186" t="s">
        <v>555</v>
      </c>
      <c r="Y6" s="172" t="s">
        <v>27</v>
      </c>
      <c r="Z6" s="172" t="s">
        <v>705</v>
      </c>
      <c r="AA6" s="172" t="s">
        <v>28</v>
      </c>
      <c r="AB6" s="172" t="s">
        <v>28</v>
      </c>
      <c r="AC6" s="172" t="s">
        <v>29</v>
      </c>
      <c r="AD6" s="172" t="s">
        <v>29</v>
      </c>
      <c r="AE6" s="172"/>
      <c r="AF6" s="172" t="s">
        <v>29</v>
      </c>
      <c r="AG6" s="172"/>
      <c r="AH6" s="172"/>
      <c r="AI6" s="172"/>
      <c r="AJ6" s="172"/>
      <c r="AK6" s="172"/>
      <c r="AL6" s="172"/>
      <c r="AM6" s="172"/>
      <c r="AN6" s="172"/>
      <c r="AO6" s="172"/>
      <c r="AP6" s="173"/>
    </row>
    <row r="7" spans="1:42" ht="150">
      <c r="A7" s="265">
        <v>43862</v>
      </c>
      <c r="B7" s="244">
        <v>0.27916666666666667</v>
      </c>
      <c r="C7" s="244">
        <v>0.73055555555555562</v>
      </c>
      <c r="D7" s="240">
        <f>C7-B7</f>
        <v>0.45138888888888895</v>
      </c>
      <c r="E7" s="238">
        <v>1477</v>
      </c>
      <c r="F7" s="238">
        <v>2434</v>
      </c>
      <c r="G7" s="238">
        <v>0</v>
      </c>
      <c r="H7" s="238">
        <v>2293</v>
      </c>
      <c r="I7" s="238">
        <v>2533</v>
      </c>
      <c r="J7" s="238">
        <v>2411</v>
      </c>
      <c r="K7" s="238">
        <v>5370</v>
      </c>
      <c r="L7" s="238">
        <f>E7+F7+G7+H7+I7+J7+K7</f>
        <v>16518</v>
      </c>
      <c r="M7" s="238">
        <v>16400</v>
      </c>
      <c r="N7" s="238">
        <f>L7-M7</f>
        <v>118</v>
      </c>
      <c r="O7" s="246">
        <f>N7/M7</f>
        <v>7.1951219512195125E-3</v>
      </c>
      <c r="P7" s="238">
        <v>200</v>
      </c>
      <c r="Q7" s="238">
        <f>N7+P7</f>
        <v>318</v>
      </c>
      <c r="R7" s="238">
        <f>L7</f>
        <v>16518</v>
      </c>
      <c r="S7" s="245">
        <f>'Jan-20'!S37+'Feb-20'!R7</f>
        <v>7529228</v>
      </c>
      <c r="T7" s="239">
        <f>L7/10290</f>
        <v>1.6052478134110788</v>
      </c>
      <c r="U7" s="239">
        <f>(E7+F7+G7+H7+I7+J7)/7290</f>
        <v>1.5292181069958848</v>
      </c>
      <c r="V7" s="239">
        <f>K7/3003</f>
        <v>1.7882117882117883</v>
      </c>
      <c r="W7" s="239">
        <f>X7/1000</f>
        <v>2.7165400000000002</v>
      </c>
      <c r="X7" s="238">
        <v>2716.54</v>
      </c>
      <c r="Y7" s="238">
        <v>236.85</v>
      </c>
      <c r="Z7" s="238">
        <v>1.55</v>
      </c>
      <c r="AA7" s="238">
        <v>25</v>
      </c>
      <c r="AB7" s="238">
        <v>28.47</v>
      </c>
      <c r="AC7" s="246">
        <f>((L7)/(HOUR(D7)+((MINUTE(D7))/60)))/((Y7/1000)*7290)</f>
        <v>0.88306859118202441</v>
      </c>
      <c r="AD7" s="246">
        <f>((AC7*(1+(-0.384/100)*(AB7-25))))</f>
        <v>0.87130187881824217</v>
      </c>
      <c r="AE7" s="239">
        <f>((Y7*12)/1000)</f>
        <v>2.8421999999999996</v>
      </c>
      <c r="AF7" s="246">
        <f>(L7/(7290*24))</f>
        <v>9.4410150891632377E-2</v>
      </c>
      <c r="AG7" s="238"/>
      <c r="AH7" s="238"/>
      <c r="AI7" s="238"/>
      <c r="AJ7" s="238">
        <f>AG7-AH7</f>
        <v>0</v>
      </c>
      <c r="AK7" s="242" t="s">
        <v>851</v>
      </c>
      <c r="AL7" s="185">
        <v>0.27916666666666667</v>
      </c>
      <c r="AM7" s="185">
        <v>0.73055555555555562</v>
      </c>
      <c r="AN7" s="244">
        <f>AM7-AL7</f>
        <v>0.45138888888888895</v>
      </c>
      <c r="AO7" s="243" t="s">
        <v>876</v>
      </c>
      <c r="AP7" s="241" t="s">
        <v>877</v>
      </c>
    </row>
    <row r="8" spans="1:42" ht="175">
      <c r="A8" s="265">
        <v>43863</v>
      </c>
      <c r="B8" s="231">
        <v>0.27430555555555552</v>
      </c>
      <c r="C8" s="231">
        <v>0.73749999999999993</v>
      </c>
      <c r="D8" s="232">
        <f t="shared" ref="D8:D35" si="0">C8-B8</f>
        <v>0.46319444444444441</v>
      </c>
      <c r="E8" s="233">
        <v>1595</v>
      </c>
      <c r="F8" s="233">
        <v>2606</v>
      </c>
      <c r="G8" s="233">
        <v>0</v>
      </c>
      <c r="H8" s="233">
        <v>2542</v>
      </c>
      <c r="I8" s="233">
        <v>2772</v>
      </c>
      <c r="J8" s="233">
        <v>2572</v>
      </c>
      <c r="K8" s="233">
        <v>5900</v>
      </c>
      <c r="L8" s="233">
        <f t="shared" ref="L8:L35" si="1">E8+F8+G8+H8+I8+J8+K8</f>
        <v>17987</v>
      </c>
      <c r="M8" s="233">
        <v>17800</v>
      </c>
      <c r="N8" s="233">
        <f t="shared" ref="N8:N35" si="2">L8-M8</f>
        <v>187</v>
      </c>
      <c r="O8" s="259">
        <f t="shared" ref="O8:O35" si="3">N8/M8</f>
        <v>1.050561797752809E-2</v>
      </c>
      <c r="P8" s="233">
        <v>300</v>
      </c>
      <c r="Q8" s="233">
        <f t="shared" ref="Q8:Q35" si="4">N8+P8</f>
        <v>487</v>
      </c>
      <c r="R8" s="233">
        <f>R7+L8</f>
        <v>34505</v>
      </c>
      <c r="S8" s="260">
        <f>L8+S7</f>
        <v>7547215</v>
      </c>
      <c r="T8" s="261">
        <f t="shared" ref="T8:T35" si="5">L8/10290</f>
        <v>1.7480077745383868</v>
      </c>
      <c r="U8" s="261">
        <f t="shared" ref="U8:U35" si="6">(E8+F8+G8+H8+I8+J8)/7290</f>
        <v>1.6580246913580248</v>
      </c>
      <c r="V8" s="261">
        <f t="shared" ref="V8:V35" si="7">K8/3003</f>
        <v>1.9647019647019648</v>
      </c>
      <c r="W8" s="261">
        <f t="shared" ref="W8:W35" si="8">X8/1000</f>
        <v>2.8991700000000002</v>
      </c>
      <c r="X8" s="233">
        <v>2899.17</v>
      </c>
      <c r="Y8" s="233">
        <v>237.22</v>
      </c>
      <c r="Z8" s="233">
        <v>0.82</v>
      </c>
      <c r="AA8" s="233">
        <v>25</v>
      </c>
      <c r="AB8" s="233">
        <v>28.27</v>
      </c>
      <c r="AC8" s="259">
        <f t="shared" ref="AC8:AC35" si="9">((L8)/(HOUR(D8)+((MINUTE(D8))/60)))/((Y8/1000)*7290)</f>
        <v>0.93563254792408934</v>
      </c>
      <c r="AD8" s="259">
        <f t="shared" ref="AD8:AD35" si="10">((AC8*(1+(-0.384/100)*(AB8-25))))</f>
        <v>0.92388399714631608</v>
      </c>
      <c r="AE8" s="261">
        <f t="shared" ref="AE8:AE35" si="11">((Y8*12)/1000)</f>
        <v>2.8466399999999998</v>
      </c>
      <c r="AF8" s="259">
        <f t="shared" ref="AF8:AF35" si="12">(L8/(7290*24))</f>
        <v>0.10280635573845451</v>
      </c>
      <c r="AG8" s="233"/>
      <c r="AH8" s="233"/>
      <c r="AI8" s="233"/>
      <c r="AJ8" s="233">
        <f t="shared" ref="AJ8:AJ35" si="13">AG8-AH8</f>
        <v>0</v>
      </c>
      <c r="AK8" s="262" t="s">
        <v>882</v>
      </c>
      <c r="AL8" s="250" t="s">
        <v>883</v>
      </c>
      <c r="AM8" s="250" t="s">
        <v>884</v>
      </c>
      <c r="AN8" s="250" t="s">
        <v>885</v>
      </c>
      <c r="AO8" s="263" t="s">
        <v>886</v>
      </c>
      <c r="AP8" s="264" t="s">
        <v>878</v>
      </c>
    </row>
    <row r="9" spans="1:42" s="238" customFormat="1" ht="175">
      <c r="A9" s="265">
        <v>43864</v>
      </c>
      <c r="B9" s="244">
        <v>0.27430555555555552</v>
      </c>
      <c r="C9" s="244">
        <v>0.73958333333333337</v>
      </c>
      <c r="D9" s="240">
        <f t="shared" si="0"/>
        <v>0.46527777777777785</v>
      </c>
      <c r="E9" s="238">
        <v>2125</v>
      </c>
      <c r="F9" s="238">
        <v>3545</v>
      </c>
      <c r="G9" s="238">
        <v>0</v>
      </c>
      <c r="H9" s="238">
        <v>3534</v>
      </c>
      <c r="I9" s="238">
        <v>3769</v>
      </c>
      <c r="J9" s="238">
        <v>3578</v>
      </c>
      <c r="K9" s="238">
        <v>7900</v>
      </c>
      <c r="L9" s="238">
        <f t="shared" si="1"/>
        <v>24451</v>
      </c>
      <c r="M9" s="238">
        <v>24200</v>
      </c>
      <c r="N9" s="233">
        <f t="shared" si="2"/>
        <v>251</v>
      </c>
      <c r="O9" s="246">
        <f t="shared" si="3"/>
        <v>1.0371900826446281E-2</v>
      </c>
      <c r="P9" s="238">
        <v>300</v>
      </c>
      <c r="Q9" s="233">
        <f t="shared" si="4"/>
        <v>551</v>
      </c>
      <c r="R9" s="238">
        <f t="shared" ref="R9:R35" si="14">R8+L9</f>
        <v>58956</v>
      </c>
      <c r="S9" s="245">
        <f t="shared" ref="S9:S35" si="15">L9+S8</f>
        <v>7571666</v>
      </c>
      <c r="T9" s="239">
        <f t="shared" si="5"/>
        <v>2.3761904761904762</v>
      </c>
      <c r="U9" s="239">
        <f t="shared" si="6"/>
        <v>2.2703703703703701</v>
      </c>
      <c r="V9" s="239">
        <f t="shared" si="7"/>
        <v>2.6307026307026309</v>
      </c>
      <c r="W9" s="239">
        <f t="shared" si="8"/>
        <v>3.9913799999999999</v>
      </c>
      <c r="X9" s="238">
        <v>3991.38</v>
      </c>
      <c r="Y9" s="238">
        <v>353.28</v>
      </c>
      <c r="Z9" s="238">
        <v>1.72</v>
      </c>
      <c r="AA9" s="238">
        <v>26.27</v>
      </c>
      <c r="AB9" s="238">
        <v>31.85</v>
      </c>
      <c r="AC9" s="246">
        <f t="shared" si="9"/>
        <v>0.85021055707328452</v>
      </c>
      <c r="AD9" s="246">
        <f t="shared" si="10"/>
        <v>0.82784661858002884</v>
      </c>
      <c r="AE9" s="239">
        <f t="shared" si="11"/>
        <v>4.2393599999999996</v>
      </c>
      <c r="AF9" s="246">
        <f t="shared" si="12"/>
        <v>0.13975194330132601</v>
      </c>
      <c r="AJ9" s="238">
        <f t="shared" si="13"/>
        <v>0</v>
      </c>
      <c r="AK9" s="262" t="s">
        <v>879</v>
      </c>
      <c r="AL9" s="266" t="s">
        <v>902</v>
      </c>
      <c r="AM9" s="266" t="s">
        <v>901</v>
      </c>
      <c r="AN9" s="267" t="s">
        <v>900</v>
      </c>
      <c r="AO9" s="263" t="s">
        <v>880</v>
      </c>
      <c r="AP9" s="264" t="s">
        <v>881</v>
      </c>
    </row>
    <row r="10" spans="1:42" s="130" customFormat="1" ht="137.5">
      <c r="A10" s="265">
        <v>43865</v>
      </c>
      <c r="B10" s="244">
        <v>0.37916666666666665</v>
      </c>
      <c r="C10" s="244">
        <v>0.7090277777777777</v>
      </c>
      <c r="D10" s="240">
        <f t="shared" si="0"/>
        <v>0.32986111111111105</v>
      </c>
      <c r="E10" s="238">
        <v>1049</v>
      </c>
      <c r="F10" s="238">
        <v>1715</v>
      </c>
      <c r="G10" s="238">
        <v>0</v>
      </c>
      <c r="H10" s="238">
        <v>1669</v>
      </c>
      <c r="I10" s="238">
        <v>1824</v>
      </c>
      <c r="J10" s="238">
        <v>1751</v>
      </c>
      <c r="K10" s="238">
        <v>3470</v>
      </c>
      <c r="L10" s="238">
        <f t="shared" si="1"/>
        <v>11478</v>
      </c>
      <c r="M10" s="238">
        <v>11400</v>
      </c>
      <c r="N10" s="233">
        <f t="shared" si="2"/>
        <v>78</v>
      </c>
      <c r="O10" s="246">
        <f t="shared" si="3"/>
        <v>6.842105263157895E-3</v>
      </c>
      <c r="P10" s="238">
        <v>0</v>
      </c>
      <c r="Q10" s="233">
        <f t="shared" si="4"/>
        <v>78</v>
      </c>
      <c r="R10" s="238">
        <f t="shared" si="14"/>
        <v>70434</v>
      </c>
      <c r="S10" s="245">
        <f t="shared" si="15"/>
        <v>7583144</v>
      </c>
      <c r="T10" s="239">
        <f t="shared" si="5"/>
        <v>1.1154518950437318</v>
      </c>
      <c r="U10" s="239">
        <f t="shared" si="6"/>
        <v>1.0984910836762689</v>
      </c>
      <c r="V10" s="239">
        <f t="shared" si="7"/>
        <v>1.1555111555111555</v>
      </c>
      <c r="W10" s="239">
        <f t="shared" si="8"/>
        <v>1.78667</v>
      </c>
      <c r="X10" s="238">
        <v>1786.67</v>
      </c>
      <c r="Y10" s="238">
        <v>225.35</v>
      </c>
      <c r="Z10" s="238">
        <v>0.93</v>
      </c>
      <c r="AA10" s="238">
        <v>25</v>
      </c>
      <c r="AB10" s="238">
        <v>28.61</v>
      </c>
      <c r="AC10" s="246">
        <f t="shared" si="9"/>
        <v>0.88254888468201864</v>
      </c>
      <c r="AD10" s="246">
        <f t="shared" si="10"/>
        <v>0.87031463902300255</v>
      </c>
      <c r="AE10" s="239">
        <f t="shared" si="11"/>
        <v>2.7041999999999997</v>
      </c>
      <c r="AF10" s="246">
        <f t="shared" si="12"/>
        <v>6.5603566529492452E-2</v>
      </c>
      <c r="AJ10" s="238">
        <f t="shared" si="13"/>
        <v>0</v>
      </c>
      <c r="AK10" s="262" t="s">
        <v>887</v>
      </c>
      <c r="AL10" s="244">
        <v>0.37916666666666665</v>
      </c>
      <c r="AM10" s="244">
        <v>0.7090277777777777</v>
      </c>
      <c r="AN10" s="244">
        <f t="shared" ref="AN10:AN35" si="16">AM10-AL10</f>
        <v>0.32986111111111105</v>
      </c>
      <c r="AO10" s="263" t="s">
        <v>888</v>
      </c>
      <c r="AP10" s="264" t="s">
        <v>889</v>
      </c>
    </row>
    <row r="11" spans="1:42" s="130" customFormat="1" ht="137.5">
      <c r="A11" s="265">
        <v>43866</v>
      </c>
      <c r="B11" s="244">
        <v>0.28819444444444448</v>
      </c>
      <c r="C11" s="244">
        <v>0.74305555555555547</v>
      </c>
      <c r="D11" s="240">
        <f t="shared" si="0"/>
        <v>0.45486111111111099</v>
      </c>
      <c r="E11" s="238">
        <v>2381</v>
      </c>
      <c r="F11" s="238">
        <v>3846</v>
      </c>
      <c r="G11" s="238">
        <v>0</v>
      </c>
      <c r="H11" s="238">
        <v>3498</v>
      </c>
      <c r="I11" s="238">
        <v>3898</v>
      </c>
      <c r="J11" s="238">
        <v>3832</v>
      </c>
      <c r="K11" s="238">
        <v>7800</v>
      </c>
      <c r="L11" s="238">
        <f t="shared" si="1"/>
        <v>25255</v>
      </c>
      <c r="M11" s="238">
        <v>25200</v>
      </c>
      <c r="N11" s="233">
        <f t="shared" si="2"/>
        <v>55</v>
      </c>
      <c r="O11" s="246">
        <f t="shared" si="3"/>
        <v>2.1825396825396826E-3</v>
      </c>
      <c r="P11" s="238">
        <v>0</v>
      </c>
      <c r="Q11" s="233">
        <f t="shared" si="4"/>
        <v>55</v>
      </c>
      <c r="R11" s="238">
        <f t="shared" si="14"/>
        <v>95689</v>
      </c>
      <c r="S11" s="245">
        <f t="shared" si="15"/>
        <v>7608399</v>
      </c>
      <c r="T11" s="239">
        <f t="shared" si="5"/>
        <v>2.454324586977648</v>
      </c>
      <c r="U11" s="239">
        <f t="shared" si="6"/>
        <v>2.3943758573388205</v>
      </c>
      <c r="V11" s="239">
        <f t="shared" si="7"/>
        <v>2.5974025974025974</v>
      </c>
      <c r="W11" s="239">
        <f t="shared" si="8"/>
        <v>4.2294999999999998</v>
      </c>
      <c r="X11" s="238">
        <v>4229.5</v>
      </c>
      <c r="Y11" s="238">
        <v>380.99</v>
      </c>
      <c r="Z11" s="238">
        <v>0.98</v>
      </c>
      <c r="AA11" s="238">
        <v>27</v>
      </c>
      <c r="AB11" s="238">
        <v>32.79</v>
      </c>
      <c r="AC11" s="246">
        <f t="shared" si="9"/>
        <v>0.83294479410521982</v>
      </c>
      <c r="AD11" s="246">
        <f t="shared" si="10"/>
        <v>0.80802841671227388</v>
      </c>
      <c r="AE11" s="239">
        <f t="shared" si="11"/>
        <v>4.5718800000000002</v>
      </c>
      <c r="AF11" s="246">
        <f t="shared" si="12"/>
        <v>0.14434727937814357</v>
      </c>
      <c r="AJ11" s="238">
        <f t="shared" si="13"/>
        <v>0</v>
      </c>
      <c r="AK11" s="262" t="s">
        <v>887</v>
      </c>
      <c r="AL11" s="244">
        <v>0.28819444444444448</v>
      </c>
      <c r="AM11" s="244">
        <v>0.74305555555555547</v>
      </c>
      <c r="AN11" s="244">
        <f t="shared" si="16"/>
        <v>0.45486111111111099</v>
      </c>
      <c r="AO11" s="263" t="s">
        <v>888</v>
      </c>
      <c r="AP11" s="264" t="s">
        <v>890</v>
      </c>
    </row>
    <row r="12" spans="1:42" s="130" customFormat="1" ht="137.5">
      <c r="A12" s="265">
        <v>43867</v>
      </c>
      <c r="B12" s="244">
        <v>0.27499999999999997</v>
      </c>
      <c r="C12" s="244">
        <v>0.74236111111111114</v>
      </c>
      <c r="D12" s="240">
        <f t="shared" si="0"/>
        <v>0.46736111111111117</v>
      </c>
      <c r="E12" s="238">
        <v>2276</v>
      </c>
      <c r="F12" s="238">
        <v>3692</v>
      </c>
      <c r="G12" s="238">
        <v>0</v>
      </c>
      <c r="H12" s="238">
        <v>3480</v>
      </c>
      <c r="I12" s="238">
        <v>3913</v>
      </c>
      <c r="J12" s="238">
        <v>3737</v>
      </c>
      <c r="K12" s="238">
        <v>7900</v>
      </c>
      <c r="L12" s="238">
        <f t="shared" si="1"/>
        <v>24998</v>
      </c>
      <c r="M12" s="238">
        <v>24700</v>
      </c>
      <c r="N12" s="233">
        <f t="shared" si="2"/>
        <v>298</v>
      </c>
      <c r="O12" s="246">
        <f t="shared" si="3"/>
        <v>1.2064777327935223E-2</v>
      </c>
      <c r="P12" s="238">
        <v>200</v>
      </c>
      <c r="Q12" s="233">
        <f t="shared" si="4"/>
        <v>498</v>
      </c>
      <c r="R12" s="238">
        <f t="shared" si="14"/>
        <v>120687</v>
      </c>
      <c r="S12" s="245">
        <f t="shared" si="15"/>
        <v>7633397</v>
      </c>
      <c r="T12" s="239">
        <f t="shared" si="5"/>
        <v>2.4293488824101068</v>
      </c>
      <c r="U12" s="239">
        <f t="shared" si="6"/>
        <v>2.3454046639231825</v>
      </c>
      <c r="V12" s="239">
        <f t="shared" si="7"/>
        <v>2.6307026307026309</v>
      </c>
      <c r="W12" s="239">
        <f t="shared" si="8"/>
        <v>4.0548599999999997</v>
      </c>
      <c r="X12" s="238">
        <v>4054.86</v>
      </c>
      <c r="Y12" s="238">
        <v>3587.53</v>
      </c>
      <c r="Z12" s="238">
        <v>1.68</v>
      </c>
      <c r="AA12" s="238">
        <v>26</v>
      </c>
      <c r="AB12" s="238">
        <v>32.06</v>
      </c>
      <c r="AC12" s="246">
        <f t="shared" si="9"/>
        <v>8.5215457529907959E-2</v>
      </c>
      <c r="AD12" s="246">
        <f t="shared" si="10"/>
        <v>8.2905232390089151E-2</v>
      </c>
      <c r="AE12" s="239">
        <f t="shared" si="11"/>
        <v>43.050359999999998</v>
      </c>
      <c r="AF12" s="246">
        <f t="shared" si="12"/>
        <v>0.14287837219935987</v>
      </c>
      <c r="AJ12" s="238">
        <f t="shared" si="13"/>
        <v>0</v>
      </c>
      <c r="AK12" s="262" t="s">
        <v>891</v>
      </c>
      <c r="AL12" s="244">
        <v>0.27499999999999997</v>
      </c>
      <c r="AM12" s="244">
        <v>0.74236111111111114</v>
      </c>
      <c r="AN12" s="244">
        <f t="shared" si="16"/>
        <v>0.46736111111111117</v>
      </c>
      <c r="AO12" s="263" t="s">
        <v>892</v>
      </c>
      <c r="AP12" s="264" t="s">
        <v>893</v>
      </c>
    </row>
    <row r="13" spans="1:42" s="238" customFormat="1" ht="162.5">
      <c r="A13" s="265">
        <v>43868</v>
      </c>
      <c r="B13" s="244">
        <v>0.27361111111111108</v>
      </c>
      <c r="C13" s="244">
        <v>0.74375000000000002</v>
      </c>
      <c r="D13" s="240">
        <f t="shared" si="0"/>
        <v>0.47013888888888894</v>
      </c>
      <c r="E13" s="238">
        <v>1853</v>
      </c>
      <c r="F13" s="238">
        <v>2980</v>
      </c>
      <c r="G13" s="238">
        <v>0</v>
      </c>
      <c r="H13" s="238">
        <v>2736</v>
      </c>
      <c r="I13" s="238">
        <v>3067</v>
      </c>
      <c r="J13" s="238">
        <v>2988</v>
      </c>
      <c r="K13" s="238">
        <v>7280</v>
      </c>
      <c r="L13" s="238">
        <f t="shared" si="1"/>
        <v>20904</v>
      </c>
      <c r="M13" s="238">
        <v>20800</v>
      </c>
      <c r="N13" s="233">
        <f t="shared" si="2"/>
        <v>104</v>
      </c>
      <c r="O13" s="246">
        <f t="shared" si="3"/>
        <v>5.0000000000000001E-3</v>
      </c>
      <c r="P13" s="238">
        <v>300</v>
      </c>
      <c r="Q13" s="233">
        <f t="shared" si="4"/>
        <v>404</v>
      </c>
      <c r="R13" s="238">
        <f t="shared" si="14"/>
        <v>141591</v>
      </c>
      <c r="S13" s="245">
        <f t="shared" si="15"/>
        <v>7654301</v>
      </c>
      <c r="T13" s="239">
        <f t="shared" si="5"/>
        <v>2.0314868804664723</v>
      </c>
      <c r="U13" s="239">
        <f t="shared" si="6"/>
        <v>1.8688614540466393</v>
      </c>
      <c r="V13" s="239">
        <f t="shared" si="7"/>
        <v>2.4242424242424243</v>
      </c>
      <c r="W13" s="239">
        <f t="shared" si="8"/>
        <v>4.5080299999999998</v>
      </c>
      <c r="X13" s="238">
        <v>4508.03</v>
      </c>
      <c r="Y13" s="238">
        <v>406.74</v>
      </c>
      <c r="Z13" s="238">
        <v>1.75</v>
      </c>
      <c r="AA13" s="238">
        <v>26.99</v>
      </c>
      <c r="AB13" s="238">
        <v>32.26</v>
      </c>
      <c r="AC13" s="246">
        <f t="shared" si="9"/>
        <v>0.62480941597904482</v>
      </c>
      <c r="AD13" s="246">
        <f t="shared" si="10"/>
        <v>0.60739072915661463</v>
      </c>
      <c r="AE13" s="239">
        <f t="shared" si="11"/>
        <v>4.8808800000000003</v>
      </c>
      <c r="AF13" s="246">
        <f t="shared" si="12"/>
        <v>0.11947873799725652</v>
      </c>
      <c r="AG13" s="170" t="s">
        <v>904</v>
      </c>
      <c r="AH13" s="170" t="s">
        <v>905</v>
      </c>
      <c r="AI13" s="170" t="s">
        <v>906</v>
      </c>
      <c r="AJ13" s="170" t="s">
        <v>907</v>
      </c>
      <c r="AK13" s="262" t="s">
        <v>891</v>
      </c>
      <c r="AL13" s="244">
        <v>0.27361111111111108</v>
      </c>
      <c r="AM13" s="244">
        <v>0.74375000000000002</v>
      </c>
      <c r="AN13" s="244">
        <f t="shared" si="16"/>
        <v>0.47013888888888894</v>
      </c>
      <c r="AO13" s="263" t="s">
        <v>892</v>
      </c>
      <c r="AP13" s="264" t="s">
        <v>894</v>
      </c>
    </row>
    <row r="14" spans="1:42" s="130" customFormat="1" ht="175">
      <c r="A14" s="265">
        <v>43869</v>
      </c>
      <c r="B14" s="244">
        <v>0.27708333333333335</v>
      </c>
      <c r="C14" s="244">
        <v>0.73263888888888884</v>
      </c>
      <c r="D14" s="240">
        <f t="shared" si="0"/>
        <v>0.45555555555555549</v>
      </c>
      <c r="E14" s="238">
        <v>1592</v>
      </c>
      <c r="F14" s="238">
        <v>2241</v>
      </c>
      <c r="G14" s="238">
        <v>0</v>
      </c>
      <c r="H14" s="238">
        <v>2504</v>
      </c>
      <c r="I14" s="238">
        <v>2746</v>
      </c>
      <c r="J14" s="238">
        <v>2623</v>
      </c>
      <c r="K14" s="238">
        <v>6360</v>
      </c>
      <c r="L14" s="238">
        <f t="shared" si="1"/>
        <v>18066</v>
      </c>
      <c r="M14" s="238">
        <v>17800</v>
      </c>
      <c r="N14" s="233">
        <f t="shared" si="2"/>
        <v>266</v>
      </c>
      <c r="O14" s="246">
        <f t="shared" si="3"/>
        <v>1.4943820224719101E-2</v>
      </c>
      <c r="P14" s="238">
        <v>200</v>
      </c>
      <c r="Q14" s="233">
        <f t="shared" si="4"/>
        <v>466</v>
      </c>
      <c r="R14" s="238">
        <f t="shared" si="14"/>
        <v>159657</v>
      </c>
      <c r="S14" s="245">
        <f t="shared" si="15"/>
        <v>7672367</v>
      </c>
      <c r="T14" s="239">
        <f t="shared" si="5"/>
        <v>1.7556851311953352</v>
      </c>
      <c r="U14" s="239">
        <f t="shared" si="6"/>
        <v>1.6057613168724281</v>
      </c>
      <c r="V14" s="239">
        <f t="shared" si="7"/>
        <v>2.1178821178821177</v>
      </c>
      <c r="W14" s="239">
        <f t="shared" si="8"/>
        <v>2.7711100000000002</v>
      </c>
      <c r="X14" s="238">
        <v>2771.11</v>
      </c>
      <c r="Y14" s="238">
        <v>251.69</v>
      </c>
      <c r="Z14" s="238">
        <v>1</v>
      </c>
      <c r="AA14" s="238">
        <v>26</v>
      </c>
      <c r="AB14" s="238">
        <v>29.64</v>
      </c>
      <c r="AC14" s="246">
        <f t="shared" si="9"/>
        <v>0.90056679059733846</v>
      </c>
      <c r="AD14" s="246">
        <f t="shared" si="10"/>
        <v>0.88452085174919137</v>
      </c>
      <c r="AE14" s="239">
        <f t="shared" si="11"/>
        <v>3.0202799999999996</v>
      </c>
      <c r="AF14" s="246">
        <f t="shared" si="12"/>
        <v>0.10325788751714678</v>
      </c>
      <c r="AG14" s="280"/>
      <c r="AH14" s="280"/>
      <c r="AJ14" s="211">
        <f t="shared" si="13"/>
        <v>0</v>
      </c>
      <c r="AK14" s="262" t="s">
        <v>895</v>
      </c>
      <c r="AL14" s="185" t="s">
        <v>896</v>
      </c>
      <c r="AM14" s="185" t="s">
        <v>897</v>
      </c>
      <c r="AN14" s="185" t="s">
        <v>898</v>
      </c>
      <c r="AO14" s="263" t="s">
        <v>899</v>
      </c>
      <c r="AP14" s="264" t="s">
        <v>903</v>
      </c>
    </row>
    <row r="15" spans="1:42" s="130" customFormat="1">
      <c r="A15" s="265">
        <v>43870</v>
      </c>
      <c r="B15" s="238"/>
      <c r="C15" s="238"/>
      <c r="D15" s="240">
        <f t="shared" si="0"/>
        <v>0</v>
      </c>
      <c r="E15" s="238"/>
      <c r="F15" s="238"/>
      <c r="G15" s="238"/>
      <c r="H15" s="238"/>
      <c r="I15" s="238"/>
      <c r="J15" s="238"/>
      <c r="K15" s="238"/>
      <c r="L15" s="238">
        <f t="shared" si="1"/>
        <v>0</v>
      </c>
      <c r="M15" s="238"/>
      <c r="N15" s="233">
        <f t="shared" si="2"/>
        <v>0</v>
      </c>
      <c r="O15" s="246" t="e">
        <f t="shared" si="3"/>
        <v>#DIV/0!</v>
      </c>
      <c r="P15" s="238"/>
      <c r="Q15" s="233">
        <f t="shared" si="4"/>
        <v>0</v>
      </c>
      <c r="R15" s="238">
        <f t="shared" si="14"/>
        <v>159657</v>
      </c>
      <c r="S15" s="245">
        <f t="shared" si="15"/>
        <v>7672367</v>
      </c>
      <c r="T15" s="239">
        <f t="shared" si="5"/>
        <v>0</v>
      </c>
      <c r="U15" s="239">
        <f t="shared" si="6"/>
        <v>0</v>
      </c>
      <c r="V15" s="239">
        <f t="shared" si="7"/>
        <v>0</v>
      </c>
      <c r="W15" s="239">
        <f t="shared" si="8"/>
        <v>0</v>
      </c>
      <c r="X15" s="238"/>
      <c r="Y15" s="238"/>
      <c r="Z15" s="238"/>
      <c r="AA15" s="238"/>
      <c r="AB15" s="238"/>
      <c r="AC15" s="246" t="e">
        <f t="shared" si="9"/>
        <v>#DIV/0!</v>
      </c>
      <c r="AD15" s="246" t="e">
        <f t="shared" si="10"/>
        <v>#DIV/0!</v>
      </c>
      <c r="AE15" s="239">
        <f t="shared" si="11"/>
        <v>0</v>
      </c>
      <c r="AF15" s="246">
        <f t="shared" si="12"/>
        <v>0</v>
      </c>
      <c r="AJ15" s="238">
        <f t="shared" si="13"/>
        <v>0</v>
      </c>
      <c r="AL15" s="244"/>
      <c r="AM15" s="244"/>
      <c r="AN15" s="244">
        <f t="shared" si="16"/>
        <v>0</v>
      </c>
    </row>
    <row r="16" spans="1:42" s="130" customFormat="1">
      <c r="A16" s="265">
        <v>43871</v>
      </c>
      <c r="B16" s="238"/>
      <c r="C16" s="238"/>
      <c r="D16" s="240">
        <f t="shared" si="0"/>
        <v>0</v>
      </c>
      <c r="E16" s="238"/>
      <c r="F16" s="238"/>
      <c r="G16" s="238"/>
      <c r="H16" s="238"/>
      <c r="I16" s="238"/>
      <c r="J16" s="238"/>
      <c r="K16" s="238"/>
      <c r="L16" s="238">
        <f t="shared" si="1"/>
        <v>0</v>
      </c>
      <c r="M16" s="238"/>
      <c r="N16" s="233">
        <f t="shared" si="2"/>
        <v>0</v>
      </c>
      <c r="O16" s="246" t="e">
        <f t="shared" si="3"/>
        <v>#DIV/0!</v>
      </c>
      <c r="P16" s="238"/>
      <c r="Q16" s="233">
        <f t="shared" si="4"/>
        <v>0</v>
      </c>
      <c r="R16" s="238">
        <f t="shared" si="14"/>
        <v>159657</v>
      </c>
      <c r="S16" s="245">
        <f t="shared" si="15"/>
        <v>7672367</v>
      </c>
      <c r="T16" s="239">
        <f t="shared" si="5"/>
        <v>0</v>
      </c>
      <c r="U16" s="239">
        <f t="shared" si="6"/>
        <v>0</v>
      </c>
      <c r="V16" s="239">
        <f t="shared" si="7"/>
        <v>0</v>
      </c>
      <c r="W16" s="239">
        <f t="shared" si="8"/>
        <v>0</v>
      </c>
      <c r="X16" s="238"/>
      <c r="Y16" s="238"/>
      <c r="Z16" s="238"/>
      <c r="AA16" s="238"/>
      <c r="AB16" s="238"/>
      <c r="AC16" s="246" t="e">
        <f t="shared" si="9"/>
        <v>#DIV/0!</v>
      </c>
      <c r="AD16" s="246" t="e">
        <f t="shared" si="10"/>
        <v>#DIV/0!</v>
      </c>
      <c r="AE16" s="239">
        <f t="shared" si="11"/>
        <v>0</v>
      </c>
      <c r="AF16" s="246">
        <f t="shared" si="12"/>
        <v>0</v>
      </c>
      <c r="AJ16" s="238">
        <f t="shared" si="13"/>
        <v>0</v>
      </c>
      <c r="AL16" s="244"/>
      <c r="AM16" s="244"/>
      <c r="AN16" s="244">
        <f t="shared" si="16"/>
        <v>0</v>
      </c>
    </row>
    <row r="17" spans="1:40" s="130" customFormat="1">
      <c r="A17" s="265">
        <v>43872</v>
      </c>
      <c r="B17" s="238"/>
      <c r="C17" s="238"/>
      <c r="D17" s="240">
        <f t="shared" si="0"/>
        <v>0</v>
      </c>
      <c r="E17" s="238"/>
      <c r="F17" s="238"/>
      <c r="G17" s="238"/>
      <c r="H17" s="238"/>
      <c r="I17" s="238"/>
      <c r="J17" s="238"/>
      <c r="K17" s="238"/>
      <c r="L17" s="238">
        <f t="shared" si="1"/>
        <v>0</v>
      </c>
      <c r="M17" s="238"/>
      <c r="N17" s="233">
        <f t="shared" si="2"/>
        <v>0</v>
      </c>
      <c r="O17" s="246" t="e">
        <f t="shared" si="3"/>
        <v>#DIV/0!</v>
      </c>
      <c r="P17" s="238"/>
      <c r="Q17" s="233">
        <f t="shared" si="4"/>
        <v>0</v>
      </c>
      <c r="R17" s="238">
        <f t="shared" si="14"/>
        <v>159657</v>
      </c>
      <c r="S17" s="245">
        <f t="shared" si="15"/>
        <v>7672367</v>
      </c>
      <c r="T17" s="239">
        <f t="shared" si="5"/>
        <v>0</v>
      </c>
      <c r="U17" s="239">
        <f t="shared" si="6"/>
        <v>0</v>
      </c>
      <c r="V17" s="239">
        <f t="shared" si="7"/>
        <v>0</v>
      </c>
      <c r="W17" s="239">
        <f t="shared" si="8"/>
        <v>0</v>
      </c>
      <c r="X17" s="238"/>
      <c r="Y17" s="238"/>
      <c r="Z17" s="238"/>
      <c r="AA17" s="238"/>
      <c r="AB17" s="238"/>
      <c r="AC17" s="246" t="e">
        <f t="shared" si="9"/>
        <v>#DIV/0!</v>
      </c>
      <c r="AD17" s="246" t="e">
        <f t="shared" si="10"/>
        <v>#DIV/0!</v>
      </c>
      <c r="AE17" s="239">
        <f t="shared" si="11"/>
        <v>0</v>
      </c>
      <c r="AF17" s="246">
        <f t="shared" si="12"/>
        <v>0</v>
      </c>
      <c r="AJ17" s="238">
        <f t="shared" si="13"/>
        <v>0</v>
      </c>
      <c r="AL17" s="244"/>
      <c r="AM17" s="244"/>
      <c r="AN17" s="244">
        <f t="shared" si="16"/>
        <v>0</v>
      </c>
    </row>
    <row r="18" spans="1:40" s="130" customFormat="1">
      <c r="A18" s="265">
        <v>43873</v>
      </c>
      <c r="B18" s="238"/>
      <c r="C18" s="238"/>
      <c r="D18" s="240">
        <f t="shared" si="0"/>
        <v>0</v>
      </c>
      <c r="E18" s="238"/>
      <c r="F18" s="238"/>
      <c r="G18" s="238"/>
      <c r="H18" s="238"/>
      <c r="I18" s="238"/>
      <c r="J18" s="238"/>
      <c r="K18" s="238"/>
      <c r="L18" s="238">
        <f t="shared" si="1"/>
        <v>0</v>
      </c>
      <c r="M18" s="238"/>
      <c r="N18" s="233">
        <f t="shared" si="2"/>
        <v>0</v>
      </c>
      <c r="O18" s="246" t="e">
        <f t="shared" si="3"/>
        <v>#DIV/0!</v>
      </c>
      <c r="P18" s="238"/>
      <c r="Q18" s="233">
        <f t="shared" si="4"/>
        <v>0</v>
      </c>
      <c r="R18" s="238">
        <f t="shared" si="14"/>
        <v>159657</v>
      </c>
      <c r="S18" s="245">
        <f t="shared" si="15"/>
        <v>7672367</v>
      </c>
      <c r="T18" s="239">
        <f t="shared" si="5"/>
        <v>0</v>
      </c>
      <c r="U18" s="239">
        <f t="shared" si="6"/>
        <v>0</v>
      </c>
      <c r="V18" s="239">
        <f t="shared" si="7"/>
        <v>0</v>
      </c>
      <c r="W18" s="239">
        <f t="shared" si="8"/>
        <v>0</v>
      </c>
      <c r="X18" s="238"/>
      <c r="Y18" s="238"/>
      <c r="Z18" s="238"/>
      <c r="AA18" s="238"/>
      <c r="AB18" s="238"/>
      <c r="AC18" s="246" t="e">
        <f t="shared" si="9"/>
        <v>#DIV/0!</v>
      </c>
      <c r="AD18" s="246" t="e">
        <f t="shared" si="10"/>
        <v>#DIV/0!</v>
      </c>
      <c r="AE18" s="239">
        <f t="shared" si="11"/>
        <v>0</v>
      </c>
      <c r="AF18" s="246">
        <f t="shared" si="12"/>
        <v>0</v>
      </c>
      <c r="AJ18" s="238">
        <f t="shared" si="13"/>
        <v>0</v>
      </c>
      <c r="AL18" s="238"/>
      <c r="AM18" s="238"/>
      <c r="AN18" s="244">
        <f t="shared" si="16"/>
        <v>0</v>
      </c>
    </row>
    <row r="19" spans="1:40" s="130" customFormat="1">
      <c r="A19" s="265">
        <v>43874</v>
      </c>
      <c r="B19" s="238"/>
      <c r="C19" s="238"/>
      <c r="D19" s="240">
        <f t="shared" si="0"/>
        <v>0</v>
      </c>
      <c r="E19" s="238"/>
      <c r="F19" s="238"/>
      <c r="G19" s="238"/>
      <c r="H19" s="238"/>
      <c r="I19" s="238"/>
      <c r="J19" s="238"/>
      <c r="K19" s="238"/>
      <c r="L19" s="238">
        <f t="shared" si="1"/>
        <v>0</v>
      </c>
      <c r="M19" s="238"/>
      <c r="N19" s="233">
        <f t="shared" si="2"/>
        <v>0</v>
      </c>
      <c r="O19" s="246" t="e">
        <f t="shared" si="3"/>
        <v>#DIV/0!</v>
      </c>
      <c r="P19" s="238"/>
      <c r="Q19" s="233">
        <f t="shared" si="4"/>
        <v>0</v>
      </c>
      <c r="R19" s="238">
        <f t="shared" si="14"/>
        <v>159657</v>
      </c>
      <c r="S19" s="245">
        <f t="shared" si="15"/>
        <v>7672367</v>
      </c>
      <c r="T19" s="239">
        <f t="shared" si="5"/>
        <v>0</v>
      </c>
      <c r="U19" s="239">
        <f t="shared" si="6"/>
        <v>0</v>
      </c>
      <c r="V19" s="239">
        <f t="shared" si="7"/>
        <v>0</v>
      </c>
      <c r="W19" s="239">
        <f t="shared" si="8"/>
        <v>0</v>
      </c>
      <c r="X19" s="238"/>
      <c r="Y19" s="238"/>
      <c r="Z19" s="238"/>
      <c r="AA19" s="238"/>
      <c r="AB19" s="238"/>
      <c r="AC19" s="246" t="e">
        <f t="shared" si="9"/>
        <v>#DIV/0!</v>
      </c>
      <c r="AD19" s="246" t="e">
        <f t="shared" si="10"/>
        <v>#DIV/0!</v>
      </c>
      <c r="AE19" s="239">
        <f t="shared" si="11"/>
        <v>0</v>
      </c>
      <c r="AF19" s="246">
        <f t="shared" si="12"/>
        <v>0</v>
      </c>
      <c r="AJ19" s="238">
        <f t="shared" si="13"/>
        <v>0</v>
      </c>
      <c r="AL19" s="238"/>
      <c r="AM19" s="238"/>
      <c r="AN19" s="244">
        <f t="shared" si="16"/>
        <v>0</v>
      </c>
    </row>
    <row r="20" spans="1:40" s="130" customFormat="1">
      <c r="A20" s="265">
        <v>43875</v>
      </c>
      <c r="B20" s="238"/>
      <c r="C20" s="238"/>
      <c r="D20" s="240">
        <f t="shared" si="0"/>
        <v>0</v>
      </c>
      <c r="E20" s="238"/>
      <c r="F20" s="238"/>
      <c r="G20" s="238"/>
      <c r="H20" s="238"/>
      <c r="I20" s="238"/>
      <c r="J20" s="238"/>
      <c r="K20" s="238"/>
      <c r="L20" s="238">
        <f t="shared" si="1"/>
        <v>0</v>
      </c>
      <c r="M20" s="238"/>
      <c r="N20" s="233">
        <f t="shared" si="2"/>
        <v>0</v>
      </c>
      <c r="O20" s="246" t="e">
        <f t="shared" si="3"/>
        <v>#DIV/0!</v>
      </c>
      <c r="P20" s="238"/>
      <c r="Q20" s="233">
        <f t="shared" si="4"/>
        <v>0</v>
      </c>
      <c r="R20" s="238">
        <f t="shared" si="14"/>
        <v>159657</v>
      </c>
      <c r="S20" s="245">
        <f t="shared" si="15"/>
        <v>7672367</v>
      </c>
      <c r="T20" s="239">
        <f t="shared" si="5"/>
        <v>0</v>
      </c>
      <c r="U20" s="239">
        <f t="shared" si="6"/>
        <v>0</v>
      </c>
      <c r="V20" s="239">
        <f t="shared" si="7"/>
        <v>0</v>
      </c>
      <c r="W20" s="239">
        <f t="shared" si="8"/>
        <v>0</v>
      </c>
      <c r="X20" s="238"/>
      <c r="Y20" s="238"/>
      <c r="Z20" s="238"/>
      <c r="AA20" s="238"/>
      <c r="AB20" s="238"/>
      <c r="AC20" s="246" t="e">
        <f t="shared" si="9"/>
        <v>#DIV/0!</v>
      </c>
      <c r="AD20" s="246" t="e">
        <f t="shared" si="10"/>
        <v>#DIV/0!</v>
      </c>
      <c r="AE20" s="239">
        <f t="shared" si="11"/>
        <v>0</v>
      </c>
      <c r="AF20" s="246">
        <f t="shared" si="12"/>
        <v>0</v>
      </c>
      <c r="AJ20" s="238">
        <f t="shared" si="13"/>
        <v>0</v>
      </c>
      <c r="AL20" s="238"/>
      <c r="AM20" s="238"/>
      <c r="AN20" s="244">
        <f t="shared" si="16"/>
        <v>0</v>
      </c>
    </row>
    <row r="21" spans="1:40" s="130" customFormat="1">
      <c r="A21" s="265">
        <v>43876</v>
      </c>
      <c r="B21" s="238"/>
      <c r="C21" s="238"/>
      <c r="D21" s="240">
        <f t="shared" si="0"/>
        <v>0</v>
      </c>
      <c r="E21" s="238"/>
      <c r="F21" s="238"/>
      <c r="G21" s="238"/>
      <c r="H21" s="238"/>
      <c r="I21" s="238"/>
      <c r="J21" s="238"/>
      <c r="K21" s="238"/>
      <c r="L21" s="238">
        <f t="shared" si="1"/>
        <v>0</v>
      </c>
      <c r="M21" s="238"/>
      <c r="N21" s="233">
        <f t="shared" si="2"/>
        <v>0</v>
      </c>
      <c r="O21" s="246" t="e">
        <f t="shared" si="3"/>
        <v>#DIV/0!</v>
      </c>
      <c r="P21" s="238"/>
      <c r="Q21" s="233">
        <f t="shared" si="4"/>
        <v>0</v>
      </c>
      <c r="R21" s="238">
        <f t="shared" si="14"/>
        <v>159657</v>
      </c>
      <c r="S21" s="245">
        <f t="shared" si="15"/>
        <v>7672367</v>
      </c>
      <c r="T21" s="239">
        <f t="shared" si="5"/>
        <v>0</v>
      </c>
      <c r="U21" s="239">
        <f t="shared" si="6"/>
        <v>0</v>
      </c>
      <c r="V21" s="239">
        <f t="shared" si="7"/>
        <v>0</v>
      </c>
      <c r="W21" s="239">
        <f t="shared" si="8"/>
        <v>0</v>
      </c>
      <c r="X21" s="238"/>
      <c r="Y21" s="238"/>
      <c r="Z21" s="238"/>
      <c r="AA21" s="238"/>
      <c r="AB21" s="238"/>
      <c r="AC21" s="246" t="e">
        <f t="shared" si="9"/>
        <v>#DIV/0!</v>
      </c>
      <c r="AD21" s="246" t="e">
        <f t="shared" si="10"/>
        <v>#DIV/0!</v>
      </c>
      <c r="AE21" s="239">
        <f t="shared" si="11"/>
        <v>0</v>
      </c>
      <c r="AF21" s="246">
        <f t="shared" si="12"/>
        <v>0</v>
      </c>
      <c r="AJ21" s="238">
        <f t="shared" si="13"/>
        <v>0</v>
      </c>
      <c r="AL21" s="238"/>
      <c r="AM21" s="238"/>
      <c r="AN21" s="244">
        <f t="shared" si="16"/>
        <v>0</v>
      </c>
    </row>
    <row r="22" spans="1:40" s="130" customFormat="1">
      <c r="A22" s="265">
        <v>43877</v>
      </c>
      <c r="B22" s="238"/>
      <c r="C22" s="238"/>
      <c r="D22" s="240">
        <f t="shared" si="0"/>
        <v>0</v>
      </c>
      <c r="E22" s="238"/>
      <c r="F22" s="238"/>
      <c r="G22" s="238"/>
      <c r="H22" s="238"/>
      <c r="I22" s="238"/>
      <c r="J22" s="238"/>
      <c r="K22" s="238"/>
      <c r="L22" s="238">
        <f t="shared" si="1"/>
        <v>0</v>
      </c>
      <c r="M22" s="238"/>
      <c r="N22" s="233">
        <f t="shared" si="2"/>
        <v>0</v>
      </c>
      <c r="O22" s="246" t="e">
        <f t="shared" si="3"/>
        <v>#DIV/0!</v>
      </c>
      <c r="P22" s="238"/>
      <c r="Q22" s="233">
        <f t="shared" si="4"/>
        <v>0</v>
      </c>
      <c r="R22" s="238">
        <f t="shared" si="14"/>
        <v>159657</v>
      </c>
      <c r="S22" s="245">
        <f t="shared" si="15"/>
        <v>7672367</v>
      </c>
      <c r="T22" s="239">
        <f t="shared" si="5"/>
        <v>0</v>
      </c>
      <c r="U22" s="239">
        <f t="shared" si="6"/>
        <v>0</v>
      </c>
      <c r="V22" s="239">
        <f t="shared" si="7"/>
        <v>0</v>
      </c>
      <c r="W22" s="239">
        <f t="shared" si="8"/>
        <v>0</v>
      </c>
      <c r="X22" s="238"/>
      <c r="Y22" s="238"/>
      <c r="Z22" s="238"/>
      <c r="AA22" s="238"/>
      <c r="AB22" s="238"/>
      <c r="AC22" s="246" t="e">
        <f t="shared" si="9"/>
        <v>#DIV/0!</v>
      </c>
      <c r="AD22" s="246" t="e">
        <f t="shared" si="10"/>
        <v>#DIV/0!</v>
      </c>
      <c r="AE22" s="239">
        <f t="shared" si="11"/>
        <v>0</v>
      </c>
      <c r="AF22" s="246">
        <f t="shared" si="12"/>
        <v>0</v>
      </c>
      <c r="AJ22" s="238">
        <f t="shared" si="13"/>
        <v>0</v>
      </c>
      <c r="AL22" s="238"/>
      <c r="AM22" s="238"/>
      <c r="AN22" s="244">
        <f t="shared" si="16"/>
        <v>0</v>
      </c>
    </row>
    <row r="23" spans="1:40" s="130" customFormat="1">
      <c r="A23" s="265">
        <v>43878</v>
      </c>
      <c r="B23" s="238"/>
      <c r="C23" s="238"/>
      <c r="D23" s="240">
        <f t="shared" si="0"/>
        <v>0</v>
      </c>
      <c r="E23" s="238"/>
      <c r="F23" s="238"/>
      <c r="G23" s="238"/>
      <c r="H23" s="238"/>
      <c r="I23" s="238"/>
      <c r="J23" s="238"/>
      <c r="K23" s="238"/>
      <c r="L23" s="238">
        <f t="shared" si="1"/>
        <v>0</v>
      </c>
      <c r="M23" s="238"/>
      <c r="N23" s="233">
        <f t="shared" si="2"/>
        <v>0</v>
      </c>
      <c r="O23" s="246" t="e">
        <f t="shared" si="3"/>
        <v>#DIV/0!</v>
      </c>
      <c r="P23" s="238"/>
      <c r="Q23" s="233">
        <f t="shared" si="4"/>
        <v>0</v>
      </c>
      <c r="R23" s="238">
        <f t="shared" si="14"/>
        <v>159657</v>
      </c>
      <c r="S23" s="245">
        <f t="shared" si="15"/>
        <v>7672367</v>
      </c>
      <c r="T23" s="239">
        <f t="shared" si="5"/>
        <v>0</v>
      </c>
      <c r="U23" s="239">
        <f t="shared" si="6"/>
        <v>0</v>
      </c>
      <c r="V23" s="239">
        <f t="shared" si="7"/>
        <v>0</v>
      </c>
      <c r="W23" s="239">
        <f t="shared" si="8"/>
        <v>0</v>
      </c>
      <c r="X23" s="238"/>
      <c r="Y23" s="238"/>
      <c r="Z23" s="238"/>
      <c r="AA23" s="238"/>
      <c r="AB23" s="238"/>
      <c r="AC23" s="246" t="e">
        <f t="shared" si="9"/>
        <v>#DIV/0!</v>
      </c>
      <c r="AD23" s="246" t="e">
        <f t="shared" si="10"/>
        <v>#DIV/0!</v>
      </c>
      <c r="AE23" s="239">
        <f t="shared" si="11"/>
        <v>0</v>
      </c>
      <c r="AF23" s="246">
        <f t="shared" si="12"/>
        <v>0</v>
      </c>
      <c r="AJ23" s="238">
        <f t="shared" si="13"/>
        <v>0</v>
      </c>
      <c r="AL23" s="238"/>
      <c r="AM23" s="238"/>
      <c r="AN23" s="244">
        <f t="shared" si="16"/>
        <v>0</v>
      </c>
    </row>
    <row r="24" spans="1:40" s="130" customFormat="1">
      <c r="A24" s="265">
        <v>43879</v>
      </c>
      <c r="B24" s="238"/>
      <c r="C24" s="238"/>
      <c r="D24" s="240">
        <f t="shared" si="0"/>
        <v>0</v>
      </c>
      <c r="E24" s="238"/>
      <c r="F24" s="238"/>
      <c r="G24" s="238"/>
      <c r="H24" s="238"/>
      <c r="I24" s="238"/>
      <c r="J24" s="238"/>
      <c r="K24" s="238"/>
      <c r="L24" s="238">
        <f t="shared" si="1"/>
        <v>0</v>
      </c>
      <c r="M24" s="238"/>
      <c r="N24" s="233">
        <f t="shared" si="2"/>
        <v>0</v>
      </c>
      <c r="O24" s="246" t="e">
        <f t="shared" si="3"/>
        <v>#DIV/0!</v>
      </c>
      <c r="P24" s="238"/>
      <c r="Q24" s="233">
        <f t="shared" si="4"/>
        <v>0</v>
      </c>
      <c r="R24" s="238">
        <f t="shared" si="14"/>
        <v>159657</v>
      </c>
      <c r="S24" s="245">
        <f t="shared" si="15"/>
        <v>7672367</v>
      </c>
      <c r="T24" s="239">
        <f t="shared" si="5"/>
        <v>0</v>
      </c>
      <c r="U24" s="239">
        <f t="shared" si="6"/>
        <v>0</v>
      </c>
      <c r="V24" s="239">
        <f t="shared" si="7"/>
        <v>0</v>
      </c>
      <c r="W24" s="239">
        <f t="shared" si="8"/>
        <v>0</v>
      </c>
      <c r="X24" s="238"/>
      <c r="Y24" s="238"/>
      <c r="Z24" s="238"/>
      <c r="AA24" s="238"/>
      <c r="AB24" s="238"/>
      <c r="AC24" s="246" t="e">
        <f t="shared" si="9"/>
        <v>#DIV/0!</v>
      </c>
      <c r="AD24" s="246" t="e">
        <f t="shared" si="10"/>
        <v>#DIV/0!</v>
      </c>
      <c r="AE24" s="239">
        <f t="shared" si="11"/>
        <v>0</v>
      </c>
      <c r="AF24" s="246">
        <f t="shared" si="12"/>
        <v>0</v>
      </c>
      <c r="AJ24" s="238">
        <f t="shared" si="13"/>
        <v>0</v>
      </c>
      <c r="AL24" s="238"/>
      <c r="AM24" s="238"/>
      <c r="AN24" s="244">
        <f t="shared" si="16"/>
        <v>0</v>
      </c>
    </row>
    <row r="25" spans="1:40" s="130" customFormat="1">
      <c r="A25" s="265">
        <v>43880</v>
      </c>
      <c r="B25" s="238"/>
      <c r="C25" s="238"/>
      <c r="D25" s="240">
        <f t="shared" si="0"/>
        <v>0</v>
      </c>
      <c r="E25" s="238"/>
      <c r="F25" s="238"/>
      <c r="G25" s="238"/>
      <c r="H25" s="238"/>
      <c r="I25" s="238"/>
      <c r="J25" s="238"/>
      <c r="K25" s="238"/>
      <c r="L25" s="238">
        <f t="shared" si="1"/>
        <v>0</v>
      </c>
      <c r="M25" s="238"/>
      <c r="N25" s="233">
        <f t="shared" si="2"/>
        <v>0</v>
      </c>
      <c r="O25" s="246" t="e">
        <f t="shared" si="3"/>
        <v>#DIV/0!</v>
      </c>
      <c r="P25" s="238"/>
      <c r="Q25" s="233">
        <f t="shared" si="4"/>
        <v>0</v>
      </c>
      <c r="R25" s="238">
        <f t="shared" si="14"/>
        <v>159657</v>
      </c>
      <c r="S25" s="245">
        <f t="shared" si="15"/>
        <v>7672367</v>
      </c>
      <c r="T25" s="239">
        <f t="shared" si="5"/>
        <v>0</v>
      </c>
      <c r="U25" s="239">
        <f t="shared" si="6"/>
        <v>0</v>
      </c>
      <c r="V25" s="239">
        <f t="shared" si="7"/>
        <v>0</v>
      </c>
      <c r="W25" s="239">
        <f t="shared" si="8"/>
        <v>0</v>
      </c>
      <c r="X25" s="238"/>
      <c r="Y25" s="238"/>
      <c r="Z25" s="238"/>
      <c r="AA25" s="238"/>
      <c r="AB25" s="238"/>
      <c r="AC25" s="246" t="e">
        <f t="shared" si="9"/>
        <v>#DIV/0!</v>
      </c>
      <c r="AD25" s="246" t="e">
        <f t="shared" si="10"/>
        <v>#DIV/0!</v>
      </c>
      <c r="AE25" s="239">
        <f t="shared" si="11"/>
        <v>0</v>
      </c>
      <c r="AF25" s="246">
        <f t="shared" si="12"/>
        <v>0</v>
      </c>
      <c r="AJ25" s="238">
        <f t="shared" si="13"/>
        <v>0</v>
      </c>
      <c r="AL25" s="238"/>
      <c r="AM25" s="238"/>
      <c r="AN25" s="244">
        <f t="shared" si="16"/>
        <v>0</v>
      </c>
    </row>
    <row r="26" spans="1:40" s="130" customFormat="1">
      <c r="A26" s="265">
        <v>43881</v>
      </c>
      <c r="B26" s="238"/>
      <c r="C26" s="238"/>
      <c r="D26" s="240">
        <f t="shared" si="0"/>
        <v>0</v>
      </c>
      <c r="E26" s="238"/>
      <c r="F26" s="238"/>
      <c r="G26" s="238"/>
      <c r="H26" s="238"/>
      <c r="I26" s="238"/>
      <c r="J26" s="238"/>
      <c r="K26" s="238"/>
      <c r="L26" s="238">
        <f t="shared" si="1"/>
        <v>0</v>
      </c>
      <c r="M26" s="238"/>
      <c r="N26" s="233">
        <f t="shared" si="2"/>
        <v>0</v>
      </c>
      <c r="O26" s="246" t="e">
        <f t="shared" si="3"/>
        <v>#DIV/0!</v>
      </c>
      <c r="P26" s="238"/>
      <c r="Q26" s="233">
        <f t="shared" si="4"/>
        <v>0</v>
      </c>
      <c r="R26" s="238">
        <f t="shared" si="14"/>
        <v>159657</v>
      </c>
      <c r="S26" s="245">
        <f t="shared" si="15"/>
        <v>7672367</v>
      </c>
      <c r="T26" s="239">
        <f t="shared" si="5"/>
        <v>0</v>
      </c>
      <c r="U26" s="239">
        <f t="shared" si="6"/>
        <v>0</v>
      </c>
      <c r="V26" s="239">
        <f t="shared" si="7"/>
        <v>0</v>
      </c>
      <c r="W26" s="239">
        <f t="shared" si="8"/>
        <v>0</v>
      </c>
      <c r="X26" s="238"/>
      <c r="Y26" s="238"/>
      <c r="Z26" s="238"/>
      <c r="AA26" s="238"/>
      <c r="AB26" s="238"/>
      <c r="AC26" s="246" t="e">
        <f t="shared" si="9"/>
        <v>#DIV/0!</v>
      </c>
      <c r="AD26" s="246" t="e">
        <f t="shared" si="10"/>
        <v>#DIV/0!</v>
      </c>
      <c r="AE26" s="239">
        <f t="shared" si="11"/>
        <v>0</v>
      </c>
      <c r="AF26" s="246">
        <f t="shared" si="12"/>
        <v>0</v>
      </c>
      <c r="AJ26" s="238">
        <f t="shared" si="13"/>
        <v>0</v>
      </c>
      <c r="AL26" s="238"/>
      <c r="AM26" s="238"/>
      <c r="AN26" s="244">
        <f t="shared" si="16"/>
        <v>0</v>
      </c>
    </row>
    <row r="27" spans="1:40" s="130" customFormat="1">
      <c r="A27" s="265">
        <v>43882</v>
      </c>
      <c r="B27" s="238"/>
      <c r="C27" s="238"/>
      <c r="D27" s="240">
        <f t="shared" si="0"/>
        <v>0</v>
      </c>
      <c r="E27" s="238"/>
      <c r="F27" s="238"/>
      <c r="G27" s="238"/>
      <c r="H27" s="238"/>
      <c r="I27" s="238"/>
      <c r="J27" s="238"/>
      <c r="K27" s="238"/>
      <c r="L27" s="238">
        <f t="shared" si="1"/>
        <v>0</v>
      </c>
      <c r="M27" s="238"/>
      <c r="N27" s="233">
        <f t="shared" si="2"/>
        <v>0</v>
      </c>
      <c r="O27" s="246" t="e">
        <f t="shared" si="3"/>
        <v>#DIV/0!</v>
      </c>
      <c r="P27" s="238"/>
      <c r="Q27" s="233">
        <f t="shared" si="4"/>
        <v>0</v>
      </c>
      <c r="R27" s="238">
        <f t="shared" si="14"/>
        <v>159657</v>
      </c>
      <c r="S27" s="245">
        <f t="shared" si="15"/>
        <v>7672367</v>
      </c>
      <c r="T27" s="239">
        <f t="shared" si="5"/>
        <v>0</v>
      </c>
      <c r="U27" s="239">
        <f t="shared" si="6"/>
        <v>0</v>
      </c>
      <c r="V27" s="239">
        <f t="shared" si="7"/>
        <v>0</v>
      </c>
      <c r="W27" s="239">
        <f t="shared" si="8"/>
        <v>0</v>
      </c>
      <c r="X27" s="238"/>
      <c r="Y27" s="238"/>
      <c r="Z27" s="238"/>
      <c r="AA27" s="238"/>
      <c r="AB27" s="238"/>
      <c r="AC27" s="246" t="e">
        <f t="shared" si="9"/>
        <v>#DIV/0!</v>
      </c>
      <c r="AD27" s="246" t="e">
        <f t="shared" si="10"/>
        <v>#DIV/0!</v>
      </c>
      <c r="AE27" s="239">
        <f t="shared" si="11"/>
        <v>0</v>
      </c>
      <c r="AF27" s="246">
        <f t="shared" si="12"/>
        <v>0</v>
      </c>
      <c r="AJ27" s="238">
        <f t="shared" si="13"/>
        <v>0</v>
      </c>
      <c r="AL27" s="238"/>
      <c r="AM27" s="238"/>
      <c r="AN27" s="244">
        <f t="shared" si="16"/>
        <v>0</v>
      </c>
    </row>
    <row r="28" spans="1:40" s="130" customFormat="1">
      <c r="A28" s="265">
        <v>43883</v>
      </c>
      <c r="B28" s="238"/>
      <c r="C28" s="238"/>
      <c r="D28" s="240">
        <f t="shared" si="0"/>
        <v>0</v>
      </c>
      <c r="E28" s="238"/>
      <c r="F28" s="238"/>
      <c r="G28" s="238"/>
      <c r="H28" s="238"/>
      <c r="I28" s="238"/>
      <c r="J28" s="238"/>
      <c r="K28" s="238"/>
      <c r="L28" s="238">
        <f t="shared" si="1"/>
        <v>0</v>
      </c>
      <c r="M28" s="238"/>
      <c r="N28" s="233">
        <f t="shared" si="2"/>
        <v>0</v>
      </c>
      <c r="O28" s="246" t="e">
        <f t="shared" si="3"/>
        <v>#DIV/0!</v>
      </c>
      <c r="P28" s="238"/>
      <c r="Q28" s="233">
        <f t="shared" si="4"/>
        <v>0</v>
      </c>
      <c r="R28" s="238">
        <f t="shared" si="14"/>
        <v>159657</v>
      </c>
      <c r="S28" s="245">
        <f t="shared" si="15"/>
        <v>7672367</v>
      </c>
      <c r="T28" s="239">
        <f t="shared" si="5"/>
        <v>0</v>
      </c>
      <c r="U28" s="239">
        <f t="shared" si="6"/>
        <v>0</v>
      </c>
      <c r="V28" s="239">
        <f t="shared" si="7"/>
        <v>0</v>
      </c>
      <c r="W28" s="239">
        <f t="shared" si="8"/>
        <v>0</v>
      </c>
      <c r="X28" s="238"/>
      <c r="Y28" s="238"/>
      <c r="Z28" s="238"/>
      <c r="AA28" s="238"/>
      <c r="AB28" s="238"/>
      <c r="AC28" s="246" t="e">
        <f t="shared" si="9"/>
        <v>#DIV/0!</v>
      </c>
      <c r="AD28" s="246" t="e">
        <f t="shared" si="10"/>
        <v>#DIV/0!</v>
      </c>
      <c r="AE28" s="239">
        <f t="shared" si="11"/>
        <v>0</v>
      </c>
      <c r="AF28" s="246">
        <f t="shared" si="12"/>
        <v>0</v>
      </c>
      <c r="AJ28" s="238">
        <f t="shared" si="13"/>
        <v>0</v>
      </c>
      <c r="AL28" s="238"/>
      <c r="AM28" s="238"/>
      <c r="AN28" s="244">
        <f t="shared" si="16"/>
        <v>0</v>
      </c>
    </row>
    <row r="29" spans="1:40" s="130" customFormat="1">
      <c r="A29" s="265">
        <v>43884</v>
      </c>
      <c r="B29" s="238"/>
      <c r="C29" s="238"/>
      <c r="D29" s="240">
        <f t="shared" si="0"/>
        <v>0</v>
      </c>
      <c r="E29" s="238"/>
      <c r="F29" s="238"/>
      <c r="G29" s="238"/>
      <c r="H29" s="238"/>
      <c r="I29" s="238"/>
      <c r="J29" s="238"/>
      <c r="K29" s="238"/>
      <c r="L29" s="238">
        <f t="shared" si="1"/>
        <v>0</v>
      </c>
      <c r="M29" s="238"/>
      <c r="N29" s="233">
        <f t="shared" si="2"/>
        <v>0</v>
      </c>
      <c r="O29" s="246" t="e">
        <f t="shared" si="3"/>
        <v>#DIV/0!</v>
      </c>
      <c r="P29" s="238"/>
      <c r="Q29" s="233">
        <f t="shared" si="4"/>
        <v>0</v>
      </c>
      <c r="R29" s="238">
        <f t="shared" si="14"/>
        <v>159657</v>
      </c>
      <c r="S29" s="245">
        <f t="shared" si="15"/>
        <v>7672367</v>
      </c>
      <c r="T29" s="239">
        <f t="shared" si="5"/>
        <v>0</v>
      </c>
      <c r="U29" s="239">
        <f t="shared" si="6"/>
        <v>0</v>
      </c>
      <c r="V29" s="239">
        <f t="shared" si="7"/>
        <v>0</v>
      </c>
      <c r="W29" s="239">
        <f t="shared" si="8"/>
        <v>0</v>
      </c>
      <c r="X29" s="238"/>
      <c r="Y29" s="238"/>
      <c r="Z29" s="238"/>
      <c r="AA29" s="238"/>
      <c r="AB29" s="238"/>
      <c r="AC29" s="246" t="e">
        <f t="shared" si="9"/>
        <v>#DIV/0!</v>
      </c>
      <c r="AD29" s="246" t="e">
        <f t="shared" si="10"/>
        <v>#DIV/0!</v>
      </c>
      <c r="AE29" s="239">
        <f t="shared" si="11"/>
        <v>0</v>
      </c>
      <c r="AF29" s="246">
        <f t="shared" si="12"/>
        <v>0</v>
      </c>
      <c r="AJ29" s="238">
        <f t="shared" si="13"/>
        <v>0</v>
      </c>
      <c r="AL29" s="238"/>
      <c r="AM29" s="238"/>
      <c r="AN29" s="244">
        <f t="shared" si="16"/>
        <v>0</v>
      </c>
    </row>
    <row r="30" spans="1:40">
      <c r="A30" s="254">
        <v>43885</v>
      </c>
      <c r="B30" s="91"/>
      <c r="C30" s="91"/>
      <c r="D30" s="235">
        <f t="shared" si="0"/>
        <v>0</v>
      </c>
      <c r="E30" s="91"/>
      <c r="F30" s="91"/>
      <c r="G30" s="91"/>
      <c r="H30" s="91"/>
      <c r="I30" s="91"/>
      <c r="J30" s="91"/>
      <c r="K30" s="91"/>
      <c r="L30" s="236">
        <f t="shared" si="1"/>
        <v>0</v>
      </c>
      <c r="M30" s="91"/>
      <c r="N30" s="233">
        <f t="shared" si="2"/>
        <v>0</v>
      </c>
      <c r="O30" s="256" t="e">
        <f t="shared" si="3"/>
        <v>#DIV/0!</v>
      </c>
      <c r="P30" s="91"/>
      <c r="Q30" s="233">
        <f t="shared" si="4"/>
        <v>0</v>
      </c>
      <c r="R30" s="236">
        <f t="shared" si="14"/>
        <v>159657</v>
      </c>
      <c r="S30" s="257">
        <f t="shared" si="15"/>
        <v>7672367</v>
      </c>
      <c r="T30" s="258">
        <f t="shared" si="5"/>
        <v>0</v>
      </c>
      <c r="U30" s="258">
        <f t="shared" si="6"/>
        <v>0</v>
      </c>
      <c r="V30" s="258">
        <f t="shared" si="7"/>
        <v>0</v>
      </c>
      <c r="W30" s="258">
        <f t="shared" si="8"/>
        <v>0</v>
      </c>
      <c r="X30" s="91"/>
      <c r="Y30" s="91"/>
      <c r="Z30" s="91"/>
      <c r="AA30" s="91"/>
      <c r="AB30" s="91"/>
      <c r="AC30" s="256" t="e">
        <f t="shared" si="9"/>
        <v>#DIV/0!</v>
      </c>
      <c r="AD30" s="256" t="e">
        <f t="shared" si="10"/>
        <v>#DIV/0!</v>
      </c>
      <c r="AE30" s="258">
        <f t="shared" si="11"/>
        <v>0</v>
      </c>
      <c r="AF30" s="256">
        <f t="shared" si="12"/>
        <v>0</v>
      </c>
      <c r="AJ30" s="236">
        <f t="shared" si="13"/>
        <v>0</v>
      </c>
      <c r="AL30" s="91"/>
      <c r="AM30" s="91"/>
      <c r="AN30" s="234">
        <f t="shared" si="16"/>
        <v>0</v>
      </c>
    </row>
    <row r="31" spans="1:40">
      <c r="A31" s="254">
        <v>43886</v>
      </c>
      <c r="B31" s="91"/>
      <c r="C31" s="91"/>
      <c r="D31" s="240">
        <f t="shared" si="0"/>
        <v>0</v>
      </c>
      <c r="E31" s="91"/>
      <c r="F31" s="91"/>
      <c r="G31" s="91"/>
      <c r="H31" s="91"/>
      <c r="I31" s="91"/>
      <c r="J31" s="91"/>
      <c r="K31" s="91"/>
      <c r="L31" s="238">
        <f t="shared" si="1"/>
        <v>0</v>
      </c>
      <c r="M31" s="91"/>
      <c r="N31" s="233">
        <f t="shared" si="2"/>
        <v>0</v>
      </c>
      <c r="O31" s="246" t="e">
        <f t="shared" si="3"/>
        <v>#DIV/0!</v>
      </c>
      <c r="P31" s="91"/>
      <c r="Q31" s="233">
        <f t="shared" si="4"/>
        <v>0</v>
      </c>
      <c r="R31" s="238">
        <f t="shared" si="14"/>
        <v>159657</v>
      </c>
      <c r="S31" s="245">
        <f t="shared" si="15"/>
        <v>7672367</v>
      </c>
      <c r="T31" s="239">
        <f t="shared" si="5"/>
        <v>0</v>
      </c>
      <c r="U31" s="239">
        <f t="shared" si="6"/>
        <v>0</v>
      </c>
      <c r="V31" s="239">
        <f t="shared" si="7"/>
        <v>0</v>
      </c>
      <c r="W31" s="239">
        <f t="shared" si="8"/>
        <v>0</v>
      </c>
      <c r="X31" s="91"/>
      <c r="Y31" s="91"/>
      <c r="Z31" s="91"/>
      <c r="AA31" s="91"/>
      <c r="AB31" s="91"/>
      <c r="AC31" s="246" t="e">
        <f t="shared" si="9"/>
        <v>#DIV/0!</v>
      </c>
      <c r="AD31" s="246" t="e">
        <f t="shared" si="10"/>
        <v>#DIV/0!</v>
      </c>
      <c r="AE31" s="239">
        <f t="shared" si="11"/>
        <v>0</v>
      </c>
      <c r="AF31" s="246">
        <f t="shared" si="12"/>
        <v>0</v>
      </c>
      <c r="AJ31" s="238">
        <f t="shared" si="13"/>
        <v>0</v>
      </c>
      <c r="AL31" s="91"/>
      <c r="AM31" s="91"/>
      <c r="AN31" s="244">
        <f t="shared" si="16"/>
        <v>0</v>
      </c>
    </row>
    <row r="32" spans="1:40">
      <c r="A32" s="254">
        <v>43887</v>
      </c>
      <c r="B32" s="91"/>
      <c r="C32" s="91"/>
      <c r="D32" s="240">
        <f t="shared" si="0"/>
        <v>0</v>
      </c>
      <c r="E32" s="91"/>
      <c r="F32" s="91"/>
      <c r="G32" s="91"/>
      <c r="H32" s="91"/>
      <c r="I32" s="91"/>
      <c r="J32" s="91"/>
      <c r="K32" s="91"/>
      <c r="L32" s="238">
        <f t="shared" si="1"/>
        <v>0</v>
      </c>
      <c r="M32" s="91"/>
      <c r="N32" s="233">
        <f t="shared" si="2"/>
        <v>0</v>
      </c>
      <c r="O32" s="246" t="e">
        <f t="shared" si="3"/>
        <v>#DIV/0!</v>
      </c>
      <c r="P32" s="91"/>
      <c r="Q32" s="233">
        <f t="shared" si="4"/>
        <v>0</v>
      </c>
      <c r="R32" s="238">
        <f t="shared" si="14"/>
        <v>159657</v>
      </c>
      <c r="S32" s="245">
        <f t="shared" si="15"/>
        <v>7672367</v>
      </c>
      <c r="T32" s="239">
        <f t="shared" si="5"/>
        <v>0</v>
      </c>
      <c r="U32" s="239">
        <f t="shared" si="6"/>
        <v>0</v>
      </c>
      <c r="V32" s="239">
        <f t="shared" si="7"/>
        <v>0</v>
      </c>
      <c r="W32" s="239">
        <f t="shared" si="8"/>
        <v>0</v>
      </c>
      <c r="X32" s="91"/>
      <c r="Y32" s="91"/>
      <c r="Z32" s="91"/>
      <c r="AA32" s="91"/>
      <c r="AB32" s="91"/>
      <c r="AC32" s="246" t="e">
        <f t="shared" si="9"/>
        <v>#DIV/0!</v>
      </c>
      <c r="AD32" s="246" t="e">
        <f t="shared" si="10"/>
        <v>#DIV/0!</v>
      </c>
      <c r="AE32" s="239">
        <f t="shared" si="11"/>
        <v>0</v>
      </c>
      <c r="AF32" s="246">
        <f t="shared" si="12"/>
        <v>0</v>
      </c>
      <c r="AJ32" s="238">
        <f t="shared" si="13"/>
        <v>0</v>
      </c>
      <c r="AL32" s="91"/>
      <c r="AM32" s="91"/>
      <c r="AN32" s="244">
        <f t="shared" si="16"/>
        <v>0</v>
      </c>
    </row>
    <row r="33" spans="1:40">
      <c r="A33" s="254">
        <v>43888</v>
      </c>
      <c r="B33" s="91"/>
      <c r="C33" s="91"/>
      <c r="D33" s="240">
        <f t="shared" si="0"/>
        <v>0</v>
      </c>
      <c r="E33" s="91"/>
      <c r="F33" s="91"/>
      <c r="G33" s="91"/>
      <c r="H33" s="91"/>
      <c r="I33" s="91"/>
      <c r="J33" s="91"/>
      <c r="K33" s="91"/>
      <c r="L33" s="238">
        <f t="shared" si="1"/>
        <v>0</v>
      </c>
      <c r="M33" s="91"/>
      <c r="N33" s="233">
        <f t="shared" si="2"/>
        <v>0</v>
      </c>
      <c r="O33" s="246" t="e">
        <f t="shared" si="3"/>
        <v>#DIV/0!</v>
      </c>
      <c r="P33" s="91"/>
      <c r="Q33" s="233">
        <f t="shared" si="4"/>
        <v>0</v>
      </c>
      <c r="R33" s="238">
        <f t="shared" si="14"/>
        <v>159657</v>
      </c>
      <c r="S33" s="245">
        <f t="shared" si="15"/>
        <v>7672367</v>
      </c>
      <c r="T33" s="239">
        <f t="shared" si="5"/>
        <v>0</v>
      </c>
      <c r="U33" s="239">
        <f t="shared" si="6"/>
        <v>0</v>
      </c>
      <c r="V33" s="239">
        <f t="shared" si="7"/>
        <v>0</v>
      </c>
      <c r="W33" s="239">
        <f t="shared" si="8"/>
        <v>0</v>
      </c>
      <c r="X33" s="91"/>
      <c r="Y33" s="91"/>
      <c r="Z33" s="91"/>
      <c r="AA33" s="91"/>
      <c r="AB33" s="91"/>
      <c r="AC33" s="246" t="e">
        <f t="shared" si="9"/>
        <v>#DIV/0!</v>
      </c>
      <c r="AD33" s="246" t="e">
        <f t="shared" si="10"/>
        <v>#DIV/0!</v>
      </c>
      <c r="AE33" s="239">
        <f t="shared" si="11"/>
        <v>0</v>
      </c>
      <c r="AF33" s="246">
        <f t="shared" si="12"/>
        <v>0</v>
      </c>
      <c r="AJ33" s="238">
        <f t="shared" si="13"/>
        <v>0</v>
      </c>
      <c r="AL33" s="91"/>
      <c r="AM33" s="91"/>
      <c r="AN33" s="244">
        <f t="shared" si="16"/>
        <v>0</v>
      </c>
    </row>
    <row r="34" spans="1:40">
      <c r="A34" s="254">
        <v>43889</v>
      </c>
      <c r="B34" s="91"/>
      <c r="C34" s="91"/>
      <c r="D34" s="240">
        <f t="shared" si="0"/>
        <v>0</v>
      </c>
      <c r="E34" s="91"/>
      <c r="F34" s="91"/>
      <c r="G34" s="91"/>
      <c r="H34" s="91"/>
      <c r="I34" s="91"/>
      <c r="J34" s="91"/>
      <c r="K34" s="91"/>
      <c r="L34" s="238">
        <f t="shared" si="1"/>
        <v>0</v>
      </c>
      <c r="M34" s="91"/>
      <c r="N34" s="233">
        <f t="shared" si="2"/>
        <v>0</v>
      </c>
      <c r="O34" s="246" t="e">
        <f t="shared" si="3"/>
        <v>#DIV/0!</v>
      </c>
      <c r="P34" s="91"/>
      <c r="Q34" s="233">
        <f t="shared" si="4"/>
        <v>0</v>
      </c>
      <c r="R34" s="238">
        <f t="shared" si="14"/>
        <v>159657</v>
      </c>
      <c r="S34" s="245">
        <f t="shared" si="15"/>
        <v>7672367</v>
      </c>
      <c r="T34" s="239">
        <f t="shared" si="5"/>
        <v>0</v>
      </c>
      <c r="U34" s="239">
        <f t="shared" si="6"/>
        <v>0</v>
      </c>
      <c r="V34" s="239">
        <f t="shared" si="7"/>
        <v>0</v>
      </c>
      <c r="W34" s="239">
        <f t="shared" si="8"/>
        <v>0</v>
      </c>
      <c r="X34" s="91"/>
      <c r="Y34" s="91"/>
      <c r="Z34" s="91"/>
      <c r="AA34" s="91"/>
      <c r="AB34" s="91"/>
      <c r="AC34" s="246" t="e">
        <f t="shared" si="9"/>
        <v>#DIV/0!</v>
      </c>
      <c r="AD34" s="246" t="e">
        <f t="shared" si="10"/>
        <v>#DIV/0!</v>
      </c>
      <c r="AE34" s="239">
        <f t="shared" si="11"/>
        <v>0</v>
      </c>
      <c r="AF34" s="246">
        <f t="shared" si="12"/>
        <v>0</v>
      </c>
      <c r="AJ34" s="238">
        <f t="shared" si="13"/>
        <v>0</v>
      </c>
      <c r="AL34" s="91"/>
      <c r="AM34" s="91"/>
      <c r="AN34" s="244">
        <f t="shared" si="16"/>
        <v>0</v>
      </c>
    </row>
    <row r="35" spans="1:40">
      <c r="A35" s="254">
        <v>43890</v>
      </c>
      <c r="B35" s="91"/>
      <c r="C35" s="91"/>
      <c r="D35" s="240">
        <f t="shared" si="0"/>
        <v>0</v>
      </c>
      <c r="E35" s="91"/>
      <c r="F35" s="91"/>
      <c r="G35" s="91"/>
      <c r="H35" s="91"/>
      <c r="I35" s="91"/>
      <c r="J35" s="91"/>
      <c r="K35" s="91"/>
      <c r="L35" s="238">
        <f t="shared" si="1"/>
        <v>0</v>
      </c>
      <c r="M35" s="91"/>
      <c r="N35" s="233">
        <f t="shared" si="2"/>
        <v>0</v>
      </c>
      <c r="O35" s="246" t="e">
        <f t="shared" si="3"/>
        <v>#DIV/0!</v>
      </c>
      <c r="P35" s="91"/>
      <c r="Q35" s="233">
        <f t="shared" si="4"/>
        <v>0</v>
      </c>
      <c r="R35" s="238">
        <f t="shared" si="14"/>
        <v>159657</v>
      </c>
      <c r="S35" s="245">
        <f t="shared" si="15"/>
        <v>7672367</v>
      </c>
      <c r="T35" s="239">
        <f t="shared" si="5"/>
        <v>0</v>
      </c>
      <c r="U35" s="239">
        <f t="shared" si="6"/>
        <v>0</v>
      </c>
      <c r="V35" s="239">
        <f t="shared" si="7"/>
        <v>0</v>
      </c>
      <c r="W35" s="239">
        <f t="shared" si="8"/>
        <v>0</v>
      </c>
      <c r="X35" s="91"/>
      <c r="Y35" s="91"/>
      <c r="Z35" s="91"/>
      <c r="AA35" s="91"/>
      <c r="AB35" s="91"/>
      <c r="AC35" s="246" t="e">
        <f t="shared" si="9"/>
        <v>#DIV/0!</v>
      </c>
      <c r="AD35" s="246" t="e">
        <f t="shared" si="10"/>
        <v>#DIV/0!</v>
      </c>
      <c r="AE35" s="239">
        <f t="shared" si="11"/>
        <v>0</v>
      </c>
      <c r="AF35" s="246">
        <f t="shared" si="12"/>
        <v>0</v>
      </c>
      <c r="AJ35" s="238">
        <f t="shared" si="13"/>
        <v>0</v>
      </c>
      <c r="AL35" s="91"/>
      <c r="AM35" s="91"/>
      <c r="AN35" s="244">
        <f t="shared" si="16"/>
        <v>0</v>
      </c>
    </row>
    <row r="36" spans="1:40">
      <c r="A36" s="255"/>
      <c r="P36" s="91"/>
    </row>
    <row r="37" spans="1:40">
      <c r="P37" s="91"/>
    </row>
    <row r="38" spans="1:40">
      <c r="P38" s="91"/>
    </row>
    <row r="39" spans="1:40">
      <c r="P39" s="91"/>
    </row>
    <row r="40" spans="1:40">
      <c r="P40" s="91"/>
    </row>
    <row r="41" spans="1:40">
      <c r="P41" s="91"/>
    </row>
    <row r="42" spans="1:40">
      <c r="P42" s="91"/>
    </row>
    <row r="43" spans="1:40">
      <c r="P43" s="91"/>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1"/>
  <dimension ref="A1:EW56"/>
  <sheetViews>
    <sheetView zoomScale="80" zoomScaleNormal="80" workbookViewId="0">
      <pane xSplit="1" ySplit="6" topLeftCell="AK16" activePane="bottomRight" state="frozen"/>
      <selection pane="topRight" activeCell="B1" sqref="B1"/>
      <selection pane="bottomLeft" activeCell="A7" sqref="A7"/>
      <selection pane="bottomRight" activeCell="AN16" sqref="AN16"/>
    </sheetView>
  </sheetViews>
  <sheetFormatPr defaultRowHeight="14.5"/>
  <cols>
    <col min="1" max="1" width="12.1796875" customWidth="1"/>
    <col min="2" max="2" width="11.7265625" customWidth="1"/>
    <col min="3" max="3" width="15.54296875" bestFit="1" customWidth="1"/>
    <col min="4" max="4" width="13.26953125" customWidth="1"/>
    <col min="5" max="6" width="9.453125" bestFit="1" customWidth="1"/>
    <col min="7" max="7" width="10" bestFit="1" customWidth="1"/>
    <col min="8" max="10" width="9.453125" bestFit="1" customWidth="1"/>
    <col min="11" max="12" width="15.1796875" customWidth="1"/>
    <col min="13" max="13" width="14.453125" customWidth="1"/>
    <col min="14" max="14" width="11" customWidth="1"/>
    <col min="15" max="15" width="12" customWidth="1"/>
    <col min="16" max="16" width="11.7265625" customWidth="1"/>
    <col min="17" max="17" width="14" customWidth="1"/>
    <col min="18" max="18" width="14.7265625" customWidth="1"/>
    <col min="19" max="19" width="15.1796875" customWidth="1"/>
    <col min="20" max="20" width="14.54296875" customWidth="1"/>
    <col min="21" max="21" width="10.26953125" customWidth="1"/>
    <col min="22" max="22" width="10.453125" customWidth="1"/>
    <col min="23" max="23" width="12.7265625" customWidth="1"/>
    <col min="24" max="24" width="11.54296875" customWidth="1"/>
    <col min="25" max="25" width="12" customWidth="1"/>
    <col min="26" max="26" width="13.1796875" bestFit="1" customWidth="1"/>
    <col min="27" max="28" width="16.26953125" customWidth="1"/>
    <col min="29" max="29" width="13.7265625" customWidth="1"/>
    <col min="30" max="30" width="20.26953125" customWidth="1"/>
    <col min="31" max="31" width="14.54296875" customWidth="1"/>
    <col min="32" max="32" width="15.54296875" customWidth="1"/>
    <col min="33" max="33" width="23.26953125" bestFit="1" customWidth="1"/>
    <col min="34" max="34" width="13.7265625" customWidth="1"/>
    <col min="35" max="35" width="22.453125" customWidth="1"/>
    <col min="36" max="36" width="15.54296875" customWidth="1"/>
    <col min="37" max="37" width="15.453125" customWidth="1"/>
    <col min="38" max="38" width="16" customWidth="1"/>
    <col min="39" max="39" width="26.453125" customWidth="1"/>
    <col min="40" max="40" width="76.7265625" customWidth="1"/>
  </cols>
  <sheetData>
    <row r="1" spans="1:153" ht="21" customHeight="1">
      <c r="A1" s="110" t="s">
        <v>50</v>
      </c>
      <c r="B1" s="110"/>
      <c r="C1" s="110"/>
      <c r="D1" s="83"/>
      <c r="E1" s="62"/>
      <c r="F1" s="62"/>
      <c r="G1" s="62"/>
      <c r="H1" s="62"/>
      <c r="I1" s="62"/>
      <c r="J1" s="62"/>
      <c r="K1" s="62"/>
      <c r="L1" s="62"/>
      <c r="M1" s="62"/>
      <c r="N1" s="62"/>
      <c r="O1" s="62"/>
      <c r="P1" s="62"/>
      <c r="Q1" s="62"/>
      <c r="R1" s="62"/>
      <c r="S1" s="62"/>
      <c r="T1" s="62"/>
      <c r="U1" s="62"/>
      <c r="V1" s="62"/>
      <c r="W1" s="62"/>
      <c r="X1" s="62"/>
      <c r="Y1" s="62"/>
      <c r="Z1" s="62"/>
      <c r="AA1" s="62"/>
      <c r="AB1" s="62"/>
      <c r="AC1" s="63"/>
      <c r="AD1" s="63"/>
      <c r="AE1" s="63"/>
      <c r="AF1" s="63"/>
      <c r="AG1" s="62"/>
      <c r="AH1" s="63"/>
      <c r="AI1" s="63"/>
      <c r="AJ1" s="63"/>
      <c r="AK1" s="64"/>
      <c r="AL1" s="68"/>
      <c r="AM1" s="68"/>
      <c r="AN1" s="68"/>
    </row>
    <row r="2" spans="1:153" ht="15.5">
      <c r="A2" s="110"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5"/>
      <c r="AD2" s="65"/>
      <c r="AE2" s="65"/>
      <c r="AF2" s="65"/>
      <c r="AG2" s="63"/>
      <c r="AH2" s="65"/>
      <c r="AI2" s="65"/>
      <c r="AJ2" s="65"/>
      <c r="AK2" s="64"/>
      <c r="AL2" s="68"/>
      <c r="AM2" s="68"/>
      <c r="AN2" s="68"/>
    </row>
    <row r="3" spans="1:153" ht="15.5">
      <c r="A3" s="268" t="s">
        <v>36</v>
      </c>
      <c r="B3" s="268"/>
      <c r="C3" s="268"/>
      <c r="D3" s="85"/>
      <c r="E3" s="66"/>
      <c r="F3" s="66"/>
      <c r="G3" s="66"/>
      <c r="H3" s="66"/>
      <c r="I3" s="66"/>
      <c r="J3" s="66"/>
      <c r="K3" s="66"/>
      <c r="L3" s="66"/>
      <c r="M3" s="66"/>
      <c r="N3" s="66"/>
      <c r="O3" s="66"/>
      <c r="P3" s="66"/>
      <c r="Q3" s="66"/>
      <c r="R3" s="66"/>
      <c r="S3" s="66"/>
      <c r="T3" s="66"/>
      <c r="U3" s="66"/>
      <c r="V3" s="66"/>
      <c r="W3" s="66"/>
      <c r="X3" s="66"/>
      <c r="Y3" s="67"/>
      <c r="Z3" s="67"/>
      <c r="AA3" s="67"/>
      <c r="AB3" s="67"/>
      <c r="AC3" s="66"/>
      <c r="AD3" s="66"/>
      <c r="AE3" s="66"/>
      <c r="AF3" s="66"/>
      <c r="AG3" s="67"/>
      <c r="AH3" s="66"/>
      <c r="AI3" s="66"/>
      <c r="AJ3" s="66"/>
      <c r="AK3" s="67"/>
      <c r="AL3" s="68"/>
      <c r="AM3" s="68"/>
      <c r="AN3" s="68"/>
    </row>
    <row r="4" spans="1:153" s="77" customFormat="1">
      <c r="A4" s="82"/>
      <c r="B4" s="269" t="s">
        <v>38</v>
      </c>
      <c r="C4" s="269"/>
      <c r="D4" s="269"/>
      <c r="E4" s="270" t="s">
        <v>42</v>
      </c>
      <c r="F4" s="270"/>
      <c r="G4" s="270"/>
      <c r="H4" s="270"/>
      <c r="I4" s="270"/>
      <c r="J4" s="270"/>
      <c r="K4" s="270" t="s">
        <v>0</v>
      </c>
      <c r="L4" s="270"/>
      <c r="M4" s="270"/>
      <c r="N4" s="270"/>
      <c r="O4" s="270"/>
      <c r="P4" s="270"/>
      <c r="Q4" s="270"/>
      <c r="R4" s="270"/>
      <c r="S4" s="270"/>
      <c r="T4" s="270"/>
      <c r="U4" s="70"/>
      <c r="V4" s="70"/>
      <c r="W4" s="32"/>
      <c r="X4" s="33"/>
      <c r="Y4" s="33"/>
      <c r="Z4" s="33"/>
      <c r="AA4" s="33"/>
      <c r="AB4" s="33"/>
      <c r="AC4" s="33"/>
      <c r="AD4" s="33"/>
      <c r="AE4" s="271" t="s">
        <v>44</v>
      </c>
      <c r="AF4" s="272"/>
      <c r="AG4" s="272"/>
      <c r="AH4" s="273"/>
      <c r="AI4" s="271" t="s">
        <v>41</v>
      </c>
      <c r="AJ4" s="272"/>
      <c r="AK4" s="272"/>
      <c r="AL4" s="272"/>
      <c r="AM4" s="273"/>
      <c r="AN4" s="34"/>
    </row>
    <row r="5" spans="1:153" s="77" customFormat="1" ht="39">
      <c r="A5" s="274" t="s">
        <v>14</v>
      </c>
      <c r="B5" s="275" t="s">
        <v>38</v>
      </c>
      <c r="C5" s="275"/>
      <c r="D5" s="275"/>
      <c r="E5" s="275" t="s">
        <v>43</v>
      </c>
      <c r="F5" s="275"/>
      <c r="G5" s="275"/>
      <c r="H5" s="275"/>
      <c r="I5" s="275"/>
      <c r="J5" s="275"/>
      <c r="K5" s="35" t="s">
        <v>39</v>
      </c>
      <c r="L5" s="35" t="s">
        <v>56</v>
      </c>
      <c r="M5" s="35" t="s">
        <v>46</v>
      </c>
      <c r="N5" s="35" t="s">
        <v>1</v>
      </c>
      <c r="O5" s="35" t="s">
        <v>2</v>
      </c>
      <c r="P5" s="35" t="s">
        <v>3</v>
      </c>
      <c r="Q5" s="35" t="s">
        <v>4</v>
      </c>
      <c r="R5" s="35" t="s">
        <v>58</v>
      </c>
      <c r="S5" s="35" t="s">
        <v>51</v>
      </c>
      <c r="T5" s="60" t="s">
        <v>5</v>
      </c>
      <c r="U5" s="61" t="s">
        <v>53</v>
      </c>
      <c r="V5" s="61" t="s">
        <v>54</v>
      </c>
      <c r="W5" s="35" t="s">
        <v>40</v>
      </c>
      <c r="X5" s="35" t="s">
        <v>6</v>
      </c>
      <c r="Y5" s="35" t="s">
        <v>7</v>
      </c>
      <c r="Z5" s="35" t="s">
        <v>8</v>
      </c>
      <c r="AA5" s="35" t="s">
        <v>45</v>
      </c>
      <c r="AB5" s="35" t="s">
        <v>55</v>
      </c>
      <c r="AC5" s="71" t="s">
        <v>52</v>
      </c>
      <c r="AD5" s="35" t="s">
        <v>9</v>
      </c>
      <c r="AE5" s="35" t="s">
        <v>11</v>
      </c>
      <c r="AF5" s="35" t="s">
        <v>10</v>
      </c>
      <c r="AG5" s="35" t="s">
        <v>47</v>
      </c>
      <c r="AH5" s="35" t="s">
        <v>12</v>
      </c>
      <c r="AI5" s="35" t="s">
        <v>48</v>
      </c>
      <c r="AJ5" s="35" t="s">
        <v>15</v>
      </c>
      <c r="AK5" s="35" t="s">
        <v>16</v>
      </c>
      <c r="AL5" s="35" t="s">
        <v>12</v>
      </c>
      <c r="AM5" s="35" t="s">
        <v>49</v>
      </c>
      <c r="AN5" s="35" t="s">
        <v>13</v>
      </c>
    </row>
    <row r="6" spans="1:153" s="81" customFormat="1">
      <c r="A6" s="274"/>
      <c r="B6" s="78" t="s">
        <v>15</v>
      </c>
      <c r="C6" s="78" t="s">
        <v>16</v>
      </c>
      <c r="D6" s="78" t="s">
        <v>17</v>
      </c>
      <c r="E6" s="78" t="s">
        <v>18</v>
      </c>
      <c r="F6" s="78" t="s">
        <v>19</v>
      </c>
      <c r="G6" s="78" t="s">
        <v>20</v>
      </c>
      <c r="H6" s="78" t="s">
        <v>21</v>
      </c>
      <c r="I6" s="78" t="s">
        <v>22</v>
      </c>
      <c r="J6" s="78" t="s">
        <v>23</v>
      </c>
      <c r="K6" s="78" t="s">
        <v>24</v>
      </c>
      <c r="L6" s="78" t="s">
        <v>57</v>
      </c>
      <c r="M6" s="78" t="s">
        <v>24</v>
      </c>
      <c r="N6" s="78" t="s">
        <v>24</v>
      </c>
      <c r="O6" s="78" t="s">
        <v>25</v>
      </c>
      <c r="P6" s="78" t="s">
        <v>24</v>
      </c>
      <c r="Q6" s="78" t="s">
        <v>24</v>
      </c>
      <c r="R6" s="78" t="s">
        <v>24</v>
      </c>
      <c r="S6" s="78" t="s">
        <v>24</v>
      </c>
      <c r="T6" s="78" t="s">
        <v>26</v>
      </c>
      <c r="U6" s="79"/>
      <c r="V6" s="79"/>
      <c r="W6" s="78" t="s">
        <v>27</v>
      </c>
      <c r="X6" s="78" t="s">
        <v>30</v>
      </c>
      <c r="Y6" s="78" t="s">
        <v>28</v>
      </c>
      <c r="Z6" s="78" t="s">
        <v>28</v>
      </c>
      <c r="AA6" s="78" t="s">
        <v>29</v>
      </c>
      <c r="AB6" s="78" t="s">
        <v>29</v>
      </c>
      <c r="AC6" s="78"/>
      <c r="AD6" s="78" t="s">
        <v>29</v>
      </c>
      <c r="AE6" s="78"/>
      <c r="AF6" s="78"/>
      <c r="AG6" s="78"/>
      <c r="AH6" s="78"/>
      <c r="AI6" s="78"/>
      <c r="AJ6" s="78"/>
      <c r="AK6" s="78"/>
      <c r="AL6" s="78"/>
      <c r="AM6" s="78"/>
      <c r="AN6" s="80"/>
    </row>
    <row r="7" spans="1:153" s="23" customFormat="1" ht="62.5">
      <c r="A7" s="36">
        <v>43586</v>
      </c>
      <c r="B7" s="37">
        <v>0.23611111111111113</v>
      </c>
      <c r="C7" s="37">
        <v>0.73611111111111116</v>
      </c>
      <c r="D7" s="52">
        <f>C7-B7</f>
        <v>0.5</v>
      </c>
      <c r="E7" s="54">
        <v>3955</v>
      </c>
      <c r="F7" s="54">
        <v>3705</v>
      </c>
      <c r="G7" s="55">
        <v>4245</v>
      </c>
      <c r="H7" s="56">
        <v>3426</v>
      </c>
      <c r="I7" s="56">
        <v>4557</v>
      </c>
      <c r="J7" s="56">
        <v>4553</v>
      </c>
      <c r="K7" s="38">
        <f>SUM(E7:J7)</f>
        <v>24441</v>
      </c>
      <c r="L7" s="95">
        <v>17552.8</v>
      </c>
      <c r="M7" s="53">
        <f>(L7-17528.5)*1000</f>
        <v>24299.999999999272</v>
      </c>
      <c r="N7" s="38">
        <f>K7-M7</f>
        <v>141.0000000007276</v>
      </c>
      <c r="O7" s="39">
        <f>N7/M7</f>
        <v>5.802469135832585E-3</v>
      </c>
      <c r="P7" s="40">
        <v>100</v>
      </c>
      <c r="Q7" s="40">
        <f t="shared" ref="Q7:Q37" si="0">N7+P7</f>
        <v>241.0000000007276</v>
      </c>
      <c r="R7" s="38">
        <f>K7</f>
        <v>24441</v>
      </c>
      <c r="S7" s="38">
        <f>K7+934478</f>
        <v>958919</v>
      </c>
      <c r="T7" s="41">
        <f>K7/7290</f>
        <v>3.3526748971193414</v>
      </c>
      <c r="U7" s="47">
        <f>V7/1000</f>
        <v>4.6106000000000007</v>
      </c>
      <c r="V7" s="28">
        <v>4610.6000000000004</v>
      </c>
      <c r="W7" s="41">
        <v>386.97</v>
      </c>
      <c r="X7" s="41">
        <v>1.1539999999999999</v>
      </c>
      <c r="Y7" s="41">
        <v>32.31</v>
      </c>
      <c r="Z7" s="41">
        <v>36.01</v>
      </c>
      <c r="AA7" s="43">
        <f>((K7)/(HOUR(D7)+((MINUTE(D7))/60)))/((W7/1000)*7290)</f>
        <v>0.72199285412291681</v>
      </c>
      <c r="AB7" s="43">
        <f>((AA7*(1+(-0.384/100)*(Z7-25))))</f>
        <v>0.6914681514391664</v>
      </c>
      <c r="AC7" s="47">
        <f>((W7*12)/1000)</f>
        <v>4.6436400000000004</v>
      </c>
      <c r="AD7" s="39">
        <f t="shared" ref="AD7:AD37" si="1">K7/(7290*24)</f>
        <v>0.13969478737997257</v>
      </c>
      <c r="AE7" s="44"/>
      <c r="AF7" s="44"/>
      <c r="AG7" s="44"/>
      <c r="AH7" s="45">
        <f t="shared" ref="AH7:AH37" si="2">AE7-AF7</f>
        <v>0</v>
      </c>
      <c r="AI7" s="97" t="s">
        <v>124</v>
      </c>
      <c r="AJ7" s="44">
        <v>0.23611111111111113</v>
      </c>
      <c r="AK7" s="44">
        <v>0.73611111111111116</v>
      </c>
      <c r="AL7" s="45">
        <f>AK7-AJ7</f>
        <v>0.5</v>
      </c>
      <c r="AM7" s="98" t="s">
        <v>125</v>
      </c>
      <c r="AN7" s="93" t="s">
        <v>135</v>
      </c>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row>
    <row r="8" spans="1:153" s="23" customFormat="1" ht="75">
      <c r="A8" s="36">
        <v>43587</v>
      </c>
      <c r="B8" s="37">
        <v>0.24444444444444446</v>
      </c>
      <c r="C8" s="37">
        <v>0.7402777777777777</v>
      </c>
      <c r="D8" s="52">
        <f t="shared" ref="D8:D35" si="3">C8-B8</f>
        <v>0.49583333333333324</v>
      </c>
      <c r="E8" s="72">
        <v>1694</v>
      </c>
      <c r="F8" s="72">
        <v>1614</v>
      </c>
      <c r="G8" s="73">
        <v>1817</v>
      </c>
      <c r="H8" s="74">
        <v>1037</v>
      </c>
      <c r="I8" s="74">
        <v>1635</v>
      </c>
      <c r="J8" s="74">
        <v>1959</v>
      </c>
      <c r="K8" s="38">
        <f t="shared" ref="K8:K35" si="4">SUM(E8:J8)</f>
        <v>9756</v>
      </c>
      <c r="L8" s="95">
        <v>17562.3</v>
      </c>
      <c r="M8" s="53">
        <f>(L8-L7)*1000</f>
        <v>9500</v>
      </c>
      <c r="N8" s="38">
        <f t="shared" ref="N8:N31" si="5">K8-M8</f>
        <v>256</v>
      </c>
      <c r="O8" s="39">
        <f t="shared" ref="O8:O30" si="6">N8/M8</f>
        <v>2.6947368421052633E-2</v>
      </c>
      <c r="P8" s="75">
        <v>200</v>
      </c>
      <c r="Q8" s="40">
        <f t="shared" si="0"/>
        <v>456</v>
      </c>
      <c r="R8" s="38">
        <f>R7+K8</f>
        <v>34197</v>
      </c>
      <c r="S8" s="38">
        <f>S7+K8</f>
        <v>968675</v>
      </c>
      <c r="T8" s="41">
        <f t="shared" ref="T8:T36" si="7">K8/7290</f>
        <v>1.3382716049382717</v>
      </c>
      <c r="U8" s="47">
        <f t="shared" ref="U8:U36" si="8">V8/1000</f>
        <v>1.6020099999999999</v>
      </c>
      <c r="V8" s="28">
        <v>1602.01</v>
      </c>
      <c r="W8" s="41">
        <v>134.55000000000001</v>
      </c>
      <c r="X8" s="42">
        <v>8.9800000000000005E-2</v>
      </c>
      <c r="Y8" s="42">
        <v>29.45</v>
      </c>
      <c r="Z8" s="42">
        <v>28.15</v>
      </c>
      <c r="AA8" s="43">
        <f t="shared" ref="AA8:AA37" si="9">((K8)/(HOUR(D8)+((MINUTE(D8))/60)))/((W8/1000)*7290)</f>
        <v>0.83582161824086609</v>
      </c>
      <c r="AB8" s="43">
        <f t="shared" ref="AB8:AB37" si="10">((AA8*(1+(-0.384/100)*(Z8-25))))</f>
        <v>0.82571151994662462</v>
      </c>
      <c r="AC8" s="47">
        <f t="shared" ref="AC8:AC37" si="11">((W8*12)/1000)</f>
        <v>1.6146</v>
      </c>
      <c r="AD8" s="39">
        <f t="shared" si="1"/>
        <v>5.5761316872427982E-2</v>
      </c>
      <c r="AE8" s="44"/>
      <c r="AF8" s="44"/>
      <c r="AG8" s="44"/>
      <c r="AH8" s="45">
        <f t="shared" si="2"/>
        <v>0</v>
      </c>
      <c r="AI8" s="97" t="s">
        <v>124</v>
      </c>
      <c r="AJ8" s="37">
        <v>0.24444444444444446</v>
      </c>
      <c r="AK8" s="37">
        <v>0.7402777777777777</v>
      </c>
      <c r="AL8" s="45">
        <f>AK8-AJ8</f>
        <v>0.49583333333333324</v>
      </c>
      <c r="AM8" s="98" t="s">
        <v>125</v>
      </c>
      <c r="AN8" s="93" t="s">
        <v>136</v>
      </c>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row>
    <row r="9" spans="1:153" s="23" customFormat="1" ht="62.5">
      <c r="A9" s="36">
        <v>43588</v>
      </c>
      <c r="B9" s="37">
        <v>0.26250000000000001</v>
      </c>
      <c r="C9" s="37">
        <v>0.75069444444444444</v>
      </c>
      <c r="D9" s="52">
        <f t="shared" si="3"/>
        <v>0.48819444444444443</v>
      </c>
      <c r="E9" s="54">
        <v>2304</v>
      </c>
      <c r="F9" s="54">
        <v>2187</v>
      </c>
      <c r="G9" s="55">
        <v>2469</v>
      </c>
      <c r="H9" s="56">
        <v>1121</v>
      </c>
      <c r="I9" s="56">
        <v>1966</v>
      </c>
      <c r="J9" s="56">
        <v>2586</v>
      </c>
      <c r="K9" s="38">
        <f t="shared" si="4"/>
        <v>12633</v>
      </c>
      <c r="L9" s="95">
        <v>17574.8</v>
      </c>
      <c r="M9" s="53">
        <f t="shared" ref="M9:M37" si="12">(L9-L8)*1000</f>
        <v>12500</v>
      </c>
      <c r="N9" s="38">
        <f t="shared" si="5"/>
        <v>133</v>
      </c>
      <c r="O9" s="39">
        <f t="shared" si="6"/>
        <v>1.064E-2</v>
      </c>
      <c r="P9" s="75">
        <v>200</v>
      </c>
      <c r="Q9" s="40">
        <f t="shared" si="0"/>
        <v>333</v>
      </c>
      <c r="R9" s="38">
        <f t="shared" ref="R9:R37" si="13">R8+K9</f>
        <v>46830</v>
      </c>
      <c r="S9" s="38">
        <f t="shared" ref="S9:S36" si="14">S8+K9</f>
        <v>981308</v>
      </c>
      <c r="T9" s="41">
        <f t="shared" si="7"/>
        <v>1.7329218106995885</v>
      </c>
      <c r="U9" s="47">
        <f t="shared" si="8"/>
        <v>2.4714200000000002</v>
      </c>
      <c r="V9" s="28">
        <v>2471.42</v>
      </c>
      <c r="W9" s="41">
        <v>211.45</v>
      </c>
      <c r="X9" s="42">
        <v>0.14269999999999999</v>
      </c>
      <c r="Y9" s="42">
        <v>31.047999999999998</v>
      </c>
      <c r="Z9" s="42">
        <v>32.088000000000001</v>
      </c>
      <c r="AA9" s="43">
        <f t="shared" si="9"/>
        <v>0.69946695792464153</v>
      </c>
      <c r="AB9" s="43">
        <f t="shared" si="10"/>
        <v>0.68042892222120521</v>
      </c>
      <c r="AC9" s="47">
        <f t="shared" si="11"/>
        <v>2.5373999999999994</v>
      </c>
      <c r="AD9" s="39">
        <f t="shared" si="1"/>
        <v>7.2205075445816183E-2</v>
      </c>
      <c r="AE9" s="48"/>
      <c r="AF9" s="48"/>
      <c r="AG9" s="48"/>
      <c r="AH9" s="45">
        <f t="shared" si="2"/>
        <v>0</v>
      </c>
      <c r="AI9" s="97" t="s">
        <v>124</v>
      </c>
      <c r="AJ9" s="37">
        <v>0.26250000000000001</v>
      </c>
      <c r="AK9" s="37">
        <v>0.75069444444444444</v>
      </c>
      <c r="AL9" s="45">
        <f>AK9-AJ9</f>
        <v>0.48819444444444443</v>
      </c>
      <c r="AM9" s="98" t="s">
        <v>125</v>
      </c>
      <c r="AN9" s="93" t="s">
        <v>137</v>
      </c>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row>
    <row r="10" spans="1:153" s="23" customFormat="1" ht="87.5">
      <c r="A10" s="36">
        <v>43589</v>
      </c>
      <c r="B10" s="37">
        <v>0.23958333333333334</v>
      </c>
      <c r="C10" s="37">
        <v>0.75069444444444444</v>
      </c>
      <c r="D10" s="52">
        <f t="shared" si="3"/>
        <v>0.51111111111111107</v>
      </c>
      <c r="E10" s="54">
        <v>4671</v>
      </c>
      <c r="F10" s="54">
        <v>4413</v>
      </c>
      <c r="G10" s="55">
        <v>4964</v>
      </c>
      <c r="H10" s="56">
        <v>4406</v>
      </c>
      <c r="I10" s="56">
        <v>3771</v>
      </c>
      <c r="J10" s="56">
        <v>5331</v>
      </c>
      <c r="K10" s="38">
        <f t="shared" si="4"/>
        <v>27556</v>
      </c>
      <c r="L10" s="95">
        <v>17602.099999999999</v>
      </c>
      <c r="M10" s="53">
        <f t="shared" si="12"/>
        <v>27299.999999999272</v>
      </c>
      <c r="N10" s="38">
        <f t="shared" si="5"/>
        <v>256.0000000007276</v>
      </c>
      <c r="O10" s="39">
        <f t="shared" si="6"/>
        <v>9.3772893773162794E-3</v>
      </c>
      <c r="P10" s="75">
        <v>200</v>
      </c>
      <c r="Q10" s="40">
        <f t="shared" si="0"/>
        <v>456.0000000007276</v>
      </c>
      <c r="R10" s="38">
        <f t="shared" si="13"/>
        <v>74386</v>
      </c>
      <c r="S10" s="38">
        <f t="shared" si="14"/>
        <v>1008864</v>
      </c>
      <c r="T10" s="41">
        <f t="shared" si="7"/>
        <v>3.7799725651577503</v>
      </c>
      <c r="U10" s="47">
        <f t="shared" si="8"/>
        <v>5.6713800000000001</v>
      </c>
      <c r="V10" s="28">
        <v>5671.38</v>
      </c>
      <c r="W10" s="41">
        <v>462.03</v>
      </c>
      <c r="X10" s="42">
        <v>3.5000000000000003E-2</v>
      </c>
      <c r="Y10" s="42">
        <v>32.79</v>
      </c>
      <c r="Z10" s="42">
        <v>39.26</v>
      </c>
      <c r="AA10" s="43">
        <f t="shared" si="9"/>
        <v>0.66694789813862843</v>
      </c>
      <c r="AB10" s="43">
        <f t="shared" si="10"/>
        <v>0.63042689835319421</v>
      </c>
      <c r="AC10" s="47">
        <f t="shared" si="11"/>
        <v>5.5443599999999993</v>
      </c>
      <c r="AD10" s="39">
        <f t="shared" si="1"/>
        <v>0.15749885688157292</v>
      </c>
      <c r="AE10" s="44"/>
      <c r="AF10" s="49"/>
      <c r="AG10" s="51"/>
      <c r="AH10" s="45">
        <f t="shared" si="2"/>
        <v>0</v>
      </c>
      <c r="AI10" s="97" t="s">
        <v>138</v>
      </c>
      <c r="AJ10" s="37" t="s">
        <v>140</v>
      </c>
      <c r="AK10" s="37" t="s">
        <v>141</v>
      </c>
      <c r="AL10" s="45" t="s">
        <v>142</v>
      </c>
      <c r="AM10" s="98" t="s">
        <v>139</v>
      </c>
      <c r="AN10" s="96" t="s">
        <v>143</v>
      </c>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row>
    <row r="11" spans="1:153" s="23" customFormat="1" ht="87.5">
      <c r="A11" s="36">
        <v>43590</v>
      </c>
      <c r="B11" s="37">
        <v>0.24236111111111111</v>
      </c>
      <c r="C11" s="37">
        <v>0.74861111111111101</v>
      </c>
      <c r="D11" s="52">
        <f t="shared" si="3"/>
        <v>0.50624999999999987</v>
      </c>
      <c r="E11" s="54">
        <v>4405</v>
      </c>
      <c r="F11" s="54">
        <v>4170</v>
      </c>
      <c r="G11" s="55">
        <v>0</v>
      </c>
      <c r="H11" s="56">
        <v>5164</v>
      </c>
      <c r="I11" s="56">
        <v>5042</v>
      </c>
      <c r="J11" s="56">
        <v>5507</v>
      </c>
      <c r="K11" s="38">
        <f t="shared" si="4"/>
        <v>24288</v>
      </c>
      <c r="L11" s="95">
        <v>17626.2</v>
      </c>
      <c r="M11" s="53">
        <f t="shared" si="12"/>
        <v>24100.000000002183</v>
      </c>
      <c r="N11" s="38">
        <f t="shared" si="5"/>
        <v>187.99999999781721</v>
      </c>
      <c r="O11" s="39">
        <f t="shared" si="6"/>
        <v>7.8008298754273933E-3</v>
      </c>
      <c r="P11" s="75">
        <v>100</v>
      </c>
      <c r="Q11" s="40">
        <f t="shared" si="0"/>
        <v>287.99999999781721</v>
      </c>
      <c r="R11" s="38">
        <f t="shared" si="13"/>
        <v>98674</v>
      </c>
      <c r="S11" s="38">
        <f t="shared" si="14"/>
        <v>1033152</v>
      </c>
      <c r="T11" s="41">
        <f t="shared" si="7"/>
        <v>3.3316872427983539</v>
      </c>
      <c r="U11" s="47">
        <f t="shared" si="8"/>
        <v>5.98</v>
      </c>
      <c r="V11" s="28">
        <v>5980</v>
      </c>
      <c r="W11" s="41">
        <v>491.22</v>
      </c>
      <c r="X11" s="42">
        <v>0.02</v>
      </c>
      <c r="Y11" s="50">
        <v>33.840000000000003</v>
      </c>
      <c r="Z11" s="50">
        <v>41.69</v>
      </c>
      <c r="AA11" s="43">
        <f t="shared" si="9"/>
        <v>0.55822837383270874</v>
      </c>
      <c r="AB11" s="43">
        <f t="shared" si="10"/>
        <v>0.52245174064512001</v>
      </c>
      <c r="AC11" s="47">
        <f t="shared" si="11"/>
        <v>5.8946400000000008</v>
      </c>
      <c r="AD11" s="39">
        <f t="shared" si="1"/>
        <v>0.13882030178326474</v>
      </c>
      <c r="AE11" s="44">
        <v>0.30694444444444441</v>
      </c>
      <c r="AF11" s="44">
        <v>0.28819444444444448</v>
      </c>
      <c r="AG11" s="51" t="s">
        <v>144</v>
      </c>
      <c r="AH11" s="45">
        <f t="shared" si="2"/>
        <v>1.8749999999999933E-2</v>
      </c>
      <c r="AI11" s="97" t="s">
        <v>145</v>
      </c>
      <c r="AJ11" s="37">
        <v>0.24236111111111111</v>
      </c>
      <c r="AK11" s="37">
        <v>0.74861111111111101</v>
      </c>
      <c r="AL11" s="45">
        <f>AK11-AJ11</f>
        <v>0.50624999999999987</v>
      </c>
      <c r="AM11" s="98" t="s">
        <v>146</v>
      </c>
      <c r="AN11" s="96" t="s">
        <v>147</v>
      </c>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row>
    <row r="12" spans="1:153" s="23" customFormat="1" ht="117.65" customHeight="1">
      <c r="A12" s="36">
        <v>43591</v>
      </c>
      <c r="B12" s="37">
        <v>0.23611111111111113</v>
      </c>
      <c r="C12" s="37">
        <v>0.75555555555555554</v>
      </c>
      <c r="D12" s="52">
        <f t="shared" si="3"/>
        <v>0.51944444444444438</v>
      </c>
      <c r="E12" s="54">
        <v>4134</v>
      </c>
      <c r="F12" s="54">
        <v>3898</v>
      </c>
      <c r="G12" s="51">
        <v>0</v>
      </c>
      <c r="H12" s="55">
        <v>4585</v>
      </c>
      <c r="I12" s="56">
        <v>3878</v>
      </c>
      <c r="J12" s="56">
        <v>4855</v>
      </c>
      <c r="K12" s="38">
        <f t="shared" si="4"/>
        <v>21350</v>
      </c>
      <c r="L12" s="95">
        <v>17647.400000000001</v>
      </c>
      <c r="M12" s="53">
        <f t="shared" si="12"/>
        <v>21200.000000000728</v>
      </c>
      <c r="N12" s="38">
        <f t="shared" si="5"/>
        <v>149.9999999992724</v>
      </c>
      <c r="O12" s="39">
        <f t="shared" si="6"/>
        <v>7.0754716980786442E-3</v>
      </c>
      <c r="P12" s="75">
        <v>200</v>
      </c>
      <c r="Q12" s="40">
        <f t="shared" si="0"/>
        <v>349.9999999992724</v>
      </c>
      <c r="R12" s="38">
        <f t="shared" si="13"/>
        <v>120024</v>
      </c>
      <c r="S12" s="38">
        <f t="shared" si="14"/>
        <v>1054502</v>
      </c>
      <c r="T12" s="41">
        <f t="shared" si="7"/>
        <v>2.9286694101508917</v>
      </c>
      <c r="U12" s="47">
        <f t="shared" si="8"/>
        <v>5.3395200000000003</v>
      </c>
      <c r="V12" s="41">
        <v>5339.52</v>
      </c>
      <c r="W12" s="28">
        <v>428.3</v>
      </c>
      <c r="X12" s="42">
        <v>0.34499999999999997</v>
      </c>
      <c r="Y12" s="42">
        <v>32.74</v>
      </c>
      <c r="Z12" s="42">
        <v>39.43</v>
      </c>
      <c r="AA12" s="43">
        <f t="shared" si="9"/>
        <v>0.54849406061600792</v>
      </c>
      <c r="AB12" s="43">
        <f t="shared" si="10"/>
        <v>0.51810134652440221</v>
      </c>
      <c r="AC12" s="47">
        <f t="shared" si="11"/>
        <v>5.1396000000000006</v>
      </c>
      <c r="AD12" s="39">
        <f t="shared" si="1"/>
        <v>0.12202789208962049</v>
      </c>
      <c r="AE12" s="49" t="s">
        <v>149</v>
      </c>
      <c r="AF12" s="44" t="s">
        <v>148</v>
      </c>
      <c r="AG12" s="51" t="s">
        <v>150</v>
      </c>
      <c r="AH12" s="45" t="s">
        <v>151</v>
      </c>
      <c r="AI12" s="97" t="s">
        <v>152</v>
      </c>
      <c r="AJ12" s="37" t="s">
        <v>153</v>
      </c>
      <c r="AK12" s="44" t="s">
        <v>154</v>
      </c>
      <c r="AL12" s="45" t="s">
        <v>155</v>
      </c>
      <c r="AM12" s="99" t="s">
        <v>156</v>
      </c>
      <c r="AN12" s="96" t="s">
        <v>157</v>
      </c>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row>
    <row r="13" spans="1:153" s="23" customFormat="1" ht="125">
      <c r="A13" s="36">
        <v>43592</v>
      </c>
      <c r="B13" s="37">
        <v>0.23402777777777781</v>
      </c>
      <c r="C13" s="37">
        <v>0.75138888888888899</v>
      </c>
      <c r="D13" s="52">
        <f t="shared" si="3"/>
        <v>0.51736111111111116</v>
      </c>
      <c r="E13" s="54">
        <v>3257</v>
      </c>
      <c r="F13" s="54">
        <v>1557</v>
      </c>
      <c r="G13" s="55">
        <v>705</v>
      </c>
      <c r="H13" s="56">
        <v>5094</v>
      </c>
      <c r="I13" s="56">
        <v>3179</v>
      </c>
      <c r="J13" s="56">
        <v>5360</v>
      </c>
      <c r="K13" s="38">
        <f t="shared" si="4"/>
        <v>19152</v>
      </c>
      <c r="L13" s="95">
        <v>17666.3</v>
      </c>
      <c r="M13" s="53">
        <f t="shared" si="12"/>
        <v>18899.999999997817</v>
      </c>
      <c r="N13" s="38">
        <f t="shared" si="5"/>
        <v>252.00000000218279</v>
      </c>
      <c r="O13" s="39">
        <f t="shared" si="6"/>
        <v>1.3333333333450364E-2</v>
      </c>
      <c r="P13" s="75">
        <v>200</v>
      </c>
      <c r="Q13" s="40">
        <f t="shared" si="0"/>
        <v>452.00000000218279</v>
      </c>
      <c r="R13" s="38">
        <f t="shared" si="13"/>
        <v>139176</v>
      </c>
      <c r="S13" s="38">
        <f t="shared" si="14"/>
        <v>1073654</v>
      </c>
      <c r="T13" s="41">
        <f t="shared" si="7"/>
        <v>2.6271604938271604</v>
      </c>
      <c r="U13" s="47">
        <f t="shared" si="8"/>
        <v>5.5874199999999998</v>
      </c>
      <c r="V13" s="23">
        <v>5587.42</v>
      </c>
      <c r="W13" s="41">
        <v>445.36</v>
      </c>
      <c r="X13" s="42">
        <v>0.31</v>
      </c>
      <c r="Y13" s="42">
        <v>33.229999999999997</v>
      </c>
      <c r="Z13" s="42">
        <v>39.1</v>
      </c>
      <c r="AA13" s="43">
        <f t="shared" si="9"/>
        <v>0.47508396684931947</v>
      </c>
      <c r="AB13" s="43">
        <f t="shared" si="10"/>
        <v>0.44936102054822991</v>
      </c>
      <c r="AC13" s="47">
        <f t="shared" si="11"/>
        <v>5.3443199999999997</v>
      </c>
      <c r="AD13" s="39">
        <f t="shared" si="1"/>
        <v>0.10946502057613169</v>
      </c>
      <c r="AE13" s="44"/>
      <c r="AF13" s="44"/>
      <c r="AG13" s="44"/>
      <c r="AH13" s="45">
        <f t="shared" si="2"/>
        <v>0</v>
      </c>
      <c r="AI13" s="97" t="s">
        <v>162</v>
      </c>
      <c r="AJ13" s="37" t="s">
        <v>159</v>
      </c>
      <c r="AK13" s="37" t="s">
        <v>160</v>
      </c>
      <c r="AL13" s="45" t="s">
        <v>161</v>
      </c>
      <c r="AM13" s="99" t="s">
        <v>158</v>
      </c>
      <c r="AN13" s="96" t="s">
        <v>163</v>
      </c>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row>
    <row r="14" spans="1:153" s="23" customFormat="1" ht="100">
      <c r="A14" s="36">
        <v>43593</v>
      </c>
      <c r="B14" s="37">
        <v>0.23472222222222219</v>
      </c>
      <c r="C14" s="37">
        <v>0.73541666666666661</v>
      </c>
      <c r="D14" s="52">
        <f t="shared" si="3"/>
        <v>0.50069444444444444</v>
      </c>
      <c r="E14" s="54">
        <v>3914</v>
      </c>
      <c r="F14" s="54">
        <v>2950</v>
      </c>
      <c r="G14" s="55">
        <v>4997</v>
      </c>
      <c r="H14" s="56">
        <v>5149</v>
      </c>
      <c r="I14" s="56">
        <v>5317</v>
      </c>
      <c r="J14" s="56">
        <v>5472</v>
      </c>
      <c r="K14" s="38">
        <f t="shared" si="4"/>
        <v>27799</v>
      </c>
      <c r="L14" s="95">
        <v>17694</v>
      </c>
      <c r="M14" s="53">
        <f t="shared" si="12"/>
        <v>27700.000000000728</v>
      </c>
      <c r="N14" s="38">
        <f t="shared" si="5"/>
        <v>98.999999999272404</v>
      </c>
      <c r="O14" s="39">
        <f t="shared" si="6"/>
        <v>3.5740072201902455E-3</v>
      </c>
      <c r="P14" s="75">
        <v>200</v>
      </c>
      <c r="Q14" s="40">
        <f t="shared" si="0"/>
        <v>298.9999999992724</v>
      </c>
      <c r="R14" s="38">
        <f t="shared" si="13"/>
        <v>166975</v>
      </c>
      <c r="S14" s="38">
        <f t="shared" si="14"/>
        <v>1101453</v>
      </c>
      <c r="T14" s="41">
        <f t="shared" si="7"/>
        <v>3.8133058984910835</v>
      </c>
      <c r="U14" s="47">
        <f t="shared" si="8"/>
        <v>5.7315299999999993</v>
      </c>
      <c r="V14" s="28">
        <v>5731.53</v>
      </c>
      <c r="W14" s="41">
        <v>476.23</v>
      </c>
      <c r="X14" s="42">
        <v>6.8999999999999999E-3</v>
      </c>
      <c r="Y14" s="42">
        <v>34.65</v>
      </c>
      <c r="Z14" s="42">
        <v>39.49</v>
      </c>
      <c r="AA14" s="43">
        <f t="shared" si="9"/>
        <v>0.66634766569558701</v>
      </c>
      <c r="AB14" s="43">
        <f t="shared" si="10"/>
        <v>0.62927101542001951</v>
      </c>
      <c r="AC14" s="47">
        <f t="shared" si="11"/>
        <v>5.7147600000000001</v>
      </c>
      <c r="AD14" s="39">
        <f t="shared" si="1"/>
        <v>0.15888774577046183</v>
      </c>
      <c r="AE14" s="44"/>
      <c r="AF14" s="44"/>
      <c r="AG14" s="44"/>
      <c r="AH14" s="45">
        <f t="shared" si="2"/>
        <v>0</v>
      </c>
      <c r="AI14" s="97" t="s">
        <v>165</v>
      </c>
      <c r="AJ14" s="37" t="s">
        <v>164</v>
      </c>
      <c r="AK14" s="37" t="s">
        <v>166</v>
      </c>
      <c r="AL14" s="45" t="s">
        <v>167</v>
      </c>
      <c r="AM14" s="99" t="s">
        <v>168</v>
      </c>
      <c r="AN14" s="96" t="s">
        <v>169</v>
      </c>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row>
    <row r="15" spans="1:153" s="23" customFormat="1" ht="112.5">
      <c r="A15" s="36">
        <v>43594</v>
      </c>
      <c r="B15" s="37">
        <v>0.23263888888888887</v>
      </c>
      <c r="C15" s="37">
        <v>0.76111111111111107</v>
      </c>
      <c r="D15" s="52">
        <f t="shared" si="3"/>
        <v>0.52847222222222223</v>
      </c>
      <c r="E15" s="54">
        <v>3720</v>
      </c>
      <c r="F15" s="54">
        <v>3131</v>
      </c>
      <c r="G15" s="54">
        <v>4820</v>
      </c>
      <c r="H15" s="57">
        <v>4889</v>
      </c>
      <c r="I15" s="57">
        <v>4380</v>
      </c>
      <c r="J15" s="57">
        <v>5225</v>
      </c>
      <c r="K15" s="38">
        <f t="shared" si="4"/>
        <v>26165</v>
      </c>
      <c r="L15" s="95">
        <v>17719.8</v>
      </c>
      <c r="M15" s="53">
        <f t="shared" si="12"/>
        <v>25799.999999999272</v>
      </c>
      <c r="N15" s="38">
        <f t="shared" si="5"/>
        <v>365.0000000007276</v>
      </c>
      <c r="O15" s="39">
        <f t="shared" si="6"/>
        <v>1.4147286821734027E-2</v>
      </c>
      <c r="P15" s="75">
        <v>200</v>
      </c>
      <c r="Q15" s="40">
        <f t="shared" si="0"/>
        <v>565.0000000007276</v>
      </c>
      <c r="R15" s="38">
        <f t="shared" si="13"/>
        <v>193140</v>
      </c>
      <c r="S15" s="38">
        <f t="shared" si="14"/>
        <v>1127618</v>
      </c>
      <c r="T15" s="41">
        <f t="shared" si="7"/>
        <v>3.5891632373113853</v>
      </c>
      <c r="U15" s="47">
        <f t="shared" si="8"/>
        <v>5.4953400000000006</v>
      </c>
      <c r="V15" s="28">
        <v>5495.34</v>
      </c>
      <c r="W15" s="41">
        <v>432.67</v>
      </c>
      <c r="X15" s="42">
        <v>0.01</v>
      </c>
      <c r="Y15" s="50">
        <v>34.93</v>
      </c>
      <c r="Z15" s="50">
        <v>39.79</v>
      </c>
      <c r="AA15" s="43">
        <f t="shared" si="9"/>
        <v>0.65403805863911035</v>
      </c>
      <c r="AB15" s="43">
        <f t="shared" si="10"/>
        <v>0.61689288275198417</v>
      </c>
      <c r="AC15" s="47">
        <f t="shared" si="11"/>
        <v>5.1920399999999995</v>
      </c>
      <c r="AD15" s="39">
        <f t="shared" si="1"/>
        <v>0.14954846822130774</v>
      </c>
      <c r="AE15" s="44"/>
      <c r="AF15" s="44"/>
      <c r="AG15" s="49"/>
      <c r="AH15" s="45">
        <f t="shared" si="2"/>
        <v>0</v>
      </c>
      <c r="AI15" s="97" t="s">
        <v>170</v>
      </c>
      <c r="AJ15" s="37" t="s">
        <v>171</v>
      </c>
      <c r="AK15" s="37" t="s">
        <v>172</v>
      </c>
      <c r="AL15" s="45" t="s">
        <v>173</v>
      </c>
      <c r="AM15" s="99" t="s">
        <v>168</v>
      </c>
      <c r="AN15" s="96" t="s">
        <v>174</v>
      </c>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row>
    <row r="16" spans="1:153" s="23" customFormat="1" ht="125">
      <c r="A16" s="36">
        <v>43595</v>
      </c>
      <c r="B16" s="37">
        <v>0.23472222222222219</v>
      </c>
      <c r="C16" s="37">
        <v>0.7416666666666667</v>
      </c>
      <c r="D16" s="52">
        <f t="shared" si="3"/>
        <v>0.50694444444444453</v>
      </c>
      <c r="E16" s="54">
        <v>4097</v>
      </c>
      <c r="F16" s="54">
        <v>3719</v>
      </c>
      <c r="G16" s="55">
        <v>4739</v>
      </c>
      <c r="H16" s="56">
        <v>5081</v>
      </c>
      <c r="I16" s="56">
        <v>4359</v>
      </c>
      <c r="J16" s="56">
        <v>5381</v>
      </c>
      <c r="K16" s="38">
        <f t="shared" si="4"/>
        <v>27376</v>
      </c>
      <c r="L16" s="95">
        <v>17747</v>
      </c>
      <c r="M16" s="53">
        <f t="shared" si="12"/>
        <v>27200.000000000728</v>
      </c>
      <c r="N16" s="38">
        <f t="shared" si="5"/>
        <v>175.9999999992724</v>
      </c>
      <c r="O16" s="39">
        <f t="shared" si="6"/>
        <v>6.4705882352671948E-3</v>
      </c>
      <c r="P16" s="75">
        <v>200</v>
      </c>
      <c r="Q16" s="40">
        <f t="shared" si="0"/>
        <v>375.9999999992724</v>
      </c>
      <c r="R16" s="38">
        <f t="shared" si="13"/>
        <v>220516</v>
      </c>
      <c r="S16" s="38">
        <f t="shared" si="14"/>
        <v>1154994</v>
      </c>
      <c r="T16" s="41">
        <f t="shared" si="7"/>
        <v>3.7552812071330588</v>
      </c>
      <c r="U16" s="47">
        <f t="shared" si="8"/>
        <v>5.7134099999999997</v>
      </c>
      <c r="V16" s="28">
        <v>5713.41</v>
      </c>
      <c r="W16" s="41">
        <v>468.56</v>
      </c>
      <c r="X16" s="42">
        <v>0.01</v>
      </c>
      <c r="Y16" s="42">
        <v>34.9</v>
      </c>
      <c r="Z16" s="42">
        <v>39.61</v>
      </c>
      <c r="AA16" s="43">
        <f t="shared" si="9"/>
        <v>0.65872727057654801</v>
      </c>
      <c r="AB16" s="43">
        <f t="shared" si="10"/>
        <v>0.62177108975175432</v>
      </c>
      <c r="AC16" s="47">
        <f t="shared" si="11"/>
        <v>5.6227200000000002</v>
      </c>
      <c r="AD16" s="39">
        <f t="shared" si="1"/>
        <v>0.15647005029721078</v>
      </c>
      <c r="AE16" s="48"/>
      <c r="AF16" s="48"/>
      <c r="AG16" s="51"/>
      <c r="AH16" s="45">
        <f t="shared" si="2"/>
        <v>0</v>
      </c>
      <c r="AI16" s="97" t="s">
        <v>175</v>
      </c>
      <c r="AJ16" s="37" t="s">
        <v>176</v>
      </c>
      <c r="AK16" s="37" t="s">
        <v>177</v>
      </c>
      <c r="AL16" s="45" t="s">
        <v>178</v>
      </c>
      <c r="AM16" s="99" t="s">
        <v>168</v>
      </c>
      <c r="AN16" s="96" t="s">
        <v>179</v>
      </c>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row>
    <row r="17" spans="1:153" s="23" customFormat="1" ht="100">
      <c r="A17" s="36">
        <v>43596</v>
      </c>
      <c r="B17" s="37">
        <v>0.23402777777777781</v>
      </c>
      <c r="C17" s="37">
        <v>0.74444444444444446</v>
      </c>
      <c r="D17" s="52">
        <f t="shared" si="3"/>
        <v>0.51041666666666663</v>
      </c>
      <c r="E17" s="54">
        <v>4200</v>
      </c>
      <c r="F17" s="54">
        <v>3375</v>
      </c>
      <c r="G17" s="55">
        <v>4501</v>
      </c>
      <c r="H17" s="56">
        <v>4472</v>
      </c>
      <c r="I17" s="56">
        <v>4723</v>
      </c>
      <c r="J17" s="56">
        <v>4859</v>
      </c>
      <c r="K17" s="38">
        <f t="shared" si="4"/>
        <v>26130</v>
      </c>
      <c r="L17" s="95">
        <v>17773</v>
      </c>
      <c r="M17" s="53">
        <f t="shared" si="12"/>
        <v>26000</v>
      </c>
      <c r="N17" s="38">
        <f t="shared" si="5"/>
        <v>130</v>
      </c>
      <c r="O17" s="39">
        <f t="shared" si="6"/>
        <v>5.0000000000000001E-3</v>
      </c>
      <c r="P17" s="75">
        <v>200</v>
      </c>
      <c r="Q17" s="40">
        <f t="shared" si="0"/>
        <v>330</v>
      </c>
      <c r="R17" s="38">
        <f t="shared" si="13"/>
        <v>246646</v>
      </c>
      <c r="S17" s="38">
        <f t="shared" si="14"/>
        <v>1181124</v>
      </c>
      <c r="T17" s="41">
        <f t="shared" si="7"/>
        <v>3.5843621399176953</v>
      </c>
      <c r="U17" s="47">
        <f t="shared" si="8"/>
        <v>5.1368299999999998</v>
      </c>
      <c r="V17" s="28">
        <v>5136.83</v>
      </c>
      <c r="W17" s="42">
        <v>420.1</v>
      </c>
      <c r="X17" s="42">
        <v>0.04</v>
      </c>
      <c r="Y17" s="42">
        <v>34.29</v>
      </c>
      <c r="Z17" s="51">
        <v>37.729999999999997</v>
      </c>
      <c r="AA17" s="43">
        <f t="shared" si="9"/>
        <v>0.69650319212970591</v>
      </c>
      <c r="AB17" s="43">
        <f t="shared" si="10"/>
        <v>0.66245588728819105</v>
      </c>
      <c r="AC17" s="47">
        <f t="shared" si="11"/>
        <v>5.0412000000000008</v>
      </c>
      <c r="AD17" s="39">
        <f t="shared" si="1"/>
        <v>0.14934842249657065</v>
      </c>
      <c r="AE17" s="44">
        <v>0.65277777777777779</v>
      </c>
      <c r="AF17" s="48">
        <v>0.64930555555555558</v>
      </c>
      <c r="AG17" s="44" t="s">
        <v>291</v>
      </c>
      <c r="AH17" s="45">
        <f t="shared" si="2"/>
        <v>3.4722222222222099E-3</v>
      </c>
      <c r="AI17" s="97" t="s">
        <v>181</v>
      </c>
      <c r="AJ17" s="37" t="s">
        <v>183</v>
      </c>
      <c r="AK17" s="37" t="s">
        <v>184</v>
      </c>
      <c r="AL17" s="45" t="s">
        <v>182</v>
      </c>
      <c r="AM17" s="99" t="s">
        <v>180</v>
      </c>
      <c r="AN17" s="96" t="s">
        <v>185</v>
      </c>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row>
    <row r="18" spans="1:153" s="23" customFormat="1" ht="112.5">
      <c r="A18" s="36">
        <v>43597</v>
      </c>
      <c r="B18" s="37">
        <v>0.23819444444444446</v>
      </c>
      <c r="C18" s="37">
        <v>0.75416666666666676</v>
      </c>
      <c r="D18" s="52">
        <f t="shared" si="3"/>
        <v>0.51597222222222228</v>
      </c>
      <c r="E18" s="54">
        <v>3990</v>
      </c>
      <c r="F18" s="54">
        <v>3215</v>
      </c>
      <c r="G18" s="55">
        <v>4219</v>
      </c>
      <c r="H18" s="56">
        <v>4382</v>
      </c>
      <c r="I18" s="56">
        <v>4661</v>
      </c>
      <c r="J18" s="56">
        <v>4713</v>
      </c>
      <c r="K18" s="38">
        <f t="shared" si="4"/>
        <v>25180</v>
      </c>
      <c r="L18" s="95">
        <v>17798</v>
      </c>
      <c r="M18" s="53">
        <f t="shared" si="12"/>
        <v>25000</v>
      </c>
      <c r="N18" s="38">
        <f t="shared" si="5"/>
        <v>180</v>
      </c>
      <c r="O18" s="39">
        <f t="shared" si="6"/>
        <v>7.1999999999999998E-3</v>
      </c>
      <c r="P18" s="75">
        <v>200</v>
      </c>
      <c r="Q18" s="40">
        <f t="shared" si="0"/>
        <v>380</v>
      </c>
      <c r="R18" s="38">
        <f t="shared" si="13"/>
        <v>271826</v>
      </c>
      <c r="S18" s="38">
        <f t="shared" si="14"/>
        <v>1206304</v>
      </c>
      <c r="T18" s="41">
        <f t="shared" si="7"/>
        <v>3.4540466392318243</v>
      </c>
      <c r="U18" s="47">
        <f t="shared" si="8"/>
        <v>4.9853199999999998</v>
      </c>
      <c r="V18" s="28">
        <v>4985.32</v>
      </c>
      <c r="W18" s="41">
        <v>402.2</v>
      </c>
      <c r="X18" s="42">
        <v>0.16</v>
      </c>
      <c r="Y18" s="42">
        <v>32.44</v>
      </c>
      <c r="Z18" s="42">
        <v>36.74</v>
      </c>
      <c r="AA18" s="43">
        <f t="shared" si="9"/>
        <v>0.69350335722138423</v>
      </c>
      <c r="AB18" s="43">
        <f t="shared" si="10"/>
        <v>0.66223911627247267</v>
      </c>
      <c r="AC18" s="47">
        <f t="shared" si="11"/>
        <v>4.8263999999999996</v>
      </c>
      <c r="AD18" s="39">
        <f t="shared" si="1"/>
        <v>0.14391860996799269</v>
      </c>
      <c r="AE18" s="44"/>
      <c r="AF18" s="44"/>
      <c r="AG18" s="44"/>
      <c r="AH18" s="45">
        <f t="shared" si="2"/>
        <v>0</v>
      </c>
      <c r="AI18" s="97" t="s">
        <v>181</v>
      </c>
      <c r="AJ18" s="37" t="s">
        <v>186</v>
      </c>
      <c r="AK18" s="37" t="s">
        <v>187</v>
      </c>
      <c r="AL18" s="45" t="s">
        <v>188</v>
      </c>
      <c r="AM18" s="99" t="s">
        <v>180</v>
      </c>
      <c r="AN18" s="96" t="s">
        <v>189</v>
      </c>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row>
    <row r="19" spans="1:153" s="23" customFormat="1" ht="100">
      <c r="A19" s="36">
        <v>43598</v>
      </c>
      <c r="B19" s="37">
        <v>0.23402777777777781</v>
      </c>
      <c r="C19" s="37">
        <v>0.74097222222222225</v>
      </c>
      <c r="D19" s="52">
        <f t="shared" si="3"/>
        <v>0.50694444444444442</v>
      </c>
      <c r="E19" s="31">
        <v>3632</v>
      </c>
      <c r="F19" s="31">
        <v>2914</v>
      </c>
      <c r="G19" s="29">
        <v>3796</v>
      </c>
      <c r="H19" s="30">
        <v>4011</v>
      </c>
      <c r="I19" s="30">
        <v>4387</v>
      </c>
      <c r="J19" s="30">
        <v>4255</v>
      </c>
      <c r="K19" s="38">
        <f t="shared" si="4"/>
        <v>22995</v>
      </c>
      <c r="L19" s="95">
        <v>17820.8</v>
      </c>
      <c r="M19" s="53">
        <f t="shared" si="12"/>
        <v>22799.999999999272</v>
      </c>
      <c r="N19" s="38">
        <f t="shared" si="5"/>
        <v>195.0000000007276</v>
      </c>
      <c r="O19" s="39">
        <f t="shared" si="6"/>
        <v>8.5526315789795533E-3</v>
      </c>
      <c r="P19" s="40">
        <v>200</v>
      </c>
      <c r="Q19" s="40">
        <f t="shared" si="0"/>
        <v>395.0000000007276</v>
      </c>
      <c r="R19" s="38">
        <f t="shared" si="13"/>
        <v>294821</v>
      </c>
      <c r="S19" s="38">
        <f t="shared" si="14"/>
        <v>1229299</v>
      </c>
      <c r="T19" s="41">
        <f t="shared" si="7"/>
        <v>3.1543209876543208</v>
      </c>
      <c r="U19" s="47">
        <f t="shared" si="8"/>
        <v>4.3007</v>
      </c>
      <c r="V19" s="28">
        <v>4300.7</v>
      </c>
      <c r="W19" s="47">
        <v>352.22</v>
      </c>
      <c r="X19" s="42">
        <v>1.4E-2</v>
      </c>
      <c r="Y19" s="41">
        <v>32.409999999999997</v>
      </c>
      <c r="Z19" s="41">
        <v>36.31</v>
      </c>
      <c r="AA19" s="43">
        <f t="shared" si="9"/>
        <v>0.73607194156850619</v>
      </c>
      <c r="AB19" s="43">
        <f t="shared" si="10"/>
        <v>0.70410404271740934</v>
      </c>
      <c r="AC19" s="47">
        <f t="shared" si="11"/>
        <v>4.2266400000000006</v>
      </c>
      <c r="AD19" s="39">
        <f t="shared" si="1"/>
        <v>0.13143004115226337</v>
      </c>
      <c r="AE19" s="44"/>
      <c r="AF19" s="44"/>
      <c r="AG19" s="44"/>
      <c r="AH19" s="45">
        <f t="shared" si="2"/>
        <v>0</v>
      </c>
      <c r="AI19" s="97" t="s">
        <v>190</v>
      </c>
      <c r="AJ19" s="37" t="s">
        <v>191</v>
      </c>
      <c r="AK19" s="37" t="s">
        <v>192</v>
      </c>
      <c r="AL19" s="45" t="s">
        <v>193</v>
      </c>
      <c r="AM19" s="98" t="s">
        <v>194</v>
      </c>
      <c r="AN19" s="96" t="s">
        <v>195</v>
      </c>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row>
    <row r="20" spans="1:153" s="59" customFormat="1" ht="100">
      <c r="A20" s="36">
        <v>43599</v>
      </c>
      <c r="B20" s="37">
        <v>0.2298611111111111</v>
      </c>
      <c r="C20" s="37">
        <v>0.75486111111111109</v>
      </c>
      <c r="D20" s="52">
        <f t="shared" si="3"/>
        <v>0.52500000000000002</v>
      </c>
      <c r="E20" s="31">
        <v>4949</v>
      </c>
      <c r="F20" s="31">
        <v>2995</v>
      </c>
      <c r="G20" s="29">
        <v>5193</v>
      </c>
      <c r="H20" s="30">
        <v>5524</v>
      </c>
      <c r="I20" s="30">
        <v>5969</v>
      </c>
      <c r="J20" s="30">
        <v>5790</v>
      </c>
      <c r="K20" s="38">
        <f t="shared" si="4"/>
        <v>30420</v>
      </c>
      <c r="L20" s="95">
        <v>17851.099999999999</v>
      </c>
      <c r="M20" s="53">
        <f t="shared" si="12"/>
        <v>30299.999999999272</v>
      </c>
      <c r="N20" s="38">
        <f t="shared" si="5"/>
        <v>120.0000000007276</v>
      </c>
      <c r="O20" s="39">
        <f t="shared" si="6"/>
        <v>3.9603960396280688E-3</v>
      </c>
      <c r="P20" s="40">
        <v>100</v>
      </c>
      <c r="Q20" s="40">
        <f t="shared" si="0"/>
        <v>220.0000000007276</v>
      </c>
      <c r="R20" s="38">
        <f t="shared" si="13"/>
        <v>325241</v>
      </c>
      <c r="S20" s="38">
        <f t="shared" si="14"/>
        <v>1259719</v>
      </c>
      <c r="T20" s="41">
        <f t="shared" si="7"/>
        <v>4.1728395061728394</v>
      </c>
      <c r="U20" s="47">
        <f t="shared" si="8"/>
        <v>6.17631</v>
      </c>
      <c r="V20" s="69">
        <v>6176.31</v>
      </c>
      <c r="W20" s="47">
        <v>489.75</v>
      </c>
      <c r="X20" s="42">
        <v>0.05</v>
      </c>
      <c r="Y20" s="50">
        <v>34.909999999999997</v>
      </c>
      <c r="Z20" s="50">
        <v>39.799999999999997</v>
      </c>
      <c r="AA20" s="43">
        <f t="shared" si="9"/>
        <v>0.67621794504368749</v>
      </c>
      <c r="AB20" s="43">
        <f t="shared" si="10"/>
        <v>0.63778712679096461</v>
      </c>
      <c r="AC20" s="47">
        <f t="shared" si="11"/>
        <v>5.8769999999999998</v>
      </c>
      <c r="AD20" s="39">
        <f t="shared" si="1"/>
        <v>0.17386831275720166</v>
      </c>
      <c r="AE20" s="44"/>
      <c r="AF20" s="44"/>
      <c r="AG20" s="51"/>
      <c r="AH20" s="45">
        <f t="shared" si="2"/>
        <v>0</v>
      </c>
      <c r="AI20" s="97" t="s">
        <v>196</v>
      </c>
      <c r="AJ20" s="100" t="s">
        <v>197</v>
      </c>
      <c r="AK20" s="100" t="s">
        <v>198</v>
      </c>
      <c r="AL20" s="101" t="s">
        <v>199</v>
      </c>
      <c r="AM20" s="99" t="s">
        <v>200</v>
      </c>
      <c r="AN20" s="96" t="s">
        <v>201</v>
      </c>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c r="EL20" s="58"/>
      <c r="EM20" s="58"/>
      <c r="EN20" s="58"/>
      <c r="EO20" s="58"/>
      <c r="EP20" s="58"/>
      <c r="EQ20" s="58"/>
      <c r="ER20" s="58"/>
      <c r="ES20" s="58"/>
      <c r="ET20" s="58"/>
      <c r="EU20" s="58"/>
      <c r="EV20" s="58"/>
      <c r="EW20" s="58"/>
    </row>
    <row r="21" spans="1:153" s="23" customFormat="1" ht="87.5">
      <c r="A21" s="36">
        <v>43600</v>
      </c>
      <c r="B21" s="37">
        <v>0.23263888888888887</v>
      </c>
      <c r="C21" s="37">
        <v>0.73958333333333337</v>
      </c>
      <c r="D21" s="52">
        <f t="shared" si="3"/>
        <v>0.50694444444444453</v>
      </c>
      <c r="E21" s="31">
        <v>4334</v>
      </c>
      <c r="F21" s="31">
        <v>3910</v>
      </c>
      <c r="G21" s="29">
        <v>4710</v>
      </c>
      <c r="H21" s="30">
        <v>4533</v>
      </c>
      <c r="I21" s="30">
        <v>4992</v>
      </c>
      <c r="J21" s="30">
        <v>5076</v>
      </c>
      <c r="K21" s="38">
        <f t="shared" si="4"/>
        <v>27555</v>
      </c>
      <c r="L21" s="95">
        <v>17878.5</v>
      </c>
      <c r="M21" s="53">
        <f t="shared" si="12"/>
        <v>27400.000000001455</v>
      </c>
      <c r="N21" s="38">
        <f t="shared" si="5"/>
        <v>154.99999999854481</v>
      </c>
      <c r="O21" s="39">
        <f t="shared" si="6"/>
        <v>5.656934306515933E-3</v>
      </c>
      <c r="P21" s="40">
        <v>200</v>
      </c>
      <c r="Q21" s="40">
        <f t="shared" si="0"/>
        <v>354.99999999854481</v>
      </c>
      <c r="R21" s="38">
        <f t="shared" si="13"/>
        <v>352796</v>
      </c>
      <c r="S21" s="38">
        <f t="shared" si="14"/>
        <v>1287274</v>
      </c>
      <c r="T21" s="41">
        <f t="shared" si="7"/>
        <v>3.7798353909465021</v>
      </c>
      <c r="U21" s="47">
        <f t="shared" si="8"/>
        <v>5.3368400000000005</v>
      </c>
      <c r="V21" s="28">
        <v>5336.84</v>
      </c>
      <c r="W21" s="47">
        <v>442.72</v>
      </c>
      <c r="X21" s="42">
        <v>0.09</v>
      </c>
      <c r="Y21" s="42">
        <v>33.78</v>
      </c>
      <c r="Z21" s="42">
        <v>39.96</v>
      </c>
      <c r="AA21" s="43">
        <f t="shared" si="9"/>
        <v>0.70173338000452412</v>
      </c>
      <c r="AB21" s="43">
        <f t="shared" si="10"/>
        <v>0.6614213235634322</v>
      </c>
      <c r="AC21" s="47">
        <f t="shared" si="11"/>
        <v>5.31264</v>
      </c>
      <c r="AD21" s="39">
        <f t="shared" si="1"/>
        <v>0.15749314128943759</v>
      </c>
      <c r="AE21" s="44"/>
      <c r="AF21" s="44"/>
      <c r="AG21" s="44"/>
      <c r="AH21" s="45">
        <f t="shared" si="2"/>
        <v>0</v>
      </c>
      <c r="AI21" s="97" t="s">
        <v>202</v>
      </c>
      <c r="AJ21" s="37">
        <v>0.23263888888888887</v>
      </c>
      <c r="AK21" s="37">
        <v>0.73958333333333337</v>
      </c>
      <c r="AL21" s="45">
        <f>AK21-AJ21</f>
        <v>0.50694444444444453</v>
      </c>
      <c r="AM21" s="98" t="s">
        <v>203</v>
      </c>
      <c r="AN21" s="96" t="s">
        <v>204</v>
      </c>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row>
    <row r="22" spans="1:153" s="23" customFormat="1" ht="112.5">
      <c r="A22" s="36">
        <v>43601</v>
      </c>
      <c r="B22" s="37">
        <v>0.23194444444444443</v>
      </c>
      <c r="C22" s="37">
        <v>0.76111111111111107</v>
      </c>
      <c r="D22" s="52">
        <f t="shared" si="3"/>
        <v>0.52916666666666667</v>
      </c>
      <c r="E22" s="31">
        <v>4556</v>
      </c>
      <c r="F22" s="31">
        <v>4496</v>
      </c>
      <c r="G22" s="29">
        <v>5277</v>
      </c>
      <c r="H22" s="30">
        <v>5327</v>
      </c>
      <c r="I22" s="30">
        <v>4442</v>
      </c>
      <c r="J22" s="30">
        <v>5639</v>
      </c>
      <c r="K22" s="38">
        <f t="shared" si="4"/>
        <v>29737</v>
      </c>
      <c r="L22" s="95">
        <v>17908</v>
      </c>
      <c r="M22" s="53">
        <f t="shared" si="12"/>
        <v>29500</v>
      </c>
      <c r="N22" s="38">
        <f t="shared" si="5"/>
        <v>237</v>
      </c>
      <c r="O22" s="39">
        <f t="shared" si="6"/>
        <v>8.033898305084745E-3</v>
      </c>
      <c r="P22" s="40">
        <v>200</v>
      </c>
      <c r="Q22" s="40">
        <f t="shared" si="0"/>
        <v>437</v>
      </c>
      <c r="R22" s="38">
        <f t="shared" si="13"/>
        <v>382533</v>
      </c>
      <c r="S22" s="38">
        <f t="shared" si="14"/>
        <v>1317011</v>
      </c>
      <c r="T22" s="41">
        <f t="shared" si="7"/>
        <v>4.0791495198902608</v>
      </c>
      <c r="U22" s="47">
        <f t="shared" si="8"/>
        <v>6.3336699999999997</v>
      </c>
      <c r="V22" s="28">
        <v>6333.67</v>
      </c>
      <c r="W22" s="47">
        <v>480.29</v>
      </c>
      <c r="X22" s="42">
        <v>7.0000000000000007E-2</v>
      </c>
      <c r="Y22" s="42">
        <v>33.36</v>
      </c>
      <c r="Z22" s="42">
        <v>38.96</v>
      </c>
      <c r="AA22" s="43">
        <f t="shared" si="9"/>
        <v>0.66874778900645504</v>
      </c>
      <c r="AB22" s="43">
        <f t="shared" si="10"/>
        <v>0.63289862752985937</v>
      </c>
      <c r="AC22" s="47">
        <f t="shared" si="11"/>
        <v>5.7634800000000004</v>
      </c>
      <c r="AD22" s="39">
        <f t="shared" si="1"/>
        <v>0.16996456332876086</v>
      </c>
      <c r="AE22" s="44"/>
      <c r="AF22" s="44"/>
      <c r="AG22" s="44"/>
      <c r="AH22" s="45">
        <f t="shared" si="2"/>
        <v>0</v>
      </c>
      <c r="AI22" s="97" t="s">
        <v>205</v>
      </c>
      <c r="AJ22" s="37" t="s">
        <v>206</v>
      </c>
      <c r="AK22" s="86" t="s">
        <v>207</v>
      </c>
      <c r="AL22" s="45" t="s">
        <v>208</v>
      </c>
      <c r="AM22" s="98" t="s">
        <v>209</v>
      </c>
      <c r="AN22" s="96" t="s">
        <v>210</v>
      </c>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row>
    <row r="23" spans="1:153" s="23" customFormat="1" ht="100">
      <c r="A23" s="36">
        <v>43602</v>
      </c>
      <c r="B23" s="37">
        <v>0.23263888888888887</v>
      </c>
      <c r="C23" s="37">
        <v>0.68263888888888891</v>
      </c>
      <c r="D23" s="52">
        <f t="shared" si="3"/>
        <v>0.45000000000000007</v>
      </c>
      <c r="E23" s="31">
        <v>3939</v>
      </c>
      <c r="F23" s="31">
        <v>3748</v>
      </c>
      <c r="G23" s="29">
        <v>4398</v>
      </c>
      <c r="H23" s="30">
        <v>4464</v>
      </c>
      <c r="I23" s="30">
        <v>2591</v>
      </c>
      <c r="J23" s="30">
        <v>4747</v>
      </c>
      <c r="K23" s="38">
        <f t="shared" si="4"/>
        <v>23887</v>
      </c>
      <c r="L23" s="95">
        <v>17931.7</v>
      </c>
      <c r="M23" s="53">
        <f t="shared" si="12"/>
        <v>23700.000000000728</v>
      </c>
      <c r="N23" s="38">
        <f t="shared" si="5"/>
        <v>186.9999999992724</v>
      </c>
      <c r="O23" s="39">
        <f t="shared" si="6"/>
        <v>7.8902953586188467E-3</v>
      </c>
      <c r="P23" s="40">
        <v>100</v>
      </c>
      <c r="Q23" s="40">
        <f t="shared" si="0"/>
        <v>286.9999999992724</v>
      </c>
      <c r="R23" s="38">
        <f t="shared" si="13"/>
        <v>406420</v>
      </c>
      <c r="S23" s="38">
        <f t="shared" si="14"/>
        <v>1340898</v>
      </c>
      <c r="T23" s="41">
        <f t="shared" si="7"/>
        <v>3.2766803840877916</v>
      </c>
      <c r="U23" s="47">
        <f t="shared" si="8"/>
        <v>5.0470800000000002</v>
      </c>
      <c r="V23" s="28">
        <v>5047.08</v>
      </c>
      <c r="W23" s="47">
        <v>466.97</v>
      </c>
      <c r="X23" s="42">
        <v>3.3000000000000002E-2</v>
      </c>
      <c r="Y23" s="50">
        <v>33.729999999999997</v>
      </c>
      <c r="Z23" s="50">
        <v>38.659999999999997</v>
      </c>
      <c r="AA23" s="43">
        <f t="shared" si="9"/>
        <v>0.64971268359847667</v>
      </c>
      <c r="AB23" s="43">
        <f t="shared" si="10"/>
        <v>0.61563239460792873</v>
      </c>
      <c r="AC23" s="47">
        <f t="shared" si="11"/>
        <v>5.6036400000000004</v>
      </c>
      <c r="AD23" s="39">
        <f t="shared" si="1"/>
        <v>0.13652834933699132</v>
      </c>
      <c r="AE23" s="44"/>
      <c r="AF23" s="44"/>
      <c r="AG23" s="44"/>
      <c r="AH23" s="45">
        <f t="shared" si="2"/>
        <v>0</v>
      </c>
      <c r="AI23" s="97" t="s">
        <v>211</v>
      </c>
      <c r="AJ23" s="37" t="s">
        <v>212</v>
      </c>
      <c r="AK23" s="86" t="s">
        <v>213</v>
      </c>
      <c r="AL23" s="45" t="s">
        <v>214</v>
      </c>
      <c r="AM23" s="98" t="s">
        <v>215</v>
      </c>
      <c r="AN23" s="96" t="s">
        <v>216</v>
      </c>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row>
    <row r="24" spans="1:153" s="23" customFormat="1" ht="100">
      <c r="A24" s="36">
        <v>43603</v>
      </c>
      <c r="B24" s="37">
        <v>0.23263888888888887</v>
      </c>
      <c r="C24" s="37">
        <v>0.7583333333333333</v>
      </c>
      <c r="D24" s="52">
        <f t="shared" si="3"/>
        <v>0.52569444444444446</v>
      </c>
      <c r="E24" s="31">
        <v>4597</v>
      </c>
      <c r="F24" s="31">
        <v>4209</v>
      </c>
      <c r="G24" s="29">
        <v>4941</v>
      </c>
      <c r="H24" s="30">
        <v>5017</v>
      </c>
      <c r="I24" s="30">
        <v>3999</v>
      </c>
      <c r="J24" s="30">
        <v>5189</v>
      </c>
      <c r="K24" s="38">
        <f t="shared" si="4"/>
        <v>27952</v>
      </c>
      <c r="L24" s="95">
        <v>17959.400000000001</v>
      </c>
      <c r="M24" s="53">
        <f t="shared" si="12"/>
        <v>27700.000000000728</v>
      </c>
      <c r="N24" s="38">
        <f t="shared" si="5"/>
        <v>251.9999999992724</v>
      </c>
      <c r="O24" s="39">
        <f t="shared" si="6"/>
        <v>9.0974729241612203E-3</v>
      </c>
      <c r="P24" s="40">
        <v>200</v>
      </c>
      <c r="Q24" s="40">
        <f t="shared" si="0"/>
        <v>451.9999999992724</v>
      </c>
      <c r="R24" s="38">
        <f t="shared" si="13"/>
        <v>434372</v>
      </c>
      <c r="S24" s="38">
        <f t="shared" si="14"/>
        <v>1368850</v>
      </c>
      <c r="T24" s="41">
        <f t="shared" si="7"/>
        <v>3.8342935528120714</v>
      </c>
      <c r="U24" s="47">
        <f t="shared" si="8"/>
        <v>5.7557999999999998</v>
      </c>
      <c r="V24" s="28">
        <v>5755.8</v>
      </c>
      <c r="W24" s="47">
        <v>455.41</v>
      </c>
      <c r="X24" s="42">
        <v>0.01</v>
      </c>
      <c r="Y24" s="50">
        <v>34.92</v>
      </c>
      <c r="Z24" s="50">
        <v>40.14</v>
      </c>
      <c r="AA24" s="43">
        <f t="shared" si="9"/>
        <v>0.66732618677003341</v>
      </c>
      <c r="AB24" s="43">
        <f t="shared" si="10"/>
        <v>0.62852944385407195</v>
      </c>
      <c r="AC24" s="47">
        <f t="shared" si="11"/>
        <v>5.4649200000000002</v>
      </c>
      <c r="AD24" s="39">
        <f t="shared" si="1"/>
        <v>0.15976223136716963</v>
      </c>
      <c r="AE24" s="44"/>
      <c r="AF24" s="44"/>
      <c r="AG24" s="44"/>
      <c r="AH24" s="45">
        <f t="shared" si="2"/>
        <v>0</v>
      </c>
      <c r="AI24" s="97" t="s">
        <v>211</v>
      </c>
      <c r="AJ24" s="37" t="s">
        <v>217</v>
      </c>
      <c r="AK24" s="86" t="s">
        <v>218</v>
      </c>
      <c r="AL24" s="45" t="s">
        <v>219</v>
      </c>
      <c r="AM24" s="98" t="s">
        <v>215</v>
      </c>
      <c r="AN24" s="96" t="s">
        <v>220</v>
      </c>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row>
    <row r="25" spans="1:153" s="23" customFormat="1" ht="100">
      <c r="A25" s="36">
        <v>43604</v>
      </c>
      <c r="B25" s="37">
        <v>0.23194444444444443</v>
      </c>
      <c r="C25" s="37">
        <v>0.75555555555555554</v>
      </c>
      <c r="D25" s="52">
        <f t="shared" si="3"/>
        <v>0.52361111111111114</v>
      </c>
      <c r="E25" s="31">
        <v>4565</v>
      </c>
      <c r="F25" s="31">
        <v>4213</v>
      </c>
      <c r="G25" s="29">
        <v>5015</v>
      </c>
      <c r="H25" s="30">
        <v>5052</v>
      </c>
      <c r="I25" s="30">
        <v>4066</v>
      </c>
      <c r="J25" s="30">
        <v>5341</v>
      </c>
      <c r="K25" s="38">
        <f t="shared" si="4"/>
        <v>28252</v>
      </c>
      <c r="L25" s="95">
        <v>17987.400000000001</v>
      </c>
      <c r="M25" s="53">
        <f t="shared" si="12"/>
        <v>28000</v>
      </c>
      <c r="N25" s="38">
        <f t="shared" si="5"/>
        <v>252</v>
      </c>
      <c r="O25" s="39">
        <f t="shared" si="6"/>
        <v>8.9999999999999993E-3</v>
      </c>
      <c r="P25" s="40">
        <v>200</v>
      </c>
      <c r="Q25" s="40">
        <f t="shared" si="0"/>
        <v>452</v>
      </c>
      <c r="R25" s="38">
        <f t="shared" si="13"/>
        <v>462624</v>
      </c>
      <c r="S25" s="38">
        <f t="shared" si="14"/>
        <v>1397102</v>
      </c>
      <c r="T25" s="41">
        <f t="shared" si="7"/>
        <v>3.875445816186557</v>
      </c>
      <c r="U25" s="47">
        <f t="shared" si="8"/>
        <v>5.8014700000000001</v>
      </c>
      <c r="V25" s="28">
        <v>5801.47</v>
      </c>
      <c r="W25" s="47">
        <v>461.13</v>
      </c>
      <c r="X25" s="42">
        <v>0.01</v>
      </c>
      <c r="Y25" s="42">
        <v>35.81</v>
      </c>
      <c r="Z25" s="42">
        <v>41.43</v>
      </c>
      <c r="AA25" s="43">
        <f t="shared" si="9"/>
        <v>0.6687721765118263</v>
      </c>
      <c r="AB25" s="43">
        <f t="shared" si="10"/>
        <v>0.62657853736908331</v>
      </c>
      <c r="AC25" s="47">
        <f t="shared" si="11"/>
        <v>5.5335599999999996</v>
      </c>
      <c r="AD25" s="39">
        <f t="shared" si="1"/>
        <v>0.1614769090077732</v>
      </c>
      <c r="AE25" s="44"/>
      <c r="AF25" s="44"/>
      <c r="AG25" s="44"/>
      <c r="AH25" s="45">
        <f t="shared" si="2"/>
        <v>0</v>
      </c>
      <c r="AI25" s="97" t="s">
        <v>211</v>
      </c>
      <c r="AJ25" s="37" t="s">
        <v>221</v>
      </c>
      <c r="AK25" s="86" t="s">
        <v>222</v>
      </c>
      <c r="AL25" s="45" t="s">
        <v>223</v>
      </c>
      <c r="AM25" s="98" t="s">
        <v>215</v>
      </c>
      <c r="AN25" s="96" t="s">
        <v>224</v>
      </c>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row>
    <row r="26" spans="1:153" s="23" customFormat="1" ht="100">
      <c r="A26" s="36">
        <v>43605</v>
      </c>
      <c r="B26" s="37">
        <v>0.23194444444444443</v>
      </c>
      <c r="C26" s="37">
        <v>0.73819444444444438</v>
      </c>
      <c r="D26" s="52">
        <f t="shared" si="3"/>
        <v>0.50624999999999998</v>
      </c>
      <c r="E26" s="31">
        <v>4348</v>
      </c>
      <c r="F26" s="31">
        <v>3996</v>
      </c>
      <c r="G26" s="29">
        <v>4689</v>
      </c>
      <c r="H26" s="30">
        <v>4763</v>
      </c>
      <c r="I26" s="30">
        <v>4014</v>
      </c>
      <c r="J26" s="30">
        <v>4995</v>
      </c>
      <c r="K26" s="38">
        <f t="shared" si="4"/>
        <v>26805</v>
      </c>
      <c r="L26" s="95">
        <v>18014</v>
      </c>
      <c r="M26" s="53">
        <f t="shared" si="12"/>
        <v>26599.999999998545</v>
      </c>
      <c r="N26" s="38">
        <f t="shared" si="5"/>
        <v>205.00000000145519</v>
      </c>
      <c r="O26" s="39">
        <f t="shared" si="6"/>
        <v>7.7067669173483608E-3</v>
      </c>
      <c r="P26" s="40">
        <v>200</v>
      </c>
      <c r="Q26" s="40">
        <f t="shared" si="0"/>
        <v>405.00000000145519</v>
      </c>
      <c r="R26" s="38">
        <f t="shared" si="13"/>
        <v>489429</v>
      </c>
      <c r="S26" s="38">
        <f t="shared" si="14"/>
        <v>1423907</v>
      </c>
      <c r="T26" s="41">
        <f t="shared" si="7"/>
        <v>3.6769547325102883</v>
      </c>
      <c r="U26" s="47">
        <f t="shared" si="8"/>
        <v>5.4148699999999996</v>
      </c>
      <c r="V26" s="28">
        <v>5414.87</v>
      </c>
      <c r="W26" s="47">
        <v>445.47</v>
      </c>
      <c r="X26" s="42">
        <v>0.01</v>
      </c>
      <c r="Y26" s="42">
        <v>35.22</v>
      </c>
      <c r="Z26" s="42">
        <v>39.590000000000003</v>
      </c>
      <c r="AA26" s="43">
        <f t="shared" si="9"/>
        <v>0.67934994306384089</v>
      </c>
      <c r="AB26" s="43">
        <f t="shared" si="10"/>
        <v>0.6412889548937234</v>
      </c>
      <c r="AC26" s="47">
        <f t="shared" si="11"/>
        <v>5.3456400000000004</v>
      </c>
      <c r="AD26" s="39">
        <f t="shared" si="1"/>
        <v>0.15320644718792867</v>
      </c>
      <c r="AE26" s="44"/>
      <c r="AF26" s="44"/>
      <c r="AG26" s="44"/>
      <c r="AH26" s="45">
        <f t="shared" si="2"/>
        <v>0</v>
      </c>
      <c r="AI26" s="97" t="s">
        <v>211</v>
      </c>
      <c r="AJ26" s="37" t="s">
        <v>221</v>
      </c>
      <c r="AK26" s="86" t="s">
        <v>225</v>
      </c>
      <c r="AL26" s="45" t="s">
        <v>226</v>
      </c>
      <c r="AM26" s="98" t="s">
        <v>215</v>
      </c>
      <c r="AN26" s="96" t="s">
        <v>227</v>
      </c>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row>
    <row r="27" spans="1:153" s="23" customFormat="1" ht="112.5">
      <c r="A27" s="36">
        <v>43606</v>
      </c>
      <c r="B27" s="44">
        <v>0.23194444444444443</v>
      </c>
      <c r="C27" s="37">
        <v>0.74930555555555556</v>
      </c>
      <c r="D27" s="52">
        <f t="shared" si="3"/>
        <v>0.51736111111111116</v>
      </c>
      <c r="E27" s="31">
        <v>4521</v>
      </c>
      <c r="F27" s="31">
        <v>4145</v>
      </c>
      <c r="G27" s="29">
        <v>4894</v>
      </c>
      <c r="H27" s="30">
        <v>4964</v>
      </c>
      <c r="I27" s="30">
        <v>3948</v>
      </c>
      <c r="J27" s="30">
        <v>5229</v>
      </c>
      <c r="K27" s="38">
        <f t="shared" si="4"/>
        <v>27701</v>
      </c>
      <c r="L27" s="95">
        <v>18041.5</v>
      </c>
      <c r="M27" s="53">
        <f t="shared" si="12"/>
        <v>27500</v>
      </c>
      <c r="N27" s="38">
        <f t="shared" si="5"/>
        <v>201</v>
      </c>
      <c r="O27" s="39">
        <f t="shared" si="6"/>
        <v>7.3090909090909092E-3</v>
      </c>
      <c r="P27" s="40">
        <v>200</v>
      </c>
      <c r="Q27" s="40">
        <f t="shared" si="0"/>
        <v>401</v>
      </c>
      <c r="R27" s="38">
        <f t="shared" si="13"/>
        <v>517130</v>
      </c>
      <c r="S27" s="38">
        <f t="shared" si="14"/>
        <v>1451608</v>
      </c>
      <c r="T27" s="41">
        <f t="shared" si="7"/>
        <v>3.7998628257887517</v>
      </c>
      <c r="U27" s="47">
        <f t="shared" si="8"/>
        <v>5.6723400000000002</v>
      </c>
      <c r="V27" s="28">
        <v>5672.34</v>
      </c>
      <c r="W27" s="47">
        <v>456.05</v>
      </c>
      <c r="X27" s="42">
        <v>0.01</v>
      </c>
      <c r="Y27" s="42">
        <v>34.49</v>
      </c>
      <c r="Z27" s="42">
        <v>39.1</v>
      </c>
      <c r="AA27" s="43">
        <f t="shared" si="9"/>
        <v>0.67104313314086783</v>
      </c>
      <c r="AB27" s="43">
        <f t="shared" si="10"/>
        <v>0.63471017374008876</v>
      </c>
      <c r="AC27" s="47">
        <f t="shared" si="11"/>
        <v>5.4726000000000008</v>
      </c>
      <c r="AD27" s="39">
        <f t="shared" si="1"/>
        <v>0.158327617741198</v>
      </c>
      <c r="AE27" s="44"/>
      <c r="AF27" s="44"/>
      <c r="AG27" s="44"/>
      <c r="AH27" s="45">
        <f t="shared" si="2"/>
        <v>0</v>
      </c>
      <c r="AI27" s="97" t="s">
        <v>211</v>
      </c>
      <c r="AJ27" s="37" t="s">
        <v>221</v>
      </c>
      <c r="AK27" s="86" t="s">
        <v>228</v>
      </c>
      <c r="AL27" s="45" t="s">
        <v>229</v>
      </c>
      <c r="AM27" s="98" t="s">
        <v>215</v>
      </c>
      <c r="AN27" s="96" t="s">
        <v>230</v>
      </c>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row>
    <row r="28" spans="1:153" s="23" customFormat="1" ht="137.5">
      <c r="A28" s="36">
        <v>43607</v>
      </c>
      <c r="B28" s="44">
        <v>0.2298611111111111</v>
      </c>
      <c r="C28" s="37">
        <v>0.76388888888888884</v>
      </c>
      <c r="D28" s="52">
        <f t="shared" si="3"/>
        <v>0.53402777777777777</v>
      </c>
      <c r="E28" s="31">
        <v>4504</v>
      </c>
      <c r="F28" s="31">
        <v>4126</v>
      </c>
      <c r="G28" s="29">
        <v>4881</v>
      </c>
      <c r="H28" s="30">
        <v>4927</v>
      </c>
      <c r="I28" s="30">
        <v>3933</v>
      </c>
      <c r="J28" s="30">
        <v>5206</v>
      </c>
      <c r="K28" s="38">
        <f t="shared" si="4"/>
        <v>27577</v>
      </c>
      <c r="L28" s="95">
        <v>18068.900000000001</v>
      </c>
      <c r="M28" s="53">
        <f t="shared" si="12"/>
        <v>27400.000000001455</v>
      </c>
      <c r="N28" s="38">
        <f t="shared" si="5"/>
        <v>176.99999999854481</v>
      </c>
      <c r="O28" s="39">
        <f t="shared" si="6"/>
        <v>6.4598540145450875E-3</v>
      </c>
      <c r="P28" s="40">
        <v>100</v>
      </c>
      <c r="Q28" s="40">
        <f t="shared" si="0"/>
        <v>276.99999999854481</v>
      </c>
      <c r="R28" s="38">
        <f t="shared" si="13"/>
        <v>544707</v>
      </c>
      <c r="S28" s="38">
        <f t="shared" si="14"/>
        <v>1479185</v>
      </c>
      <c r="T28" s="41">
        <f t="shared" si="7"/>
        <v>3.7828532235939645</v>
      </c>
      <c r="U28" s="47">
        <f t="shared" si="8"/>
        <v>5.7255099999999999</v>
      </c>
      <c r="V28" s="28">
        <v>5725.51</v>
      </c>
      <c r="W28" s="47">
        <v>442.59</v>
      </c>
      <c r="X28" s="42">
        <v>0.01</v>
      </c>
      <c r="Y28" s="50">
        <v>34.42</v>
      </c>
      <c r="Z28" s="50">
        <v>39.43</v>
      </c>
      <c r="AA28" s="43">
        <f t="shared" si="9"/>
        <v>0.66687249320897457</v>
      </c>
      <c r="AB28" s="43">
        <f t="shared" si="10"/>
        <v>0.6299202881132735</v>
      </c>
      <c r="AC28" s="47">
        <f t="shared" si="11"/>
        <v>5.3110799999999996</v>
      </c>
      <c r="AD28" s="39">
        <f t="shared" si="1"/>
        <v>0.15761888431641519</v>
      </c>
      <c r="AE28" s="44"/>
      <c r="AF28" s="44"/>
      <c r="AG28" s="44"/>
      <c r="AH28" s="45">
        <f t="shared" si="2"/>
        <v>0</v>
      </c>
      <c r="AI28" s="97" t="s">
        <v>211</v>
      </c>
      <c r="AJ28" s="37" t="s">
        <v>231</v>
      </c>
      <c r="AK28" s="86" t="s">
        <v>232</v>
      </c>
      <c r="AL28" s="45" t="s">
        <v>233</v>
      </c>
      <c r="AM28" s="98" t="s">
        <v>215</v>
      </c>
      <c r="AN28" s="96" t="s">
        <v>234</v>
      </c>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row>
    <row r="29" spans="1:153" s="23" customFormat="1" ht="117" customHeight="1">
      <c r="A29" s="36">
        <v>43608</v>
      </c>
      <c r="B29" s="44">
        <v>0.23263888888888887</v>
      </c>
      <c r="C29" s="37">
        <v>0.7583333333333333</v>
      </c>
      <c r="D29" s="52">
        <f t="shared" si="3"/>
        <v>0.52569444444444446</v>
      </c>
      <c r="E29" s="31">
        <v>4346</v>
      </c>
      <c r="F29" s="28">
        <v>3975</v>
      </c>
      <c r="G29" s="31">
        <v>4461</v>
      </c>
      <c r="H29" s="31">
        <v>4695</v>
      </c>
      <c r="I29" s="30">
        <v>4284</v>
      </c>
      <c r="J29" s="30">
        <v>4930</v>
      </c>
      <c r="K29" s="38">
        <f>SUM(E29:J29)</f>
        <v>26691</v>
      </c>
      <c r="L29" s="95">
        <v>18095.400000000001</v>
      </c>
      <c r="M29" s="53">
        <f t="shared" si="12"/>
        <v>26500</v>
      </c>
      <c r="N29" s="38">
        <f t="shared" si="5"/>
        <v>191</v>
      </c>
      <c r="O29" s="39">
        <f t="shared" si="6"/>
        <v>7.2075471698113212E-3</v>
      </c>
      <c r="P29" s="40">
        <v>200</v>
      </c>
      <c r="Q29" s="40">
        <f t="shared" si="0"/>
        <v>391</v>
      </c>
      <c r="R29" s="38">
        <f t="shared" si="13"/>
        <v>571398</v>
      </c>
      <c r="S29" s="38">
        <f t="shared" si="14"/>
        <v>1505876</v>
      </c>
      <c r="T29" s="41">
        <f t="shared" si="7"/>
        <v>3.6613168724279834</v>
      </c>
      <c r="U29" s="47">
        <f t="shared" si="8"/>
        <v>5.4051400000000003</v>
      </c>
      <c r="V29" s="28">
        <v>5405.14</v>
      </c>
      <c r="W29" s="47">
        <v>431.28</v>
      </c>
      <c r="X29" s="42">
        <v>0.02</v>
      </c>
      <c r="Y29" s="42">
        <v>34.51</v>
      </c>
      <c r="Z29" s="42">
        <v>38.31</v>
      </c>
      <c r="AA29" s="43">
        <f t="shared" si="9"/>
        <v>0.67287341378960219</v>
      </c>
      <c r="AB29" s="43">
        <f t="shared" si="10"/>
        <v>0.63848258446145012</v>
      </c>
      <c r="AC29" s="47">
        <f t="shared" si="11"/>
        <v>5.1753599999999995</v>
      </c>
      <c r="AD29" s="39">
        <f t="shared" si="1"/>
        <v>0.15255486968449933</v>
      </c>
      <c r="AE29" s="44"/>
      <c r="AF29" s="44"/>
      <c r="AG29" s="44"/>
      <c r="AH29" s="45">
        <f t="shared" si="2"/>
        <v>0</v>
      </c>
      <c r="AI29" s="97" t="s">
        <v>235</v>
      </c>
      <c r="AJ29" s="37" t="s">
        <v>236</v>
      </c>
      <c r="AK29" s="86" t="s">
        <v>237</v>
      </c>
      <c r="AL29" s="45" t="s">
        <v>238</v>
      </c>
      <c r="AM29" s="99" t="s">
        <v>239</v>
      </c>
      <c r="AN29" s="96" t="s">
        <v>240</v>
      </c>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row>
    <row r="30" spans="1:153" s="23" customFormat="1" ht="125">
      <c r="A30" s="36">
        <v>43609</v>
      </c>
      <c r="B30" s="44">
        <v>0.24583333333333335</v>
      </c>
      <c r="C30" s="37">
        <v>0.7597222222222223</v>
      </c>
      <c r="D30" s="52">
        <f t="shared" si="3"/>
        <v>0.51388888888888895</v>
      </c>
      <c r="E30" s="28">
        <v>5127</v>
      </c>
      <c r="F30" s="28">
        <v>4691</v>
      </c>
      <c r="G30" s="28">
        <v>5640</v>
      </c>
      <c r="H30" s="28">
        <v>5563</v>
      </c>
      <c r="I30" s="28">
        <v>4000</v>
      </c>
      <c r="J30" s="28">
        <v>5837</v>
      </c>
      <c r="K30" s="38">
        <f t="shared" si="4"/>
        <v>30858</v>
      </c>
      <c r="L30" s="95">
        <v>18126</v>
      </c>
      <c r="M30" s="53">
        <f>(L30-L29)*1000</f>
        <v>30599.999999998545</v>
      </c>
      <c r="N30" s="38">
        <f t="shared" si="5"/>
        <v>258.00000000145519</v>
      </c>
      <c r="O30" s="39">
        <f t="shared" si="6"/>
        <v>8.4313725490675635E-3</v>
      </c>
      <c r="P30" s="40">
        <v>200</v>
      </c>
      <c r="Q30" s="40">
        <f t="shared" si="0"/>
        <v>458.00000000145519</v>
      </c>
      <c r="R30" s="38">
        <f t="shared" si="13"/>
        <v>602256</v>
      </c>
      <c r="S30" s="38">
        <f t="shared" si="14"/>
        <v>1536734</v>
      </c>
      <c r="T30" s="41">
        <f t="shared" si="7"/>
        <v>4.2329218106995885</v>
      </c>
      <c r="U30" s="47">
        <f t="shared" si="8"/>
        <v>6.6894</v>
      </c>
      <c r="V30" s="47">
        <v>6689.4</v>
      </c>
      <c r="W30" s="47">
        <v>531.46</v>
      </c>
      <c r="X30" s="42">
        <v>0.04</v>
      </c>
      <c r="Y30" s="41">
        <v>35.96</v>
      </c>
      <c r="Z30" s="41">
        <v>41.7</v>
      </c>
      <c r="AA30" s="43">
        <f t="shared" si="9"/>
        <v>0.64578684481091686</v>
      </c>
      <c r="AB30" s="43">
        <f t="shared" si="10"/>
        <v>0.60437382602688239</v>
      </c>
      <c r="AC30" s="47">
        <f t="shared" si="11"/>
        <v>6.3775200000000005</v>
      </c>
      <c r="AD30" s="39">
        <f t="shared" si="1"/>
        <v>0.17637174211248285</v>
      </c>
      <c r="AE30" s="44"/>
      <c r="AF30" s="44"/>
      <c r="AG30" s="44"/>
      <c r="AH30" s="45">
        <f t="shared" si="2"/>
        <v>0</v>
      </c>
      <c r="AI30" s="97" t="s">
        <v>241</v>
      </c>
      <c r="AJ30" s="37" t="s">
        <v>242</v>
      </c>
      <c r="AK30" s="86" t="s">
        <v>245</v>
      </c>
      <c r="AL30" s="45" t="s">
        <v>246</v>
      </c>
      <c r="AM30" s="99" t="s">
        <v>243</v>
      </c>
      <c r="AN30" s="96" t="s">
        <v>244</v>
      </c>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row>
    <row r="31" spans="1:153" s="23" customFormat="1" ht="87.5">
      <c r="A31" s="36">
        <v>43610</v>
      </c>
      <c r="B31" s="37">
        <v>0.2298611111111111</v>
      </c>
      <c r="C31" s="37">
        <v>0.7597222222222223</v>
      </c>
      <c r="D31" s="52">
        <f t="shared" si="3"/>
        <v>0.52986111111111123</v>
      </c>
      <c r="E31" s="30">
        <v>4448</v>
      </c>
      <c r="F31" s="30">
        <v>4097</v>
      </c>
      <c r="G31" s="30">
        <v>4939</v>
      </c>
      <c r="H31" s="30">
        <v>4937</v>
      </c>
      <c r="I31" s="30">
        <v>5326</v>
      </c>
      <c r="J31" s="30">
        <v>5192</v>
      </c>
      <c r="K31" s="38">
        <f t="shared" si="4"/>
        <v>28939</v>
      </c>
      <c r="L31" s="95">
        <v>18154.7</v>
      </c>
      <c r="M31" s="53">
        <f t="shared" si="12"/>
        <v>28700.000000000728</v>
      </c>
      <c r="N31" s="38">
        <f t="shared" si="5"/>
        <v>238.9999999992724</v>
      </c>
      <c r="O31" s="39">
        <f>N31/M30</f>
        <v>7.8104575163164634E-3</v>
      </c>
      <c r="P31" s="40">
        <v>100</v>
      </c>
      <c r="Q31" s="40">
        <f t="shared" si="0"/>
        <v>338.9999999992724</v>
      </c>
      <c r="R31" s="38">
        <f t="shared" si="13"/>
        <v>631195</v>
      </c>
      <c r="S31" s="38">
        <f t="shared" si="14"/>
        <v>1565673</v>
      </c>
      <c r="T31" s="41">
        <f t="shared" si="7"/>
        <v>3.9696844993141291</v>
      </c>
      <c r="U31" s="47">
        <f t="shared" si="8"/>
        <v>5.7783699999999998</v>
      </c>
      <c r="V31" s="28">
        <v>5778.37</v>
      </c>
      <c r="W31" s="47">
        <v>453.7</v>
      </c>
      <c r="X31" s="42">
        <v>0.08</v>
      </c>
      <c r="Y31" s="41">
        <v>36.31</v>
      </c>
      <c r="Z31" s="41">
        <v>40.950000000000003</v>
      </c>
      <c r="AA31" s="43">
        <f t="shared" si="9"/>
        <v>0.68804037621307879</v>
      </c>
      <c r="AB31" s="43">
        <f t="shared" si="10"/>
        <v>0.64589927925078017</v>
      </c>
      <c r="AC31" s="47">
        <f t="shared" si="11"/>
        <v>5.4443999999999999</v>
      </c>
      <c r="AD31" s="39">
        <f t="shared" si="1"/>
        <v>0.16540352080475537</v>
      </c>
      <c r="AE31" s="44"/>
      <c r="AF31" s="44"/>
      <c r="AG31" s="44"/>
      <c r="AH31" s="45">
        <f t="shared" si="2"/>
        <v>0</v>
      </c>
      <c r="AI31" s="97" t="s">
        <v>202</v>
      </c>
      <c r="AJ31" s="37" t="s">
        <v>247</v>
      </c>
      <c r="AK31" s="86" t="s">
        <v>249</v>
      </c>
      <c r="AL31" s="45" t="s">
        <v>248</v>
      </c>
      <c r="AM31" s="98" t="s">
        <v>203</v>
      </c>
      <c r="AN31" s="96" t="s">
        <v>250</v>
      </c>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row>
    <row r="32" spans="1:153" s="23" customFormat="1" ht="75">
      <c r="A32" s="36">
        <v>43611</v>
      </c>
      <c r="B32" s="37">
        <v>0.23124999999999998</v>
      </c>
      <c r="C32" s="37">
        <v>0.75</v>
      </c>
      <c r="D32" s="52">
        <f t="shared" si="3"/>
        <v>0.51875000000000004</v>
      </c>
      <c r="E32" s="30">
        <v>3730</v>
      </c>
      <c r="F32" s="30">
        <v>3386</v>
      </c>
      <c r="G32" s="30">
        <v>3976</v>
      </c>
      <c r="H32" s="30">
        <v>4162</v>
      </c>
      <c r="I32" s="30">
        <v>4419</v>
      </c>
      <c r="J32" s="30">
        <v>4277</v>
      </c>
      <c r="K32" s="38">
        <f t="shared" si="4"/>
        <v>23950</v>
      </c>
      <c r="L32" s="95">
        <v>18178.400000000001</v>
      </c>
      <c r="M32" s="53">
        <f t="shared" si="12"/>
        <v>23700.000000000728</v>
      </c>
      <c r="N32" s="38">
        <f t="shared" ref="N32:N37" si="15">K32-M32</f>
        <v>249.9999999992724</v>
      </c>
      <c r="O32" s="39">
        <f>N32/M31</f>
        <v>8.710801393702651E-3</v>
      </c>
      <c r="P32" s="40">
        <v>200</v>
      </c>
      <c r="Q32" s="40">
        <f t="shared" si="0"/>
        <v>449.9999999992724</v>
      </c>
      <c r="R32" s="38">
        <f t="shared" si="13"/>
        <v>655145</v>
      </c>
      <c r="S32" s="38">
        <f t="shared" si="14"/>
        <v>1589623</v>
      </c>
      <c r="T32" s="41">
        <f t="shared" si="7"/>
        <v>3.2853223593964334</v>
      </c>
      <c r="U32" s="47">
        <f t="shared" si="8"/>
        <v>4.7099200000000003</v>
      </c>
      <c r="V32" s="28">
        <v>4709.92</v>
      </c>
      <c r="W32" s="76">
        <v>377.83</v>
      </c>
      <c r="X32" s="42">
        <v>0.3</v>
      </c>
      <c r="Y32" s="41">
        <v>34.39</v>
      </c>
      <c r="Z32" s="41">
        <v>38.54</v>
      </c>
      <c r="AA32" s="43">
        <f t="shared" si="9"/>
        <v>0.69841281530779886</v>
      </c>
      <c r="AB32" s="43">
        <f t="shared" si="10"/>
        <v>0.6620998187538113</v>
      </c>
      <c r="AC32" s="47">
        <f t="shared" si="11"/>
        <v>4.5339600000000004</v>
      </c>
      <c r="AD32" s="39">
        <f t="shared" si="1"/>
        <v>0.13688843164151807</v>
      </c>
      <c r="AE32" s="44"/>
      <c r="AF32" s="44"/>
      <c r="AG32" s="44"/>
      <c r="AH32" s="45">
        <f t="shared" si="2"/>
        <v>0</v>
      </c>
      <c r="AI32" s="97" t="s">
        <v>202</v>
      </c>
      <c r="AJ32" s="37">
        <v>0.23124999999999998</v>
      </c>
      <c r="AK32" s="86">
        <v>0.75</v>
      </c>
      <c r="AL32" s="45">
        <f t="shared" ref="AL32:AL37" si="16">AK32-AJ32</f>
        <v>0.51875000000000004</v>
      </c>
      <c r="AM32" s="98" t="s">
        <v>203</v>
      </c>
      <c r="AN32" s="96" t="s">
        <v>251</v>
      </c>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row>
    <row r="33" spans="1:153" s="23" customFormat="1" ht="75">
      <c r="A33" s="36">
        <v>43612</v>
      </c>
      <c r="B33" s="37">
        <v>0.23333333333333331</v>
      </c>
      <c r="C33" s="37">
        <v>0.74791666666666667</v>
      </c>
      <c r="D33" s="52">
        <f t="shared" si="3"/>
        <v>0.51458333333333339</v>
      </c>
      <c r="E33" s="30">
        <v>4143</v>
      </c>
      <c r="F33" s="30">
        <v>3753</v>
      </c>
      <c r="G33" s="30">
        <v>4489</v>
      </c>
      <c r="H33" s="30">
        <v>4651</v>
      </c>
      <c r="I33" s="30">
        <v>4854</v>
      </c>
      <c r="J33" s="30">
        <v>4685</v>
      </c>
      <c r="K33" s="38">
        <f t="shared" si="4"/>
        <v>26575</v>
      </c>
      <c r="L33" s="95">
        <v>18204.8</v>
      </c>
      <c r="M33" s="53">
        <f t="shared" si="12"/>
        <v>26399.999999997817</v>
      </c>
      <c r="N33" s="38">
        <f t="shared" si="15"/>
        <v>175.00000000218279</v>
      </c>
      <c r="O33" s="39">
        <f>N33/M32</f>
        <v>7.3839662448176129E-3</v>
      </c>
      <c r="P33" s="40">
        <v>200</v>
      </c>
      <c r="Q33" s="40">
        <f t="shared" si="0"/>
        <v>375.00000000218279</v>
      </c>
      <c r="R33" s="38">
        <f t="shared" si="13"/>
        <v>681720</v>
      </c>
      <c r="S33" s="38">
        <f t="shared" si="14"/>
        <v>1616198</v>
      </c>
      <c r="T33" s="41">
        <f t="shared" si="7"/>
        <v>3.6454046639231823</v>
      </c>
      <c r="U33" s="47">
        <f t="shared" si="8"/>
        <v>5.18499</v>
      </c>
      <c r="V33" s="28">
        <v>5184.99</v>
      </c>
      <c r="W33" s="47">
        <v>419.53</v>
      </c>
      <c r="X33" s="42">
        <v>1.7999999999999999E-2</v>
      </c>
      <c r="Y33" s="41">
        <v>34.74</v>
      </c>
      <c r="Z33" s="41">
        <v>38.97</v>
      </c>
      <c r="AA33" s="43">
        <f t="shared" si="9"/>
        <v>0.70358369297649215</v>
      </c>
      <c r="AB33" s="43">
        <f t="shared" si="10"/>
        <v>0.66584008648350679</v>
      </c>
      <c r="AC33" s="47">
        <f t="shared" si="11"/>
        <v>5.0343599999999995</v>
      </c>
      <c r="AD33" s="39">
        <f t="shared" si="1"/>
        <v>0.15189186099679927</v>
      </c>
      <c r="AE33" s="44"/>
      <c r="AF33" s="44"/>
      <c r="AG33" s="44"/>
      <c r="AH33" s="45">
        <f t="shared" si="2"/>
        <v>0</v>
      </c>
      <c r="AI33" s="97" t="s">
        <v>202</v>
      </c>
      <c r="AJ33" s="37">
        <v>0.23333333333333331</v>
      </c>
      <c r="AK33" s="37">
        <v>0.74791666666666667</v>
      </c>
      <c r="AL33" s="45">
        <f t="shared" si="16"/>
        <v>0.51458333333333339</v>
      </c>
      <c r="AM33" s="98" t="s">
        <v>203</v>
      </c>
      <c r="AN33" s="96" t="s">
        <v>252</v>
      </c>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row>
    <row r="34" spans="1:153" s="23" customFormat="1" ht="75">
      <c r="A34" s="36">
        <v>43613</v>
      </c>
      <c r="B34" s="37">
        <v>0.22638888888888889</v>
      </c>
      <c r="C34" s="37">
        <v>0.76041666666666663</v>
      </c>
      <c r="D34" s="52">
        <f t="shared" si="3"/>
        <v>0.53402777777777777</v>
      </c>
      <c r="E34" s="30">
        <v>5098</v>
      </c>
      <c r="F34" s="30">
        <v>4612</v>
      </c>
      <c r="G34" s="30">
        <v>5487</v>
      </c>
      <c r="H34" s="30">
        <v>5556</v>
      </c>
      <c r="I34" s="30">
        <v>6024</v>
      </c>
      <c r="J34" s="30">
        <v>5841</v>
      </c>
      <c r="K34" s="38">
        <f t="shared" si="4"/>
        <v>32618</v>
      </c>
      <c r="L34" s="95">
        <v>18237.2</v>
      </c>
      <c r="M34" s="53">
        <f t="shared" si="12"/>
        <v>32400.000000001455</v>
      </c>
      <c r="N34" s="38">
        <f t="shared" si="15"/>
        <v>217.99999999854481</v>
      </c>
      <c r="O34" s="39">
        <f>N34/M33</f>
        <v>8.2575757575213196E-3</v>
      </c>
      <c r="P34" s="40">
        <v>100</v>
      </c>
      <c r="Q34" s="40">
        <f t="shared" si="0"/>
        <v>317.99999999854481</v>
      </c>
      <c r="R34" s="38">
        <f t="shared" si="13"/>
        <v>714338</v>
      </c>
      <c r="S34" s="38">
        <f t="shared" si="14"/>
        <v>1648816</v>
      </c>
      <c r="T34" s="41">
        <f t="shared" si="7"/>
        <v>4.4743484224965711</v>
      </c>
      <c r="U34" s="47">
        <f t="shared" si="8"/>
        <v>6.3400600000000003</v>
      </c>
      <c r="V34" s="28">
        <v>6340.06</v>
      </c>
      <c r="W34" s="47">
        <v>494.09</v>
      </c>
      <c r="X34" s="42">
        <v>0.18</v>
      </c>
      <c r="Y34" s="47">
        <v>34.6</v>
      </c>
      <c r="Z34" s="41">
        <v>39.770000000000003</v>
      </c>
      <c r="AA34" s="43">
        <f t="shared" si="9"/>
        <v>0.70655934774468354</v>
      </c>
      <c r="AB34" s="43">
        <f t="shared" si="10"/>
        <v>0.66648556253051783</v>
      </c>
      <c r="AC34" s="47">
        <f t="shared" si="11"/>
        <v>5.9290799999999999</v>
      </c>
      <c r="AD34" s="39">
        <f t="shared" si="1"/>
        <v>0.18643118427069044</v>
      </c>
      <c r="AE34" s="44"/>
      <c r="AF34" s="44"/>
      <c r="AG34" s="44"/>
      <c r="AH34" s="45">
        <f t="shared" si="2"/>
        <v>0</v>
      </c>
      <c r="AI34" s="97" t="s">
        <v>202</v>
      </c>
      <c r="AJ34" s="44">
        <v>0.22638888888888889</v>
      </c>
      <c r="AK34" s="44">
        <v>0.67708333333333337</v>
      </c>
      <c r="AL34" s="45">
        <f t="shared" si="16"/>
        <v>0.45069444444444451</v>
      </c>
      <c r="AM34" s="98" t="s">
        <v>203</v>
      </c>
      <c r="AN34" s="96" t="s">
        <v>253</v>
      </c>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row>
    <row r="35" spans="1:153" s="23" customFormat="1" ht="75">
      <c r="A35" s="36">
        <v>43614</v>
      </c>
      <c r="B35" s="37">
        <v>0.23194444444444443</v>
      </c>
      <c r="C35" s="37">
        <v>0.66388888888888886</v>
      </c>
      <c r="D35" s="52">
        <f t="shared" si="3"/>
        <v>0.43194444444444446</v>
      </c>
      <c r="E35" s="31">
        <v>4490</v>
      </c>
      <c r="F35" s="31">
        <v>4076</v>
      </c>
      <c r="G35" s="29">
        <v>4839</v>
      </c>
      <c r="H35" s="30">
        <v>4917</v>
      </c>
      <c r="I35" s="30">
        <v>5327</v>
      </c>
      <c r="J35" s="30">
        <v>5188</v>
      </c>
      <c r="K35" s="38">
        <f t="shared" si="4"/>
        <v>28837</v>
      </c>
      <c r="L35" s="95">
        <v>18265.8</v>
      </c>
      <c r="M35" s="53">
        <f t="shared" si="12"/>
        <v>28599.999999998545</v>
      </c>
      <c r="N35" s="38">
        <f t="shared" si="15"/>
        <v>237.00000000145519</v>
      </c>
      <c r="O35" s="39">
        <f>N35/M34</f>
        <v>7.3148148148593998E-3</v>
      </c>
      <c r="P35" s="40">
        <v>100</v>
      </c>
      <c r="Q35" s="40">
        <f t="shared" si="0"/>
        <v>337.00000000145519</v>
      </c>
      <c r="R35" s="38">
        <f t="shared" si="13"/>
        <v>743175</v>
      </c>
      <c r="S35" s="38">
        <f t="shared" si="14"/>
        <v>1677653</v>
      </c>
      <c r="T35" s="41">
        <f t="shared" si="7"/>
        <v>3.9556927297668039</v>
      </c>
      <c r="U35" s="47">
        <f t="shared" si="8"/>
        <v>5.5546199999999999</v>
      </c>
      <c r="V35" s="28">
        <v>5554.62</v>
      </c>
      <c r="W35" s="47">
        <v>535.15</v>
      </c>
      <c r="X35" s="42">
        <v>0.23</v>
      </c>
      <c r="Y35" s="41">
        <v>33.369999999999997</v>
      </c>
      <c r="Z35" s="41">
        <v>39.49</v>
      </c>
      <c r="AA35" s="43">
        <f t="shared" si="9"/>
        <v>0.71303013515160196</v>
      </c>
      <c r="AB35" s="43">
        <f t="shared" si="10"/>
        <v>0.67335599758355058</v>
      </c>
      <c r="AC35" s="47">
        <f t="shared" si="11"/>
        <v>6.4217999999999993</v>
      </c>
      <c r="AD35" s="39">
        <f t="shared" si="1"/>
        <v>0.16482053040695016</v>
      </c>
      <c r="AE35" s="44"/>
      <c r="AF35" s="44"/>
      <c r="AG35" s="44"/>
      <c r="AH35" s="45">
        <f t="shared" si="2"/>
        <v>0</v>
      </c>
      <c r="AI35" s="97" t="s">
        <v>202</v>
      </c>
      <c r="AJ35" s="44">
        <v>0.23194444444444443</v>
      </c>
      <c r="AK35" s="44">
        <v>0.66388888888888886</v>
      </c>
      <c r="AL35" s="45">
        <f t="shared" si="16"/>
        <v>0.43194444444444446</v>
      </c>
      <c r="AM35" s="98" t="s">
        <v>203</v>
      </c>
      <c r="AN35" s="96" t="s">
        <v>254</v>
      </c>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row>
    <row r="36" spans="1:153" s="28" customFormat="1" ht="137.25" customHeight="1">
      <c r="A36" s="36">
        <v>43615</v>
      </c>
      <c r="B36" s="37">
        <v>0.23611111111111113</v>
      </c>
      <c r="C36" s="37">
        <v>0.75694444444444453</v>
      </c>
      <c r="D36" s="52">
        <f>C36-B36</f>
        <v>0.52083333333333337</v>
      </c>
      <c r="E36" s="31">
        <v>5094</v>
      </c>
      <c r="F36" s="31">
        <v>4782</v>
      </c>
      <c r="G36" s="29">
        <v>3475</v>
      </c>
      <c r="H36" s="30">
        <v>5842</v>
      </c>
      <c r="I36" s="30">
        <v>6354</v>
      </c>
      <c r="J36" s="30">
        <v>5898</v>
      </c>
      <c r="K36" s="38">
        <f>SUM(E36:J36)</f>
        <v>31445</v>
      </c>
      <c r="L36" s="95">
        <v>18297</v>
      </c>
      <c r="M36" s="53">
        <f t="shared" si="12"/>
        <v>31200.000000000728</v>
      </c>
      <c r="N36" s="38">
        <f t="shared" si="15"/>
        <v>244.9999999992724</v>
      </c>
      <c r="O36" s="39">
        <f>N36/M34</f>
        <v>7.5617283950389323E-3</v>
      </c>
      <c r="P36" s="40">
        <v>200</v>
      </c>
      <c r="Q36" s="40">
        <f t="shared" si="0"/>
        <v>444.9999999992724</v>
      </c>
      <c r="R36" s="38">
        <f t="shared" si="13"/>
        <v>774620</v>
      </c>
      <c r="S36" s="38">
        <f t="shared" si="14"/>
        <v>1709098</v>
      </c>
      <c r="T36" s="41">
        <f t="shared" si="7"/>
        <v>4.3134430727023316</v>
      </c>
      <c r="U36" s="47">
        <f t="shared" si="8"/>
        <v>0</v>
      </c>
      <c r="W36" s="47"/>
      <c r="X36" s="42"/>
      <c r="Z36" s="41"/>
      <c r="AA36" s="43" t="e">
        <f t="shared" si="9"/>
        <v>#DIV/0!</v>
      </c>
      <c r="AB36" s="43" t="e">
        <f t="shared" si="10"/>
        <v>#DIV/0!</v>
      </c>
      <c r="AC36" s="47">
        <f t="shared" si="11"/>
        <v>0</v>
      </c>
      <c r="AD36" s="39">
        <f t="shared" si="1"/>
        <v>0.1797267946959305</v>
      </c>
      <c r="AE36" s="44"/>
      <c r="AF36" s="44"/>
      <c r="AG36" s="44"/>
      <c r="AH36" s="45">
        <f t="shared" si="2"/>
        <v>0</v>
      </c>
      <c r="AI36" s="97" t="s">
        <v>255</v>
      </c>
      <c r="AJ36" s="44">
        <v>0.23611111111111113</v>
      </c>
      <c r="AK36" s="44">
        <v>0.75694444444444453</v>
      </c>
      <c r="AL36" s="45">
        <f t="shared" si="16"/>
        <v>0.52083333333333337</v>
      </c>
      <c r="AM36" s="98" t="s">
        <v>203</v>
      </c>
      <c r="AN36" s="96" t="s">
        <v>256</v>
      </c>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row>
    <row r="37" spans="1:153" s="91" customFormat="1" ht="156" customHeight="1">
      <c r="A37" s="36">
        <v>43616</v>
      </c>
      <c r="B37" s="103">
        <v>0.23333333333333331</v>
      </c>
      <c r="C37" s="103">
        <v>0.76041666666666663</v>
      </c>
      <c r="D37" s="52">
        <f>C37-B37</f>
        <v>0.52708333333333335</v>
      </c>
      <c r="E37" s="104">
        <v>5171</v>
      </c>
      <c r="F37" s="104">
        <v>4690</v>
      </c>
      <c r="G37" s="104">
        <v>3918</v>
      </c>
      <c r="H37" s="104">
        <v>5645</v>
      </c>
      <c r="I37" s="104">
        <v>6123</v>
      </c>
      <c r="J37" s="104">
        <v>5817</v>
      </c>
      <c r="K37" s="38">
        <f>SUM(E37:J37)</f>
        <v>31364</v>
      </c>
      <c r="L37" s="95">
        <v>18328.2</v>
      </c>
      <c r="M37" s="53">
        <f t="shared" si="12"/>
        <v>31200.000000000728</v>
      </c>
      <c r="N37" s="38">
        <f t="shared" si="15"/>
        <v>163.9999999992724</v>
      </c>
      <c r="O37" s="39">
        <f>N37/M35</f>
        <v>5.7342657342405855E-3</v>
      </c>
      <c r="P37" s="40">
        <v>200</v>
      </c>
      <c r="Q37" s="40">
        <f t="shared" si="0"/>
        <v>363.9999999992724</v>
      </c>
      <c r="R37" s="38">
        <f t="shared" si="13"/>
        <v>805984</v>
      </c>
      <c r="S37" s="38">
        <f>S36+K37</f>
        <v>1740462</v>
      </c>
      <c r="T37" s="41">
        <f>K37/7290</f>
        <v>4.3023319615912206</v>
      </c>
      <c r="U37" s="47">
        <f>V37/1000</f>
        <v>0</v>
      </c>
      <c r="V37" s="104"/>
      <c r="W37" s="104"/>
      <c r="X37" s="42"/>
      <c r="Y37" s="43"/>
      <c r="Z37" s="39"/>
      <c r="AA37" s="43" t="e">
        <f t="shared" si="9"/>
        <v>#DIV/0!</v>
      </c>
      <c r="AB37" s="43" t="e">
        <f t="shared" si="10"/>
        <v>#DIV/0!</v>
      </c>
      <c r="AC37" s="47">
        <f t="shared" si="11"/>
        <v>0</v>
      </c>
      <c r="AD37" s="39">
        <f t="shared" si="1"/>
        <v>0.17926383173296753</v>
      </c>
      <c r="AE37" s="104"/>
      <c r="AF37" s="104"/>
      <c r="AG37" s="104"/>
      <c r="AH37" s="45">
        <f t="shared" si="2"/>
        <v>0</v>
      </c>
      <c r="AI37" s="97" t="s">
        <v>255</v>
      </c>
      <c r="AJ37" s="103">
        <v>0.23333333333333331</v>
      </c>
      <c r="AK37" s="103">
        <v>0.76041666666666663</v>
      </c>
      <c r="AL37" s="45">
        <f t="shared" si="16"/>
        <v>0.52708333333333335</v>
      </c>
      <c r="AM37" s="98" t="s">
        <v>203</v>
      </c>
      <c r="AN37" s="93" t="s">
        <v>257</v>
      </c>
    </row>
    <row r="38" spans="1:153">
      <c r="A38" s="20"/>
      <c r="E38" s="87">
        <f>SUM(E7:E37)</f>
        <v>129933</v>
      </c>
      <c r="F38" s="87">
        <f t="shared" ref="F38:K38" si="17">SUM(F7:F37)</f>
        <v>114748</v>
      </c>
      <c r="G38" s="87">
        <f t="shared" si="17"/>
        <v>126494</v>
      </c>
      <c r="H38" s="87">
        <f t="shared" si="17"/>
        <v>143356</v>
      </c>
      <c r="I38" s="87">
        <f t="shared" si="17"/>
        <v>136520</v>
      </c>
      <c r="J38" s="87">
        <f t="shared" si="17"/>
        <v>154933</v>
      </c>
      <c r="K38" s="87">
        <f t="shared" si="17"/>
        <v>805984</v>
      </c>
      <c r="L38" s="87"/>
      <c r="M38" s="87"/>
      <c r="N38" s="2"/>
      <c r="O38" s="21"/>
      <c r="P38" s="1"/>
      <c r="Q38" s="1"/>
      <c r="R38" s="2"/>
      <c r="S38" s="24"/>
      <c r="T38" s="25"/>
      <c r="Y38" s="26"/>
      <c r="Z38" s="21"/>
    </row>
    <row r="39" spans="1:153">
      <c r="A39" s="20"/>
      <c r="K39" s="2"/>
      <c r="L39" s="2"/>
      <c r="M39" s="2"/>
      <c r="N39" s="2"/>
      <c r="O39" s="21"/>
      <c r="P39" s="1"/>
      <c r="Q39" s="1"/>
      <c r="R39" s="2"/>
      <c r="S39" s="24"/>
      <c r="T39" s="25"/>
      <c r="Y39" s="26"/>
      <c r="Z39" s="21"/>
    </row>
    <row r="40" spans="1:153">
      <c r="A40" s="20"/>
      <c r="K40" s="2"/>
      <c r="L40" s="2"/>
      <c r="M40" s="2"/>
      <c r="N40" s="2"/>
      <c r="O40" s="21"/>
      <c r="P40" s="1"/>
      <c r="Q40" s="1"/>
      <c r="R40" s="2"/>
      <c r="S40" s="24"/>
      <c r="T40" s="25"/>
      <c r="Y40" s="26"/>
      <c r="Z40" s="21"/>
    </row>
    <row r="41" spans="1:153">
      <c r="A41" s="20"/>
      <c r="K41" s="2"/>
      <c r="L41" s="2"/>
      <c r="M41" s="2"/>
      <c r="N41" s="2"/>
      <c r="O41" s="21"/>
      <c r="P41" s="1"/>
      <c r="Q41" s="1"/>
      <c r="R41" s="2"/>
      <c r="S41" s="24"/>
      <c r="T41" s="25"/>
      <c r="Y41" s="26"/>
      <c r="Z41" s="21"/>
    </row>
    <row r="42" spans="1:153">
      <c r="A42" s="20"/>
      <c r="K42" s="2"/>
      <c r="L42" s="2"/>
      <c r="M42" s="2"/>
      <c r="N42" s="2"/>
      <c r="O42" s="21"/>
      <c r="P42" s="1"/>
      <c r="Q42" s="1"/>
      <c r="R42" s="2"/>
      <c r="S42" s="24"/>
      <c r="T42" s="25"/>
      <c r="Y42" s="26"/>
      <c r="Z42" s="21"/>
    </row>
    <row r="43" spans="1:153">
      <c r="A43" s="20"/>
      <c r="K43" s="2"/>
      <c r="L43" s="2"/>
      <c r="M43" s="2"/>
      <c r="N43" s="2"/>
      <c r="O43" s="21"/>
      <c r="P43" s="1"/>
      <c r="Q43" s="1"/>
      <c r="R43" s="2"/>
      <c r="S43" s="24"/>
      <c r="T43" s="25"/>
      <c r="U43" s="27"/>
      <c r="Y43" s="26"/>
      <c r="Z43" s="21"/>
    </row>
    <row r="44" spans="1:153">
      <c r="A44" s="20"/>
      <c r="K44" s="2"/>
      <c r="L44" s="2"/>
      <c r="M44" s="2"/>
      <c r="N44" s="2"/>
      <c r="O44" s="21"/>
      <c r="P44" s="1"/>
      <c r="Q44" s="1"/>
      <c r="R44" s="2"/>
      <c r="S44" s="24"/>
      <c r="T44" s="25"/>
      <c r="Y44" s="26"/>
      <c r="Z44" s="21"/>
    </row>
    <row r="45" spans="1:153">
      <c r="A45" s="20"/>
      <c r="K45" s="2"/>
      <c r="L45" s="2"/>
      <c r="M45" s="2"/>
      <c r="N45" s="2"/>
      <c r="O45" s="21"/>
      <c r="P45" s="1"/>
      <c r="Q45" s="1"/>
      <c r="R45" s="2"/>
      <c r="S45" s="24"/>
      <c r="T45" s="25"/>
      <c r="Y45" s="26"/>
      <c r="Z45" s="21"/>
    </row>
    <row r="46" spans="1:153">
      <c r="A46" s="20"/>
      <c r="K46" s="2"/>
      <c r="L46" s="2"/>
      <c r="M46" s="2"/>
      <c r="N46" s="2"/>
      <c r="O46" s="21"/>
      <c r="P46" s="1"/>
      <c r="Q46" s="1"/>
      <c r="R46" s="2"/>
      <c r="S46" s="24"/>
      <c r="T46" s="25"/>
      <c r="Y46" s="26"/>
      <c r="Z46" s="21"/>
    </row>
    <row r="47" spans="1:153">
      <c r="A47" s="20"/>
      <c r="K47" s="2"/>
      <c r="L47" s="2"/>
      <c r="M47" s="2"/>
      <c r="N47" s="2"/>
      <c r="O47" s="21"/>
      <c r="P47" s="1"/>
      <c r="Q47" s="1"/>
      <c r="R47" s="2"/>
      <c r="S47" s="24"/>
      <c r="T47" s="25"/>
      <c r="Y47" s="26"/>
      <c r="Z47" s="21"/>
    </row>
    <row r="48" spans="1:153">
      <c r="A48" s="20"/>
      <c r="K48" s="2"/>
      <c r="L48" s="2"/>
      <c r="M48" s="2"/>
      <c r="N48" s="2"/>
      <c r="O48" s="21"/>
      <c r="P48" s="1"/>
      <c r="Q48" s="1"/>
      <c r="R48" s="2"/>
      <c r="S48" s="24"/>
      <c r="T48" s="25"/>
      <c r="Y48" s="26"/>
      <c r="Z48" s="21"/>
    </row>
    <row r="49" spans="1:26">
      <c r="A49" s="20"/>
      <c r="K49" s="2"/>
      <c r="L49" s="2"/>
      <c r="M49" s="2"/>
      <c r="N49" s="2"/>
      <c r="O49" s="21"/>
      <c r="P49" s="1"/>
      <c r="Q49" s="1"/>
      <c r="R49" s="2"/>
      <c r="S49" s="24"/>
      <c r="T49" s="25"/>
      <c r="Y49" s="26"/>
      <c r="Z49" s="21"/>
    </row>
    <row r="50" spans="1:26">
      <c r="A50" s="20"/>
      <c r="K50" s="2"/>
      <c r="L50" s="2"/>
      <c r="M50" s="2"/>
      <c r="N50" s="2"/>
      <c r="O50" s="21"/>
      <c r="P50" s="1"/>
      <c r="Q50" s="1"/>
      <c r="R50" s="2"/>
      <c r="S50" s="24"/>
      <c r="T50" s="25"/>
      <c r="Y50" s="26"/>
      <c r="Z50" s="21"/>
    </row>
    <row r="51" spans="1:26">
      <c r="A51" s="20"/>
      <c r="K51" s="2"/>
      <c r="L51" s="2"/>
      <c r="M51" s="2"/>
      <c r="N51" s="2"/>
      <c r="O51" s="21"/>
      <c r="P51" s="1"/>
      <c r="Q51" s="1"/>
      <c r="R51" s="2"/>
      <c r="S51" s="24"/>
      <c r="T51" s="25"/>
      <c r="Y51" s="26"/>
      <c r="Z51" s="21"/>
    </row>
    <row r="52" spans="1:26">
      <c r="A52" s="20"/>
      <c r="K52" s="2"/>
      <c r="L52" s="2"/>
      <c r="M52" s="2"/>
      <c r="N52" s="2"/>
      <c r="O52" s="21"/>
      <c r="P52" s="1"/>
      <c r="Q52" s="1"/>
      <c r="R52" s="2"/>
      <c r="S52" s="24"/>
      <c r="T52" s="25"/>
      <c r="Y52" s="26"/>
      <c r="Z52" s="21"/>
    </row>
    <row r="53" spans="1:26">
      <c r="A53" s="20"/>
      <c r="K53" s="2"/>
      <c r="L53" s="2"/>
      <c r="M53" s="2"/>
      <c r="N53" s="2"/>
      <c r="O53" s="21"/>
      <c r="P53" s="1"/>
      <c r="Q53" s="1"/>
      <c r="R53" s="2"/>
      <c r="S53" s="24"/>
      <c r="T53" s="25"/>
      <c r="Y53" s="26"/>
      <c r="Z53" s="21"/>
    </row>
    <row r="54" spans="1:26">
      <c r="A54" s="20"/>
      <c r="K54" s="2"/>
      <c r="L54" s="2"/>
      <c r="M54" s="2"/>
      <c r="N54" s="2"/>
      <c r="O54" s="21"/>
      <c r="P54" s="1"/>
      <c r="Q54" s="1"/>
      <c r="R54" s="2"/>
      <c r="S54" s="24"/>
      <c r="T54" s="25"/>
      <c r="Y54" s="26"/>
      <c r="Z54" s="21"/>
    </row>
    <row r="55" spans="1:26">
      <c r="A55" s="20"/>
      <c r="K55" s="2"/>
      <c r="L55" s="2"/>
      <c r="M55" s="2"/>
      <c r="N55" s="2"/>
      <c r="O55" s="21"/>
      <c r="P55" s="1"/>
      <c r="Q55" s="1"/>
      <c r="R55" s="2"/>
      <c r="S55" s="24"/>
      <c r="T55" s="25"/>
      <c r="Y55" s="26"/>
      <c r="Z55" s="21"/>
    </row>
    <row r="56" spans="1:26">
      <c r="A56" s="20"/>
      <c r="K56" s="2"/>
      <c r="L56" s="2"/>
      <c r="N56" s="2"/>
      <c r="O56" s="21"/>
      <c r="P56" s="1"/>
      <c r="Q56" s="1"/>
      <c r="R56" s="2"/>
      <c r="S56" s="24"/>
      <c r="T56" s="25"/>
      <c r="Y56" s="26"/>
      <c r="Z56" s="21"/>
    </row>
  </sheetData>
  <mergeCells count="9">
    <mergeCell ref="AI4:AM4"/>
    <mergeCell ref="E5:J5"/>
    <mergeCell ref="E4:J4"/>
    <mergeCell ref="K4:T4"/>
    <mergeCell ref="A3:C3"/>
    <mergeCell ref="B5:D5"/>
    <mergeCell ref="A5:A6"/>
    <mergeCell ref="B4:D4"/>
    <mergeCell ref="AE4:AH4"/>
  </mergeCells>
  <pageMargins left="0.7" right="0.7" top="0.75" bottom="0.75" header="0.3" footer="0.3"/>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dimension ref="A1:AY41"/>
  <sheetViews>
    <sheetView zoomScale="80" zoomScaleNormal="80" workbookViewId="0">
      <pane xSplit="1" ySplit="6" topLeftCell="AJ16" activePane="bottomRight" state="frozen"/>
      <selection pane="topRight" activeCell="B1" sqref="B1"/>
      <selection pane="bottomLeft" activeCell="A7" sqref="A7"/>
      <selection pane="bottomRight" activeCell="AN7" sqref="AN7"/>
    </sheetView>
  </sheetViews>
  <sheetFormatPr defaultRowHeight="14.5"/>
  <cols>
    <col min="1" max="1" width="11.54296875" customWidth="1"/>
    <col min="2" max="2" width="10.26953125" customWidth="1"/>
    <col min="3" max="3" width="10.81640625" customWidth="1"/>
    <col min="4" max="4" width="12.453125" customWidth="1"/>
    <col min="11" max="11" width="12.1796875" customWidth="1"/>
    <col min="12" max="12" width="11.54296875" customWidth="1"/>
    <col min="13" max="13" width="12.453125" customWidth="1"/>
    <col min="14" max="14" width="10.81640625" customWidth="1"/>
    <col min="15" max="15" width="7.7265625" customWidth="1"/>
    <col min="16" max="16" width="9.1796875" customWidth="1"/>
    <col min="17" max="18" width="13.1796875" customWidth="1"/>
    <col min="19" max="19" width="11.81640625" customWidth="1"/>
    <col min="20" max="20" width="11.1796875" customWidth="1"/>
    <col min="21" max="21" width="11.81640625" customWidth="1"/>
    <col min="22" max="22" width="10.1796875" customWidth="1"/>
    <col min="23" max="23" width="11.26953125" customWidth="1"/>
    <col min="24" max="24" width="8.81640625" customWidth="1"/>
    <col min="25" max="25" width="9.81640625" customWidth="1"/>
    <col min="26" max="26" width="10.26953125" customWidth="1"/>
    <col min="27" max="27" width="12.453125" customWidth="1"/>
    <col min="28" max="28" width="14.81640625" customWidth="1"/>
    <col min="29" max="29" width="14.453125" customWidth="1"/>
    <col min="30" max="30" width="9.81640625" customWidth="1"/>
    <col min="31" max="31" width="11.1796875" customWidth="1"/>
    <col min="32" max="32" width="11.7265625" customWidth="1"/>
    <col min="33" max="33" width="14.54296875" customWidth="1"/>
    <col min="34" max="34" width="14.26953125" customWidth="1"/>
    <col min="35" max="35" width="22.7265625" customWidth="1"/>
    <col min="36" max="36" width="15" customWidth="1"/>
    <col min="37" max="37" width="16.7265625" customWidth="1"/>
    <col min="38" max="38" width="15.54296875" customWidth="1"/>
    <col min="39" max="39" width="25.54296875" customWidth="1"/>
    <col min="40" max="40" width="92" customWidth="1"/>
  </cols>
  <sheetData>
    <row r="1" spans="1:51" ht="15.5">
      <c r="A1" s="111" t="s">
        <v>321</v>
      </c>
      <c r="B1" s="110"/>
      <c r="C1" s="110"/>
      <c r="D1" s="83"/>
      <c r="E1" s="62"/>
      <c r="F1" s="62"/>
      <c r="G1" s="62"/>
      <c r="H1" s="62"/>
      <c r="I1" s="62"/>
      <c r="J1" s="62"/>
      <c r="K1" s="62"/>
      <c r="L1" s="62"/>
      <c r="M1" s="62"/>
      <c r="N1" s="62"/>
      <c r="O1" s="62"/>
      <c r="P1" s="62"/>
      <c r="Q1" s="62"/>
      <c r="R1" s="62"/>
      <c r="S1" s="62"/>
      <c r="T1" s="62"/>
      <c r="U1" s="62"/>
      <c r="V1" s="62"/>
      <c r="W1" s="62"/>
      <c r="X1" s="62"/>
      <c r="Y1" s="62"/>
      <c r="Z1" s="62"/>
      <c r="AA1" s="62"/>
      <c r="AB1" s="62"/>
      <c r="AC1" s="63"/>
      <c r="AD1" s="63"/>
      <c r="AE1" s="63"/>
      <c r="AF1" s="63"/>
      <c r="AG1" s="62"/>
      <c r="AH1" s="63"/>
      <c r="AI1" s="63"/>
      <c r="AJ1" s="63"/>
      <c r="AK1" s="64"/>
      <c r="AL1" s="68"/>
      <c r="AM1" s="68"/>
      <c r="AN1" s="68"/>
    </row>
    <row r="2" spans="1:51" ht="15.5">
      <c r="A2" s="111"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5"/>
      <c r="AD2" s="65"/>
      <c r="AE2" s="65"/>
      <c r="AF2" s="65"/>
      <c r="AG2" s="63"/>
      <c r="AH2" s="65"/>
      <c r="AI2" s="65"/>
      <c r="AJ2" s="65"/>
      <c r="AK2" s="64"/>
      <c r="AL2" s="68"/>
      <c r="AM2" s="68"/>
      <c r="AN2" s="68"/>
    </row>
    <row r="3" spans="1:51" ht="15.5">
      <c r="A3" s="111" t="s">
        <v>36</v>
      </c>
      <c r="B3" s="110"/>
      <c r="C3" s="110"/>
      <c r="D3" s="85"/>
      <c r="E3" s="66"/>
      <c r="F3" s="66"/>
      <c r="G3" s="66"/>
      <c r="H3" s="66"/>
      <c r="I3" s="66"/>
      <c r="J3" s="66"/>
      <c r="K3" s="66"/>
      <c r="L3" s="66"/>
      <c r="M3" s="66"/>
      <c r="N3" s="66"/>
      <c r="O3" s="66"/>
      <c r="P3" s="66"/>
      <c r="Q3" s="66"/>
      <c r="R3" s="66"/>
      <c r="S3" s="66"/>
      <c r="T3" s="66"/>
      <c r="U3" s="66"/>
      <c r="V3" s="66"/>
      <c r="W3" s="66"/>
      <c r="X3" s="66"/>
      <c r="Y3" s="67"/>
      <c r="Z3" s="67"/>
      <c r="AA3" s="67"/>
      <c r="AB3" s="67"/>
      <c r="AC3" s="66"/>
      <c r="AD3" s="66"/>
      <c r="AE3" s="66"/>
      <c r="AF3" s="66"/>
      <c r="AG3" s="67"/>
      <c r="AH3" s="66"/>
      <c r="AI3" s="66"/>
      <c r="AJ3" s="66"/>
      <c r="AK3" s="67"/>
      <c r="AL3" s="68"/>
      <c r="AM3" s="68"/>
      <c r="AN3" s="68"/>
    </row>
    <row r="4" spans="1:51">
      <c r="A4" s="82"/>
      <c r="B4" s="269" t="s">
        <v>38</v>
      </c>
      <c r="C4" s="269"/>
      <c r="D4" s="269"/>
      <c r="E4" s="271" t="s">
        <v>42</v>
      </c>
      <c r="F4" s="272"/>
      <c r="G4" s="272"/>
      <c r="H4" s="272"/>
      <c r="I4" s="272"/>
      <c r="J4" s="272"/>
      <c r="K4" s="273"/>
      <c r="L4" s="270" t="s">
        <v>0</v>
      </c>
      <c r="M4" s="270"/>
      <c r="N4" s="270"/>
      <c r="O4" s="270"/>
      <c r="P4" s="270"/>
      <c r="Q4" s="270"/>
      <c r="R4" s="270"/>
      <c r="S4" s="270"/>
      <c r="T4" s="270"/>
      <c r="U4" s="70"/>
      <c r="V4" s="70"/>
      <c r="W4" s="102"/>
      <c r="X4" s="33"/>
      <c r="Y4" s="33"/>
      <c r="Z4" s="33"/>
      <c r="AA4" s="33"/>
      <c r="AB4" s="33"/>
      <c r="AC4" s="33"/>
      <c r="AD4" s="33"/>
      <c r="AE4" s="271" t="s">
        <v>44</v>
      </c>
      <c r="AF4" s="272"/>
      <c r="AG4" s="272"/>
      <c r="AH4" s="273"/>
      <c r="AI4" s="271" t="s">
        <v>41</v>
      </c>
      <c r="AJ4" s="272"/>
      <c r="AK4" s="272"/>
      <c r="AL4" s="272"/>
      <c r="AM4" s="273"/>
      <c r="AN4" s="34"/>
    </row>
    <row r="5" spans="1:51" ht="46.5" customHeight="1">
      <c r="A5" s="274" t="s">
        <v>14</v>
      </c>
      <c r="B5" s="275" t="s">
        <v>38</v>
      </c>
      <c r="C5" s="275"/>
      <c r="D5" s="275"/>
      <c r="E5" s="276" t="s">
        <v>43</v>
      </c>
      <c r="F5" s="277"/>
      <c r="G5" s="277"/>
      <c r="H5" s="277"/>
      <c r="I5" s="277"/>
      <c r="J5" s="277"/>
      <c r="K5" s="278"/>
      <c r="L5" s="35" t="s">
        <v>39</v>
      </c>
      <c r="M5" s="35" t="s">
        <v>46</v>
      </c>
      <c r="N5" s="35" t="s">
        <v>1</v>
      </c>
      <c r="O5" s="35" t="s">
        <v>2</v>
      </c>
      <c r="P5" s="35" t="s">
        <v>3</v>
      </c>
      <c r="Q5" s="35" t="s">
        <v>4</v>
      </c>
      <c r="R5" s="35" t="s">
        <v>260</v>
      </c>
      <c r="S5" s="35" t="s">
        <v>51</v>
      </c>
      <c r="T5" s="60" t="s">
        <v>5</v>
      </c>
      <c r="U5" s="61" t="s">
        <v>258</v>
      </c>
      <c r="V5" s="61" t="s">
        <v>54</v>
      </c>
      <c r="W5" s="35" t="s">
        <v>40</v>
      </c>
      <c r="X5" s="35" t="s">
        <v>6</v>
      </c>
      <c r="Y5" s="35" t="s">
        <v>7</v>
      </c>
      <c r="Z5" s="35" t="s">
        <v>8</v>
      </c>
      <c r="AA5" s="35" t="s">
        <v>45</v>
      </c>
      <c r="AB5" s="35" t="s">
        <v>55</v>
      </c>
      <c r="AC5" s="71" t="s">
        <v>52</v>
      </c>
      <c r="AD5" s="35" t="s">
        <v>9</v>
      </c>
      <c r="AE5" s="35" t="s">
        <v>11</v>
      </c>
      <c r="AF5" s="35" t="s">
        <v>10</v>
      </c>
      <c r="AG5" s="35" t="s">
        <v>47</v>
      </c>
      <c r="AH5" s="35" t="s">
        <v>12</v>
      </c>
      <c r="AI5" s="35" t="s">
        <v>48</v>
      </c>
      <c r="AJ5" s="35" t="s">
        <v>15</v>
      </c>
      <c r="AK5" s="35" t="s">
        <v>16</v>
      </c>
      <c r="AL5" s="35" t="s">
        <v>12</v>
      </c>
      <c r="AM5" s="35" t="s">
        <v>49</v>
      </c>
      <c r="AN5" s="35" t="s">
        <v>13</v>
      </c>
    </row>
    <row r="6" spans="1:51" ht="18" customHeight="1">
      <c r="A6" s="274"/>
      <c r="B6" s="78" t="s">
        <v>15</v>
      </c>
      <c r="C6" s="78" t="s">
        <v>16</v>
      </c>
      <c r="D6" s="78" t="s">
        <v>17</v>
      </c>
      <c r="E6" s="78" t="s">
        <v>18</v>
      </c>
      <c r="F6" s="78" t="s">
        <v>19</v>
      </c>
      <c r="G6" s="78" t="s">
        <v>20</v>
      </c>
      <c r="H6" s="78" t="s">
        <v>21</v>
      </c>
      <c r="I6" s="78" t="s">
        <v>22</v>
      </c>
      <c r="J6" s="78" t="s">
        <v>23</v>
      </c>
      <c r="K6" s="78" t="s">
        <v>305</v>
      </c>
      <c r="L6" s="78" t="s">
        <v>24</v>
      </c>
      <c r="M6" s="78" t="s">
        <v>24</v>
      </c>
      <c r="N6" s="78" t="s">
        <v>24</v>
      </c>
      <c r="O6" s="78" t="s">
        <v>25</v>
      </c>
      <c r="P6" s="78" t="s">
        <v>24</v>
      </c>
      <c r="Q6" s="78" t="s">
        <v>24</v>
      </c>
      <c r="R6" s="78" t="s">
        <v>24</v>
      </c>
      <c r="S6" s="78" t="s">
        <v>24</v>
      </c>
      <c r="T6" s="78" t="s">
        <v>26</v>
      </c>
      <c r="U6" s="79"/>
      <c r="V6" s="79"/>
      <c r="W6" s="78" t="s">
        <v>27</v>
      </c>
      <c r="X6" s="78" t="s">
        <v>30</v>
      </c>
      <c r="Y6" s="78" t="s">
        <v>28</v>
      </c>
      <c r="Z6" s="78" t="s">
        <v>28</v>
      </c>
      <c r="AA6" s="78" t="s">
        <v>29</v>
      </c>
      <c r="AB6" s="78" t="s">
        <v>29</v>
      </c>
      <c r="AC6" s="78"/>
      <c r="AD6" s="78" t="s">
        <v>29</v>
      </c>
      <c r="AE6" s="78"/>
      <c r="AF6" s="78"/>
      <c r="AG6" s="78"/>
      <c r="AH6" s="78"/>
      <c r="AI6" s="78"/>
      <c r="AJ6" s="78"/>
      <c r="AK6" s="78"/>
      <c r="AL6" s="78"/>
      <c r="AM6" s="78"/>
      <c r="AN6" s="80"/>
    </row>
    <row r="7" spans="1:51" ht="112.5">
      <c r="A7" s="36">
        <v>43617</v>
      </c>
      <c r="B7" s="37">
        <v>0.22916666666666666</v>
      </c>
      <c r="C7" s="37">
        <v>0.75694444444444453</v>
      </c>
      <c r="D7" s="52">
        <f t="shared" ref="D7:D36" si="0">C7-B7</f>
        <v>0.5277777777777779</v>
      </c>
      <c r="E7" s="54">
        <v>3878</v>
      </c>
      <c r="F7" s="54">
        <v>3517</v>
      </c>
      <c r="G7" s="55">
        <v>2932</v>
      </c>
      <c r="H7" s="56">
        <v>4241</v>
      </c>
      <c r="I7" s="56">
        <v>4582</v>
      </c>
      <c r="J7" s="56">
        <v>4307</v>
      </c>
      <c r="K7" s="56"/>
      <c r="L7" s="38">
        <f t="shared" ref="L7:L17" si="1">SUM(E7:J7)</f>
        <v>23457</v>
      </c>
      <c r="M7" s="74">
        <v>23299.999999999272</v>
      </c>
      <c r="N7" s="38">
        <f>L7-M7</f>
        <v>157.0000000007276</v>
      </c>
      <c r="O7" s="39">
        <f>N7/M7</f>
        <v>6.7381974249241415E-3</v>
      </c>
      <c r="P7" s="40">
        <v>100</v>
      </c>
      <c r="Q7" s="40">
        <f t="shared" ref="Q7:Q36" si="2">N7+P7</f>
        <v>257.0000000007276</v>
      </c>
      <c r="R7" s="38">
        <f>L7</f>
        <v>23457</v>
      </c>
      <c r="S7" s="38">
        <f>L7+1740462</f>
        <v>1763919</v>
      </c>
      <c r="T7" s="41">
        <f t="shared" ref="T7:T26" si="3">L7/7290</f>
        <v>3.217695473251029</v>
      </c>
      <c r="U7" s="41">
        <f>V7/1000</f>
        <v>0</v>
      </c>
      <c r="V7" s="51"/>
      <c r="W7" s="41"/>
      <c r="X7" s="41"/>
      <c r="Y7" s="41"/>
      <c r="Z7" s="41"/>
      <c r="AA7" s="43" t="e">
        <f t="shared" ref="AA7:AA36" si="4">((L7)/(HOUR(D7)+((MINUTE(D7))/60)))/((W7/1000)*7290)</f>
        <v>#DIV/0!</v>
      </c>
      <c r="AB7" s="43" t="e">
        <f>((AA7*(1+(-0.384/100)*(Z7-25))))</f>
        <v>#DIV/0!</v>
      </c>
      <c r="AC7" s="41">
        <f>((W7*12)/1000)</f>
        <v>0</v>
      </c>
      <c r="AD7" s="39">
        <f t="shared" ref="AD7:AD36" si="5">L7/(7290*24)</f>
        <v>0.13407064471879288</v>
      </c>
      <c r="AE7" s="44"/>
      <c r="AF7" s="44"/>
      <c r="AG7" s="44"/>
      <c r="AH7" s="45">
        <f t="shared" ref="AH7:AH36" si="6">AE7-AF7</f>
        <v>0</v>
      </c>
      <c r="AI7" s="97" t="s">
        <v>255</v>
      </c>
      <c r="AJ7" s="103">
        <v>0.22916666666666666</v>
      </c>
      <c r="AK7" s="103">
        <v>0.75694444444444453</v>
      </c>
      <c r="AL7" s="45">
        <f>AK7-AJ7</f>
        <v>0.5277777777777779</v>
      </c>
      <c r="AM7" s="98" t="s">
        <v>203</v>
      </c>
      <c r="AN7" s="93" t="s">
        <v>259</v>
      </c>
      <c r="AO7" s="105"/>
      <c r="AP7" s="105"/>
      <c r="AQ7" s="105"/>
      <c r="AR7" s="105"/>
      <c r="AS7" s="105"/>
      <c r="AT7" s="105"/>
      <c r="AU7" s="105"/>
      <c r="AV7" s="105"/>
      <c r="AW7" s="105"/>
      <c r="AX7" s="105"/>
      <c r="AY7" s="105"/>
    </row>
    <row r="8" spans="1:51" ht="112.5">
      <c r="A8" s="36">
        <v>43618</v>
      </c>
      <c r="B8" s="37">
        <v>0.23958333333333334</v>
      </c>
      <c r="C8" s="37">
        <v>0.73611111111111116</v>
      </c>
      <c r="D8" s="52">
        <f t="shared" si="0"/>
        <v>0.49652777777777779</v>
      </c>
      <c r="E8" s="72">
        <v>3934</v>
      </c>
      <c r="F8" s="72">
        <v>3594</v>
      </c>
      <c r="G8" s="73">
        <v>3044</v>
      </c>
      <c r="H8" s="74">
        <v>4478</v>
      </c>
      <c r="I8" s="74">
        <v>4824</v>
      </c>
      <c r="J8" s="74">
        <v>4532</v>
      </c>
      <c r="K8" s="74"/>
      <c r="L8" s="38">
        <f t="shared" si="1"/>
        <v>24406</v>
      </c>
      <c r="M8" s="74">
        <v>24299.999999999272</v>
      </c>
      <c r="N8" s="38">
        <f t="shared" ref="N8:N36" si="7">L8-M8</f>
        <v>106.0000000007276</v>
      </c>
      <c r="O8" s="39">
        <f t="shared" ref="O8:O36" si="8">N8/M8</f>
        <v>4.3621399177255459E-3</v>
      </c>
      <c r="P8" s="75">
        <v>200</v>
      </c>
      <c r="Q8" s="40">
        <f t="shared" si="2"/>
        <v>306.0000000007276</v>
      </c>
      <c r="R8" s="38">
        <f t="shared" ref="R8:R36" si="9">R7+L8</f>
        <v>47863</v>
      </c>
      <c r="S8" s="38">
        <f t="shared" ref="S8:S36" si="10">S7+L8</f>
        <v>1788325</v>
      </c>
      <c r="T8" s="41">
        <f t="shared" si="3"/>
        <v>3.3478737997256514</v>
      </c>
      <c r="U8" s="41">
        <f t="shared" ref="U8:U36" si="11">V8/1000</f>
        <v>0</v>
      </c>
      <c r="V8" s="51"/>
      <c r="W8" s="41"/>
      <c r="X8" s="42"/>
      <c r="Y8" s="42"/>
      <c r="Z8" s="42"/>
      <c r="AA8" s="43" t="e">
        <f t="shared" si="4"/>
        <v>#DIV/0!</v>
      </c>
      <c r="AB8" s="43" t="e">
        <f t="shared" ref="AB8:AB36" si="12">((AA8*(1+(-0.384/100)*(Z8-25))))</f>
        <v>#DIV/0!</v>
      </c>
      <c r="AC8" s="41">
        <f t="shared" ref="AC8:AC36" si="13">((W8*12)/1000)</f>
        <v>0</v>
      </c>
      <c r="AD8" s="39">
        <f t="shared" si="5"/>
        <v>0.13949474165523548</v>
      </c>
      <c r="AE8" s="44"/>
      <c r="AF8" s="44"/>
      <c r="AG8" s="44"/>
      <c r="AH8" s="45">
        <f t="shared" si="6"/>
        <v>0</v>
      </c>
      <c r="AI8" s="97" t="s">
        <v>255</v>
      </c>
      <c r="AJ8" s="37">
        <v>0.23958333333333334</v>
      </c>
      <c r="AK8" s="37">
        <v>0.73611111111111116</v>
      </c>
      <c r="AL8" s="45">
        <f t="shared" ref="AL8:AL36" si="14">AK8-AJ8</f>
        <v>0.49652777777777779</v>
      </c>
      <c r="AM8" s="98" t="s">
        <v>203</v>
      </c>
      <c r="AN8" s="93" t="s">
        <v>261</v>
      </c>
      <c r="AO8" s="105"/>
      <c r="AP8" s="105"/>
      <c r="AQ8" s="105"/>
      <c r="AR8" s="105"/>
      <c r="AS8" s="105"/>
      <c r="AT8" s="105"/>
      <c r="AU8" s="105"/>
      <c r="AV8" s="105"/>
      <c r="AW8" s="105"/>
      <c r="AX8" s="105"/>
      <c r="AY8" s="105"/>
    </row>
    <row r="9" spans="1:51" ht="112.5">
      <c r="A9" s="36">
        <v>43619</v>
      </c>
      <c r="B9" s="37">
        <v>0.23541666666666669</v>
      </c>
      <c r="C9" s="37">
        <v>0.73611111111111116</v>
      </c>
      <c r="D9" s="52">
        <f t="shared" si="0"/>
        <v>0.50069444444444444</v>
      </c>
      <c r="E9" s="54">
        <v>1575</v>
      </c>
      <c r="F9" s="54">
        <v>1425</v>
      </c>
      <c r="G9" s="55">
        <v>1195</v>
      </c>
      <c r="H9" s="56">
        <v>1718</v>
      </c>
      <c r="I9" s="56">
        <v>1857</v>
      </c>
      <c r="J9" s="56">
        <v>1759</v>
      </c>
      <c r="K9" s="56"/>
      <c r="L9" s="38">
        <f t="shared" si="1"/>
        <v>9529</v>
      </c>
      <c r="M9" s="104">
        <v>9299.9999999992724</v>
      </c>
      <c r="N9" s="38">
        <f t="shared" si="7"/>
        <v>229.0000000007276</v>
      </c>
      <c r="O9" s="39">
        <f t="shared" si="8"/>
        <v>2.4623655914058656E-2</v>
      </c>
      <c r="P9" s="75">
        <v>100</v>
      </c>
      <c r="Q9" s="40">
        <f t="shared" si="2"/>
        <v>329.0000000007276</v>
      </c>
      <c r="R9" s="38">
        <f t="shared" si="9"/>
        <v>57392</v>
      </c>
      <c r="S9" s="38">
        <f t="shared" si="10"/>
        <v>1797854</v>
      </c>
      <c r="T9" s="41">
        <f t="shared" si="3"/>
        <v>1.3071330589849108</v>
      </c>
      <c r="U9" s="41">
        <f t="shared" si="11"/>
        <v>0</v>
      </c>
      <c r="V9" s="51"/>
      <c r="W9" s="41"/>
      <c r="X9" s="42"/>
      <c r="Y9" s="42"/>
      <c r="Z9" s="42"/>
      <c r="AA9" s="43" t="e">
        <f t="shared" si="4"/>
        <v>#DIV/0!</v>
      </c>
      <c r="AB9" s="43" t="e">
        <f t="shared" si="12"/>
        <v>#DIV/0!</v>
      </c>
      <c r="AC9" s="41">
        <f t="shared" si="13"/>
        <v>0</v>
      </c>
      <c r="AD9" s="39">
        <f t="shared" si="5"/>
        <v>5.4463877457704618E-2</v>
      </c>
      <c r="AE9" s="44">
        <v>0.52083333333333337</v>
      </c>
      <c r="AF9" s="44">
        <v>0.4513888888888889</v>
      </c>
      <c r="AG9" s="44" t="s">
        <v>262</v>
      </c>
      <c r="AH9" s="45">
        <f t="shared" si="6"/>
        <v>6.9444444444444475E-2</v>
      </c>
      <c r="AI9" s="97" t="s">
        <v>255</v>
      </c>
      <c r="AJ9" s="37">
        <v>0.23541666666666669</v>
      </c>
      <c r="AK9" s="37">
        <v>0.73611111111111116</v>
      </c>
      <c r="AL9" s="45">
        <f t="shared" si="14"/>
        <v>0.50069444444444444</v>
      </c>
      <c r="AM9" s="98" t="s">
        <v>203</v>
      </c>
      <c r="AN9" s="93" t="s">
        <v>263</v>
      </c>
      <c r="AO9" s="105"/>
      <c r="AP9" s="105"/>
      <c r="AQ9" s="105"/>
      <c r="AR9" s="105"/>
      <c r="AS9" s="105"/>
      <c r="AT9" s="105"/>
      <c r="AU9" s="105"/>
      <c r="AV9" s="105"/>
      <c r="AW9" s="105"/>
      <c r="AX9" s="105"/>
      <c r="AY9" s="105"/>
    </row>
    <row r="10" spans="1:51" ht="112.5">
      <c r="A10" s="36">
        <v>43620</v>
      </c>
      <c r="B10" s="37">
        <v>0.23263888888888887</v>
      </c>
      <c r="C10" s="37">
        <v>0.76041666666666663</v>
      </c>
      <c r="D10" s="52">
        <f t="shared" si="0"/>
        <v>0.52777777777777779</v>
      </c>
      <c r="E10" s="54">
        <v>5190</v>
      </c>
      <c r="F10" s="54">
        <v>4661</v>
      </c>
      <c r="G10" s="55">
        <v>3937</v>
      </c>
      <c r="H10" s="56">
        <v>5625</v>
      </c>
      <c r="I10" s="56">
        <v>6106</v>
      </c>
      <c r="J10" s="56">
        <v>5813</v>
      </c>
      <c r="K10" s="56"/>
      <c r="L10" s="38">
        <f t="shared" si="1"/>
        <v>31332</v>
      </c>
      <c r="M10" s="104">
        <v>31200.000000000728</v>
      </c>
      <c r="N10" s="38">
        <f t="shared" si="7"/>
        <v>131.9999999992724</v>
      </c>
      <c r="O10" s="39">
        <f t="shared" si="8"/>
        <v>4.2307692307458119E-3</v>
      </c>
      <c r="P10" s="75">
        <v>200</v>
      </c>
      <c r="Q10" s="40">
        <f t="shared" si="2"/>
        <v>331.9999999992724</v>
      </c>
      <c r="R10" s="38">
        <f t="shared" si="9"/>
        <v>88724</v>
      </c>
      <c r="S10" s="38">
        <f t="shared" si="10"/>
        <v>1829186</v>
      </c>
      <c r="T10" s="41">
        <f t="shared" si="3"/>
        <v>4.2979423868312754</v>
      </c>
      <c r="U10" s="41">
        <f t="shared" si="11"/>
        <v>0</v>
      </c>
      <c r="V10" s="51"/>
      <c r="W10" s="41"/>
      <c r="X10" s="42"/>
      <c r="Y10" s="42"/>
      <c r="Z10" s="42"/>
      <c r="AA10" s="43" t="e">
        <f t="shared" si="4"/>
        <v>#DIV/0!</v>
      </c>
      <c r="AB10" s="43" t="e">
        <f t="shared" si="12"/>
        <v>#DIV/0!</v>
      </c>
      <c r="AC10" s="41">
        <f t="shared" si="13"/>
        <v>0</v>
      </c>
      <c r="AD10" s="39">
        <f t="shared" si="5"/>
        <v>0.17908093278463649</v>
      </c>
      <c r="AE10" s="44"/>
      <c r="AF10" s="49"/>
      <c r="AG10" s="51"/>
      <c r="AH10" s="45">
        <f t="shared" si="6"/>
        <v>0</v>
      </c>
      <c r="AI10" s="97" t="s">
        <v>255</v>
      </c>
      <c r="AJ10" s="37">
        <v>0.23263888888888887</v>
      </c>
      <c r="AK10" s="37">
        <v>0.76041666666666663</v>
      </c>
      <c r="AL10" s="45">
        <f t="shared" si="14"/>
        <v>0.52777777777777779</v>
      </c>
      <c r="AM10" s="98" t="s">
        <v>203</v>
      </c>
      <c r="AN10" s="93" t="s">
        <v>264</v>
      </c>
      <c r="AO10" s="105"/>
      <c r="AP10" s="105"/>
      <c r="AQ10" s="105"/>
      <c r="AR10" s="105"/>
      <c r="AS10" s="105"/>
      <c r="AT10" s="105"/>
      <c r="AU10" s="105"/>
      <c r="AV10" s="105"/>
      <c r="AW10" s="105"/>
      <c r="AX10" s="105"/>
      <c r="AY10" s="105"/>
    </row>
    <row r="11" spans="1:51" ht="112.5">
      <c r="A11" s="36">
        <v>43621</v>
      </c>
      <c r="B11" s="37">
        <v>0.23263888888888887</v>
      </c>
      <c r="C11" s="37">
        <v>0.76180555555555562</v>
      </c>
      <c r="D11" s="52">
        <f t="shared" si="0"/>
        <v>0.52916666666666679</v>
      </c>
      <c r="E11" s="54">
        <v>4882</v>
      </c>
      <c r="F11" s="54">
        <v>4410</v>
      </c>
      <c r="G11" s="55">
        <v>3697</v>
      </c>
      <c r="H11" s="56">
        <v>5370</v>
      </c>
      <c r="I11" s="56">
        <v>5797</v>
      </c>
      <c r="J11" s="56">
        <v>5488</v>
      </c>
      <c r="K11" s="56"/>
      <c r="L11" s="38">
        <f t="shared" si="1"/>
        <v>29644</v>
      </c>
      <c r="M11" s="104">
        <v>29500</v>
      </c>
      <c r="N11" s="38">
        <f t="shared" si="7"/>
        <v>144</v>
      </c>
      <c r="O11" s="39">
        <f t="shared" si="8"/>
        <v>4.8813559322033895E-3</v>
      </c>
      <c r="P11" s="75">
        <v>100</v>
      </c>
      <c r="Q11" s="40">
        <f t="shared" si="2"/>
        <v>244</v>
      </c>
      <c r="R11" s="38">
        <f t="shared" si="9"/>
        <v>118368</v>
      </c>
      <c r="S11" s="38">
        <f t="shared" si="10"/>
        <v>1858830</v>
      </c>
      <c r="T11" s="41">
        <f t="shared" si="3"/>
        <v>4.0663923182441701</v>
      </c>
      <c r="U11" s="41">
        <f t="shared" si="11"/>
        <v>0</v>
      </c>
      <c r="V11" s="51"/>
      <c r="W11" s="41"/>
      <c r="X11" s="42"/>
      <c r="Y11" s="50"/>
      <c r="Z11" s="50"/>
      <c r="AA11" s="43" t="e">
        <f t="shared" si="4"/>
        <v>#DIV/0!</v>
      </c>
      <c r="AB11" s="43" t="e">
        <f t="shared" si="12"/>
        <v>#DIV/0!</v>
      </c>
      <c r="AC11" s="41">
        <f t="shared" si="13"/>
        <v>0</v>
      </c>
      <c r="AD11" s="39">
        <f t="shared" si="5"/>
        <v>0.16943301326017376</v>
      </c>
      <c r="AE11" s="44"/>
      <c r="AF11" s="44"/>
      <c r="AG11" s="51"/>
      <c r="AH11" s="45">
        <f t="shared" si="6"/>
        <v>0</v>
      </c>
      <c r="AI11" s="97" t="s">
        <v>255</v>
      </c>
      <c r="AJ11" s="37">
        <v>0.23263888888888887</v>
      </c>
      <c r="AK11" s="37">
        <v>0.76180555555555562</v>
      </c>
      <c r="AL11" s="45">
        <f t="shared" si="14"/>
        <v>0.52916666666666679</v>
      </c>
      <c r="AM11" s="98" t="s">
        <v>203</v>
      </c>
      <c r="AN11" s="93" t="s">
        <v>265</v>
      </c>
      <c r="AO11" s="105"/>
      <c r="AP11" s="105"/>
      <c r="AQ11" s="105"/>
      <c r="AR11" s="105"/>
      <c r="AS11" s="105"/>
      <c r="AT11" s="105"/>
      <c r="AU11" s="105"/>
      <c r="AV11" s="105"/>
      <c r="AW11" s="105"/>
      <c r="AX11" s="105"/>
      <c r="AY11" s="105"/>
    </row>
    <row r="12" spans="1:51" ht="112.5">
      <c r="A12" s="36">
        <v>43622</v>
      </c>
      <c r="B12" s="37">
        <v>0.25694444444444448</v>
      </c>
      <c r="C12" s="37">
        <v>0.76388888888888884</v>
      </c>
      <c r="D12" s="52">
        <f t="shared" si="0"/>
        <v>0.50694444444444442</v>
      </c>
      <c r="E12" s="54">
        <v>1936</v>
      </c>
      <c r="F12" s="54">
        <v>1760</v>
      </c>
      <c r="G12" s="51">
        <v>1437</v>
      </c>
      <c r="H12" s="55">
        <v>1530</v>
      </c>
      <c r="I12" s="56">
        <v>2276</v>
      </c>
      <c r="J12" s="56">
        <v>2129</v>
      </c>
      <c r="K12" s="56"/>
      <c r="L12" s="38">
        <f t="shared" si="1"/>
        <v>11068</v>
      </c>
      <c r="M12" s="104">
        <v>10900.000000001455</v>
      </c>
      <c r="N12" s="38">
        <f t="shared" si="7"/>
        <v>167.99999999854481</v>
      </c>
      <c r="O12" s="39">
        <f t="shared" si="8"/>
        <v>1.5412844036561686E-2</v>
      </c>
      <c r="P12" s="75">
        <v>200</v>
      </c>
      <c r="Q12" s="40">
        <f t="shared" si="2"/>
        <v>367.99999999854481</v>
      </c>
      <c r="R12" s="38">
        <f t="shared" si="9"/>
        <v>129436</v>
      </c>
      <c r="S12" s="38">
        <f t="shared" si="10"/>
        <v>1869898</v>
      </c>
      <c r="T12" s="41">
        <f t="shared" si="3"/>
        <v>1.5182441700960219</v>
      </c>
      <c r="U12" s="41">
        <f t="shared" si="11"/>
        <v>0</v>
      </c>
      <c r="V12" s="41"/>
      <c r="W12" s="51"/>
      <c r="X12" s="42"/>
      <c r="Y12" s="42"/>
      <c r="Z12" s="42"/>
      <c r="AA12" s="43" t="e">
        <f t="shared" si="4"/>
        <v>#DIV/0!</v>
      </c>
      <c r="AB12" s="43" t="e">
        <f t="shared" si="12"/>
        <v>#DIV/0!</v>
      </c>
      <c r="AC12" s="41">
        <f t="shared" si="13"/>
        <v>0</v>
      </c>
      <c r="AD12" s="39">
        <f t="shared" si="5"/>
        <v>6.326017375400092E-2</v>
      </c>
      <c r="AE12" s="49" t="s">
        <v>266</v>
      </c>
      <c r="AF12" s="44" t="s">
        <v>267</v>
      </c>
      <c r="AG12" s="44" t="s">
        <v>262</v>
      </c>
      <c r="AH12" s="45" t="s">
        <v>268</v>
      </c>
      <c r="AI12" s="97" t="s">
        <v>255</v>
      </c>
      <c r="AJ12" s="37">
        <v>0.25694444444444448</v>
      </c>
      <c r="AK12" s="44">
        <v>0.76388888888888884</v>
      </c>
      <c r="AL12" s="45">
        <f t="shared" si="14"/>
        <v>0.50694444444444442</v>
      </c>
      <c r="AM12" s="98" t="s">
        <v>203</v>
      </c>
      <c r="AN12" s="93" t="s">
        <v>269</v>
      </c>
      <c r="AO12" s="105"/>
      <c r="AP12" s="105"/>
      <c r="AQ12" s="105"/>
      <c r="AR12" s="105"/>
      <c r="AS12" s="105"/>
      <c r="AT12" s="105"/>
      <c r="AU12" s="105"/>
      <c r="AV12" s="105"/>
      <c r="AW12" s="105"/>
      <c r="AX12" s="105"/>
      <c r="AY12" s="105"/>
    </row>
    <row r="13" spans="1:51" ht="150">
      <c r="A13" s="36">
        <v>43623</v>
      </c>
      <c r="B13" s="37">
        <v>0.24305555555555555</v>
      </c>
      <c r="C13" s="37">
        <v>0.76180555555555562</v>
      </c>
      <c r="D13" s="52">
        <f t="shared" si="0"/>
        <v>0.51875000000000004</v>
      </c>
      <c r="E13" s="54">
        <v>4043</v>
      </c>
      <c r="F13" s="54">
        <v>3667</v>
      </c>
      <c r="G13" s="55">
        <v>3026</v>
      </c>
      <c r="H13" s="56">
        <v>4411</v>
      </c>
      <c r="I13" s="56">
        <v>4759</v>
      </c>
      <c r="J13" s="56">
        <v>4518</v>
      </c>
      <c r="K13" s="56"/>
      <c r="L13" s="38">
        <f t="shared" si="1"/>
        <v>24424</v>
      </c>
      <c r="M13" s="104">
        <v>24299.999999999272</v>
      </c>
      <c r="N13" s="38">
        <f t="shared" si="7"/>
        <v>124.0000000007276</v>
      </c>
      <c r="O13" s="39">
        <f t="shared" si="8"/>
        <v>5.102880658466309E-3</v>
      </c>
      <c r="P13" s="75">
        <v>100</v>
      </c>
      <c r="Q13" s="40">
        <f t="shared" si="2"/>
        <v>224.0000000007276</v>
      </c>
      <c r="R13" s="38">
        <f t="shared" si="9"/>
        <v>153860</v>
      </c>
      <c r="S13" s="38">
        <f t="shared" si="10"/>
        <v>1894322</v>
      </c>
      <c r="T13" s="41">
        <f t="shared" si="3"/>
        <v>3.3503429355281207</v>
      </c>
      <c r="U13" s="41">
        <f t="shared" si="11"/>
        <v>0</v>
      </c>
      <c r="V13" s="106"/>
      <c r="W13" s="41"/>
      <c r="X13" s="42"/>
      <c r="Y13" s="42"/>
      <c r="Z13" s="42"/>
      <c r="AA13" s="43" t="e">
        <f t="shared" si="4"/>
        <v>#DIV/0!</v>
      </c>
      <c r="AB13" s="43" t="e">
        <f t="shared" si="12"/>
        <v>#DIV/0!</v>
      </c>
      <c r="AC13" s="41">
        <f t="shared" si="13"/>
        <v>0</v>
      </c>
      <c r="AD13" s="39">
        <f t="shared" si="5"/>
        <v>0.1395976223136717</v>
      </c>
      <c r="AE13" s="44"/>
      <c r="AF13" s="44"/>
      <c r="AG13" s="44"/>
      <c r="AH13" s="45">
        <f t="shared" si="6"/>
        <v>0</v>
      </c>
      <c r="AI13" s="97" t="s">
        <v>255</v>
      </c>
      <c r="AJ13" s="37">
        <v>0.24305555555555555</v>
      </c>
      <c r="AK13" s="37">
        <v>0.76180555555555562</v>
      </c>
      <c r="AL13" s="45">
        <f t="shared" si="14"/>
        <v>0.51875000000000004</v>
      </c>
      <c r="AM13" s="98" t="s">
        <v>203</v>
      </c>
      <c r="AN13" s="93" t="s">
        <v>271</v>
      </c>
      <c r="AO13" s="105"/>
      <c r="AP13" s="105"/>
      <c r="AQ13" s="105"/>
      <c r="AR13" s="105"/>
      <c r="AS13" s="105"/>
      <c r="AT13" s="105"/>
      <c r="AU13" s="105"/>
      <c r="AV13" s="105"/>
      <c r="AW13" s="105"/>
      <c r="AX13" s="105"/>
      <c r="AY13" s="105"/>
    </row>
    <row r="14" spans="1:51" ht="137.5">
      <c r="A14" s="36">
        <v>43624</v>
      </c>
      <c r="B14" s="37">
        <v>0.27638888888888885</v>
      </c>
      <c r="C14" s="37">
        <v>0.75902777777777775</v>
      </c>
      <c r="D14" s="52">
        <f t="shared" si="0"/>
        <v>0.4826388888888889</v>
      </c>
      <c r="E14" s="54">
        <v>3516</v>
      </c>
      <c r="F14" s="54">
        <v>3199</v>
      </c>
      <c r="G14" s="55">
        <v>2673</v>
      </c>
      <c r="H14" s="56">
        <v>3925</v>
      </c>
      <c r="I14" s="56">
        <v>4220</v>
      </c>
      <c r="J14" s="56">
        <v>3957</v>
      </c>
      <c r="K14" s="56"/>
      <c r="L14" s="38">
        <f t="shared" si="1"/>
        <v>21490</v>
      </c>
      <c r="M14" s="104">
        <v>21299.999999999272</v>
      </c>
      <c r="N14" s="38">
        <f t="shared" si="7"/>
        <v>190.0000000007276</v>
      </c>
      <c r="O14" s="39">
        <f t="shared" si="8"/>
        <v>8.9201877934616935E-3</v>
      </c>
      <c r="P14" s="75">
        <v>200</v>
      </c>
      <c r="Q14" s="40">
        <f t="shared" si="2"/>
        <v>390.0000000007276</v>
      </c>
      <c r="R14" s="38">
        <f t="shared" si="9"/>
        <v>175350</v>
      </c>
      <c r="S14" s="38">
        <f t="shared" si="10"/>
        <v>1915812</v>
      </c>
      <c r="T14" s="41">
        <f t="shared" si="3"/>
        <v>2.9478737997256514</v>
      </c>
      <c r="U14" s="41">
        <f t="shared" si="11"/>
        <v>0</v>
      </c>
      <c r="V14" s="51"/>
      <c r="W14" s="41"/>
      <c r="X14" s="42"/>
      <c r="Y14" s="42"/>
      <c r="Z14" s="42"/>
      <c r="AA14" s="43" t="e">
        <f t="shared" si="4"/>
        <v>#DIV/0!</v>
      </c>
      <c r="AB14" s="43" t="e">
        <f t="shared" si="12"/>
        <v>#DIV/0!</v>
      </c>
      <c r="AC14" s="41">
        <f t="shared" si="13"/>
        <v>0</v>
      </c>
      <c r="AD14" s="39">
        <f t="shared" si="5"/>
        <v>0.12282807498856882</v>
      </c>
      <c r="AE14" s="44"/>
      <c r="AF14" s="44"/>
      <c r="AG14" s="44"/>
      <c r="AH14" s="45">
        <f t="shared" si="6"/>
        <v>0</v>
      </c>
      <c r="AI14" s="97" t="s">
        <v>255</v>
      </c>
      <c r="AJ14" s="37">
        <v>0.27638888888888885</v>
      </c>
      <c r="AK14" s="37">
        <v>0.75902777777777775</v>
      </c>
      <c r="AL14" s="45">
        <f t="shared" si="14"/>
        <v>0.4826388888888889</v>
      </c>
      <c r="AM14" s="98" t="s">
        <v>203</v>
      </c>
      <c r="AN14" s="93" t="s">
        <v>270</v>
      </c>
      <c r="AO14" s="105"/>
      <c r="AP14" s="105"/>
      <c r="AQ14" s="105"/>
      <c r="AR14" s="105"/>
      <c r="AS14" s="105"/>
      <c r="AT14" s="105"/>
      <c r="AU14" s="105"/>
      <c r="AV14" s="105"/>
      <c r="AW14" s="105"/>
      <c r="AX14" s="105"/>
      <c r="AY14" s="105"/>
    </row>
    <row r="15" spans="1:51" ht="137.5">
      <c r="A15" s="36">
        <v>43625</v>
      </c>
      <c r="B15" s="37">
        <v>0.25347222222222221</v>
      </c>
      <c r="C15" s="37">
        <v>0.76111111111111107</v>
      </c>
      <c r="D15" s="52">
        <f t="shared" si="0"/>
        <v>0.50763888888888886</v>
      </c>
      <c r="E15" s="54">
        <v>4327</v>
      </c>
      <c r="F15" s="54">
        <v>3930</v>
      </c>
      <c r="G15" s="54">
        <v>3263</v>
      </c>
      <c r="H15" s="57">
        <v>3801</v>
      </c>
      <c r="I15" s="57">
        <v>5086</v>
      </c>
      <c r="J15" s="57">
        <v>4885</v>
      </c>
      <c r="K15" s="57"/>
      <c r="L15" s="38">
        <f t="shared" si="1"/>
        <v>25292</v>
      </c>
      <c r="M15" s="104">
        <v>25100.000000002183</v>
      </c>
      <c r="N15" s="38">
        <f t="shared" si="7"/>
        <v>191.99999999781721</v>
      </c>
      <c r="O15" s="39">
        <f t="shared" si="8"/>
        <v>7.6494023903506177E-3</v>
      </c>
      <c r="P15" s="75">
        <v>100</v>
      </c>
      <c r="Q15" s="40">
        <f t="shared" si="2"/>
        <v>291.99999999781721</v>
      </c>
      <c r="R15" s="38">
        <f t="shared" si="9"/>
        <v>200642</v>
      </c>
      <c r="S15" s="38">
        <f t="shared" si="10"/>
        <v>1941104</v>
      </c>
      <c r="T15" s="41">
        <f t="shared" si="3"/>
        <v>3.4694101508916324</v>
      </c>
      <c r="U15" s="41">
        <f t="shared" si="11"/>
        <v>0</v>
      </c>
      <c r="V15" s="51"/>
      <c r="W15" s="41"/>
      <c r="X15" s="42"/>
      <c r="Y15" s="50"/>
      <c r="Z15" s="50"/>
      <c r="AA15" s="43" t="e">
        <f t="shared" si="4"/>
        <v>#DIV/0!</v>
      </c>
      <c r="AB15" s="43" t="e">
        <f t="shared" si="12"/>
        <v>#DIV/0!</v>
      </c>
      <c r="AC15" s="41">
        <f t="shared" si="13"/>
        <v>0</v>
      </c>
      <c r="AD15" s="39">
        <f t="shared" si="5"/>
        <v>0.14455875628715134</v>
      </c>
      <c r="AE15" s="44"/>
      <c r="AF15" s="44"/>
      <c r="AG15" s="49"/>
      <c r="AH15" s="45">
        <f t="shared" si="6"/>
        <v>0</v>
      </c>
      <c r="AI15" s="97" t="s">
        <v>278</v>
      </c>
      <c r="AJ15" s="37" t="s">
        <v>274</v>
      </c>
      <c r="AK15" s="37" t="s">
        <v>273</v>
      </c>
      <c r="AL15" s="45" t="s">
        <v>275</v>
      </c>
      <c r="AM15" s="98" t="s">
        <v>276</v>
      </c>
      <c r="AN15" s="93" t="s">
        <v>272</v>
      </c>
      <c r="AO15" s="105"/>
      <c r="AP15" s="105"/>
      <c r="AQ15" s="105"/>
      <c r="AR15" s="105"/>
      <c r="AS15" s="105"/>
      <c r="AT15" s="105"/>
      <c r="AU15" s="105"/>
      <c r="AV15" s="105"/>
      <c r="AW15" s="105"/>
      <c r="AX15" s="105"/>
      <c r="AY15" s="105"/>
    </row>
    <row r="16" spans="1:51" ht="137.5">
      <c r="A16" s="36">
        <v>43626</v>
      </c>
      <c r="B16" s="37">
        <v>0.24513888888888888</v>
      </c>
      <c r="C16" s="37">
        <v>0.72916666666666663</v>
      </c>
      <c r="D16" s="52">
        <f t="shared" si="0"/>
        <v>0.48402777777777772</v>
      </c>
      <c r="E16" s="54">
        <v>2328</v>
      </c>
      <c r="F16" s="54">
        <v>2126</v>
      </c>
      <c r="G16" s="55">
        <v>1402</v>
      </c>
      <c r="H16" s="56">
        <v>2557</v>
      </c>
      <c r="I16" s="56">
        <v>2757</v>
      </c>
      <c r="J16" s="56">
        <v>2584</v>
      </c>
      <c r="K16" s="56"/>
      <c r="L16" s="38">
        <f t="shared" si="1"/>
        <v>13754</v>
      </c>
      <c r="M16" s="104">
        <v>13599.999999998545</v>
      </c>
      <c r="N16" s="38">
        <f t="shared" si="7"/>
        <v>154.00000000145519</v>
      </c>
      <c r="O16" s="39">
        <f t="shared" si="8"/>
        <v>1.1323529411872917E-2</v>
      </c>
      <c r="P16" s="75">
        <v>200</v>
      </c>
      <c r="Q16" s="40">
        <f t="shared" si="2"/>
        <v>354.00000000145519</v>
      </c>
      <c r="R16" s="38">
        <f t="shared" si="9"/>
        <v>214396</v>
      </c>
      <c r="S16" s="38">
        <f t="shared" si="10"/>
        <v>1954858</v>
      </c>
      <c r="T16" s="41">
        <f t="shared" si="3"/>
        <v>1.8866941015089163</v>
      </c>
      <c r="U16" s="41">
        <f t="shared" si="11"/>
        <v>0</v>
      </c>
      <c r="V16" s="51"/>
      <c r="W16" s="41"/>
      <c r="X16" s="42"/>
      <c r="Y16" s="42"/>
      <c r="Z16" s="42"/>
      <c r="AA16" s="43" t="e">
        <f t="shared" si="4"/>
        <v>#DIV/0!</v>
      </c>
      <c r="AB16" s="43" t="e">
        <f t="shared" si="12"/>
        <v>#DIV/0!</v>
      </c>
      <c r="AC16" s="41">
        <f t="shared" si="13"/>
        <v>0</v>
      </c>
      <c r="AD16" s="39">
        <f t="shared" si="5"/>
        <v>7.8612254229538187E-2</v>
      </c>
      <c r="AE16" s="44">
        <v>0.76041666666666663</v>
      </c>
      <c r="AF16" s="44">
        <v>0.72916666666666663</v>
      </c>
      <c r="AG16" s="44" t="s">
        <v>262</v>
      </c>
      <c r="AH16" s="45" t="s">
        <v>279</v>
      </c>
      <c r="AI16" s="97" t="s">
        <v>284</v>
      </c>
      <c r="AJ16" s="37">
        <v>0.24513888888888888</v>
      </c>
      <c r="AK16" s="37">
        <v>0.72916666666666663</v>
      </c>
      <c r="AL16" s="45">
        <f t="shared" si="14"/>
        <v>0.48402777777777772</v>
      </c>
      <c r="AM16" s="98" t="s">
        <v>203</v>
      </c>
      <c r="AN16" s="93" t="s">
        <v>277</v>
      </c>
      <c r="AO16" s="105"/>
      <c r="AP16" s="105"/>
      <c r="AQ16" s="105"/>
      <c r="AR16" s="105"/>
      <c r="AS16" s="105"/>
      <c r="AT16" s="105"/>
      <c r="AU16" s="105"/>
      <c r="AV16" s="105"/>
      <c r="AW16" s="105"/>
      <c r="AX16" s="105"/>
      <c r="AY16" s="105"/>
    </row>
    <row r="17" spans="1:51" ht="137.5">
      <c r="A17" s="36">
        <v>43627</v>
      </c>
      <c r="B17" s="37">
        <v>0.30416666666666664</v>
      </c>
      <c r="C17" s="37">
        <v>0.75902777777777775</v>
      </c>
      <c r="D17" s="52">
        <f t="shared" si="0"/>
        <v>0.4548611111111111</v>
      </c>
      <c r="E17" s="54">
        <v>4183</v>
      </c>
      <c r="F17" s="54">
        <v>3850</v>
      </c>
      <c r="G17" s="55">
        <v>2552</v>
      </c>
      <c r="H17" s="56">
        <v>3095</v>
      </c>
      <c r="I17" s="56">
        <v>4985</v>
      </c>
      <c r="J17" s="56">
        <v>4779</v>
      </c>
      <c r="K17" s="56"/>
      <c r="L17" s="38">
        <f t="shared" si="1"/>
        <v>23444</v>
      </c>
      <c r="M17" s="104">
        <v>23299.999999999272</v>
      </c>
      <c r="N17" s="38">
        <f t="shared" si="7"/>
        <v>144.0000000007276</v>
      </c>
      <c r="O17" s="39">
        <f t="shared" si="8"/>
        <v>6.1802575107610339E-3</v>
      </c>
      <c r="P17" s="75">
        <v>0</v>
      </c>
      <c r="Q17" s="40">
        <f t="shared" si="2"/>
        <v>144.0000000007276</v>
      </c>
      <c r="R17" s="38">
        <f t="shared" si="9"/>
        <v>237840</v>
      </c>
      <c r="S17" s="38">
        <f t="shared" si="10"/>
        <v>1978302</v>
      </c>
      <c r="T17" s="41">
        <f t="shared" si="3"/>
        <v>3.2159122085048013</v>
      </c>
      <c r="U17" s="41">
        <f t="shared" si="11"/>
        <v>0</v>
      </c>
      <c r="V17" s="51"/>
      <c r="W17" s="42"/>
      <c r="X17" s="42"/>
      <c r="Y17" s="42"/>
      <c r="Z17" s="51"/>
      <c r="AA17" s="43" t="e">
        <f t="shared" si="4"/>
        <v>#DIV/0!</v>
      </c>
      <c r="AB17" s="43" t="e">
        <f t="shared" si="12"/>
        <v>#DIV/0!</v>
      </c>
      <c r="AC17" s="41">
        <f t="shared" si="13"/>
        <v>0</v>
      </c>
      <c r="AD17" s="39">
        <f t="shared" si="5"/>
        <v>0.13399634202103339</v>
      </c>
      <c r="AE17" s="44"/>
      <c r="AF17" s="44"/>
      <c r="AG17" s="44"/>
      <c r="AH17" s="45">
        <f t="shared" si="6"/>
        <v>0</v>
      </c>
      <c r="AI17" s="97" t="s">
        <v>278</v>
      </c>
      <c r="AJ17" s="37" t="s">
        <v>281</v>
      </c>
      <c r="AK17" s="37" t="s">
        <v>282</v>
      </c>
      <c r="AL17" s="45" t="s">
        <v>283</v>
      </c>
      <c r="AM17" s="98" t="s">
        <v>276</v>
      </c>
      <c r="AN17" s="93" t="s">
        <v>280</v>
      </c>
      <c r="AO17" s="105"/>
      <c r="AP17" s="105"/>
      <c r="AQ17" s="105"/>
      <c r="AR17" s="105"/>
      <c r="AS17" s="105"/>
      <c r="AT17" s="105"/>
      <c r="AU17" s="105"/>
      <c r="AV17" s="105"/>
      <c r="AW17" s="105"/>
      <c r="AX17" s="105"/>
      <c r="AY17" s="105"/>
    </row>
    <row r="18" spans="1:51" ht="137.5">
      <c r="A18" s="36">
        <v>43628</v>
      </c>
      <c r="B18" s="37">
        <v>0.24374999999999999</v>
      </c>
      <c r="C18" s="37">
        <v>0.75763888888888886</v>
      </c>
      <c r="D18" s="52">
        <v>0.51388888888888895</v>
      </c>
      <c r="E18" s="54">
        <v>4655</v>
      </c>
      <c r="F18" s="54">
        <v>4290</v>
      </c>
      <c r="G18" s="55">
        <v>2869</v>
      </c>
      <c r="H18" s="56">
        <v>3687</v>
      </c>
      <c r="I18" s="56">
        <v>5639</v>
      </c>
      <c r="J18" s="56">
        <v>5368</v>
      </c>
      <c r="K18" s="56"/>
      <c r="L18" s="38">
        <v>26508</v>
      </c>
      <c r="M18" s="104">
        <v>26299.999999999272</v>
      </c>
      <c r="N18" s="38">
        <f t="shared" si="7"/>
        <v>208.0000000007276</v>
      </c>
      <c r="O18" s="39">
        <f t="shared" si="8"/>
        <v>7.9087452471761736E-3</v>
      </c>
      <c r="P18" s="75">
        <v>100</v>
      </c>
      <c r="Q18" s="40">
        <f t="shared" si="2"/>
        <v>308.0000000007276</v>
      </c>
      <c r="R18" s="38">
        <f t="shared" si="9"/>
        <v>264348</v>
      </c>
      <c r="S18" s="38">
        <f t="shared" si="10"/>
        <v>2004810</v>
      </c>
      <c r="T18" s="41">
        <f t="shared" si="3"/>
        <v>3.6362139917695475</v>
      </c>
      <c r="U18" s="41">
        <f t="shared" si="11"/>
        <v>0</v>
      </c>
      <c r="V18" s="51"/>
      <c r="W18" s="41"/>
      <c r="X18" s="42"/>
      <c r="Y18" s="42"/>
      <c r="Z18" s="42"/>
      <c r="AA18" s="43" t="e">
        <f t="shared" si="4"/>
        <v>#DIV/0!</v>
      </c>
      <c r="AB18" s="43" t="e">
        <f t="shared" si="12"/>
        <v>#DIV/0!</v>
      </c>
      <c r="AC18" s="41">
        <f t="shared" si="13"/>
        <v>0</v>
      </c>
      <c r="AD18" s="39">
        <f t="shared" si="5"/>
        <v>0.15150891632373115</v>
      </c>
      <c r="AE18" s="44"/>
      <c r="AF18" s="44"/>
      <c r="AG18" s="44"/>
      <c r="AH18" s="45">
        <f t="shared" si="6"/>
        <v>0</v>
      </c>
      <c r="AI18" s="97" t="s">
        <v>284</v>
      </c>
      <c r="AJ18" s="37">
        <v>0.24374999999999999</v>
      </c>
      <c r="AK18" s="37">
        <v>0.75763888888888886</v>
      </c>
      <c r="AL18" s="45">
        <f t="shared" si="14"/>
        <v>0.51388888888888884</v>
      </c>
      <c r="AM18" s="98" t="s">
        <v>203</v>
      </c>
      <c r="AN18" s="93" t="s">
        <v>285</v>
      </c>
      <c r="AO18" s="105"/>
      <c r="AP18" s="105"/>
      <c r="AQ18" s="105"/>
      <c r="AR18" s="105"/>
      <c r="AS18" s="105"/>
      <c r="AT18" s="105"/>
      <c r="AU18" s="105"/>
      <c r="AV18" s="105"/>
      <c r="AW18" s="105"/>
      <c r="AX18" s="105"/>
      <c r="AY18" s="105"/>
    </row>
    <row r="19" spans="1:51" ht="150">
      <c r="A19" s="36">
        <v>43629</v>
      </c>
      <c r="B19" s="37">
        <v>0.23958333333333334</v>
      </c>
      <c r="C19" s="37">
        <v>0.76180555555555562</v>
      </c>
      <c r="D19" s="52">
        <f t="shared" si="0"/>
        <v>0.52222222222222225</v>
      </c>
      <c r="E19" s="54">
        <v>3521</v>
      </c>
      <c r="F19" s="54">
        <v>3226</v>
      </c>
      <c r="G19" s="55">
        <v>2157</v>
      </c>
      <c r="H19" s="56">
        <v>2677</v>
      </c>
      <c r="I19" s="56">
        <v>4079</v>
      </c>
      <c r="J19" s="56">
        <v>3974</v>
      </c>
      <c r="K19" s="56"/>
      <c r="L19" s="38">
        <f t="shared" ref="L19:L24" si="15">SUM(E19:J19)</f>
        <v>19634</v>
      </c>
      <c r="M19" s="104">
        <v>19400.000000001455</v>
      </c>
      <c r="N19" s="38">
        <f t="shared" si="7"/>
        <v>233.99999999854481</v>
      </c>
      <c r="O19" s="39">
        <f t="shared" si="8"/>
        <v>1.2061855670027178E-2</v>
      </c>
      <c r="P19" s="40">
        <v>200</v>
      </c>
      <c r="Q19" s="40">
        <f t="shared" si="2"/>
        <v>433.99999999854481</v>
      </c>
      <c r="R19" s="38">
        <f t="shared" si="9"/>
        <v>283982</v>
      </c>
      <c r="S19" s="38">
        <f t="shared" si="10"/>
        <v>2024444</v>
      </c>
      <c r="T19" s="41">
        <f t="shared" si="3"/>
        <v>2.6932784636488338</v>
      </c>
      <c r="U19" s="41">
        <f t="shared" si="11"/>
        <v>0</v>
      </c>
      <c r="V19" s="51"/>
      <c r="W19" s="41"/>
      <c r="X19" s="42"/>
      <c r="Y19" s="41"/>
      <c r="Z19" s="41"/>
      <c r="AA19" s="43" t="e">
        <f t="shared" si="4"/>
        <v>#DIV/0!</v>
      </c>
      <c r="AB19" s="43" t="e">
        <f t="shared" si="12"/>
        <v>#DIV/0!</v>
      </c>
      <c r="AC19" s="41">
        <f t="shared" si="13"/>
        <v>0</v>
      </c>
      <c r="AD19" s="39">
        <f t="shared" si="5"/>
        <v>0.11221993598536809</v>
      </c>
      <c r="AE19" s="44"/>
      <c r="AF19" s="44"/>
      <c r="AG19" s="44"/>
      <c r="AH19" s="45">
        <f t="shared" si="6"/>
        <v>0</v>
      </c>
      <c r="AI19" s="97" t="s">
        <v>278</v>
      </c>
      <c r="AJ19" s="37" t="s">
        <v>286</v>
      </c>
      <c r="AK19" s="37" t="s">
        <v>288</v>
      </c>
      <c r="AL19" s="45" t="s">
        <v>289</v>
      </c>
      <c r="AM19" s="98" t="s">
        <v>290</v>
      </c>
      <c r="AN19" s="93" t="s">
        <v>287</v>
      </c>
      <c r="AO19" s="105"/>
      <c r="AP19" s="105"/>
      <c r="AQ19" s="105"/>
      <c r="AR19" s="105"/>
      <c r="AS19" s="105"/>
      <c r="AT19" s="105"/>
      <c r="AU19" s="105"/>
      <c r="AV19" s="105"/>
      <c r="AW19" s="105"/>
      <c r="AX19" s="105"/>
      <c r="AY19" s="105"/>
    </row>
    <row r="20" spans="1:51" ht="187.5">
      <c r="A20" s="36">
        <v>43630</v>
      </c>
      <c r="B20" s="37">
        <v>0.23402777777777781</v>
      </c>
      <c r="C20" s="37">
        <v>0.73958333333333337</v>
      </c>
      <c r="D20" s="52">
        <f t="shared" si="0"/>
        <v>0.50555555555555554</v>
      </c>
      <c r="E20" s="54">
        <v>4526</v>
      </c>
      <c r="F20" s="54">
        <v>4173</v>
      </c>
      <c r="G20" s="55">
        <v>2805</v>
      </c>
      <c r="H20" s="56">
        <v>3201</v>
      </c>
      <c r="I20" s="56">
        <v>5440</v>
      </c>
      <c r="J20" s="56">
        <v>5220</v>
      </c>
      <c r="K20" s="56"/>
      <c r="L20" s="38">
        <f t="shared" si="15"/>
        <v>25365</v>
      </c>
      <c r="M20" s="104">
        <v>25099.999999998545</v>
      </c>
      <c r="N20" s="38">
        <f t="shared" si="7"/>
        <v>265.00000000145519</v>
      </c>
      <c r="O20" s="39">
        <f t="shared" si="8"/>
        <v>1.0557768924361376E-2</v>
      </c>
      <c r="P20" s="40">
        <v>100</v>
      </c>
      <c r="Q20" s="40">
        <f t="shared" si="2"/>
        <v>365.00000000145519</v>
      </c>
      <c r="R20" s="38">
        <f t="shared" si="9"/>
        <v>309347</v>
      </c>
      <c r="S20" s="38">
        <f t="shared" si="10"/>
        <v>2049809</v>
      </c>
      <c r="T20" s="41">
        <f t="shared" si="3"/>
        <v>3.4794238683127574</v>
      </c>
      <c r="U20" s="41">
        <f t="shared" si="11"/>
        <v>0</v>
      </c>
      <c r="V20" s="107"/>
      <c r="W20" s="41"/>
      <c r="X20" s="42"/>
      <c r="Y20" s="50"/>
      <c r="Z20" s="50"/>
      <c r="AA20" s="43" t="e">
        <f t="shared" si="4"/>
        <v>#DIV/0!</v>
      </c>
      <c r="AB20" s="43" t="e">
        <f t="shared" si="12"/>
        <v>#DIV/0!</v>
      </c>
      <c r="AC20" s="41">
        <f t="shared" si="13"/>
        <v>0</v>
      </c>
      <c r="AD20" s="39">
        <f t="shared" si="5"/>
        <v>0.14497599451303156</v>
      </c>
      <c r="AE20" s="44">
        <v>0.48888888888888887</v>
      </c>
      <c r="AF20" s="44">
        <v>0.48541666666666666</v>
      </c>
      <c r="AG20" s="44" t="s">
        <v>291</v>
      </c>
      <c r="AH20" s="45">
        <f t="shared" si="6"/>
        <v>3.4722222222222099E-3</v>
      </c>
      <c r="AI20" s="97" t="s">
        <v>292</v>
      </c>
      <c r="AJ20" s="37" t="s">
        <v>293</v>
      </c>
      <c r="AK20" s="37" t="s">
        <v>294</v>
      </c>
      <c r="AL20" s="45" t="s">
        <v>295</v>
      </c>
      <c r="AM20" s="99" t="s">
        <v>298</v>
      </c>
      <c r="AN20" s="93" t="s">
        <v>296</v>
      </c>
      <c r="AO20" s="105"/>
      <c r="AP20" s="105"/>
      <c r="AQ20" s="105"/>
      <c r="AR20" s="105"/>
      <c r="AS20" s="105"/>
      <c r="AT20" s="105"/>
      <c r="AU20" s="105"/>
      <c r="AV20" s="105"/>
      <c r="AW20" s="105"/>
      <c r="AX20" s="105"/>
      <c r="AY20" s="105"/>
    </row>
    <row r="21" spans="1:51" ht="175">
      <c r="A21" s="36">
        <v>43631</v>
      </c>
      <c r="B21" s="37">
        <v>0.23819444444444446</v>
      </c>
      <c r="C21" s="37">
        <v>0.77569444444444446</v>
      </c>
      <c r="D21" s="52">
        <f t="shared" si="0"/>
        <v>0.53749999999999998</v>
      </c>
      <c r="E21" s="54">
        <v>4785</v>
      </c>
      <c r="F21" s="54">
        <v>4443</v>
      </c>
      <c r="G21" s="55">
        <v>2953</v>
      </c>
      <c r="H21" s="56">
        <v>4334</v>
      </c>
      <c r="I21" s="56">
        <v>5796</v>
      </c>
      <c r="J21" s="56">
        <v>5565</v>
      </c>
      <c r="K21" s="56"/>
      <c r="L21" s="38">
        <f t="shared" si="15"/>
        <v>27876</v>
      </c>
      <c r="M21" s="104">
        <v>27700.000000000728</v>
      </c>
      <c r="N21" s="38">
        <f t="shared" si="7"/>
        <v>175.9999999992724</v>
      </c>
      <c r="O21" s="39">
        <f t="shared" si="8"/>
        <v>6.3537906136919772E-3</v>
      </c>
      <c r="P21" s="40">
        <v>200</v>
      </c>
      <c r="Q21" s="40">
        <f t="shared" si="2"/>
        <v>375.9999999992724</v>
      </c>
      <c r="R21" s="38">
        <f t="shared" si="9"/>
        <v>337223</v>
      </c>
      <c r="S21" s="38">
        <f t="shared" si="10"/>
        <v>2077685</v>
      </c>
      <c r="T21" s="41">
        <f t="shared" si="3"/>
        <v>3.8238683127572015</v>
      </c>
      <c r="U21" s="41">
        <f t="shared" si="11"/>
        <v>0</v>
      </c>
      <c r="V21" s="51"/>
      <c r="W21" s="41"/>
      <c r="X21" s="42"/>
      <c r="Y21" s="42"/>
      <c r="Z21" s="42"/>
      <c r="AA21" s="43" t="e">
        <f t="shared" si="4"/>
        <v>#DIV/0!</v>
      </c>
      <c r="AB21" s="43" t="e">
        <f t="shared" si="12"/>
        <v>#DIV/0!</v>
      </c>
      <c r="AC21" s="41">
        <f t="shared" si="13"/>
        <v>0</v>
      </c>
      <c r="AD21" s="39">
        <f t="shared" si="5"/>
        <v>0.1593278463648834</v>
      </c>
      <c r="AE21" s="44"/>
      <c r="AF21" s="44"/>
      <c r="AG21" s="44"/>
      <c r="AH21" s="45">
        <f t="shared" si="6"/>
        <v>0</v>
      </c>
      <c r="AI21" s="97" t="s">
        <v>297</v>
      </c>
      <c r="AJ21" s="37">
        <v>0.23819444444444446</v>
      </c>
      <c r="AK21" s="37">
        <v>0.77569444444444446</v>
      </c>
      <c r="AL21" s="45">
        <f t="shared" si="14"/>
        <v>0.53749999999999998</v>
      </c>
      <c r="AM21" s="107" t="s">
        <v>299</v>
      </c>
      <c r="AN21" s="93" t="s">
        <v>300</v>
      </c>
      <c r="AO21" s="105"/>
      <c r="AP21" s="105"/>
      <c r="AQ21" s="105"/>
      <c r="AR21" s="105"/>
      <c r="AS21" s="105"/>
      <c r="AT21" s="105"/>
      <c r="AU21" s="105"/>
      <c r="AV21" s="105"/>
      <c r="AW21" s="105"/>
      <c r="AX21" s="105"/>
      <c r="AY21" s="105"/>
    </row>
    <row r="22" spans="1:51" ht="187.5">
      <c r="A22" s="36">
        <v>43632</v>
      </c>
      <c r="B22" s="37">
        <v>0.26458333333333334</v>
      </c>
      <c r="C22" s="37">
        <v>0.73263888888888884</v>
      </c>
      <c r="D22" s="52">
        <f t="shared" si="0"/>
        <v>0.4680555555555555</v>
      </c>
      <c r="E22" s="54">
        <v>2168</v>
      </c>
      <c r="F22" s="54">
        <v>1989</v>
      </c>
      <c r="G22" s="55">
        <v>1299</v>
      </c>
      <c r="H22" s="56">
        <v>2005</v>
      </c>
      <c r="I22" s="56">
        <v>2560</v>
      </c>
      <c r="J22" s="56">
        <v>2398</v>
      </c>
      <c r="K22" s="56"/>
      <c r="L22" s="38">
        <f t="shared" si="15"/>
        <v>12419</v>
      </c>
      <c r="M22" s="104">
        <v>12200.000000000728</v>
      </c>
      <c r="N22" s="38">
        <f t="shared" si="7"/>
        <v>218.9999999992724</v>
      </c>
      <c r="O22" s="39">
        <f t="shared" si="8"/>
        <v>1.7950819672070437E-2</v>
      </c>
      <c r="P22" s="40">
        <v>100</v>
      </c>
      <c r="Q22" s="40">
        <f t="shared" si="2"/>
        <v>318.9999999992724</v>
      </c>
      <c r="R22" s="38">
        <f t="shared" si="9"/>
        <v>349642</v>
      </c>
      <c r="S22" s="38">
        <f t="shared" si="10"/>
        <v>2090104</v>
      </c>
      <c r="T22" s="41">
        <f t="shared" si="3"/>
        <v>1.7035665294924554</v>
      </c>
      <c r="U22" s="41">
        <f t="shared" si="11"/>
        <v>0</v>
      </c>
      <c r="V22" s="51"/>
      <c r="W22" s="41"/>
      <c r="X22" s="42"/>
      <c r="Y22" s="42"/>
      <c r="Z22" s="42"/>
      <c r="AA22" s="43" t="e">
        <f t="shared" si="4"/>
        <v>#DIV/0!</v>
      </c>
      <c r="AB22" s="43" t="e">
        <f t="shared" si="12"/>
        <v>#DIV/0!</v>
      </c>
      <c r="AC22" s="41">
        <f t="shared" si="13"/>
        <v>0</v>
      </c>
      <c r="AD22" s="39">
        <f t="shared" si="5"/>
        <v>7.0981938728852306E-2</v>
      </c>
      <c r="AE22" s="44"/>
      <c r="AF22" s="44"/>
      <c r="AG22" s="44"/>
      <c r="AH22" s="45">
        <f t="shared" si="6"/>
        <v>0</v>
      </c>
      <c r="AI22" s="97" t="s">
        <v>297</v>
      </c>
      <c r="AJ22" s="37">
        <v>0.26458333333333334</v>
      </c>
      <c r="AK22" s="86">
        <v>0.73263888888888884</v>
      </c>
      <c r="AL22" s="45">
        <f t="shared" si="14"/>
        <v>0.4680555555555555</v>
      </c>
      <c r="AM22" s="107" t="s">
        <v>299</v>
      </c>
      <c r="AN22" s="93" t="s">
        <v>306</v>
      </c>
      <c r="AO22" s="105"/>
      <c r="AP22" s="105"/>
      <c r="AQ22" s="105"/>
      <c r="AR22" s="105"/>
      <c r="AS22" s="105"/>
      <c r="AT22" s="105"/>
      <c r="AU22" s="105"/>
      <c r="AV22" s="105"/>
      <c r="AW22" s="105"/>
      <c r="AX22" s="105"/>
      <c r="AY22" s="105"/>
    </row>
    <row r="23" spans="1:51" ht="201.75" customHeight="1">
      <c r="A23" s="36">
        <v>43633</v>
      </c>
      <c r="B23" s="37">
        <v>0.23819444444444446</v>
      </c>
      <c r="C23" s="37">
        <v>0.7715277777777777</v>
      </c>
      <c r="D23" s="52">
        <f t="shared" si="0"/>
        <v>0.53333333333333321</v>
      </c>
      <c r="E23" s="54">
        <v>4382</v>
      </c>
      <c r="F23" s="54">
        <v>4016</v>
      </c>
      <c r="G23" s="55">
        <v>2671</v>
      </c>
      <c r="H23" s="56">
        <v>4026</v>
      </c>
      <c r="I23" s="56">
        <v>5287</v>
      </c>
      <c r="J23" s="56">
        <v>4894</v>
      </c>
      <c r="K23" s="56"/>
      <c r="L23" s="38">
        <f t="shared" si="15"/>
        <v>25276</v>
      </c>
      <c r="M23" s="104">
        <v>25000</v>
      </c>
      <c r="N23" s="38">
        <f t="shared" si="7"/>
        <v>276</v>
      </c>
      <c r="O23" s="39">
        <f t="shared" si="8"/>
        <v>1.1039999999999999E-2</v>
      </c>
      <c r="P23" s="40">
        <v>200</v>
      </c>
      <c r="Q23" s="40">
        <f t="shared" si="2"/>
        <v>476</v>
      </c>
      <c r="R23" s="38">
        <f t="shared" si="9"/>
        <v>374918</v>
      </c>
      <c r="S23" s="38">
        <f t="shared" si="10"/>
        <v>2115380</v>
      </c>
      <c r="T23" s="41">
        <f t="shared" si="3"/>
        <v>3.4672153635116598</v>
      </c>
      <c r="U23" s="41">
        <f t="shared" si="11"/>
        <v>0</v>
      </c>
      <c r="V23" s="51"/>
      <c r="W23" s="41"/>
      <c r="X23" s="42"/>
      <c r="Y23" s="50"/>
      <c r="Z23" s="50"/>
      <c r="AA23" s="43" t="e">
        <f t="shared" si="4"/>
        <v>#DIV/0!</v>
      </c>
      <c r="AB23" s="43" t="e">
        <f t="shared" si="12"/>
        <v>#DIV/0!</v>
      </c>
      <c r="AC23" s="41">
        <f t="shared" si="13"/>
        <v>0</v>
      </c>
      <c r="AD23" s="39">
        <f t="shared" si="5"/>
        <v>0.14446730681298584</v>
      </c>
      <c r="AE23" s="44"/>
      <c r="AF23" s="44"/>
      <c r="AG23" s="44"/>
      <c r="AH23" s="45">
        <f t="shared" si="6"/>
        <v>0</v>
      </c>
      <c r="AI23" s="97" t="s">
        <v>297</v>
      </c>
      <c r="AJ23" s="37">
        <v>0.23819444444444446</v>
      </c>
      <c r="AK23" s="86">
        <v>0.7715277777777777</v>
      </c>
      <c r="AL23" s="45">
        <f t="shared" si="14"/>
        <v>0.53333333333333321</v>
      </c>
      <c r="AM23" s="107" t="s">
        <v>299</v>
      </c>
      <c r="AN23" s="93" t="s">
        <v>307</v>
      </c>
      <c r="AO23" s="105"/>
      <c r="AP23" s="105"/>
      <c r="AQ23" s="105"/>
      <c r="AR23" s="105"/>
      <c r="AS23" s="105"/>
      <c r="AT23" s="105"/>
      <c r="AU23" s="105"/>
      <c r="AV23" s="105"/>
      <c r="AW23" s="105"/>
      <c r="AX23" s="105"/>
      <c r="AY23" s="105"/>
    </row>
    <row r="24" spans="1:51" ht="187.5">
      <c r="A24" s="36">
        <v>43634</v>
      </c>
      <c r="B24" s="37">
        <v>0.23958333333333334</v>
      </c>
      <c r="C24" s="37">
        <v>0.75347222222222221</v>
      </c>
      <c r="D24" s="52">
        <f t="shared" si="0"/>
        <v>0.51388888888888884</v>
      </c>
      <c r="E24" s="54">
        <v>1279</v>
      </c>
      <c r="F24" s="54">
        <v>1170</v>
      </c>
      <c r="G24" s="55">
        <v>752</v>
      </c>
      <c r="H24" s="56">
        <v>1212</v>
      </c>
      <c r="I24" s="56">
        <v>1550</v>
      </c>
      <c r="J24" s="112">
        <v>1399</v>
      </c>
      <c r="K24" s="112"/>
      <c r="L24" s="38">
        <f t="shared" si="15"/>
        <v>7362</v>
      </c>
      <c r="M24" s="104">
        <v>7299.9999999992724</v>
      </c>
      <c r="N24" s="38">
        <f t="shared" si="7"/>
        <v>62.000000000727596</v>
      </c>
      <c r="O24" s="39">
        <f t="shared" si="8"/>
        <v>8.4931506850320238E-3</v>
      </c>
      <c r="P24" s="40">
        <v>100</v>
      </c>
      <c r="Q24" s="40">
        <f t="shared" si="2"/>
        <v>162.0000000007276</v>
      </c>
      <c r="R24" s="38">
        <f t="shared" si="9"/>
        <v>382280</v>
      </c>
      <c r="S24" s="38">
        <f t="shared" si="10"/>
        <v>2122742</v>
      </c>
      <c r="T24" s="41">
        <f t="shared" si="3"/>
        <v>1.0098765432098766</v>
      </c>
      <c r="U24" s="41">
        <f t="shared" si="11"/>
        <v>0</v>
      </c>
      <c r="V24" s="51"/>
      <c r="W24" s="41"/>
      <c r="X24" s="42"/>
      <c r="Y24" s="50"/>
      <c r="Z24" s="50"/>
      <c r="AA24" s="43" t="e">
        <f t="shared" si="4"/>
        <v>#DIV/0!</v>
      </c>
      <c r="AB24" s="43" t="e">
        <f t="shared" si="12"/>
        <v>#DIV/0!</v>
      </c>
      <c r="AC24" s="41">
        <f t="shared" si="13"/>
        <v>0</v>
      </c>
      <c r="AD24" s="39">
        <f t="shared" si="5"/>
        <v>4.2078189300411524E-2</v>
      </c>
      <c r="AE24" s="44" t="s">
        <v>301</v>
      </c>
      <c r="AF24" s="44" t="s">
        <v>302</v>
      </c>
      <c r="AG24" s="44" t="s">
        <v>304</v>
      </c>
      <c r="AH24" s="44" t="s">
        <v>303</v>
      </c>
      <c r="AI24" s="97" t="s">
        <v>297</v>
      </c>
      <c r="AJ24" s="37">
        <v>0.23958333333333334</v>
      </c>
      <c r="AK24" s="86">
        <v>0.75347222222222221</v>
      </c>
      <c r="AL24" s="45">
        <f t="shared" si="14"/>
        <v>0.51388888888888884</v>
      </c>
      <c r="AM24" s="107" t="s">
        <v>299</v>
      </c>
      <c r="AN24" s="93" t="s">
        <v>308</v>
      </c>
      <c r="AO24" s="105"/>
      <c r="AP24" s="105"/>
      <c r="AQ24" s="105"/>
      <c r="AR24" s="105"/>
      <c r="AS24" s="105"/>
      <c r="AT24" s="105"/>
      <c r="AU24" s="105"/>
      <c r="AV24" s="105"/>
      <c r="AW24" s="105"/>
      <c r="AX24" s="105"/>
      <c r="AY24" s="105"/>
    </row>
    <row r="25" spans="1:51" ht="188">
      <c r="A25" s="36">
        <v>43635</v>
      </c>
      <c r="B25" s="37">
        <v>0.23958333333333334</v>
      </c>
      <c r="C25" s="37">
        <v>0.76388888888888884</v>
      </c>
      <c r="D25" s="52">
        <f t="shared" si="0"/>
        <v>0.52430555555555547</v>
      </c>
      <c r="E25" s="54">
        <v>121</v>
      </c>
      <c r="F25" s="54">
        <v>10</v>
      </c>
      <c r="G25" s="55">
        <v>73</v>
      </c>
      <c r="H25" s="56">
        <v>80</v>
      </c>
      <c r="I25" s="56">
        <v>133</v>
      </c>
      <c r="J25" s="56">
        <v>78</v>
      </c>
      <c r="K25" s="56">
        <v>250</v>
      </c>
      <c r="L25" s="38">
        <f>SUM(E25:K25)</f>
        <v>745</v>
      </c>
      <c r="M25" s="104">
        <v>700</v>
      </c>
      <c r="N25" s="38">
        <f t="shared" si="7"/>
        <v>45</v>
      </c>
      <c r="O25" s="39">
        <f t="shared" si="8"/>
        <v>6.4285714285714279E-2</v>
      </c>
      <c r="P25" s="40">
        <v>0</v>
      </c>
      <c r="Q25" s="40">
        <f t="shared" si="2"/>
        <v>45</v>
      </c>
      <c r="R25" s="38">
        <f t="shared" si="9"/>
        <v>383025</v>
      </c>
      <c r="S25" s="38">
        <f t="shared" si="10"/>
        <v>2123487</v>
      </c>
      <c r="T25" s="41">
        <f t="shared" si="3"/>
        <v>0.10219478737997256</v>
      </c>
      <c r="U25" s="41">
        <f t="shared" si="11"/>
        <v>0</v>
      </c>
      <c r="V25" s="51"/>
      <c r="W25" s="41"/>
      <c r="X25" s="42"/>
      <c r="Y25" s="42"/>
      <c r="Z25" s="42"/>
      <c r="AA25" s="43" t="e">
        <f t="shared" si="4"/>
        <v>#DIV/0!</v>
      </c>
      <c r="AB25" s="43" t="e">
        <f t="shared" si="12"/>
        <v>#DIV/0!</v>
      </c>
      <c r="AC25" s="41">
        <f t="shared" si="13"/>
        <v>0</v>
      </c>
      <c r="AD25" s="39">
        <f t="shared" si="5"/>
        <v>4.2581161408321898E-3</v>
      </c>
      <c r="AE25" s="44">
        <v>0.67361111111111116</v>
      </c>
      <c r="AF25" s="44">
        <v>0.23958333333333334</v>
      </c>
      <c r="AG25" s="44" t="s">
        <v>304</v>
      </c>
      <c r="AH25" s="45">
        <f t="shared" si="6"/>
        <v>0.43402777777777779</v>
      </c>
      <c r="AI25" s="97" t="s">
        <v>297</v>
      </c>
      <c r="AJ25" s="37">
        <v>0.23958333333333334</v>
      </c>
      <c r="AK25" s="86">
        <v>0.76388888888888884</v>
      </c>
      <c r="AL25" s="45">
        <f t="shared" si="14"/>
        <v>0.52430555555555547</v>
      </c>
      <c r="AM25" s="107" t="s">
        <v>299</v>
      </c>
      <c r="AN25" s="93" t="s">
        <v>309</v>
      </c>
      <c r="AO25" s="105"/>
      <c r="AP25" s="105"/>
      <c r="AQ25" s="105"/>
      <c r="AR25" s="105"/>
      <c r="AS25" s="105"/>
      <c r="AT25" s="105"/>
      <c r="AU25" s="105"/>
      <c r="AV25" s="105"/>
      <c r="AW25" s="105"/>
      <c r="AX25" s="105"/>
      <c r="AY25" s="105"/>
    </row>
    <row r="26" spans="1:51" ht="163">
      <c r="A26" s="36">
        <v>43636</v>
      </c>
      <c r="B26" s="37">
        <v>0.24097222222222223</v>
      </c>
      <c r="C26" s="37">
        <v>0.76944444444444438</v>
      </c>
      <c r="D26" s="52">
        <f t="shared" si="0"/>
        <v>0.52847222222222212</v>
      </c>
      <c r="E26" s="54">
        <v>2175</v>
      </c>
      <c r="F26" s="54">
        <v>1997</v>
      </c>
      <c r="G26" s="55">
        <v>1309</v>
      </c>
      <c r="H26" s="56">
        <v>1995</v>
      </c>
      <c r="I26" s="56">
        <v>2568</v>
      </c>
      <c r="J26" s="56">
        <v>2404</v>
      </c>
      <c r="K26" s="56">
        <v>5690</v>
      </c>
      <c r="L26" s="38">
        <f>SUM(E26:K26)</f>
        <v>18138</v>
      </c>
      <c r="M26" s="104">
        <v>17900</v>
      </c>
      <c r="N26" s="38">
        <f t="shared" si="7"/>
        <v>238</v>
      </c>
      <c r="O26" s="39">
        <f t="shared" si="8"/>
        <v>1.3296089385474861E-2</v>
      </c>
      <c r="P26" s="40">
        <v>200</v>
      </c>
      <c r="Q26" s="40">
        <f t="shared" si="2"/>
        <v>438</v>
      </c>
      <c r="R26" s="38">
        <f t="shared" si="9"/>
        <v>401163</v>
      </c>
      <c r="S26" s="38">
        <f t="shared" si="10"/>
        <v>2141625</v>
      </c>
      <c r="T26" s="41">
        <f t="shared" si="3"/>
        <v>2.4880658436213992</v>
      </c>
      <c r="U26" s="41">
        <f t="shared" si="11"/>
        <v>0</v>
      </c>
      <c r="V26" s="51"/>
      <c r="W26" s="41"/>
      <c r="X26" s="42"/>
      <c r="Y26" s="42"/>
      <c r="Z26" s="42"/>
      <c r="AA26" s="43" t="e">
        <f t="shared" si="4"/>
        <v>#DIV/0!</v>
      </c>
      <c r="AB26" s="43" t="e">
        <f t="shared" si="12"/>
        <v>#DIV/0!</v>
      </c>
      <c r="AC26" s="41">
        <f t="shared" si="13"/>
        <v>0</v>
      </c>
      <c r="AD26" s="39">
        <f t="shared" si="5"/>
        <v>0.10366941015089164</v>
      </c>
      <c r="AE26" s="44"/>
      <c r="AF26" s="44"/>
      <c r="AG26" s="44"/>
      <c r="AH26" s="45">
        <f t="shared" si="6"/>
        <v>0</v>
      </c>
      <c r="AI26" s="97" t="s">
        <v>297</v>
      </c>
      <c r="AJ26" s="37">
        <v>0.24097222222222223</v>
      </c>
      <c r="AK26" s="86">
        <v>0.76944444444444438</v>
      </c>
      <c r="AL26" s="45">
        <f t="shared" si="14"/>
        <v>0.52847222222222212</v>
      </c>
      <c r="AM26" s="107" t="s">
        <v>299</v>
      </c>
      <c r="AN26" s="93" t="s">
        <v>310</v>
      </c>
      <c r="AO26" s="105"/>
      <c r="AP26" s="105"/>
      <c r="AQ26" s="105"/>
      <c r="AR26" s="105"/>
      <c r="AS26" s="105"/>
      <c r="AT26" s="105"/>
      <c r="AU26" s="105"/>
      <c r="AV26" s="105"/>
      <c r="AW26" s="105"/>
      <c r="AX26" s="105"/>
      <c r="AY26" s="105"/>
    </row>
    <row r="27" spans="1:51" ht="175.5">
      <c r="A27" s="36">
        <v>43637</v>
      </c>
      <c r="B27" s="44">
        <v>0.23958333333333334</v>
      </c>
      <c r="C27" s="37">
        <v>0.76388888888888884</v>
      </c>
      <c r="D27" s="52">
        <f t="shared" si="0"/>
        <v>0.52430555555555547</v>
      </c>
      <c r="E27" s="54">
        <v>717</v>
      </c>
      <c r="F27" s="54">
        <v>2887</v>
      </c>
      <c r="G27" s="55">
        <v>2031</v>
      </c>
      <c r="H27" s="56">
        <v>3033</v>
      </c>
      <c r="I27" s="56">
        <v>4028</v>
      </c>
      <c r="J27" s="56">
        <v>3784</v>
      </c>
      <c r="K27" s="56">
        <v>8900</v>
      </c>
      <c r="L27" s="38">
        <f>SUM(E27:K27)</f>
        <v>25380</v>
      </c>
      <c r="M27" s="104">
        <v>25300</v>
      </c>
      <c r="N27" s="38">
        <f t="shared" si="7"/>
        <v>80</v>
      </c>
      <c r="O27" s="39">
        <f t="shared" si="8"/>
        <v>3.1620553359683794E-3</v>
      </c>
      <c r="P27" s="40">
        <v>100</v>
      </c>
      <c r="Q27" s="40">
        <f t="shared" si="2"/>
        <v>180</v>
      </c>
      <c r="R27" s="38">
        <f t="shared" si="9"/>
        <v>426543</v>
      </c>
      <c r="S27" s="38">
        <f t="shared" si="10"/>
        <v>2167005</v>
      </c>
      <c r="T27" s="41">
        <f>L27/10290</f>
        <v>2.4664723032069973</v>
      </c>
      <c r="U27" s="41">
        <f t="shared" si="11"/>
        <v>0</v>
      </c>
      <c r="V27" s="51"/>
      <c r="W27" s="41"/>
      <c r="X27" s="42"/>
      <c r="Y27" s="42"/>
      <c r="Z27" s="42"/>
      <c r="AA27" s="43" t="e">
        <f t="shared" si="4"/>
        <v>#DIV/0!</v>
      </c>
      <c r="AB27" s="43" t="e">
        <f t="shared" si="12"/>
        <v>#DIV/0!</v>
      </c>
      <c r="AC27" s="41">
        <f t="shared" si="13"/>
        <v>0</v>
      </c>
      <c r="AD27" s="39">
        <f t="shared" si="5"/>
        <v>0.14506172839506173</v>
      </c>
      <c r="AE27" s="44" t="s">
        <v>311</v>
      </c>
      <c r="AF27" s="44" t="s">
        <v>312</v>
      </c>
      <c r="AG27" s="44" t="s">
        <v>313</v>
      </c>
      <c r="AH27" s="44" t="s">
        <v>314</v>
      </c>
      <c r="AI27" s="97" t="s">
        <v>315</v>
      </c>
      <c r="AJ27" s="37" t="s">
        <v>316</v>
      </c>
      <c r="AK27" s="86" t="s">
        <v>317</v>
      </c>
      <c r="AL27" s="45" t="s">
        <v>318</v>
      </c>
      <c r="AM27" s="107" t="s">
        <v>319</v>
      </c>
      <c r="AN27" s="93" t="s">
        <v>320</v>
      </c>
      <c r="AO27" s="105"/>
      <c r="AP27" s="105"/>
      <c r="AQ27" s="105"/>
      <c r="AR27" s="105"/>
      <c r="AS27" s="105"/>
      <c r="AT27" s="105"/>
      <c r="AU27" s="105"/>
      <c r="AV27" s="105"/>
      <c r="AW27" s="105"/>
      <c r="AX27" s="105"/>
      <c r="AY27" s="105"/>
    </row>
    <row r="28" spans="1:51" ht="187.5">
      <c r="A28" s="36">
        <v>43638</v>
      </c>
      <c r="B28" s="44">
        <v>0.25347222222222221</v>
      </c>
      <c r="C28" s="37">
        <v>0.75694444444444453</v>
      </c>
      <c r="D28" s="52">
        <f t="shared" si="0"/>
        <v>0.50347222222222232</v>
      </c>
      <c r="E28" s="54">
        <v>0</v>
      </c>
      <c r="F28" s="54">
        <v>0</v>
      </c>
      <c r="G28" s="55">
        <v>0</v>
      </c>
      <c r="H28" s="56">
        <v>861</v>
      </c>
      <c r="I28" s="56">
        <v>1112</v>
      </c>
      <c r="J28" s="56">
        <v>1038</v>
      </c>
      <c r="K28" s="56">
        <v>2560</v>
      </c>
      <c r="L28" s="38">
        <f>SUM(E28:K28)</f>
        <v>5571</v>
      </c>
      <c r="M28" s="104">
        <v>5400</v>
      </c>
      <c r="N28" s="38">
        <f t="shared" si="7"/>
        <v>171</v>
      </c>
      <c r="O28" s="39">
        <f t="shared" si="8"/>
        <v>3.1666666666666669E-2</v>
      </c>
      <c r="P28" s="40">
        <v>0</v>
      </c>
      <c r="Q28" s="40">
        <f t="shared" si="2"/>
        <v>171</v>
      </c>
      <c r="R28" s="38">
        <f t="shared" si="9"/>
        <v>432114</v>
      </c>
      <c r="S28" s="38">
        <f t="shared" si="10"/>
        <v>2172576</v>
      </c>
      <c r="T28" s="41">
        <f t="shared" ref="T28:T36" si="16">L28/10290</f>
        <v>0.54139941690962101</v>
      </c>
      <c r="U28" s="41">
        <f t="shared" si="11"/>
        <v>0</v>
      </c>
      <c r="V28" s="51"/>
      <c r="W28" s="41"/>
      <c r="X28" s="42"/>
      <c r="Y28" s="50"/>
      <c r="Z28" s="50"/>
      <c r="AA28" s="43" t="e">
        <f t="shared" si="4"/>
        <v>#DIV/0!</v>
      </c>
      <c r="AB28" s="43" t="e">
        <f t="shared" si="12"/>
        <v>#DIV/0!</v>
      </c>
      <c r="AC28" s="41">
        <f t="shared" si="13"/>
        <v>0</v>
      </c>
      <c r="AD28" s="39">
        <f t="shared" si="5"/>
        <v>3.1841563786008227E-2</v>
      </c>
      <c r="AE28" s="44" t="s">
        <v>323</v>
      </c>
      <c r="AF28" s="44" t="s">
        <v>322</v>
      </c>
      <c r="AG28" s="44" t="s">
        <v>313</v>
      </c>
      <c r="AH28" s="45" t="s">
        <v>324</v>
      </c>
      <c r="AI28" s="97" t="s">
        <v>325</v>
      </c>
      <c r="AJ28" s="37">
        <v>0.25347222222222221</v>
      </c>
      <c r="AK28" s="86">
        <v>0.75694444444444453</v>
      </c>
      <c r="AL28" s="45">
        <f t="shared" si="14"/>
        <v>0.50347222222222232</v>
      </c>
      <c r="AM28" s="107" t="s">
        <v>326</v>
      </c>
      <c r="AN28" s="93" t="s">
        <v>327</v>
      </c>
      <c r="AO28" s="105"/>
      <c r="AP28" s="105"/>
      <c r="AQ28" s="105"/>
      <c r="AR28" s="105"/>
      <c r="AS28" s="105"/>
      <c r="AT28" s="105"/>
      <c r="AU28" s="105"/>
      <c r="AV28" s="105"/>
      <c r="AW28" s="105"/>
      <c r="AX28" s="105"/>
      <c r="AY28" s="105"/>
    </row>
    <row r="29" spans="1:51" ht="187.5">
      <c r="A29" s="36">
        <v>43639</v>
      </c>
      <c r="B29" s="44">
        <v>0.24444444444444446</v>
      </c>
      <c r="C29" s="37">
        <v>0.76041666666666663</v>
      </c>
      <c r="D29" s="52">
        <f t="shared" si="0"/>
        <v>0.51597222222222217</v>
      </c>
      <c r="E29" s="54">
        <v>0</v>
      </c>
      <c r="F29" s="51">
        <v>0</v>
      </c>
      <c r="G29" s="54">
        <v>0</v>
      </c>
      <c r="H29" s="54">
        <v>3816</v>
      </c>
      <c r="I29" s="56">
        <v>4942</v>
      </c>
      <c r="J29" s="56">
        <v>4675</v>
      </c>
      <c r="K29" s="56">
        <v>11360</v>
      </c>
      <c r="L29" s="38">
        <f t="shared" ref="L29:L36" si="17">SUM(E29:K29)</f>
        <v>24793</v>
      </c>
      <c r="M29" s="104">
        <v>24500</v>
      </c>
      <c r="N29" s="38">
        <f t="shared" si="7"/>
        <v>293</v>
      </c>
      <c r="O29" s="39">
        <f t="shared" si="8"/>
        <v>1.1959183673469388E-2</v>
      </c>
      <c r="P29" s="40">
        <v>100</v>
      </c>
      <c r="Q29" s="40">
        <f t="shared" si="2"/>
        <v>393</v>
      </c>
      <c r="R29" s="38">
        <f t="shared" si="9"/>
        <v>456907</v>
      </c>
      <c r="S29" s="38">
        <f t="shared" si="10"/>
        <v>2197369</v>
      </c>
      <c r="T29" s="41">
        <f t="shared" si="16"/>
        <v>2.4094266277939749</v>
      </c>
      <c r="U29" s="41">
        <f t="shared" si="11"/>
        <v>0</v>
      </c>
      <c r="V29" s="51"/>
      <c r="W29" s="41"/>
      <c r="X29" s="42"/>
      <c r="Y29" s="42"/>
      <c r="Z29" s="42"/>
      <c r="AA29" s="43" t="e">
        <f t="shared" si="4"/>
        <v>#DIV/0!</v>
      </c>
      <c r="AB29" s="43" t="e">
        <f t="shared" si="12"/>
        <v>#DIV/0!</v>
      </c>
      <c r="AC29" s="41">
        <f t="shared" si="13"/>
        <v>0</v>
      </c>
      <c r="AD29" s="39">
        <f t="shared" si="5"/>
        <v>0.14170667581161409</v>
      </c>
      <c r="AE29" s="44"/>
      <c r="AF29" s="44"/>
      <c r="AG29" s="44"/>
      <c r="AH29" s="45">
        <f t="shared" si="6"/>
        <v>0</v>
      </c>
      <c r="AI29" s="97" t="s">
        <v>325</v>
      </c>
      <c r="AJ29" s="37">
        <v>0.24444444444444446</v>
      </c>
      <c r="AK29" s="86">
        <v>0.76041666666666663</v>
      </c>
      <c r="AL29" s="45">
        <f t="shared" si="14"/>
        <v>0.51597222222222217</v>
      </c>
      <c r="AM29" s="107" t="s">
        <v>326</v>
      </c>
      <c r="AN29" s="93" t="s">
        <v>328</v>
      </c>
      <c r="AO29" s="105"/>
      <c r="AP29" s="105"/>
      <c r="AQ29" s="105"/>
      <c r="AR29" s="105"/>
      <c r="AS29" s="105"/>
      <c r="AT29" s="105"/>
      <c r="AU29" s="105"/>
      <c r="AV29" s="105"/>
      <c r="AW29" s="105"/>
      <c r="AX29" s="105"/>
      <c r="AY29" s="105"/>
    </row>
    <row r="30" spans="1:51" ht="187.5">
      <c r="A30" s="36">
        <v>43640</v>
      </c>
      <c r="B30" s="44">
        <v>0.24236111111111111</v>
      </c>
      <c r="C30" s="37">
        <v>0.77500000000000002</v>
      </c>
      <c r="D30" s="52">
        <f t="shared" si="0"/>
        <v>0.53263888888888888</v>
      </c>
      <c r="E30" s="51">
        <v>0</v>
      </c>
      <c r="F30" s="51">
        <v>0</v>
      </c>
      <c r="G30" s="51">
        <v>0</v>
      </c>
      <c r="H30" s="51">
        <v>4024</v>
      </c>
      <c r="I30" s="51">
        <v>5296</v>
      </c>
      <c r="J30" s="51">
        <v>5005</v>
      </c>
      <c r="K30" s="51">
        <v>12140</v>
      </c>
      <c r="L30" s="38">
        <f t="shared" si="17"/>
        <v>26465</v>
      </c>
      <c r="M30" s="104">
        <v>26300</v>
      </c>
      <c r="N30" s="38">
        <f t="shared" si="7"/>
        <v>165</v>
      </c>
      <c r="O30" s="39">
        <f t="shared" si="8"/>
        <v>6.2737642585551333E-3</v>
      </c>
      <c r="P30" s="40">
        <v>200</v>
      </c>
      <c r="Q30" s="40">
        <f t="shared" si="2"/>
        <v>365</v>
      </c>
      <c r="R30" s="38">
        <f t="shared" si="9"/>
        <v>483372</v>
      </c>
      <c r="S30" s="38">
        <f t="shared" si="10"/>
        <v>2223834</v>
      </c>
      <c r="T30" s="41">
        <f t="shared" si="16"/>
        <v>2.5719144800777456</v>
      </c>
      <c r="U30" s="41">
        <f t="shared" si="11"/>
        <v>0</v>
      </c>
      <c r="V30" s="41"/>
      <c r="W30" s="41"/>
      <c r="X30" s="42"/>
      <c r="Y30" s="41"/>
      <c r="Z30" s="41"/>
      <c r="AA30" s="43" t="e">
        <f t="shared" si="4"/>
        <v>#DIV/0!</v>
      </c>
      <c r="AB30" s="43" t="e">
        <f t="shared" si="12"/>
        <v>#DIV/0!</v>
      </c>
      <c r="AC30" s="41">
        <f t="shared" si="13"/>
        <v>0</v>
      </c>
      <c r="AD30" s="39">
        <f t="shared" si="5"/>
        <v>0.15126314586191131</v>
      </c>
      <c r="AE30" s="44"/>
      <c r="AF30" s="44"/>
      <c r="AG30" s="44"/>
      <c r="AH30" s="45">
        <f t="shared" si="6"/>
        <v>0</v>
      </c>
      <c r="AI30" s="97" t="s">
        <v>325</v>
      </c>
      <c r="AJ30" s="37">
        <v>0.24236111111111111</v>
      </c>
      <c r="AK30" s="86">
        <v>0.77500000000000002</v>
      </c>
      <c r="AL30" s="45">
        <f t="shared" si="14"/>
        <v>0.53263888888888888</v>
      </c>
      <c r="AM30" s="107" t="s">
        <v>326</v>
      </c>
      <c r="AN30" s="93" t="s">
        <v>329</v>
      </c>
      <c r="AO30" s="105"/>
      <c r="AP30" s="105"/>
      <c r="AQ30" s="105"/>
      <c r="AR30" s="105"/>
      <c r="AS30" s="105"/>
      <c r="AT30" s="105"/>
      <c r="AU30" s="105"/>
      <c r="AV30" s="105"/>
      <c r="AW30" s="105"/>
      <c r="AX30" s="105"/>
      <c r="AY30" s="105"/>
    </row>
    <row r="31" spans="1:51" ht="200">
      <c r="A31" s="36">
        <v>43641</v>
      </c>
      <c r="B31" s="37">
        <v>0.24027777777777778</v>
      </c>
      <c r="C31" s="37">
        <v>0.77777777777777779</v>
      </c>
      <c r="D31" s="52">
        <f t="shared" si="0"/>
        <v>0.53749999999999998</v>
      </c>
      <c r="E31" s="56">
        <v>0</v>
      </c>
      <c r="F31" s="56">
        <v>0</v>
      </c>
      <c r="G31" s="56">
        <v>0</v>
      </c>
      <c r="H31" s="56">
        <v>4338</v>
      </c>
      <c r="I31" s="56">
        <v>5638</v>
      </c>
      <c r="J31" s="56">
        <v>5362</v>
      </c>
      <c r="K31" s="56">
        <v>13310</v>
      </c>
      <c r="L31" s="38">
        <f t="shared" si="17"/>
        <v>28648</v>
      </c>
      <c r="M31" s="104">
        <v>28400</v>
      </c>
      <c r="N31" s="38">
        <f t="shared" si="7"/>
        <v>248</v>
      </c>
      <c r="O31" s="39">
        <f t="shared" si="8"/>
        <v>8.7323943661971829E-3</v>
      </c>
      <c r="P31" s="40">
        <v>100</v>
      </c>
      <c r="Q31" s="40">
        <f t="shared" si="2"/>
        <v>348</v>
      </c>
      <c r="R31" s="38">
        <f t="shared" si="9"/>
        <v>512020</v>
      </c>
      <c r="S31" s="38">
        <f t="shared" si="10"/>
        <v>2252482</v>
      </c>
      <c r="T31" s="41">
        <f t="shared" si="16"/>
        <v>2.7840621963070942</v>
      </c>
      <c r="U31" s="41">
        <f t="shared" si="11"/>
        <v>0</v>
      </c>
      <c r="V31" s="51"/>
      <c r="W31" s="41"/>
      <c r="X31" s="42"/>
      <c r="Y31" s="41"/>
      <c r="Z31" s="41"/>
      <c r="AA31" s="43" t="e">
        <f t="shared" si="4"/>
        <v>#DIV/0!</v>
      </c>
      <c r="AB31" s="43" t="e">
        <f t="shared" si="12"/>
        <v>#DIV/0!</v>
      </c>
      <c r="AC31" s="41">
        <f t="shared" si="13"/>
        <v>0</v>
      </c>
      <c r="AD31" s="39">
        <f t="shared" si="5"/>
        <v>0.16374028349336991</v>
      </c>
      <c r="AE31" s="44"/>
      <c r="AF31" s="44"/>
      <c r="AG31" s="44"/>
      <c r="AH31" s="45">
        <f t="shared" si="6"/>
        <v>0</v>
      </c>
      <c r="AI31" s="97" t="s">
        <v>325</v>
      </c>
      <c r="AJ31" s="37">
        <v>0.24027777777777778</v>
      </c>
      <c r="AK31" s="86">
        <v>0.77777777777777779</v>
      </c>
      <c r="AL31" s="45">
        <f t="shared" si="14"/>
        <v>0.53749999999999998</v>
      </c>
      <c r="AM31" s="107" t="s">
        <v>326</v>
      </c>
      <c r="AN31" s="93" t="s">
        <v>330</v>
      </c>
      <c r="AO31" s="105"/>
      <c r="AP31" s="105"/>
      <c r="AQ31" s="105"/>
      <c r="AR31" s="105"/>
      <c r="AS31" s="105"/>
      <c r="AT31" s="105"/>
      <c r="AU31" s="105"/>
      <c r="AV31" s="105"/>
      <c r="AW31" s="105"/>
      <c r="AX31" s="105"/>
      <c r="AY31" s="105"/>
    </row>
    <row r="32" spans="1:51" ht="200.5">
      <c r="A32" s="36">
        <v>43642</v>
      </c>
      <c r="B32" s="37">
        <v>0.24027777777777778</v>
      </c>
      <c r="C32" s="37">
        <v>0.78819444444444453</v>
      </c>
      <c r="D32" s="52">
        <f t="shared" si="0"/>
        <v>0.54791666666666672</v>
      </c>
      <c r="E32" s="56">
        <v>0</v>
      </c>
      <c r="F32" s="56">
        <v>0</v>
      </c>
      <c r="G32" s="56">
        <v>0</v>
      </c>
      <c r="H32" s="56">
        <v>5039</v>
      </c>
      <c r="I32" s="56">
        <v>6521</v>
      </c>
      <c r="J32" s="56">
        <v>6114</v>
      </c>
      <c r="K32" s="56">
        <v>14786</v>
      </c>
      <c r="L32" s="38">
        <f t="shared" si="17"/>
        <v>32460</v>
      </c>
      <c r="M32" s="104">
        <v>32300</v>
      </c>
      <c r="N32" s="38">
        <f t="shared" si="7"/>
        <v>160</v>
      </c>
      <c r="O32" s="39">
        <f t="shared" si="8"/>
        <v>4.9535603715170282E-3</v>
      </c>
      <c r="P32" s="40">
        <v>100</v>
      </c>
      <c r="Q32" s="40">
        <f t="shared" si="2"/>
        <v>260</v>
      </c>
      <c r="R32" s="38">
        <f t="shared" si="9"/>
        <v>544480</v>
      </c>
      <c r="S32" s="38">
        <f t="shared" si="10"/>
        <v>2284942</v>
      </c>
      <c r="T32" s="41">
        <f t="shared" si="16"/>
        <v>3.1545189504373177</v>
      </c>
      <c r="U32" s="41">
        <f t="shared" si="11"/>
        <v>0</v>
      </c>
      <c r="V32" s="51"/>
      <c r="W32" s="108"/>
      <c r="X32" s="42"/>
      <c r="Y32" s="41"/>
      <c r="Z32" s="41"/>
      <c r="AA32" s="43" t="e">
        <f t="shared" si="4"/>
        <v>#DIV/0!</v>
      </c>
      <c r="AB32" s="43" t="e">
        <f t="shared" si="12"/>
        <v>#DIV/0!</v>
      </c>
      <c r="AC32" s="41">
        <f t="shared" si="13"/>
        <v>0</v>
      </c>
      <c r="AD32" s="39">
        <f t="shared" si="5"/>
        <v>0.18552812071330591</v>
      </c>
      <c r="AE32" s="44"/>
      <c r="AF32" s="44"/>
      <c r="AG32" s="44"/>
      <c r="AH32" s="45">
        <f t="shared" si="6"/>
        <v>0</v>
      </c>
      <c r="AI32" s="97" t="s">
        <v>325</v>
      </c>
      <c r="AJ32" s="37">
        <v>0.24027777777777778</v>
      </c>
      <c r="AK32" s="86">
        <v>0.78819444444444453</v>
      </c>
      <c r="AL32" s="45">
        <f t="shared" si="14"/>
        <v>0.54791666666666672</v>
      </c>
      <c r="AM32" s="107" t="s">
        <v>326</v>
      </c>
      <c r="AN32" s="93" t="s">
        <v>331</v>
      </c>
      <c r="AO32" s="105"/>
      <c r="AP32" s="105"/>
      <c r="AQ32" s="105"/>
      <c r="AR32" s="105"/>
      <c r="AS32" s="105"/>
      <c r="AT32" s="105"/>
      <c r="AU32" s="105"/>
      <c r="AV32" s="105"/>
      <c r="AW32" s="105"/>
      <c r="AX32" s="105"/>
      <c r="AY32" s="105"/>
    </row>
    <row r="33" spans="1:51" ht="200.5">
      <c r="A33" s="36">
        <v>43643</v>
      </c>
      <c r="B33" s="37">
        <v>0.22777777777777777</v>
      </c>
      <c r="C33" s="37">
        <v>0.77708333333333324</v>
      </c>
      <c r="D33" s="52">
        <f t="shared" si="0"/>
        <v>0.54930555555555549</v>
      </c>
      <c r="E33" s="56">
        <v>0</v>
      </c>
      <c r="F33" s="56">
        <v>0</v>
      </c>
      <c r="G33" s="56">
        <v>0</v>
      </c>
      <c r="H33" s="56">
        <v>4656</v>
      </c>
      <c r="I33" s="56">
        <v>6040</v>
      </c>
      <c r="J33" s="56">
        <v>5696</v>
      </c>
      <c r="K33" s="56">
        <v>13840</v>
      </c>
      <c r="L33" s="38">
        <f t="shared" si="17"/>
        <v>30232</v>
      </c>
      <c r="M33" s="104">
        <v>30100</v>
      </c>
      <c r="N33" s="38">
        <f t="shared" si="7"/>
        <v>132</v>
      </c>
      <c r="O33" s="39">
        <f t="shared" si="8"/>
        <v>4.3853820598006646E-3</v>
      </c>
      <c r="P33" s="40">
        <v>200</v>
      </c>
      <c r="Q33" s="40">
        <f t="shared" si="2"/>
        <v>332</v>
      </c>
      <c r="R33" s="38">
        <f t="shared" si="9"/>
        <v>574712</v>
      </c>
      <c r="S33" s="38">
        <f t="shared" si="10"/>
        <v>2315174</v>
      </c>
      <c r="T33" s="41">
        <f t="shared" si="16"/>
        <v>2.9379980563654033</v>
      </c>
      <c r="U33" s="41">
        <f t="shared" si="11"/>
        <v>0</v>
      </c>
      <c r="V33" s="51"/>
      <c r="W33" s="41"/>
      <c r="X33" s="42"/>
      <c r="Y33" s="41"/>
      <c r="Z33" s="41"/>
      <c r="AA33" s="43" t="e">
        <f t="shared" si="4"/>
        <v>#DIV/0!</v>
      </c>
      <c r="AB33" s="43" t="e">
        <f t="shared" si="12"/>
        <v>#DIV/0!</v>
      </c>
      <c r="AC33" s="41">
        <f t="shared" si="13"/>
        <v>0</v>
      </c>
      <c r="AD33" s="39">
        <f t="shared" si="5"/>
        <v>0.17279378143575674</v>
      </c>
      <c r="AE33" s="44"/>
      <c r="AF33" s="44"/>
      <c r="AG33" s="44"/>
      <c r="AH33" s="45">
        <f t="shared" si="6"/>
        <v>0</v>
      </c>
      <c r="AI33" s="97" t="s">
        <v>325</v>
      </c>
      <c r="AJ33" s="37">
        <v>0.22777777777777777</v>
      </c>
      <c r="AK33" s="37">
        <v>0.77708333333333324</v>
      </c>
      <c r="AL33" s="45">
        <f t="shared" si="14"/>
        <v>0.54930555555555549</v>
      </c>
      <c r="AM33" s="107" t="s">
        <v>326</v>
      </c>
      <c r="AN33" s="93" t="s">
        <v>332</v>
      </c>
      <c r="AO33" s="105"/>
      <c r="AP33" s="105"/>
      <c r="AQ33" s="105"/>
      <c r="AR33" s="105"/>
      <c r="AS33" s="105"/>
      <c r="AT33" s="105"/>
      <c r="AU33" s="105"/>
      <c r="AV33" s="105"/>
      <c r="AW33" s="105"/>
      <c r="AX33" s="105"/>
      <c r="AY33" s="105"/>
    </row>
    <row r="34" spans="1:51" ht="175.5">
      <c r="A34" s="36">
        <v>43644</v>
      </c>
      <c r="B34" s="37">
        <v>0.23055555555555554</v>
      </c>
      <c r="C34" s="37">
        <v>0.76736111111111116</v>
      </c>
      <c r="D34" s="52">
        <f t="shared" si="0"/>
        <v>0.53680555555555565</v>
      </c>
      <c r="E34" s="56">
        <v>0</v>
      </c>
      <c r="F34" s="56">
        <v>0</v>
      </c>
      <c r="G34" s="56">
        <v>0</v>
      </c>
      <c r="H34" s="56">
        <v>3771</v>
      </c>
      <c r="I34" s="56">
        <v>4872</v>
      </c>
      <c r="J34" s="56">
        <v>4581</v>
      </c>
      <c r="K34" s="56">
        <v>11160</v>
      </c>
      <c r="L34" s="38">
        <f t="shared" si="17"/>
        <v>24384</v>
      </c>
      <c r="M34" s="104">
        <v>24100</v>
      </c>
      <c r="N34" s="38">
        <f t="shared" si="7"/>
        <v>284</v>
      </c>
      <c r="O34" s="39">
        <f t="shared" si="8"/>
        <v>1.1784232365145229E-2</v>
      </c>
      <c r="P34" s="40">
        <v>100</v>
      </c>
      <c r="Q34" s="40">
        <f t="shared" si="2"/>
        <v>384</v>
      </c>
      <c r="R34" s="38">
        <f t="shared" si="9"/>
        <v>599096</v>
      </c>
      <c r="S34" s="38">
        <f t="shared" si="10"/>
        <v>2339558</v>
      </c>
      <c r="T34" s="41">
        <f t="shared" si="16"/>
        <v>2.3696793002915451</v>
      </c>
      <c r="U34" s="41">
        <f t="shared" si="11"/>
        <v>0</v>
      </c>
      <c r="V34" s="51"/>
      <c r="W34" s="41"/>
      <c r="X34" s="42"/>
      <c r="Y34" s="41"/>
      <c r="Z34" s="41"/>
      <c r="AA34" s="43" t="e">
        <f t="shared" si="4"/>
        <v>#DIV/0!</v>
      </c>
      <c r="AB34" s="43" t="e">
        <f t="shared" si="12"/>
        <v>#DIV/0!</v>
      </c>
      <c r="AC34" s="41">
        <f t="shared" si="13"/>
        <v>0</v>
      </c>
      <c r="AD34" s="39">
        <f t="shared" si="5"/>
        <v>0.13936899862825788</v>
      </c>
      <c r="AE34" s="44"/>
      <c r="AF34" s="44"/>
      <c r="AG34" s="44"/>
      <c r="AH34" s="45">
        <f t="shared" si="6"/>
        <v>0</v>
      </c>
      <c r="AI34" s="97" t="s">
        <v>325</v>
      </c>
      <c r="AJ34" s="37">
        <v>0.23055555555555554</v>
      </c>
      <c r="AK34" s="44">
        <v>0.76736111111111116</v>
      </c>
      <c r="AL34" s="45">
        <f t="shared" si="14"/>
        <v>0.53680555555555565</v>
      </c>
      <c r="AM34" s="107" t="s">
        <v>326</v>
      </c>
      <c r="AN34" s="93" t="s">
        <v>333</v>
      </c>
      <c r="AO34" s="105"/>
      <c r="AP34" s="105"/>
      <c r="AQ34" s="105"/>
      <c r="AR34" s="105"/>
      <c r="AS34" s="105"/>
      <c r="AT34" s="105"/>
      <c r="AU34" s="105"/>
      <c r="AV34" s="105"/>
      <c r="AW34" s="105"/>
      <c r="AX34" s="105"/>
      <c r="AY34" s="105"/>
    </row>
    <row r="35" spans="1:51" ht="175.5">
      <c r="A35" s="36">
        <v>29</v>
      </c>
      <c r="B35" s="37">
        <v>0.23055555555555554</v>
      </c>
      <c r="C35" s="37">
        <v>0.77569444444444446</v>
      </c>
      <c r="D35" s="52">
        <f t="shared" si="0"/>
        <v>0.54513888888888895</v>
      </c>
      <c r="E35" s="54">
        <v>0</v>
      </c>
      <c r="F35" s="54">
        <v>0</v>
      </c>
      <c r="G35" s="55">
        <v>0</v>
      </c>
      <c r="H35" s="56">
        <v>3234</v>
      </c>
      <c r="I35" s="56">
        <v>4159</v>
      </c>
      <c r="J35" s="56">
        <v>3881</v>
      </c>
      <c r="K35" s="56">
        <v>9570</v>
      </c>
      <c r="L35" s="38">
        <f t="shared" si="17"/>
        <v>20844</v>
      </c>
      <c r="M35" s="104">
        <v>20700</v>
      </c>
      <c r="N35" s="38">
        <f t="shared" si="7"/>
        <v>144</v>
      </c>
      <c r="O35" s="39">
        <f t="shared" si="8"/>
        <v>6.956521739130435E-3</v>
      </c>
      <c r="P35" s="40">
        <v>200</v>
      </c>
      <c r="Q35" s="40">
        <f t="shared" si="2"/>
        <v>344</v>
      </c>
      <c r="R35" s="38">
        <f t="shared" si="9"/>
        <v>619940</v>
      </c>
      <c r="S35" s="38">
        <f t="shared" si="10"/>
        <v>2360402</v>
      </c>
      <c r="T35" s="41">
        <f t="shared" si="16"/>
        <v>2.0256559766763846</v>
      </c>
      <c r="U35" s="41">
        <f t="shared" si="11"/>
        <v>0</v>
      </c>
      <c r="V35" s="51"/>
      <c r="W35" s="41"/>
      <c r="X35" s="42"/>
      <c r="Y35" s="41"/>
      <c r="Z35" s="41"/>
      <c r="AA35" s="43" t="e">
        <f t="shared" si="4"/>
        <v>#DIV/0!</v>
      </c>
      <c r="AB35" s="43" t="e">
        <f t="shared" si="12"/>
        <v>#DIV/0!</v>
      </c>
      <c r="AC35" s="41">
        <f t="shared" si="13"/>
        <v>0</v>
      </c>
      <c r="AD35" s="39">
        <f t="shared" si="5"/>
        <v>0.1191358024691358</v>
      </c>
      <c r="AE35" s="44"/>
      <c r="AF35" s="44"/>
      <c r="AG35" s="44"/>
      <c r="AH35" s="45">
        <f t="shared" si="6"/>
        <v>0</v>
      </c>
      <c r="AI35" s="97" t="s">
        <v>325</v>
      </c>
      <c r="AJ35" s="44">
        <v>0.23055555555555554</v>
      </c>
      <c r="AK35" s="44">
        <v>0.77569444444444446</v>
      </c>
      <c r="AL35" s="45">
        <f t="shared" si="14"/>
        <v>0.54513888888888895</v>
      </c>
      <c r="AM35" s="107" t="s">
        <v>326</v>
      </c>
      <c r="AN35" s="93" t="s">
        <v>334</v>
      </c>
      <c r="AO35" s="105"/>
      <c r="AP35" s="105"/>
      <c r="AQ35" s="105"/>
      <c r="AR35" s="105"/>
      <c r="AS35" s="105"/>
      <c r="AT35" s="105"/>
      <c r="AU35" s="105"/>
      <c r="AV35" s="105"/>
      <c r="AW35" s="105"/>
      <c r="AX35" s="105"/>
      <c r="AY35" s="105"/>
    </row>
    <row r="36" spans="1:51" ht="175.5">
      <c r="A36" s="36">
        <v>43646</v>
      </c>
      <c r="B36" s="37">
        <v>0.23263888888888887</v>
      </c>
      <c r="C36" s="37">
        <v>0.76666666666666661</v>
      </c>
      <c r="D36" s="52">
        <f t="shared" si="0"/>
        <v>0.53402777777777777</v>
      </c>
      <c r="E36" s="54">
        <v>0</v>
      </c>
      <c r="F36" s="54">
        <v>0</v>
      </c>
      <c r="G36" s="55">
        <v>0</v>
      </c>
      <c r="H36" s="56">
        <v>1953</v>
      </c>
      <c r="I36" s="56">
        <v>2513</v>
      </c>
      <c r="J36" s="56">
        <v>2336</v>
      </c>
      <c r="K36" s="56">
        <v>6060</v>
      </c>
      <c r="L36" s="38">
        <f t="shared" si="17"/>
        <v>12862</v>
      </c>
      <c r="M36" s="104">
        <v>12700</v>
      </c>
      <c r="N36" s="38">
        <f t="shared" si="7"/>
        <v>162</v>
      </c>
      <c r="O36" s="39">
        <f t="shared" si="8"/>
        <v>1.2755905511811024E-2</v>
      </c>
      <c r="P36" s="40">
        <v>100</v>
      </c>
      <c r="Q36" s="40">
        <f t="shared" si="2"/>
        <v>262</v>
      </c>
      <c r="R36" s="38">
        <f t="shared" si="9"/>
        <v>632802</v>
      </c>
      <c r="S36" s="38">
        <f t="shared" si="10"/>
        <v>2373264</v>
      </c>
      <c r="T36" s="41">
        <f t="shared" si="16"/>
        <v>1.2499514091350825</v>
      </c>
      <c r="U36" s="41">
        <f t="shared" si="11"/>
        <v>0</v>
      </c>
      <c r="V36" s="51"/>
      <c r="W36" s="41"/>
      <c r="X36" s="42"/>
      <c r="Y36" s="51"/>
      <c r="Z36" s="41"/>
      <c r="AA36" s="43" t="e">
        <f t="shared" si="4"/>
        <v>#DIV/0!</v>
      </c>
      <c r="AB36" s="43" t="e">
        <f t="shared" si="12"/>
        <v>#DIV/0!</v>
      </c>
      <c r="AC36" s="41">
        <f t="shared" si="13"/>
        <v>0</v>
      </c>
      <c r="AD36" s="39">
        <f t="shared" si="5"/>
        <v>7.3513946044810236E-2</v>
      </c>
      <c r="AE36" s="44"/>
      <c r="AF36" s="44"/>
      <c r="AG36" s="44"/>
      <c r="AH36" s="45">
        <f t="shared" si="6"/>
        <v>0</v>
      </c>
      <c r="AI36" s="97" t="s">
        <v>325</v>
      </c>
      <c r="AJ36" s="44">
        <v>0.23263888888888887</v>
      </c>
      <c r="AK36" s="44">
        <v>0.76666666666666661</v>
      </c>
      <c r="AL36" s="45">
        <f t="shared" si="14"/>
        <v>0.53402777777777777</v>
      </c>
      <c r="AM36" s="107" t="s">
        <v>326</v>
      </c>
      <c r="AN36" s="93" t="s">
        <v>335</v>
      </c>
      <c r="AO36" s="105"/>
      <c r="AP36" s="105"/>
      <c r="AQ36" s="105"/>
      <c r="AR36" s="105"/>
      <c r="AS36" s="105"/>
      <c r="AT36" s="105"/>
      <c r="AU36" s="105"/>
      <c r="AV36" s="105"/>
      <c r="AW36" s="105"/>
      <c r="AX36" s="105"/>
      <c r="AY36" s="105"/>
    </row>
    <row r="37" spans="1:51">
      <c r="A37" s="20"/>
      <c r="B37" s="105"/>
      <c r="C37" s="105"/>
      <c r="D37" s="105"/>
      <c r="E37" s="109">
        <f t="shared" ref="E37:L37" si="18">SUM(E7:E36)</f>
        <v>68121</v>
      </c>
      <c r="F37" s="109">
        <f t="shared" si="18"/>
        <v>64340</v>
      </c>
      <c r="G37" s="109">
        <f t="shared" si="18"/>
        <v>48077</v>
      </c>
      <c r="H37" s="109">
        <f t="shared" si="18"/>
        <v>98693</v>
      </c>
      <c r="I37" s="109">
        <f t="shared" si="18"/>
        <v>125422</v>
      </c>
      <c r="J37" s="109">
        <f t="shared" si="18"/>
        <v>118523</v>
      </c>
      <c r="K37" s="109"/>
      <c r="L37" s="109">
        <f t="shared" si="18"/>
        <v>632802</v>
      </c>
      <c r="M37" s="109"/>
      <c r="N37" s="2"/>
      <c r="O37" s="21"/>
      <c r="P37" s="1"/>
      <c r="Q37" s="1"/>
      <c r="R37" s="2"/>
      <c r="S37" s="2"/>
      <c r="T37" s="25"/>
      <c r="U37" s="105"/>
      <c r="V37" s="105"/>
      <c r="W37" s="105"/>
      <c r="X37" s="105"/>
      <c r="Y37" s="26"/>
      <c r="Z37" s="21"/>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row>
    <row r="38" spans="1:51">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row>
    <row r="39" spans="1:51">
      <c r="A39" s="105"/>
      <c r="B39" s="105"/>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5"/>
    </row>
    <row r="40" spans="1:51">
      <c r="A40" s="105"/>
      <c r="B40" s="105"/>
      <c r="C40" s="105"/>
      <c r="D40" s="105"/>
      <c r="E40" s="105"/>
      <c r="F40" s="105"/>
      <c r="G40" s="105"/>
      <c r="H40" s="105"/>
      <c r="I40" s="105"/>
      <c r="J40" s="105"/>
      <c r="K40" s="105"/>
      <c r="L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row>
    <row r="41" spans="1:51">
      <c r="A41" s="105"/>
      <c r="B41" s="105"/>
      <c r="C41" s="105"/>
      <c r="D41" s="105"/>
      <c r="E41" s="105"/>
      <c r="F41" s="105"/>
      <c r="G41" s="105"/>
      <c r="H41" s="105"/>
      <c r="I41" s="105"/>
      <c r="J41" s="105"/>
      <c r="K41" s="105"/>
      <c r="L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5"/>
    </row>
  </sheetData>
  <mergeCells count="8">
    <mergeCell ref="AE4:AH4"/>
    <mergeCell ref="AI4:AM4"/>
    <mergeCell ref="A5:A6"/>
    <mergeCell ref="B5:D5"/>
    <mergeCell ref="B4:D4"/>
    <mergeCell ref="L4:T4"/>
    <mergeCell ref="E5:K5"/>
    <mergeCell ref="E4:K4"/>
  </mergeCells>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dimension ref="A1:AN37"/>
  <sheetViews>
    <sheetView zoomScale="80" zoomScaleNormal="80" workbookViewId="0">
      <pane xSplit="1" ySplit="6" topLeftCell="AJ19" activePane="bottomRight" state="frozen"/>
      <selection pane="topRight" activeCell="B1" sqref="B1"/>
      <selection pane="bottomLeft" activeCell="A7" sqref="A7"/>
      <selection pane="bottomRight" activeCell="AN7" sqref="AN7"/>
    </sheetView>
  </sheetViews>
  <sheetFormatPr defaultRowHeight="14.5"/>
  <cols>
    <col min="1" max="1" width="10" customWidth="1"/>
    <col min="2" max="2" width="7.81640625" customWidth="1"/>
    <col min="3" max="3" width="7.54296875" customWidth="1"/>
    <col min="4" max="4" width="9.7265625" customWidth="1"/>
    <col min="5" max="5" width="7.81640625" customWidth="1"/>
    <col min="6" max="6" width="7.453125" customWidth="1"/>
    <col min="7" max="7" width="6.54296875" customWidth="1"/>
    <col min="8" max="8" width="6.81640625" customWidth="1"/>
    <col min="9" max="9" width="6.7265625" customWidth="1"/>
    <col min="10" max="10" width="6.54296875" customWidth="1"/>
    <col min="11" max="11" width="7.54296875" customWidth="1"/>
    <col min="12" max="12" width="8.26953125" customWidth="1"/>
    <col min="13" max="13" width="8.453125" customWidth="1"/>
    <col min="14" max="14" width="11.26953125" customWidth="1"/>
    <col min="15" max="15" width="6.54296875" customWidth="1"/>
    <col min="17" max="17" width="9.1796875" customWidth="1"/>
    <col min="33" max="33" width="14.1796875" customWidth="1"/>
    <col min="35" max="35" width="20.81640625" customWidth="1"/>
    <col min="36" max="36" width="13.1796875" customWidth="1"/>
    <col min="37" max="37" width="13.54296875" customWidth="1"/>
    <col min="38" max="38" width="13.81640625" customWidth="1"/>
    <col min="39" max="39" width="26.1796875" customWidth="1"/>
    <col min="40" max="40" width="83.1796875" customWidth="1"/>
  </cols>
  <sheetData>
    <row r="1" spans="1:40" ht="15.5">
      <c r="A1" s="111" t="s">
        <v>321</v>
      </c>
      <c r="B1" s="110"/>
      <c r="C1" s="110"/>
      <c r="D1" s="83"/>
      <c r="E1" s="62"/>
      <c r="F1" s="62"/>
      <c r="G1" s="62"/>
      <c r="H1" s="62"/>
      <c r="I1" s="62"/>
      <c r="J1" s="62"/>
      <c r="K1" s="62"/>
      <c r="L1" s="62"/>
      <c r="M1" s="62"/>
      <c r="N1" s="62"/>
      <c r="O1" s="62"/>
      <c r="P1" s="62"/>
      <c r="Q1" s="62"/>
      <c r="R1" s="62"/>
      <c r="S1" s="62"/>
      <c r="T1" s="62"/>
      <c r="U1" s="62"/>
      <c r="V1" s="62"/>
      <c r="W1" s="62"/>
      <c r="X1" s="62"/>
      <c r="Y1" s="62"/>
      <c r="Z1" s="62"/>
      <c r="AA1" s="62"/>
      <c r="AB1" s="62"/>
      <c r="AC1" s="63"/>
      <c r="AD1" s="63"/>
      <c r="AE1" s="63"/>
      <c r="AF1" s="63"/>
      <c r="AG1" s="62"/>
      <c r="AH1" s="63"/>
      <c r="AI1" s="63"/>
      <c r="AJ1" s="63"/>
      <c r="AK1" s="64"/>
      <c r="AL1" s="68"/>
      <c r="AM1" s="68"/>
      <c r="AN1" s="68"/>
    </row>
    <row r="2" spans="1:40" ht="15.5">
      <c r="A2" s="111"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5"/>
      <c r="AD2" s="65"/>
      <c r="AE2" s="65"/>
      <c r="AF2" s="65"/>
      <c r="AG2" s="63"/>
      <c r="AH2" s="65"/>
      <c r="AI2" s="65"/>
      <c r="AJ2" s="65"/>
      <c r="AK2" s="64"/>
      <c r="AL2" s="68"/>
      <c r="AM2" s="68"/>
      <c r="AN2" s="68"/>
    </row>
    <row r="3" spans="1:40" ht="15.5">
      <c r="A3" s="111" t="s">
        <v>36</v>
      </c>
      <c r="B3" s="110"/>
      <c r="C3" s="110"/>
      <c r="D3" s="85"/>
      <c r="E3" s="66"/>
      <c r="F3" s="66"/>
      <c r="G3" s="66"/>
      <c r="H3" s="66"/>
      <c r="I3" s="66"/>
      <c r="J3" s="66"/>
      <c r="K3" s="66"/>
      <c r="L3" s="66"/>
      <c r="M3" s="66"/>
      <c r="N3" s="66"/>
      <c r="O3" s="66"/>
      <c r="P3" s="66"/>
      <c r="Q3" s="66"/>
      <c r="R3" s="66"/>
      <c r="S3" s="66"/>
      <c r="T3" s="66"/>
      <c r="U3" s="66"/>
      <c r="V3" s="66"/>
      <c r="W3" s="66"/>
      <c r="X3" s="66"/>
      <c r="Y3" s="67"/>
      <c r="Z3" s="67"/>
      <c r="AA3" s="67"/>
      <c r="AB3" s="67"/>
      <c r="AC3" s="66"/>
      <c r="AD3" s="66"/>
      <c r="AE3" s="66"/>
      <c r="AF3" s="66"/>
      <c r="AG3" s="67"/>
      <c r="AH3" s="66"/>
      <c r="AI3" s="66"/>
      <c r="AJ3" s="66"/>
      <c r="AK3" s="67"/>
      <c r="AL3" s="68"/>
      <c r="AM3" s="68"/>
      <c r="AN3" s="68"/>
    </row>
    <row r="4" spans="1:40">
      <c r="A4" s="82"/>
      <c r="B4" s="269" t="s">
        <v>38</v>
      </c>
      <c r="C4" s="269"/>
      <c r="D4" s="269"/>
      <c r="E4" s="271" t="s">
        <v>42</v>
      </c>
      <c r="F4" s="272"/>
      <c r="G4" s="272"/>
      <c r="H4" s="272"/>
      <c r="I4" s="272"/>
      <c r="J4" s="272"/>
      <c r="K4" s="273"/>
      <c r="L4" s="270" t="s">
        <v>0</v>
      </c>
      <c r="M4" s="270"/>
      <c r="N4" s="270"/>
      <c r="O4" s="270"/>
      <c r="P4" s="270"/>
      <c r="Q4" s="270"/>
      <c r="R4" s="270"/>
      <c r="S4" s="270"/>
      <c r="T4" s="270"/>
      <c r="U4" s="70"/>
      <c r="V4" s="70"/>
      <c r="W4" s="113"/>
      <c r="X4" s="33"/>
      <c r="Y4" s="33"/>
      <c r="Z4" s="33"/>
      <c r="AA4" s="33"/>
      <c r="AB4" s="33"/>
      <c r="AC4" s="33"/>
      <c r="AD4" s="33"/>
      <c r="AE4" s="271" t="s">
        <v>44</v>
      </c>
      <c r="AF4" s="272"/>
      <c r="AG4" s="272"/>
      <c r="AH4" s="273"/>
      <c r="AI4" s="271" t="s">
        <v>41</v>
      </c>
      <c r="AJ4" s="272"/>
      <c r="AK4" s="272"/>
      <c r="AL4" s="272"/>
      <c r="AM4" s="273"/>
      <c r="AN4" s="34"/>
    </row>
    <row r="5" spans="1:40" ht="78">
      <c r="A5" s="274" t="s">
        <v>14</v>
      </c>
      <c r="B5" s="275" t="s">
        <v>38</v>
      </c>
      <c r="C5" s="275"/>
      <c r="D5" s="275"/>
      <c r="E5" s="276" t="s">
        <v>43</v>
      </c>
      <c r="F5" s="277"/>
      <c r="G5" s="277"/>
      <c r="H5" s="277"/>
      <c r="I5" s="277"/>
      <c r="J5" s="277"/>
      <c r="K5" s="278"/>
      <c r="L5" s="35" t="s">
        <v>39</v>
      </c>
      <c r="M5" s="35" t="s">
        <v>46</v>
      </c>
      <c r="N5" s="35" t="s">
        <v>1</v>
      </c>
      <c r="O5" s="35" t="s">
        <v>2</v>
      </c>
      <c r="P5" s="35" t="s">
        <v>3</v>
      </c>
      <c r="Q5" s="35" t="s">
        <v>4</v>
      </c>
      <c r="R5" s="35" t="s">
        <v>336</v>
      </c>
      <c r="S5" s="35" t="s">
        <v>51</v>
      </c>
      <c r="T5" s="60" t="s">
        <v>5</v>
      </c>
      <c r="U5" s="61" t="s">
        <v>258</v>
      </c>
      <c r="V5" s="61" t="s">
        <v>54</v>
      </c>
      <c r="W5" s="35" t="s">
        <v>40</v>
      </c>
      <c r="X5" s="35" t="s">
        <v>6</v>
      </c>
      <c r="Y5" s="35" t="s">
        <v>7</v>
      </c>
      <c r="Z5" s="35" t="s">
        <v>8</v>
      </c>
      <c r="AA5" s="35" t="s">
        <v>45</v>
      </c>
      <c r="AB5" s="35" t="s">
        <v>55</v>
      </c>
      <c r="AC5" s="71" t="s">
        <v>52</v>
      </c>
      <c r="AD5" s="35" t="s">
        <v>9</v>
      </c>
      <c r="AE5" s="35" t="s">
        <v>11</v>
      </c>
      <c r="AF5" s="35" t="s">
        <v>10</v>
      </c>
      <c r="AG5" s="35" t="s">
        <v>47</v>
      </c>
      <c r="AH5" s="35" t="s">
        <v>12</v>
      </c>
      <c r="AI5" s="35" t="s">
        <v>48</v>
      </c>
      <c r="AJ5" s="35" t="s">
        <v>15</v>
      </c>
      <c r="AK5" s="35" t="s">
        <v>16</v>
      </c>
      <c r="AL5" s="35" t="s">
        <v>12</v>
      </c>
      <c r="AM5" s="35" t="s">
        <v>49</v>
      </c>
      <c r="AN5" s="35" t="s">
        <v>13</v>
      </c>
    </row>
    <row r="6" spans="1:40" ht="26">
      <c r="A6" s="274"/>
      <c r="B6" s="78" t="s">
        <v>15</v>
      </c>
      <c r="C6" s="78" t="s">
        <v>16</v>
      </c>
      <c r="D6" s="78" t="s">
        <v>17</v>
      </c>
      <c r="E6" s="78" t="s">
        <v>18</v>
      </c>
      <c r="F6" s="78" t="s">
        <v>19</v>
      </c>
      <c r="G6" s="78" t="s">
        <v>20</v>
      </c>
      <c r="H6" s="78" t="s">
        <v>21</v>
      </c>
      <c r="I6" s="78" t="s">
        <v>22</v>
      </c>
      <c r="J6" s="78" t="s">
        <v>23</v>
      </c>
      <c r="K6" s="78" t="s">
        <v>305</v>
      </c>
      <c r="L6" s="78" t="s">
        <v>24</v>
      </c>
      <c r="M6" s="78" t="s">
        <v>24</v>
      </c>
      <c r="N6" s="78" t="s">
        <v>24</v>
      </c>
      <c r="O6" s="78" t="s">
        <v>25</v>
      </c>
      <c r="P6" s="78" t="s">
        <v>24</v>
      </c>
      <c r="Q6" s="78" t="s">
        <v>24</v>
      </c>
      <c r="R6" s="78" t="s">
        <v>24</v>
      </c>
      <c r="S6" s="78" t="s">
        <v>24</v>
      </c>
      <c r="T6" s="78" t="s">
        <v>26</v>
      </c>
      <c r="U6" s="79"/>
      <c r="V6" s="79"/>
      <c r="W6" s="78" t="s">
        <v>27</v>
      </c>
      <c r="X6" s="78" t="s">
        <v>30</v>
      </c>
      <c r="Y6" s="78" t="s">
        <v>28</v>
      </c>
      <c r="Z6" s="78" t="s">
        <v>28</v>
      </c>
      <c r="AA6" s="78" t="s">
        <v>29</v>
      </c>
      <c r="AB6" s="78" t="s">
        <v>29</v>
      </c>
      <c r="AC6" s="78"/>
      <c r="AD6" s="78" t="s">
        <v>29</v>
      </c>
      <c r="AE6" s="78"/>
      <c r="AF6" s="78"/>
      <c r="AG6" s="78"/>
      <c r="AH6" s="78"/>
      <c r="AI6" s="78"/>
      <c r="AJ6" s="78"/>
      <c r="AK6" s="78"/>
      <c r="AL6" s="78"/>
      <c r="AM6" s="78"/>
      <c r="AN6" s="80"/>
    </row>
    <row r="7" spans="1:40" ht="125">
      <c r="A7" s="36">
        <v>43647</v>
      </c>
      <c r="B7" s="37">
        <v>0.23263888888888887</v>
      </c>
      <c r="C7" s="37">
        <v>0.76458333333333339</v>
      </c>
      <c r="D7" s="52">
        <f t="shared" ref="D7:D37" si="0">C7-B7</f>
        <v>0.53194444444444455</v>
      </c>
      <c r="E7" s="54">
        <v>0</v>
      </c>
      <c r="F7" s="54">
        <v>0</v>
      </c>
      <c r="G7" s="55">
        <v>0</v>
      </c>
      <c r="H7" s="56">
        <v>2309</v>
      </c>
      <c r="I7" s="56">
        <v>2970</v>
      </c>
      <c r="J7" s="56">
        <v>2772</v>
      </c>
      <c r="K7" s="56">
        <v>7040</v>
      </c>
      <c r="L7" s="38">
        <f>SUM(E7:K7)</f>
        <v>15091</v>
      </c>
      <c r="M7" s="74">
        <v>14900</v>
      </c>
      <c r="N7" s="38">
        <f>L7-M7</f>
        <v>191</v>
      </c>
      <c r="O7" s="39">
        <f>N7/M7</f>
        <v>1.2818791946308725E-2</v>
      </c>
      <c r="P7" s="40">
        <v>100</v>
      </c>
      <c r="Q7" s="40">
        <f t="shared" ref="Q7:Q37" si="1">N7+P7</f>
        <v>291</v>
      </c>
      <c r="R7" s="38">
        <f>L7</f>
        <v>15091</v>
      </c>
      <c r="S7" s="38">
        <f>L7+2373264</f>
        <v>2388355</v>
      </c>
      <c r="T7" s="41">
        <f>L7/10290</f>
        <v>1.4665694849368318</v>
      </c>
      <c r="U7" s="41" t="e">
        <f>V7/1000</f>
        <v>#VALUE!</v>
      </c>
      <c r="V7" s="51" t="s">
        <v>626</v>
      </c>
      <c r="W7" s="41"/>
      <c r="X7" s="41"/>
      <c r="Y7" s="41"/>
      <c r="Z7" s="41"/>
      <c r="AA7" s="43" t="e">
        <f t="shared" ref="AA7:AA37" si="2">((L7)/(HOUR(D7)+((MINUTE(D7))/60)))/((W7/1000)*7290)</f>
        <v>#DIV/0!</v>
      </c>
      <c r="AB7" s="43" t="e">
        <f>((AA7*(1+(-0.384/100)*(Z7-25))))</f>
        <v>#DIV/0!</v>
      </c>
      <c r="AC7" s="41">
        <f>((W7*12)/1000)</f>
        <v>0</v>
      </c>
      <c r="AD7" s="39">
        <f t="shared" ref="AD7:AD37" si="3">L7/(7290*24)</f>
        <v>8.6254000914494741E-2</v>
      </c>
      <c r="AE7" s="44"/>
      <c r="AF7" s="44"/>
      <c r="AG7" s="44"/>
      <c r="AH7" s="45">
        <f t="shared" ref="AH7:AH36" si="4">AE7-AF7</f>
        <v>0</v>
      </c>
      <c r="AI7" s="97" t="s">
        <v>338</v>
      </c>
      <c r="AJ7" s="103">
        <v>0.23263888888888887</v>
      </c>
      <c r="AK7" s="103">
        <v>0.76458333333333339</v>
      </c>
      <c r="AL7" s="45">
        <f>AK7-AJ7</f>
        <v>0.53194444444444455</v>
      </c>
      <c r="AM7" s="107" t="s">
        <v>339</v>
      </c>
      <c r="AN7" s="225" t="s">
        <v>337</v>
      </c>
    </row>
    <row r="8" spans="1:40" ht="125">
      <c r="A8" s="36">
        <v>43648</v>
      </c>
      <c r="B8" s="37">
        <v>0.23750000000000002</v>
      </c>
      <c r="C8" s="37">
        <v>0.76041666666666663</v>
      </c>
      <c r="D8" s="52">
        <f t="shared" si="0"/>
        <v>0.52291666666666659</v>
      </c>
      <c r="E8" s="72">
        <v>0</v>
      </c>
      <c r="F8" s="72">
        <v>0</v>
      </c>
      <c r="G8" s="73">
        <v>0</v>
      </c>
      <c r="H8" s="74">
        <v>2130</v>
      </c>
      <c r="I8" s="74">
        <v>2743</v>
      </c>
      <c r="J8" s="74">
        <v>2551</v>
      </c>
      <c r="K8" s="74">
        <v>6330</v>
      </c>
      <c r="L8" s="38">
        <f t="shared" ref="L8:L37" si="5">SUM(E8:K8)</f>
        <v>13754</v>
      </c>
      <c r="M8" s="74">
        <v>13600</v>
      </c>
      <c r="N8" s="38">
        <f t="shared" ref="N8:N37" si="6">L8-M8</f>
        <v>154</v>
      </c>
      <c r="O8" s="39">
        <f t="shared" ref="O8:O37" si="7">N8/M8</f>
        <v>1.1323529411764706E-2</v>
      </c>
      <c r="P8" s="75">
        <v>100</v>
      </c>
      <c r="Q8" s="40">
        <f t="shared" si="1"/>
        <v>254</v>
      </c>
      <c r="R8" s="38">
        <f t="shared" ref="R8:R37" si="8">R7+L8</f>
        <v>28845</v>
      </c>
      <c r="S8" s="38">
        <f t="shared" ref="S8:S37" si="9">S7+L8</f>
        <v>2402109</v>
      </c>
      <c r="T8" s="41">
        <f t="shared" ref="T8:T37" si="10">L8/10290</f>
        <v>1.3366375121477163</v>
      </c>
      <c r="U8" s="41">
        <f t="shared" ref="U8:U37" si="11">V8/1000</f>
        <v>0</v>
      </c>
      <c r="V8" s="51"/>
      <c r="W8" s="41"/>
      <c r="X8" s="42"/>
      <c r="Y8" s="42"/>
      <c r="Z8" s="42"/>
      <c r="AA8" s="43" t="e">
        <f t="shared" si="2"/>
        <v>#DIV/0!</v>
      </c>
      <c r="AB8" s="43" t="e">
        <f t="shared" ref="AB8:AB37" si="12">((AA8*(1+(-0.384/100)*(Z8-25))))</f>
        <v>#DIV/0!</v>
      </c>
      <c r="AC8" s="41">
        <f t="shared" ref="AC8:AC37" si="13">((W8*12)/1000)</f>
        <v>0</v>
      </c>
      <c r="AD8" s="39">
        <f t="shared" si="3"/>
        <v>7.8612254229538187E-2</v>
      </c>
      <c r="AE8" s="44"/>
      <c r="AF8" s="44"/>
      <c r="AG8" s="44"/>
      <c r="AH8" s="45">
        <f t="shared" si="4"/>
        <v>0</v>
      </c>
      <c r="AI8" s="97" t="s">
        <v>338</v>
      </c>
      <c r="AJ8" s="37">
        <v>0.23750000000000002</v>
      </c>
      <c r="AK8" s="37">
        <v>0.76041666666666663</v>
      </c>
      <c r="AL8" s="45">
        <f t="shared" ref="AL8:AL36" si="14">AK8-AJ8</f>
        <v>0.52291666666666659</v>
      </c>
      <c r="AM8" s="107" t="s">
        <v>339</v>
      </c>
      <c r="AN8" s="93" t="s">
        <v>340</v>
      </c>
    </row>
    <row r="9" spans="1:40" ht="137.5">
      <c r="A9" s="36">
        <v>43649</v>
      </c>
      <c r="B9" s="37">
        <v>0.23333333333333331</v>
      </c>
      <c r="C9" s="37">
        <v>0.75694444444444453</v>
      </c>
      <c r="D9" s="52">
        <f t="shared" si="0"/>
        <v>0.52361111111111125</v>
      </c>
      <c r="E9" s="54">
        <v>0</v>
      </c>
      <c r="F9" s="54">
        <v>0</v>
      </c>
      <c r="G9" s="55">
        <v>0</v>
      </c>
      <c r="H9" s="56">
        <v>1793</v>
      </c>
      <c r="I9" s="56">
        <v>2339</v>
      </c>
      <c r="J9" s="56">
        <v>1830</v>
      </c>
      <c r="K9" s="56">
        <v>5480</v>
      </c>
      <c r="L9" s="38">
        <f t="shared" si="5"/>
        <v>11442</v>
      </c>
      <c r="M9" s="104">
        <v>11300</v>
      </c>
      <c r="N9" s="38">
        <f t="shared" si="6"/>
        <v>142</v>
      </c>
      <c r="O9" s="39">
        <f t="shared" si="7"/>
        <v>1.2566371681415929E-2</v>
      </c>
      <c r="P9" s="75">
        <v>200</v>
      </c>
      <c r="Q9" s="40">
        <f t="shared" si="1"/>
        <v>342</v>
      </c>
      <c r="R9" s="38">
        <f t="shared" si="8"/>
        <v>40287</v>
      </c>
      <c r="S9" s="38">
        <f t="shared" si="9"/>
        <v>2413551</v>
      </c>
      <c r="T9" s="41">
        <f t="shared" si="10"/>
        <v>1.1119533527696792</v>
      </c>
      <c r="U9" s="41">
        <f t="shared" si="11"/>
        <v>0</v>
      </c>
      <c r="V9" s="51"/>
      <c r="W9" s="41"/>
      <c r="X9" s="42"/>
      <c r="Y9" s="42"/>
      <c r="Z9" s="42"/>
      <c r="AA9" s="43" t="e">
        <f t="shared" si="2"/>
        <v>#DIV/0!</v>
      </c>
      <c r="AB9" s="43" t="e">
        <f t="shared" si="12"/>
        <v>#DIV/0!</v>
      </c>
      <c r="AC9" s="41">
        <f t="shared" si="13"/>
        <v>0</v>
      </c>
      <c r="AD9" s="39">
        <f t="shared" si="3"/>
        <v>6.5397805212620022E-2</v>
      </c>
      <c r="AE9" s="44"/>
      <c r="AF9" s="44"/>
      <c r="AG9" s="44"/>
      <c r="AH9" s="45">
        <f t="shared" si="4"/>
        <v>0</v>
      </c>
      <c r="AI9" s="97" t="s">
        <v>341</v>
      </c>
      <c r="AJ9" s="37" t="s">
        <v>343</v>
      </c>
      <c r="AK9" s="37" t="s">
        <v>344</v>
      </c>
      <c r="AL9" s="45" t="s">
        <v>342</v>
      </c>
      <c r="AM9" s="107" t="s">
        <v>345</v>
      </c>
      <c r="AN9" s="93" t="s">
        <v>348</v>
      </c>
    </row>
    <row r="10" spans="1:40" ht="100">
      <c r="A10" s="36">
        <v>43650</v>
      </c>
      <c r="B10" s="37">
        <v>0.23263888888888887</v>
      </c>
      <c r="C10" s="37">
        <v>0.76041666666666663</v>
      </c>
      <c r="D10" s="52">
        <f t="shared" si="0"/>
        <v>0.52777777777777779</v>
      </c>
      <c r="E10" s="54">
        <v>0</v>
      </c>
      <c r="F10" s="54">
        <v>0</v>
      </c>
      <c r="G10" s="55">
        <v>0</v>
      </c>
      <c r="H10" s="56">
        <v>3422</v>
      </c>
      <c r="I10" s="56">
        <v>4427</v>
      </c>
      <c r="J10" s="56">
        <v>3708</v>
      </c>
      <c r="K10" s="56">
        <v>10310</v>
      </c>
      <c r="L10" s="38">
        <f t="shared" si="5"/>
        <v>21867</v>
      </c>
      <c r="M10" s="104">
        <v>21600</v>
      </c>
      <c r="N10" s="38">
        <f t="shared" si="6"/>
        <v>267</v>
      </c>
      <c r="O10" s="39">
        <f t="shared" si="7"/>
        <v>1.2361111111111111E-2</v>
      </c>
      <c r="P10" s="75">
        <v>100</v>
      </c>
      <c r="Q10" s="40">
        <f t="shared" si="1"/>
        <v>367</v>
      </c>
      <c r="R10" s="38">
        <f t="shared" si="8"/>
        <v>62154</v>
      </c>
      <c r="S10" s="38">
        <f t="shared" si="9"/>
        <v>2435418</v>
      </c>
      <c r="T10" s="41">
        <f t="shared" si="10"/>
        <v>2.1250728862973762</v>
      </c>
      <c r="U10" s="41">
        <f t="shared" si="11"/>
        <v>0</v>
      </c>
      <c r="V10" s="51"/>
      <c r="W10" s="41"/>
      <c r="X10" s="42"/>
      <c r="Y10" s="42"/>
      <c r="Z10" s="42"/>
      <c r="AA10" s="43" t="e">
        <f t="shared" si="2"/>
        <v>#DIV/0!</v>
      </c>
      <c r="AB10" s="43" t="e">
        <f t="shared" si="12"/>
        <v>#DIV/0!</v>
      </c>
      <c r="AC10" s="41">
        <f t="shared" si="13"/>
        <v>0</v>
      </c>
      <c r="AD10" s="39">
        <f t="shared" si="3"/>
        <v>0.12498285322359397</v>
      </c>
      <c r="AE10" s="44"/>
      <c r="AF10" s="49"/>
      <c r="AG10" s="51"/>
      <c r="AH10" s="45">
        <f t="shared" si="4"/>
        <v>0</v>
      </c>
      <c r="AI10" s="97" t="s">
        <v>346</v>
      </c>
      <c r="AJ10" s="37">
        <v>0.23263888888888887</v>
      </c>
      <c r="AK10" s="37">
        <v>0.76041666666666663</v>
      </c>
      <c r="AL10" s="45">
        <f t="shared" si="14"/>
        <v>0.52777777777777779</v>
      </c>
      <c r="AM10" s="107" t="s">
        <v>347</v>
      </c>
      <c r="AN10" s="93" t="s">
        <v>349</v>
      </c>
    </row>
    <row r="11" spans="1:40" ht="112.5">
      <c r="A11" s="36">
        <v>43651</v>
      </c>
      <c r="B11" s="37">
        <v>0.24027777777777778</v>
      </c>
      <c r="C11" s="37">
        <v>0.75347222222222221</v>
      </c>
      <c r="D11" s="52">
        <f t="shared" si="0"/>
        <v>0.5131944444444444</v>
      </c>
      <c r="E11" s="54">
        <v>0</v>
      </c>
      <c r="F11" s="54">
        <v>0</v>
      </c>
      <c r="G11" s="55">
        <v>0</v>
      </c>
      <c r="H11" s="56">
        <v>1818</v>
      </c>
      <c r="I11" s="56">
        <v>2337</v>
      </c>
      <c r="J11" s="56">
        <v>2177</v>
      </c>
      <c r="K11" s="56">
        <v>5490</v>
      </c>
      <c r="L11" s="38">
        <f t="shared" si="5"/>
        <v>11822</v>
      </c>
      <c r="M11" s="104">
        <v>11700</v>
      </c>
      <c r="N11" s="38">
        <f t="shared" si="6"/>
        <v>122</v>
      </c>
      <c r="O11" s="39">
        <f t="shared" si="7"/>
        <v>1.0427350427350428E-2</v>
      </c>
      <c r="P11" s="75">
        <v>200</v>
      </c>
      <c r="Q11" s="40">
        <f t="shared" si="1"/>
        <v>322</v>
      </c>
      <c r="R11" s="38">
        <f t="shared" si="8"/>
        <v>73976</v>
      </c>
      <c r="S11" s="38">
        <f t="shared" si="9"/>
        <v>2447240</v>
      </c>
      <c r="T11" s="41">
        <f t="shared" si="10"/>
        <v>1.1488824101069</v>
      </c>
      <c r="U11" s="41">
        <f t="shared" si="11"/>
        <v>0</v>
      </c>
      <c r="V11" s="51"/>
      <c r="W11" s="41"/>
      <c r="X11" s="42"/>
      <c r="Y11" s="50"/>
      <c r="Z11" s="50"/>
      <c r="AA11" s="43" t="e">
        <f t="shared" si="2"/>
        <v>#DIV/0!</v>
      </c>
      <c r="AB11" s="43" t="e">
        <f t="shared" si="12"/>
        <v>#DIV/0!</v>
      </c>
      <c r="AC11" s="41">
        <f t="shared" si="13"/>
        <v>0</v>
      </c>
      <c r="AD11" s="39">
        <f t="shared" si="3"/>
        <v>6.7569730224051217E-2</v>
      </c>
      <c r="AE11" s="44"/>
      <c r="AF11" s="44"/>
      <c r="AG11" s="51"/>
      <c r="AH11" s="45">
        <f t="shared" si="4"/>
        <v>0</v>
      </c>
      <c r="AI11" s="97" t="s">
        <v>346</v>
      </c>
      <c r="AJ11" s="37">
        <v>0.24027777777777778</v>
      </c>
      <c r="AK11" s="37">
        <v>0.75347222222222221</v>
      </c>
      <c r="AL11" s="45">
        <f t="shared" si="14"/>
        <v>0.5131944444444444</v>
      </c>
      <c r="AM11" s="107" t="s">
        <v>347</v>
      </c>
      <c r="AN11" s="93" t="s">
        <v>350</v>
      </c>
    </row>
    <row r="12" spans="1:40" ht="125">
      <c r="A12" s="36">
        <v>43652</v>
      </c>
      <c r="B12" s="37">
        <v>0.23472222222222219</v>
      </c>
      <c r="C12" s="37">
        <v>0.76736111111111116</v>
      </c>
      <c r="D12" s="52">
        <f t="shared" si="0"/>
        <v>0.53263888888888899</v>
      </c>
      <c r="E12" s="54">
        <v>0</v>
      </c>
      <c r="F12" s="54">
        <v>0</v>
      </c>
      <c r="G12" s="51">
        <v>0</v>
      </c>
      <c r="H12" s="55">
        <v>1366</v>
      </c>
      <c r="I12" s="56">
        <v>1752</v>
      </c>
      <c r="J12" s="56">
        <v>1602</v>
      </c>
      <c r="K12" s="56">
        <v>4090</v>
      </c>
      <c r="L12" s="38">
        <f t="shared" si="5"/>
        <v>8810</v>
      </c>
      <c r="M12" s="104">
        <v>8600</v>
      </c>
      <c r="N12" s="38">
        <f t="shared" si="6"/>
        <v>210</v>
      </c>
      <c r="O12" s="39">
        <f t="shared" si="7"/>
        <v>2.441860465116279E-2</v>
      </c>
      <c r="P12" s="75">
        <v>100</v>
      </c>
      <c r="Q12" s="40">
        <f t="shared" si="1"/>
        <v>310</v>
      </c>
      <c r="R12" s="38">
        <f t="shared" si="8"/>
        <v>82786</v>
      </c>
      <c r="S12" s="38">
        <f t="shared" si="9"/>
        <v>2456050</v>
      </c>
      <c r="T12" s="41">
        <f t="shared" si="10"/>
        <v>0.85617103984450926</v>
      </c>
      <c r="U12" s="41">
        <f t="shared" si="11"/>
        <v>0</v>
      </c>
      <c r="V12" s="41"/>
      <c r="W12" s="51"/>
      <c r="X12" s="42"/>
      <c r="Y12" s="42"/>
      <c r="Z12" s="42"/>
      <c r="AA12" s="43" t="e">
        <f t="shared" si="2"/>
        <v>#DIV/0!</v>
      </c>
      <c r="AB12" s="43" t="e">
        <f t="shared" si="12"/>
        <v>#DIV/0!</v>
      </c>
      <c r="AC12" s="41">
        <f t="shared" si="13"/>
        <v>0</v>
      </c>
      <c r="AD12" s="39">
        <f t="shared" si="3"/>
        <v>5.03543667123914E-2</v>
      </c>
      <c r="AE12" s="49"/>
      <c r="AF12" s="44"/>
      <c r="AG12" s="44"/>
      <c r="AH12" s="45">
        <f t="shared" si="4"/>
        <v>0</v>
      </c>
      <c r="AI12" s="97" t="s">
        <v>346</v>
      </c>
      <c r="AJ12" s="37">
        <v>0.23472222222222219</v>
      </c>
      <c r="AK12" s="44">
        <v>0.76736111111111116</v>
      </c>
      <c r="AL12" s="45">
        <f t="shared" si="14"/>
        <v>0.53263888888888899</v>
      </c>
      <c r="AM12" s="107" t="s">
        <v>347</v>
      </c>
      <c r="AN12" s="93" t="s">
        <v>351</v>
      </c>
    </row>
    <row r="13" spans="1:40" ht="112.5">
      <c r="A13" s="36">
        <v>43653</v>
      </c>
      <c r="B13" s="37">
        <v>0.23194444444444443</v>
      </c>
      <c r="C13" s="37">
        <v>0.76736111111111116</v>
      </c>
      <c r="D13" s="52">
        <f t="shared" si="0"/>
        <v>0.53541666666666676</v>
      </c>
      <c r="E13" s="54">
        <v>0</v>
      </c>
      <c r="F13" s="54">
        <v>0</v>
      </c>
      <c r="G13" s="55">
        <v>0</v>
      </c>
      <c r="H13" s="56">
        <v>3638</v>
      </c>
      <c r="I13" s="56">
        <v>4620</v>
      </c>
      <c r="J13" s="56">
        <v>4194</v>
      </c>
      <c r="K13" s="56">
        <v>10810</v>
      </c>
      <c r="L13" s="38">
        <f t="shared" si="5"/>
        <v>23262</v>
      </c>
      <c r="M13" s="104">
        <v>23100</v>
      </c>
      <c r="N13" s="38">
        <f t="shared" si="6"/>
        <v>162</v>
      </c>
      <c r="O13" s="39">
        <f t="shared" si="7"/>
        <v>7.0129870129870134E-3</v>
      </c>
      <c r="P13" s="75">
        <v>200</v>
      </c>
      <c r="Q13" s="40">
        <f t="shared" si="1"/>
        <v>362</v>
      </c>
      <c r="R13" s="38">
        <f t="shared" si="8"/>
        <v>106048</v>
      </c>
      <c r="S13" s="38">
        <f t="shared" si="9"/>
        <v>2479312</v>
      </c>
      <c r="T13" s="41">
        <f t="shared" si="10"/>
        <v>2.2606413994169094</v>
      </c>
      <c r="U13" s="41">
        <f t="shared" si="11"/>
        <v>0</v>
      </c>
      <c r="V13" s="51"/>
      <c r="W13" s="41"/>
      <c r="X13" s="42"/>
      <c r="Y13" s="42"/>
      <c r="Z13" s="42"/>
      <c r="AA13" s="43" t="e">
        <f t="shared" si="2"/>
        <v>#DIV/0!</v>
      </c>
      <c r="AB13" s="43" t="e">
        <f t="shared" si="12"/>
        <v>#DIV/0!</v>
      </c>
      <c r="AC13" s="41">
        <f t="shared" si="13"/>
        <v>0</v>
      </c>
      <c r="AD13" s="39">
        <f t="shared" si="3"/>
        <v>0.13295610425240054</v>
      </c>
      <c r="AE13" s="44"/>
      <c r="AF13" s="44"/>
      <c r="AG13" s="44"/>
      <c r="AH13" s="45">
        <f t="shared" si="4"/>
        <v>0</v>
      </c>
      <c r="AI13" s="97" t="s">
        <v>352</v>
      </c>
      <c r="AJ13" s="37">
        <v>0.23194444444444443</v>
      </c>
      <c r="AK13" s="37">
        <v>0.76736111111111116</v>
      </c>
      <c r="AL13" s="45">
        <f t="shared" si="14"/>
        <v>0.53541666666666676</v>
      </c>
      <c r="AM13" s="107" t="s">
        <v>354</v>
      </c>
      <c r="AN13" s="93" t="s">
        <v>353</v>
      </c>
    </row>
    <row r="14" spans="1:40" ht="125">
      <c r="A14" s="36">
        <v>43654</v>
      </c>
      <c r="B14" s="37">
        <v>0.23055555555555554</v>
      </c>
      <c r="C14" s="37">
        <v>0.76388888888888884</v>
      </c>
      <c r="D14" s="52">
        <f t="shared" si="0"/>
        <v>0.53333333333333333</v>
      </c>
      <c r="E14" s="54">
        <v>0</v>
      </c>
      <c r="F14" s="54">
        <v>0</v>
      </c>
      <c r="G14" s="55">
        <v>0</v>
      </c>
      <c r="H14" s="56">
        <v>4125</v>
      </c>
      <c r="I14" s="56">
        <v>5337</v>
      </c>
      <c r="J14" s="56">
        <v>4816</v>
      </c>
      <c r="K14" s="56">
        <v>12690</v>
      </c>
      <c r="L14" s="38">
        <f t="shared" si="5"/>
        <v>26968</v>
      </c>
      <c r="M14" s="104">
        <v>26700</v>
      </c>
      <c r="N14" s="38">
        <f t="shared" si="6"/>
        <v>268</v>
      </c>
      <c r="O14" s="39">
        <f t="shared" si="7"/>
        <v>1.00374531835206E-2</v>
      </c>
      <c r="P14" s="75">
        <v>100</v>
      </c>
      <c r="Q14" s="40">
        <f t="shared" si="1"/>
        <v>368</v>
      </c>
      <c r="R14" s="38">
        <f t="shared" si="8"/>
        <v>133016</v>
      </c>
      <c r="S14" s="38">
        <f t="shared" si="9"/>
        <v>2506280</v>
      </c>
      <c r="T14" s="41">
        <f t="shared" si="10"/>
        <v>2.6207968901846455</v>
      </c>
      <c r="U14" s="41">
        <f t="shared" si="11"/>
        <v>0</v>
      </c>
      <c r="V14" s="51"/>
      <c r="W14" s="41"/>
      <c r="X14" s="42"/>
      <c r="Y14" s="42"/>
      <c r="Z14" s="42"/>
      <c r="AA14" s="43" t="e">
        <f t="shared" si="2"/>
        <v>#DIV/0!</v>
      </c>
      <c r="AB14" s="43" t="e">
        <f t="shared" si="12"/>
        <v>#DIV/0!</v>
      </c>
      <c r="AC14" s="41">
        <f t="shared" si="13"/>
        <v>0</v>
      </c>
      <c r="AD14" s="39">
        <f t="shared" si="3"/>
        <v>0.15413808870598994</v>
      </c>
      <c r="AE14" s="44">
        <v>0.70000000000000007</v>
      </c>
      <c r="AF14" s="44">
        <v>0.69444444444444453</v>
      </c>
      <c r="AG14" s="44" t="s">
        <v>355</v>
      </c>
      <c r="AH14" s="45">
        <f t="shared" si="4"/>
        <v>5.5555555555555358E-3</v>
      </c>
      <c r="AI14" s="97" t="s">
        <v>352</v>
      </c>
      <c r="AJ14" s="37">
        <v>0.23055555555555554</v>
      </c>
      <c r="AK14" s="37">
        <v>0.76388888888888884</v>
      </c>
      <c r="AL14" s="45">
        <f t="shared" si="14"/>
        <v>0.53333333333333333</v>
      </c>
      <c r="AM14" s="107" t="s">
        <v>354</v>
      </c>
      <c r="AN14" s="93" t="s">
        <v>356</v>
      </c>
    </row>
    <row r="15" spans="1:40" ht="164">
      <c r="A15" s="36">
        <v>43655</v>
      </c>
      <c r="B15" s="37">
        <v>0.23750000000000002</v>
      </c>
      <c r="C15" s="37">
        <v>0.76041666666666663</v>
      </c>
      <c r="D15" s="52">
        <f t="shared" si="0"/>
        <v>0.52291666666666659</v>
      </c>
      <c r="E15" s="54">
        <v>0</v>
      </c>
      <c r="F15" s="54">
        <v>0</v>
      </c>
      <c r="G15" s="54">
        <v>0</v>
      </c>
      <c r="H15" s="57">
        <v>3820</v>
      </c>
      <c r="I15" s="57">
        <v>4719</v>
      </c>
      <c r="J15" s="57">
        <v>4217</v>
      </c>
      <c r="K15" s="57">
        <v>10915</v>
      </c>
      <c r="L15" s="38">
        <f t="shared" si="5"/>
        <v>23671</v>
      </c>
      <c r="M15" s="104">
        <v>23500</v>
      </c>
      <c r="N15" s="38">
        <f t="shared" si="6"/>
        <v>171</v>
      </c>
      <c r="O15" s="39">
        <f t="shared" si="7"/>
        <v>7.2765957446808511E-3</v>
      </c>
      <c r="P15" s="75">
        <v>200</v>
      </c>
      <c r="Q15" s="40">
        <f t="shared" si="1"/>
        <v>371</v>
      </c>
      <c r="R15" s="38">
        <f t="shared" si="8"/>
        <v>156687</v>
      </c>
      <c r="S15" s="38">
        <f t="shared" si="9"/>
        <v>2529951</v>
      </c>
      <c r="T15" s="41">
        <f t="shared" si="10"/>
        <v>2.3003887269193393</v>
      </c>
      <c r="U15" s="41">
        <f t="shared" si="11"/>
        <v>0</v>
      </c>
      <c r="V15" s="51"/>
      <c r="W15" s="41"/>
      <c r="X15" s="42"/>
      <c r="Y15" s="50"/>
      <c r="Z15" s="50"/>
      <c r="AA15" s="43" t="e">
        <f t="shared" si="2"/>
        <v>#DIV/0!</v>
      </c>
      <c r="AB15" s="43" t="e">
        <f t="shared" si="12"/>
        <v>#DIV/0!</v>
      </c>
      <c r="AC15" s="41">
        <f t="shared" si="13"/>
        <v>0</v>
      </c>
      <c r="AD15" s="39">
        <f t="shared" si="3"/>
        <v>0.13529378143575674</v>
      </c>
      <c r="AE15" s="44"/>
      <c r="AF15" s="44"/>
      <c r="AG15" s="49"/>
      <c r="AH15" s="45">
        <f t="shared" si="4"/>
        <v>0</v>
      </c>
      <c r="AI15" s="97" t="s">
        <v>352</v>
      </c>
      <c r="AJ15" s="37">
        <v>0.23750000000000002</v>
      </c>
      <c r="AK15" s="37">
        <v>0.76041666666666663</v>
      </c>
      <c r="AL15" s="45">
        <f t="shared" si="14"/>
        <v>0.52291666666666659</v>
      </c>
      <c r="AM15" s="107" t="s">
        <v>354</v>
      </c>
      <c r="AN15" s="93" t="s">
        <v>357</v>
      </c>
    </row>
    <row r="16" spans="1:40" ht="137.5">
      <c r="A16" s="36">
        <v>43656</v>
      </c>
      <c r="B16" s="37">
        <v>0.23472222222222219</v>
      </c>
      <c r="C16" s="37">
        <v>0.76736111111111116</v>
      </c>
      <c r="D16" s="52">
        <f t="shared" si="0"/>
        <v>0.53263888888888899</v>
      </c>
      <c r="E16" s="54">
        <v>0</v>
      </c>
      <c r="F16" s="54">
        <v>0</v>
      </c>
      <c r="G16" s="55">
        <v>0</v>
      </c>
      <c r="H16" s="56">
        <v>3877</v>
      </c>
      <c r="I16" s="56">
        <v>4218</v>
      </c>
      <c r="J16" s="56">
        <v>3872</v>
      </c>
      <c r="K16" s="56">
        <v>9870</v>
      </c>
      <c r="L16" s="38">
        <f t="shared" si="5"/>
        <v>21837</v>
      </c>
      <c r="M16" s="104">
        <v>21600</v>
      </c>
      <c r="N16" s="38">
        <f t="shared" si="6"/>
        <v>237</v>
      </c>
      <c r="O16" s="39">
        <f t="shared" si="7"/>
        <v>1.0972222222222222E-2</v>
      </c>
      <c r="P16" s="75">
        <v>100</v>
      </c>
      <c r="Q16" s="40">
        <f t="shared" si="1"/>
        <v>337</v>
      </c>
      <c r="R16" s="38">
        <f t="shared" si="8"/>
        <v>178524</v>
      </c>
      <c r="S16" s="38">
        <f t="shared" si="9"/>
        <v>2551788</v>
      </c>
      <c r="T16" s="41">
        <f t="shared" si="10"/>
        <v>2.1221574344023324</v>
      </c>
      <c r="U16" s="41">
        <f t="shared" si="11"/>
        <v>0</v>
      </c>
      <c r="V16" s="51"/>
      <c r="W16" s="41"/>
      <c r="X16" s="42"/>
      <c r="Y16" s="42"/>
      <c r="Z16" s="42"/>
      <c r="AA16" s="43" t="e">
        <f t="shared" si="2"/>
        <v>#DIV/0!</v>
      </c>
      <c r="AB16" s="43" t="e">
        <f t="shared" si="12"/>
        <v>#DIV/0!</v>
      </c>
      <c r="AC16" s="41">
        <f t="shared" si="13"/>
        <v>0</v>
      </c>
      <c r="AD16" s="39">
        <f t="shared" si="3"/>
        <v>0.1248113854595336</v>
      </c>
      <c r="AE16" s="44"/>
      <c r="AF16" s="44"/>
      <c r="AG16" s="44"/>
      <c r="AH16" s="45">
        <f t="shared" si="4"/>
        <v>0</v>
      </c>
      <c r="AI16" s="97" t="s">
        <v>352</v>
      </c>
      <c r="AJ16" s="37">
        <v>0.23472222222222219</v>
      </c>
      <c r="AK16" s="37">
        <v>0.76736111111111116</v>
      </c>
      <c r="AL16" s="45">
        <f t="shared" si="14"/>
        <v>0.53263888888888899</v>
      </c>
      <c r="AM16" s="107" t="s">
        <v>354</v>
      </c>
      <c r="AN16" s="93" t="s">
        <v>358</v>
      </c>
    </row>
    <row r="17" spans="1:40" ht="112.5">
      <c r="A17" s="36">
        <v>43657</v>
      </c>
      <c r="B17" s="37">
        <v>0.23541666666666669</v>
      </c>
      <c r="C17" s="37">
        <v>0.76736111111111116</v>
      </c>
      <c r="D17" s="52">
        <f t="shared" si="0"/>
        <v>0.53194444444444444</v>
      </c>
      <c r="E17" s="54">
        <v>0</v>
      </c>
      <c r="F17" s="54">
        <v>0</v>
      </c>
      <c r="G17" s="55">
        <v>0</v>
      </c>
      <c r="H17" s="56">
        <v>4733</v>
      </c>
      <c r="I17" s="56">
        <v>5139</v>
      </c>
      <c r="J17" s="56">
        <v>4766</v>
      </c>
      <c r="K17" s="56">
        <v>12300</v>
      </c>
      <c r="L17" s="38">
        <f t="shared" si="5"/>
        <v>26938</v>
      </c>
      <c r="M17" s="104">
        <v>26800</v>
      </c>
      <c r="N17" s="38">
        <f t="shared" si="6"/>
        <v>138</v>
      </c>
      <c r="O17" s="39">
        <f t="shared" si="7"/>
        <v>5.149253731343284E-3</v>
      </c>
      <c r="P17" s="75">
        <v>200</v>
      </c>
      <c r="Q17" s="40">
        <f t="shared" si="1"/>
        <v>338</v>
      </c>
      <c r="R17" s="38">
        <f t="shared" si="8"/>
        <v>205462</v>
      </c>
      <c r="S17" s="38">
        <f t="shared" si="9"/>
        <v>2578726</v>
      </c>
      <c r="T17" s="41">
        <f t="shared" si="10"/>
        <v>2.6178814382896016</v>
      </c>
      <c r="U17" s="41">
        <f t="shared" si="11"/>
        <v>0</v>
      </c>
      <c r="V17" s="51"/>
      <c r="W17" s="42"/>
      <c r="X17" s="42"/>
      <c r="Y17" s="42"/>
      <c r="Z17" s="51"/>
      <c r="AA17" s="43" t="e">
        <f t="shared" si="2"/>
        <v>#DIV/0!</v>
      </c>
      <c r="AB17" s="43" t="e">
        <f t="shared" si="12"/>
        <v>#DIV/0!</v>
      </c>
      <c r="AC17" s="41">
        <f t="shared" si="13"/>
        <v>0</v>
      </c>
      <c r="AD17" s="39">
        <f t="shared" si="3"/>
        <v>0.15396662094192959</v>
      </c>
      <c r="AE17" s="44"/>
      <c r="AF17" s="44"/>
      <c r="AG17" s="44"/>
      <c r="AH17" s="45">
        <f t="shared" si="4"/>
        <v>0</v>
      </c>
      <c r="AI17" s="97" t="s">
        <v>352</v>
      </c>
      <c r="AJ17" s="37">
        <v>0.23541666666666669</v>
      </c>
      <c r="AK17" s="37">
        <v>0.76736111111111116</v>
      </c>
      <c r="AL17" s="45">
        <f t="shared" si="14"/>
        <v>0.53194444444444444</v>
      </c>
      <c r="AM17" s="107" t="s">
        <v>354</v>
      </c>
      <c r="AN17" s="93" t="s">
        <v>359</v>
      </c>
    </row>
    <row r="18" spans="1:40" ht="125">
      <c r="A18" s="36">
        <v>43658</v>
      </c>
      <c r="B18" s="37">
        <v>0.23124999999999998</v>
      </c>
      <c r="C18" s="37">
        <v>0.76736111111111116</v>
      </c>
      <c r="D18" s="52">
        <f t="shared" si="0"/>
        <v>0.5361111111111112</v>
      </c>
      <c r="E18" s="54">
        <v>0</v>
      </c>
      <c r="F18" s="54">
        <v>0</v>
      </c>
      <c r="G18" s="55">
        <v>0</v>
      </c>
      <c r="H18" s="56">
        <v>4811</v>
      </c>
      <c r="I18" s="56">
        <v>5249</v>
      </c>
      <c r="J18" s="56">
        <v>4800</v>
      </c>
      <c r="K18" s="56">
        <v>12550</v>
      </c>
      <c r="L18" s="38">
        <f t="shared" si="5"/>
        <v>27410</v>
      </c>
      <c r="M18" s="104">
        <v>27100</v>
      </c>
      <c r="N18" s="38">
        <f t="shared" si="6"/>
        <v>310</v>
      </c>
      <c r="O18" s="39">
        <f t="shared" si="7"/>
        <v>1.1439114391143911E-2</v>
      </c>
      <c r="P18" s="75">
        <v>100</v>
      </c>
      <c r="Q18" s="40">
        <f t="shared" si="1"/>
        <v>410</v>
      </c>
      <c r="R18" s="38">
        <f t="shared" si="8"/>
        <v>232872</v>
      </c>
      <c r="S18" s="38">
        <f t="shared" si="9"/>
        <v>2606136</v>
      </c>
      <c r="T18" s="41">
        <f t="shared" si="10"/>
        <v>2.6637512147716231</v>
      </c>
      <c r="U18" s="41">
        <f t="shared" si="11"/>
        <v>0</v>
      </c>
      <c r="V18" s="51"/>
      <c r="W18" s="41"/>
      <c r="X18" s="42"/>
      <c r="Y18" s="42"/>
      <c r="Z18" s="42"/>
      <c r="AA18" s="43" t="e">
        <f t="shared" si="2"/>
        <v>#DIV/0!</v>
      </c>
      <c r="AB18" s="43" t="e">
        <f t="shared" si="12"/>
        <v>#DIV/0!</v>
      </c>
      <c r="AC18" s="41">
        <f t="shared" si="13"/>
        <v>0</v>
      </c>
      <c r="AD18" s="39">
        <f t="shared" si="3"/>
        <v>0.15666438042981254</v>
      </c>
      <c r="AE18" s="44">
        <v>0.34583333333333338</v>
      </c>
      <c r="AF18" s="44">
        <v>0.31944444444444448</v>
      </c>
      <c r="AG18" s="44" t="s">
        <v>355</v>
      </c>
      <c r="AH18" s="45">
        <f t="shared" si="4"/>
        <v>2.6388888888888906E-2</v>
      </c>
      <c r="AI18" s="97" t="s">
        <v>352</v>
      </c>
      <c r="AJ18" s="37">
        <v>0.23124999999999998</v>
      </c>
      <c r="AK18" s="37">
        <v>0.76736111111111116</v>
      </c>
      <c r="AL18" s="45">
        <f t="shared" si="14"/>
        <v>0.5361111111111112</v>
      </c>
      <c r="AM18" s="107" t="s">
        <v>354</v>
      </c>
      <c r="AN18" s="93" t="s">
        <v>360</v>
      </c>
    </row>
    <row r="19" spans="1:40" ht="112.5">
      <c r="A19" s="36">
        <v>43659</v>
      </c>
      <c r="B19" s="37">
        <v>0.23263888888888887</v>
      </c>
      <c r="C19" s="37">
        <v>0.75694444444444453</v>
      </c>
      <c r="D19" s="52">
        <f t="shared" si="0"/>
        <v>0.52430555555555569</v>
      </c>
      <c r="E19" s="54">
        <v>0</v>
      </c>
      <c r="F19" s="54">
        <v>0</v>
      </c>
      <c r="G19" s="55">
        <v>0</v>
      </c>
      <c r="H19" s="56">
        <v>3664</v>
      </c>
      <c r="I19" s="56">
        <v>3962</v>
      </c>
      <c r="J19" s="56">
        <v>3679</v>
      </c>
      <c r="K19" s="56">
        <v>9270</v>
      </c>
      <c r="L19" s="38">
        <f t="shared" si="5"/>
        <v>20575</v>
      </c>
      <c r="M19" s="104">
        <v>20400</v>
      </c>
      <c r="N19" s="38">
        <f t="shared" si="6"/>
        <v>175</v>
      </c>
      <c r="O19" s="39">
        <f t="shared" si="7"/>
        <v>8.5784313725490204E-3</v>
      </c>
      <c r="P19" s="40">
        <v>200</v>
      </c>
      <c r="Q19" s="40">
        <f t="shared" si="1"/>
        <v>375</v>
      </c>
      <c r="R19" s="38">
        <f t="shared" si="8"/>
        <v>253447</v>
      </c>
      <c r="S19" s="38">
        <f t="shared" si="9"/>
        <v>2626711</v>
      </c>
      <c r="T19" s="41">
        <f t="shared" si="10"/>
        <v>1.999514091350826</v>
      </c>
      <c r="U19" s="41">
        <f t="shared" si="11"/>
        <v>0</v>
      </c>
      <c r="V19" s="51"/>
      <c r="W19" s="41"/>
      <c r="X19" s="42"/>
      <c r="Y19" s="41"/>
      <c r="Z19" s="41"/>
      <c r="AA19" s="43" t="e">
        <f t="shared" si="2"/>
        <v>#DIV/0!</v>
      </c>
      <c r="AB19" s="43" t="e">
        <f t="shared" si="12"/>
        <v>#DIV/0!</v>
      </c>
      <c r="AC19" s="41">
        <f t="shared" si="13"/>
        <v>0</v>
      </c>
      <c r="AD19" s="39">
        <f t="shared" si="3"/>
        <v>0.11759830818472794</v>
      </c>
      <c r="AE19" s="44">
        <v>0.62638888888888888</v>
      </c>
      <c r="AF19" s="44">
        <v>0.60625000000000007</v>
      </c>
      <c r="AG19" s="44" t="s">
        <v>361</v>
      </c>
      <c r="AH19" s="45">
        <f t="shared" si="4"/>
        <v>2.0138888888888817E-2</v>
      </c>
      <c r="AI19" s="97" t="s">
        <v>352</v>
      </c>
      <c r="AJ19" s="37">
        <v>0.23263888888888887</v>
      </c>
      <c r="AK19" s="37">
        <v>0.75694444444444453</v>
      </c>
      <c r="AL19" s="45">
        <f t="shared" si="14"/>
        <v>0.52430555555555569</v>
      </c>
      <c r="AM19" s="107" t="s">
        <v>354</v>
      </c>
      <c r="AN19" s="93" t="s">
        <v>362</v>
      </c>
    </row>
    <row r="20" spans="1:40" ht="125">
      <c r="A20" s="36">
        <v>43660</v>
      </c>
      <c r="B20" s="37">
        <v>0.23263888888888887</v>
      </c>
      <c r="C20" s="37">
        <v>0.76736111111111116</v>
      </c>
      <c r="D20" s="52">
        <f t="shared" si="0"/>
        <v>0.53472222222222232</v>
      </c>
      <c r="E20" s="54">
        <v>0</v>
      </c>
      <c r="F20" s="54">
        <v>0</v>
      </c>
      <c r="G20" s="55">
        <v>0</v>
      </c>
      <c r="H20" s="56">
        <v>3861</v>
      </c>
      <c r="I20" s="56">
        <v>4139</v>
      </c>
      <c r="J20" s="56">
        <v>3740</v>
      </c>
      <c r="K20" s="56">
        <v>9490</v>
      </c>
      <c r="L20" s="38">
        <f t="shared" si="5"/>
        <v>21230</v>
      </c>
      <c r="M20" s="104">
        <v>21100</v>
      </c>
      <c r="N20" s="38">
        <f t="shared" si="6"/>
        <v>130</v>
      </c>
      <c r="O20" s="39">
        <f t="shared" si="7"/>
        <v>6.1611374407582941E-3</v>
      </c>
      <c r="P20" s="40">
        <v>100</v>
      </c>
      <c r="Q20" s="40">
        <f t="shared" si="1"/>
        <v>230</v>
      </c>
      <c r="R20" s="38">
        <f t="shared" si="8"/>
        <v>274677</v>
      </c>
      <c r="S20" s="38">
        <f t="shared" si="9"/>
        <v>2647941</v>
      </c>
      <c r="T20" s="41">
        <f t="shared" si="10"/>
        <v>2.0631681243926141</v>
      </c>
      <c r="U20" s="41">
        <f t="shared" si="11"/>
        <v>0</v>
      </c>
      <c r="V20" s="107"/>
      <c r="W20" s="41"/>
      <c r="X20" s="42"/>
      <c r="Y20" s="50"/>
      <c r="Z20" s="50"/>
      <c r="AA20" s="43" t="e">
        <f t="shared" si="2"/>
        <v>#DIV/0!</v>
      </c>
      <c r="AB20" s="43" t="e">
        <f t="shared" si="12"/>
        <v>#DIV/0!</v>
      </c>
      <c r="AC20" s="41">
        <f t="shared" si="13"/>
        <v>0</v>
      </c>
      <c r="AD20" s="39">
        <f t="shared" si="3"/>
        <v>0.12134202103337906</v>
      </c>
      <c r="AE20" s="44">
        <v>0.53472222222222221</v>
      </c>
      <c r="AF20" s="44">
        <v>0.50208333333333333</v>
      </c>
      <c r="AG20" s="44" t="s">
        <v>363</v>
      </c>
      <c r="AH20" s="45">
        <f t="shared" si="4"/>
        <v>3.2638888888888884E-2</v>
      </c>
      <c r="AI20" s="97" t="s">
        <v>364</v>
      </c>
      <c r="AJ20" s="37" t="s">
        <v>365</v>
      </c>
      <c r="AK20" s="37" t="s">
        <v>366</v>
      </c>
      <c r="AL20" s="45" t="s">
        <v>367</v>
      </c>
      <c r="AM20" s="107" t="s">
        <v>368</v>
      </c>
      <c r="AN20" s="93" t="s">
        <v>369</v>
      </c>
    </row>
    <row r="21" spans="1:40" ht="112.5">
      <c r="A21" s="36">
        <v>43661</v>
      </c>
      <c r="B21" s="37">
        <v>0.23333333333333331</v>
      </c>
      <c r="C21" s="37">
        <v>0.75</v>
      </c>
      <c r="D21" s="52">
        <f t="shared" si="0"/>
        <v>0.51666666666666672</v>
      </c>
      <c r="E21" s="54">
        <v>0</v>
      </c>
      <c r="F21" s="54">
        <v>0</v>
      </c>
      <c r="G21" s="55">
        <v>0</v>
      </c>
      <c r="H21" s="56">
        <v>4380</v>
      </c>
      <c r="I21" s="56">
        <v>4691</v>
      </c>
      <c r="J21" s="56">
        <v>4330</v>
      </c>
      <c r="K21" s="56">
        <v>10920</v>
      </c>
      <c r="L21" s="38">
        <f t="shared" si="5"/>
        <v>24321</v>
      </c>
      <c r="M21" s="104">
        <v>24000</v>
      </c>
      <c r="N21" s="38">
        <f t="shared" si="6"/>
        <v>321</v>
      </c>
      <c r="O21" s="39">
        <f t="shared" si="7"/>
        <v>1.3375E-2</v>
      </c>
      <c r="P21" s="40">
        <v>200</v>
      </c>
      <c r="Q21" s="40">
        <f t="shared" si="1"/>
        <v>521</v>
      </c>
      <c r="R21" s="38">
        <f t="shared" si="8"/>
        <v>298998</v>
      </c>
      <c r="S21" s="38">
        <f t="shared" si="9"/>
        <v>2672262</v>
      </c>
      <c r="T21" s="41">
        <f t="shared" si="10"/>
        <v>2.3635568513119534</v>
      </c>
      <c r="U21" s="41">
        <f t="shared" si="11"/>
        <v>0</v>
      </c>
      <c r="V21" s="51"/>
      <c r="W21" s="41"/>
      <c r="X21" s="42"/>
      <c r="Y21" s="42"/>
      <c r="Z21" s="42"/>
      <c r="AA21" s="43" t="e">
        <f t="shared" si="2"/>
        <v>#DIV/0!</v>
      </c>
      <c r="AB21" s="43" t="e">
        <f t="shared" si="12"/>
        <v>#DIV/0!</v>
      </c>
      <c r="AC21" s="41">
        <f t="shared" si="13"/>
        <v>0</v>
      </c>
      <c r="AD21" s="39">
        <f t="shared" si="3"/>
        <v>0.13900891632373114</v>
      </c>
      <c r="AE21" s="44"/>
      <c r="AF21" s="44"/>
      <c r="AG21" s="44"/>
      <c r="AH21" s="45">
        <f t="shared" si="4"/>
        <v>0</v>
      </c>
      <c r="AI21" s="97" t="s">
        <v>352</v>
      </c>
      <c r="AJ21" s="37">
        <v>0.23333333333333331</v>
      </c>
      <c r="AK21" s="37">
        <v>0.75</v>
      </c>
      <c r="AL21" s="45">
        <f t="shared" ref="AL21" si="15">AK21-AJ21</f>
        <v>0.51666666666666672</v>
      </c>
      <c r="AM21" s="107" t="s">
        <v>354</v>
      </c>
      <c r="AN21" s="93" t="s">
        <v>370</v>
      </c>
    </row>
    <row r="22" spans="1:40" ht="100">
      <c r="A22" s="36">
        <v>43662</v>
      </c>
      <c r="B22" s="37">
        <v>0.23124999999999998</v>
      </c>
      <c r="C22" s="37">
        <v>0.76736111111111116</v>
      </c>
      <c r="D22" s="52">
        <f t="shared" si="0"/>
        <v>0.5361111111111112</v>
      </c>
      <c r="E22" s="54">
        <v>0</v>
      </c>
      <c r="F22" s="54">
        <v>0</v>
      </c>
      <c r="G22" s="55">
        <v>0</v>
      </c>
      <c r="H22" s="56">
        <v>5786</v>
      </c>
      <c r="I22" s="56">
        <v>6198</v>
      </c>
      <c r="J22" s="56">
        <v>5780</v>
      </c>
      <c r="K22" s="56">
        <v>14280</v>
      </c>
      <c r="L22" s="38">
        <f t="shared" si="5"/>
        <v>32044</v>
      </c>
      <c r="M22" s="104">
        <v>31800</v>
      </c>
      <c r="N22" s="38">
        <f t="shared" si="6"/>
        <v>244</v>
      </c>
      <c r="O22" s="39">
        <f t="shared" si="7"/>
        <v>7.6729559748427677E-3</v>
      </c>
      <c r="P22" s="40">
        <v>200</v>
      </c>
      <c r="Q22" s="40">
        <f t="shared" si="1"/>
        <v>444</v>
      </c>
      <c r="R22" s="38">
        <f t="shared" si="8"/>
        <v>331042</v>
      </c>
      <c r="S22" s="38">
        <f t="shared" si="9"/>
        <v>2704306</v>
      </c>
      <c r="T22" s="41">
        <f t="shared" si="10"/>
        <v>3.1140913508260448</v>
      </c>
      <c r="U22" s="41">
        <f t="shared" si="11"/>
        <v>0</v>
      </c>
      <c r="V22" s="51"/>
      <c r="W22" s="41"/>
      <c r="X22" s="42"/>
      <c r="Y22" s="42"/>
      <c r="Z22" s="42"/>
      <c r="AA22" s="43" t="e">
        <f t="shared" si="2"/>
        <v>#DIV/0!</v>
      </c>
      <c r="AB22" s="43" t="e">
        <f t="shared" si="12"/>
        <v>#DIV/0!</v>
      </c>
      <c r="AC22" s="41">
        <f t="shared" si="13"/>
        <v>0</v>
      </c>
      <c r="AD22" s="39">
        <f t="shared" si="3"/>
        <v>0.18315043438500228</v>
      </c>
      <c r="AE22" s="44"/>
      <c r="AF22" s="44"/>
      <c r="AG22" s="44"/>
      <c r="AH22" s="45">
        <f t="shared" si="4"/>
        <v>0</v>
      </c>
      <c r="AI22" s="97" t="s">
        <v>371</v>
      </c>
      <c r="AJ22" s="37">
        <v>0.23124999999999998</v>
      </c>
      <c r="AK22" s="86">
        <v>0.76736111111111116</v>
      </c>
      <c r="AL22" s="45">
        <f t="shared" si="14"/>
        <v>0.5361111111111112</v>
      </c>
      <c r="AM22" s="107" t="s">
        <v>372</v>
      </c>
      <c r="AN22" s="93" t="s">
        <v>373</v>
      </c>
    </row>
    <row r="23" spans="1:40" ht="100">
      <c r="A23" s="36">
        <v>43663</v>
      </c>
      <c r="B23" s="37">
        <v>0.23194444444444443</v>
      </c>
      <c r="C23" s="37">
        <v>0.76736111111111116</v>
      </c>
      <c r="D23" s="52">
        <f t="shared" si="0"/>
        <v>0.53541666666666676</v>
      </c>
      <c r="E23" s="54">
        <v>0</v>
      </c>
      <c r="F23" s="54">
        <v>0</v>
      </c>
      <c r="G23" s="55">
        <v>0</v>
      </c>
      <c r="H23" s="56">
        <v>3905</v>
      </c>
      <c r="I23" s="56">
        <v>4202</v>
      </c>
      <c r="J23" s="56">
        <v>3946</v>
      </c>
      <c r="K23" s="56">
        <v>9580</v>
      </c>
      <c r="L23" s="38">
        <f t="shared" si="5"/>
        <v>21633</v>
      </c>
      <c r="M23" s="104">
        <v>21500</v>
      </c>
      <c r="N23" s="38">
        <f t="shared" si="6"/>
        <v>133</v>
      </c>
      <c r="O23" s="39">
        <f t="shared" si="7"/>
        <v>6.1860465116279073E-3</v>
      </c>
      <c r="P23" s="40">
        <v>100</v>
      </c>
      <c r="Q23" s="40">
        <f t="shared" si="1"/>
        <v>233</v>
      </c>
      <c r="R23" s="38">
        <f t="shared" si="8"/>
        <v>352675</v>
      </c>
      <c r="S23" s="38">
        <f t="shared" si="9"/>
        <v>2725939</v>
      </c>
      <c r="T23" s="41">
        <f t="shared" si="10"/>
        <v>2.102332361516035</v>
      </c>
      <c r="U23" s="41">
        <f t="shared" si="11"/>
        <v>0</v>
      </c>
      <c r="V23" s="51"/>
      <c r="W23" s="41"/>
      <c r="X23" s="42"/>
      <c r="Y23" s="50"/>
      <c r="Z23" s="50"/>
      <c r="AA23" s="43" t="e">
        <f t="shared" si="2"/>
        <v>#DIV/0!</v>
      </c>
      <c r="AB23" s="43" t="e">
        <f t="shared" si="12"/>
        <v>#DIV/0!</v>
      </c>
      <c r="AC23" s="41">
        <f t="shared" si="13"/>
        <v>0</v>
      </c>
      <c r="AD23" s="39">
        <f t="shared" si="3"/>
        <v>0.12364540466392318</v>
      </c>
      <c r="AE23" s="44" t="s">
        <v>374</v>
      </c>
      <c r="AF23" s="44" t="s">
        <v>375</v>
      </c>
      <c r="AG23" s="44" t="s">
        <v>363</v>
      </c>
      <c r="AH23" s="45">
        <v>4.9305555555555554E-2</v>
      </c>
      <c r="AI23" s="97" t="s">
        <v>371</v>
      </c>
      <c r="AJ23" s="37">
        <v>0.23194444444444443</v>
      </c>
      <c r="AK23" s="86">
        <v>0.76736111111111116</v>
      </c>
      <c r="AL23" s="45">
        <f t="shared" si="14"/>
        <v>0.53541666666666676</v>
      </c>
      <c r="AM23" s="107" t="s">
        <v>372</v>
      </c>
      <c r="AN23" s="93" t="s">
        <v>376</v>
      </c>
    </row>
    <row r="24" spans="1:40" ht="100">
      <c r="A24" s="36">
        <v>43664</v>
      </c>
      <c r="B24" s="37">
        <v>0.23541666666666669</v>
      </c>
      <c r="C24" s="37">
        <v>0.74652777777777779</v>
      </c>
      <c r="D24" s="52">
        <f t="shared" si="0"/>
        <v>0.51111111111111107</v>
      </c>
      <c r="E24" s="54">
        <v>0</v>
      </c>
      <c r="F24" s="54">
        <v>0</v>
      </c>
      <c r="G24" s="55">
        <v>0</v>
      </c>
      <c r="H24" s="56">
        <v>4961</v>
      </c>
      <c r="I24" s="56">
        <v>5272</v>
      </c>
      <c r="J24" s="112">
        <v>4956</v>
      </c>
      <c r="K24" s="112">
        <v>10040</v>
      </c>
      <c r="L24" s="38">
        <f t="shared" si="5"/>
        <v>25229</v>
      </c>
      <c r="M24" s="104">
        <v>25100</v>
      </c>
      <c r="N24" s="38">
        <f t="shared" si="6"/>
        <v>129</v>
      </c>
      <c r="O24" s="39">
        <f t="shared" si="7"/>
        <v>5.1394422310756969E-3</v>
      </c>
      <c r="P24" s="40">
        <v>100</v>
      </c>
      <c r="Q24" s="40">
        <f t="shared" si="1"/>
        <v>229</v>
      </c>
      <c r="R24" s="38">
        <f t="shared" si="8"/>
        <v>377904</v>
      </c>
      <c r="S24" s="38">
        <f t="shared" si="9"/>
        <v>2751168</v>
      </c>
      <c r="T24" s="41">
        <f t="shared" si="10"/>
        <v>2.4517978620019436</v>
      </c>
      <c r="U24" s="41">
        <f t="shared" si="11"/>
        <v>0</v>
      </c>
      <c r="V24" s="51"/>
      <c r="W24" s="41"/>
      <c r="X24" s="42"/>
      <c r="Y24" s="50"/>
      <c r="Z24" s="50"/>
      <c r="AA24" s="43" t="e">
        <f t="shared" si="2"/>
        <v>#DIV/0!</v>
      </c>
      <c r="AB24" s="43" t="e">
        <f t="shared" si="12"/>
        <v>#DIV/0!</v>
      </c>
      <c r="AC24" s="41">
        <f t="shared" si="13"/>
        <v>0</v>
      </c>
      <c r="AD24" s="39">
        <f t="shared" si="3"/>
        <v>0.14419867398262459</v>
      </c>
      <c r="AE24" s="44"/>
      <c r="AF24" s="44"/>
      <c r="AG24" s="44"/>
      <c r="AH24" s="45">
        <f t="shared" si="4"/>
        <v>0</v>
      </c>
      <c r="AI24" s="97" t="s">
        <v>371</v>
      </c>
      <c r="AJ24" s="37">
        <v>0.23541666666666669</v>
      </c>
      <c r="AK24" s="86">
        <v>0.74652777777777779</v>
      </c>
      <c r="AL24" s="45">
        <f t="shared" si="14"/>
        <v>0.51111111111111107</v>
      </c>
      <c r="AM24" s="107" t="s">
        <v>372</v>
      </c>
      <c r="AN24" s="93" t="s">
        <v>377</v>
      </c>
    </row>
    <row r="25" spans="1:40" ht="112.5">
      <c r="A25" s="36">
        <v>43665</v>
      </c>
      <c r="B25" s="37">
        <v>0.23680555555555557</v>
      </c>
      <c r="C25" s="37">
        <v>0.76736111111111116</v>
      </c>
      <c r="D25" s="52">
        <f t="shared" si="0"/>
        <v>0.53055555555555556</v>
      </c>
      <c r="E25" s="54">
        <v>0</v>
      </c>
      <c r="F25" s="54">
        <v>0</v>
      </c>
      <c r="G25" s="55">
        <v>0</v>
      </c>
      <c r="H25" s="56">
        <v>2059</v>
      </c>
      <c r="I25" s="56">
        <v>2181</v>
      </c>
      <c r="J25" s="56">
        <v>1844</v>
      </c>
      <c r="K25" s="56">
        <v>4950</v>
      </c>
      <c r="L25" s="38">
        <f t="shared" si="5"/>
        <v>11034</v>
      </c>
      <c r="M25" s="104">
        <v>10800</v>
      </c>
      <c r="N25" s="38">
        <f t="shared" si="6"/>
        <v>234</v>
      </c>
      <c r="O25" s="39">
        <f t="shared" si="7"/>
        <v>2.1666666666666667E-2</v>
      </c>
      <c r="P25" s="40">
        <v>200</v>
      </c>
      <c r="Q25" s="40">
        <f t="shared" si="1"/>
        <v>434</v>
      </c>
      <c r="R25" s="38">
        <f t="shared" si="8"/>
        <v>388938</v>
      </c>
      <c r="S25" s="38">
        <f t="shared" si="9"/>
        <v>2762202</v>
      </c>
      <c r="T25" s="41">
        <f t="shared" si="10"/>
        <v>1.0723032069970846</v>
      </c>
      <c r="U25" s="41">
        <f t="shared" si="11"/>
        <v>0</v>
      </c>
      <c r="V25" s="51"/>
      <c r="W25" s="41"/>
      <c r="X25" s="42"/>
      <c r="Y25" s="42"/>
      <c r="Z25" s="42"/>
      <c r="AA25" s="43" t="e">
        <f t="shared" si="2"/>
        <v>#DIV/0!</v>
      </c>
      <c r="AB25" s="43" t="e">
        <f t="shared" si="12"/>
        <v>#DIV/0!</v>
      </c>
      <c r="AC25" s="41">
        <f t="shared" si="13"/>
        <v>0</v>
      </c>
      <c r="AD25" s="39">
        <f t="shared" si="3"/>
        <v>6.3065843621399179E-2</v>
      </c>
      <c r="AE25" s="44"/>
      <c r="AF25" s="44"/>
      <c r="AG25" s="44"/>
      <c r="AH25" s="45">
        <f t="shared" si="4"/>
        <v>0</v>
      </c>
      <c r="AI25" s="97" t="s">
        <v>371</v>
      </c>
      <c r="AJ25" s="37">
        <v>0.23680555555555557</v>
      </c>
      <c r="AK25" s="86">
        <v>0.76736111111111116</v>
      </c>
      <c r="AL25" s="45">
        <f t="shared" si="14"/>
        <v>0.53055555555555556</v>
      </c>
      <c r="AM25" s="107" t="s">
        <v>372</v>
      </c>
      <c r="AN25" s="93" t="s">
        <v>378</v>
      </c>
    </row>
    <row r="26" spans="1:40" ht="112.5">
      <c r="A26" s="36">
        <v>43666</v>
      </c>
      <c r="B26" s="37">
        <v>0.23402777777777781</v>
      </c>
      <c r="C26" s="37">
        <v>0.77083333333333337</v>
      </c>
      <c r="D26" s="52">
        <f t="shared" si="0"/>
        <v>0.53680555555555554</v>
      </c>
      <c r="E26" s="54">
        <v>0</v>
      </c>
      <c r="F26" s="54">
        <v>0</v>
      </c>
      <c r="G26" s="55">
        <v>0</v>
      </c>
      <c r="H26" s="56">
        <v>3536</v>
      </c>
      <c r="I26" s="56">
        <v>3420</v>
      </c>
      <c r="J26" s="56">
        <v>3281</v>
      </c>
      <c r="K26" s="56">
        <v>8610</v>
      </c>
      <c r="L26" s="38">
        <f t="shared" si="5"/>
        <v>18847</v>
      </c>
      <c r="M26" s="104">
        <v>18700</v>
      </c>
      <c r="N26" s="38">
        <f t="shared" si="6"/>
        <v>147</v>
      </c>
      <c r="O26" s="39">
        <f t="shared" si="7"/>
        <v>7.8609625668449191E-3</v>
      </c>
      <c r="P26" s="40">
        <v>200</v>
      </c>
      <c r="Q26" s="40">
        <f t="shared" si="1"/>
        <v>347</v>
      </c>
      <c r="R26" s="38">
        <f t="shared" si="8"/>
        <v>407785</v>
      </c>
      <c r="S26" s="38">
        <f t="shared" si="9"/>
        <v>2781049</v>
      </c>
      <c r="T26" s="41">
        <f t="shared" si="10"/>
        <v>1.8315840621963071</v>
      </c>
      <c r="U26" s="41">
        <f t="shared" si="11"/>
        <v>0</v>
      </c>
      <c r="V26" s="51"/>
      <c r="W26" s="41"/>
      <c r="X26" s="42"/>
      <c r="Y26" s="42"/>
      <c r="Z26" s="42"/>
      <c r="AA26" s="43" t="e">
        <f t="shared" si="2"/>
        <v>#DIV/0!</v>
      </c>
      <c r="AB26" s="43" t="e">
        <f t="shared" si="12"/>
        <v>#DIV/0!</v>
      </c>
      <c r="AC26" s="41">
        <f t="shared" si="13"/>
        <v>0</v>
      </c>
      <c r="AD26" s="39">
        <f t="shared" si="3"/>
        <v>0.10772176497485139</v>
      </c>
      <c r="AE26" s="44"/>
      <c r="AF26" s="44"/>
      <c r="AG26" s="44"/>
      <c r="AH26" s="45">
        <f t="shared" si="4"/>
        <v>0</v>
      </c>
      <c r="AI26" s="97" t="s">
        <v>379</v>
      </c>
      <c r="AJ26" s="37" t="s">
        <v>383</v>
      </c>
      <c r="AK26" s="86" t="s">
        <v>380</v>
      </c>
      <c r="AL26" s="52" t="s">
        <v>381</v>
      </c>
      <c r="AM26" s="107" t="s">
        <v>382</v>
      </c>
      <c r="AN26" s="93" t="s">
        <v>384</v>
      </c>
    </row>
    <row r="27" spans="1:40" ht="100.5" thickBot="1">
      <c r="A27" s="36">
        <v>43667</v>
      </c>
      <c r="B27" s="44">
        <v>0.23124999999999998</v>
      </c>
      <c r="C27" s="37">
        <v>0.76666666666666661</v>
      </c>
      <c r="D27" s="52">
        <f t="shared" si="0"/>
        <v>0.53541666666666665</v>
      </c>
      <c r="E27" s="54">
        <v>0</v>
      </c>
      <c r="F27" s="54">
        <v>0</v>
      </c>
      <c r="G27" s="55">
        <v>0</v>
      </c>
      <c r="H27" s="56">
        <v>4637</v>
      </c>
      <c r="I27" s="56">
        <v>4848</v>
      </c>
      <c r="J27" s="56">
        <v>4699</v>
      </c>
      <c r="K27" s="56">
        <v>11600</v>
      </c>
      <c r="L27" s="38">
        <f t="shared" si="5"/>
        <v>25784</v>
      </c>
      <c r="M27" s="104">
        <v>25500</v>
      </c>
      <c r="N27" s="38">
        <f t="shared" si="6"/>
        <v>284</v>
      </c>
      <c r="O27" s="39">
        <f t="shared" si="7"/>
        <v>1.1137254901960785E-2</v>
      </c>
      <c r="P27" s="40">
        <v>200</v>
      </c>
      <c r="Q27" s="40">
        <f t="shared" si="1"/>
        <v>484</v>
      </c>
      <c r="R27" s="38">
        <f t="shared" si="8"/>
        <v>433569</v>
      </c>
      <c r="S27" s="38">
        <f t="shared" si="9"/>
        <v>2806833</v>
      </c>
      <c r="T27" s="41">
        <f t="shared" si="10"/>
        <v>2.5057337220602527</v>
      </c>
      <c r="U27" s="41">
        <f t="shared" si="11"/>
        <v>0</v>
      </c>
      <c r="V27" s="51"/>
      <c r="W27" s="41"/>
      <c r="X27" s="42"/>
      <c r="Y27" s="42"/>
      <c r="Z27" s="42"/>
      <c r="AA27" s="43" t="e">
        <f t="shared" si="2"/>
        <v>#DIV/0!</v>
      </c>
      <c r="AB27" s="43" t="e">
        <f t="shared" si="12"/>
        <v>#DIV/0!</v>
      </c>
      <c r="AC27" s="41">
        <f t="shared" si="13"/>
        <v>0</v>
      </c>
      <c r="AD27" s="39">
        <f t="shared" si="3"/>
        <v>0.1473708276177412</v>
      </c>
      <c r="AE27" s="44"/>
      <c r="AF27" s="44"/>
      <c r="AG27" s="44"/>
      <c r="AH27" s="45">
        <f t="shared" si="4"/>
        <v>0</v>
      </c>
      <c r="AI27" s="97" t="s">
        <v>385</v>
      </c>
      <c r="AJ27" s="37" t="s">
        <v>386</v>
      </c>
      <c r="AK27" s="86" t="s">
        <v>387</v>
      </c>
      <c r="AL27" s="45">
        <v>0.53541666666666665</v>
      </c>
      <c r="AM27" s="107" t="s">
        <v>388</v>
      </c>
      <c r="AN27" s="93" t="s">
        <v>389</v>
      </c>
    </row>
    <row r="28" spans="1:40" ht="150.5" thickBot="1">
      <c r="A28" s="36">
        <v>43668</v>
      </c>
      <c r="B28" s="114">
        <v>0.23472222222222219</v>
      </c>
      <c r="C28" s="115">
        <v>0.76736111111111116</v>
      </c>
      <c r="D28" s="52">
        <f t="shared" si="0"/>
        <v>0.53263888888888899</v>
      </c>
      <c r="E28" s="54">
        <v>0</v>
      </c>
      <c r="F28" s="54">
        <v>0</v>
      </c>
      <c r="G28" s="55">
        <v>0</v>
      </c>
      <c r="H28" s="56">
        <v>4767</v>
      </c>
      <c r="I28" s="56">
        <v>4978</v>
      </c>
      <c r="J28" s="56">
        <v>4749</v>
      </c>
      <c r="K28" s="56">
        <v>11540</v>
      </c>
      <c r="L28" s="38">
        <f t="shared" si="5"/>
        <v>26034</v>
      </c>
      <c r="M28" s="104">
        <v>25900</v>
      </c>
      <c r="N28" s="38">
        <f t="shared" si="6"/>
        <v>134</v>
      </c>
      <c r="O28" s="39">
        <f t="shared" si="7"/>
        <v>5.1737451737451741E-3</v>
      </c>
      <c r="P28" s="40">
        <v>200</v>
      </c>
      <c r="Q28" s="40">
        <f t="shared" si="1"/>
        <v>334</v>
      </c>
      <c r="R28" s="38">
        <f t="shared" si="8"/>
        <v>459603</v>
      </c>
      <c r="S28" s="38">
        <f t="shared" si="9"/>
        <v>2832867</v>
      </c>
      <c r="T28" s="41">
        <f t="shared" si="10"/>
        <v>2.5300291545189504</v>
      </c>
      <c r="U28" s="41">
        <f t="shared" si="11"/>
        <v>0</v>
      </c>
      <c r="V28" s="51"/>
      <c r="W28" s="41"/>
      <c r="X28" s="42"/>
      <c r="Y28" s="50"/>
      <c r="Z28" s="50"/>
      <c r="AA28" s="43" t="e">
        <f t="shared" si="2"/>
        <v>#DIV/0!</v>
      </c>
      <c r="AB28" s="43" t="e">
        <f t="shared" si="12"/>
        <v>#DIV/0!</v>
      </c>
      <c r="AC28" s="41">
        <f t="shared" si="13"/>
        <v>0</v>
      </c>
      <c r="AD28" s="39">
        <f t="shared" si="3"/>
        <v>0.14879972565157751</v>
      </c>
      <c r="AE28" s="44"/>
      <c r="AF28" s="44"/>
      <c r="AG28" s="44"/>
      <c r="AH28" s="45">
        <f t="shared" si="4"/>
        <v>0</v>
      </c>
      <c r="AI28" s="97" t="s">
        <v>385</v>
      </c>
      <c r="AJ28" s="37">
        <v>0.23472222222222219</v>
      </c>
      <c r="AK28" s="86">
        <v>0.76736111111111116</v>
      </c>
      <c r="AL28" s="45">
        <f t="shared" si="14"/>
        <v>0.53263888888888899</v>
      </c>
      <c r="AM28" s="107" t="s">
        <v>388</v>
      </c>
      <c r="AN28" s="93" t="s">
        <v>390</v>
      </c>
    </row>
    <row r="29" spans="1:40" ht="150">
      <c r="A29" s="36">
        <v>43669</v>
      </c>
      <c r="B29" s="44">
        <v>0.23263888888888887</v>
      </c>
      <c r="C29" s="37">
        <v>0.76736111111111116</v>
      </c>
      <c r="D29" s="52">
        <f t="shared" si="0"/>
        <v>0.53472222222222232</v>
      </c>
      <c r="E29" s="54">
        <v>0</v>
      </c>
      <c r="F29" s="51">
        <v>0</v>
      </c>
      <c r="G29" s="54">
        <v>0</v>
      </c>
      <c r="H29" s="54">
        <v>5230</v>
      </c>
      <c r="I29" s="56">
        <v>5132</v>
      </c>
      <c r="J29" s="56">
        <v>5109</v>
      </c>
      <c r="K29" s="56">
        <v>12330</v>
      </c>
      <c r="L29" s="38">
        <f t="shared" si="5"/>
        <v>27801</v>
      </c>
      <c r="M29" s="104">
        <v>27500</v>
      </c>
      <c r="N29" s="38">
        <f t="shared" si="6"/>
        <v>301</v>
      </c>
      <c r="O29" s="39">
        <f t="shared" si="7"/>
        <v>1.0945454545454545E-2</v>
      </c>
      <c r="P29" s="40">
        <v>100</v>
      </c>
      <c r="Q29" s="40">
        <f t="shared" si="1"/>
        <v>401</v>
      </c>
      <c r="R29" s="38">
        <f t="shared" si="8"/>
        <v>487404</v>
      </c>
      <c r="S29" s="38">
        <f t="shared" si="9"/>
        <v>2860668</v>
      </c>
      <c r="T29" s="41">
        <f t="shared" si="10"/>
        <v>2.7017492711370261</v>
      </c>
      <c r="U29" s="41">
        <f t="shared" si="11"/>
        <v>0</v>
      </c>
      <c r="V29" s="51"/>
      <c r="W29" s="41"/>
      <c r="X29" s="42"/>
      <c r="Y29" s="42"/>
      <c r="Z29" s="42"/>
      <c r="AA29" s="43" t="e">
        <f t="shared" si="2"/>
        <v>#DIV/0!</v>
      </c>
      <c r="AB29" s="43" t="e">
        <f t="shared" si="12"/>
        <v>#DIV/0!</v>
      </c>
      <c r="AC29" s="41">
        <f t="shared" si="13"/>
        <v>0</v>
      </c>
      <c r="AD29" s="39">
        <f t="shared" si="3"/>
        <v>0.15889917695473252</v>
      </c>
      <c r="AE29" s="44">
        <v>0.7055555555555556</v>
      </c>
      <c r="AF29" s="44">
        <v>0.70138888888888884</v>
      </c>
      <c r="AG29" s="44" t="s">
        <v>363</v>
      </c>
      <c r="AH29" s="45">
        <f t="shared" si="4"/>
        <v>4.1666666666667629E-3</v>
      </c>
      <c r="AI29" s="97" t="s">
        <v>392</v>
      </c>
      <c r="AJ29" s="37">
        <v>0.23263888888888887</v>
      </c>
      <c r="AK29" s="86">
        <v>0.76736111111111116</v>
      </c>
      <c r="AL29" s="45">
        <f t="shared" si="14"/>
        <v>0.53472222222222232</v>
      </c>
      <c r="AM29" s="107" t="s">
        <v>388</v>
      </c>
      <c r="AN29" s="93" t="s">
        <v>391</v>
      </c>
    </row>
    <row r="30" spans="1:40" ht="137.5">
      <c r="A30" s="36">
        <v>43670</v>
      </c>
      <c r="B30" s="44">
        <v>0.23611111111111113</v>
      </c>
      <c r="C30" s="37">
        <v>0.75694444444444453</v>
      </c>
      <c r="D30" s="52">
        <f t="shared" si="0"/>
        <v>0.52083333333333337</v>
      </c>
      <c r="E30" s="51">
        <v>0</v>
      </c>
      <c r="F30" s="51">
        <v>0</v>
      </c>
      <c r="G30" s="51">
        <v>0</v>
      </c>
      <c r="H30" s="51">
        <v>4758</v>
      </c>
      <c r="I30" s="51">
        <v>4835</v>
      </c>
      <c r="J30" s="51">
        <v>4898</v>
      </c>
      <c r="K30" s="51">
        <v>11580</v>
      </c>
      <c r="L30" s="38">
        <f t="shared" si="5"/>
        <v>26071</v>
      </c>
      <c r="M30" s="104">
        <v>25800</v>
      </c>
      <c r="N30" s="38">
        <f t="shared" si="6"/>
        <v>271</v>
      </c>
      <c r="O30" s="39">
        <f t="shared" si="7"/>
        <v>1.0503875968992249E-2</v>
      </c>
      <c r="P30" s="40">
        <v>200</v>
      </c>
      <c r="Q30" s="40">
        <f t="shared" si="1"/>
        <v>471</v>
      </c>
      <c r="R30" s="38">
        <f t="shared" si="8"/>
        <v>513475</v>
      </c>
      <c r="S30" s="38">
        <f t="shared" si="9"/>
        <v>2886739</v>
      </c>
      <c r="T30" s="41">
        <f t="shared" si="10"/>
        <v>2.5336248785228377</v>
      </c>
      <c r="U30" s="41">
        <f t="shared" si="11"/>
        <v>0</v>
      </c>
      <c r="V30" s="41"/>
      <c r="W30" s="41"/>
      <c r="X30" s="42"/>
      <c r="Y30" s="41"/>
      <c r="Z30" s="41"/>
      <c r="AA30" s="43" t="e">
        <f t="shared" si="2"/>
        <v>#DIV/0!</v>
      </c>
      <c r="AB30" s="43" t="e">
        <f t="shared" si="12"/>
        <v>#DIV/0!</v>
      </c>
      <c r="AC30" s="41">
        <f t="shared" si="13"/>
        <v>0</v>
      </c>
      <c r="AD30" s="39">
        <f t="shared" si="3"/>
        <v>0.14901120256058528</v>
      </c>
      <c r="AE30" s="44"/>
      <c r="AF30" s="44"/>
      <c r="AG30" s="44"/>
      <c r="AH30" s="45">
        <f t="shared" si="4"/>
        <v>0</v>
      </c>
      <c r="AI30" s="97" t="s">
        <v>392</v>
      </c>
      <c r="AJ30" s="37">
        <v>0.23611111111111113</v>
      </c>
      <c r="AK30" s="86">
        <v>0.75694444444444453</v>
      </c>
      <c r="AL30" s="45">
        <f t="shared" si="14"/>
        <v>0.52083333333333337</v>
      </c>
      <c r="AM30" s="107" t="s">
        <v>388</v>
      </c>
      <c r="AN30" s="93" t="s">
        <v>393</v>
      </c>
    </row>
    <row r="31" spans="1:40" ht="137.5">
      <c r="A31" s="36">
        <v>43671</v>
      </c>
      <c r="B31" s="37">
        <v>0.23958333333333334</v>
      </c>
      <c r="C31" s="37">
        <v>0.76041666666666663</v>
      </c>
      <c r="D31" s="52">
        <f t="shared" si="0"/>
        <v>0.52083333333333326</v>
      </c>
      <c r="E31" s="56">
        <v>0</v>
      </c>
      <c r="F31" s="56">
        <v>0</v>
      </c>
      <c r="G31" s="56">
        <v>0</v>
      </c>
      <c r="H31" s="56">
        <v>2774</v>
      </c>
      <c r="I31" s="56">
        <v>2992</v>
      </c>
      <c r="J31" s="56">
        <v>2830</v>
      </c>
      <c r="K31" s="56">
        <v>6600</v>
      </c>
      <c r="L31" s="38">
        <f t="shared" si="5"/>
        <v>15196</v>
      </c>
      <c r="M31" s="104">
        <v>15100</v>
      </c>
      <c r="N31" s="38">
        <f t="shared" si="6"/>
        <v>96</v>
      </c>
      <c r="O31" s="39">
        <f t="shared" si="7"/>
        <v>6.3576158940397351E-3</v>
      </c>
      <c r="P31" s="40">
        <v>100</v>
      </c>
      <c r="Q31" s="40">
        <f t="shared" si="1"/>
        <v>196</v>
      </c>
      <c r="R31" s="38">
        <f t="shared" si="8"/>
        <v>528671</v>
      </c>
      <c r="S31" s="38">
        <f t="shared" si="9"/>
        <v>2901935</v>
      </c>
      <c r="T31" s="41">
        <f t="shared" si="10"/>
        <v>1.476773566569485</v>
      </c>
      <c r="U31" s="41">
        <f t="shared" si="11"/>
        <v>0</v>
      </c>
      <c r="V31" s="51"/>
      <c r="W31" s="41"/>
      <c r="X31" s="42"/>
      <c r="Y31" s="41"/>
      <c r="Z31" s="41"/>
      <c r="AA31" s="43" t="e">
        <f t="shared" si="2"/>
        <v>#DIV/0!</v>
      </c>
      <c r="AB31" s="43" t="e">
        <f t="shared" si="12"/>
        <v>#DIV/0!</v>
      </c>
      <c r="AC31" s="41">
        <f t="shared" si="13"/>
        <v>0</v>
      </c>
      <c r="AD31" s="39">
        <f t="shared" si="3"/>
        <v>8.6854138088705984E-2</v>
      </c>
      <c r="AE31" s="44"/>
      <c r="AF31" s="44"/>
      <c r="AG31" s="44"/>
      <c r="AH31" s="45">
        <f t="shared" si="4"/>
        <v>0</v>
      </c>
      <c r="AI31" s="97" t="s">
        <v>392</v>
      </c>
      <c r="AJ31" s="37">
        <v>0.23958333333333334</v>
      </c>
      <c r="AK31" s="86">
        <v>0.76041666666666663</v>
      </c>
      <c r="AL31" s="45">
        <f t="shared" si="14"/>
        <v>0.52083333333333326</v>
      </c>
      <c r="AM31" s="107" t="s">
        <v>388</v>
      </c>
      <c r="AN31" s="93" t="s">
        <v>394</v>
      </c>
    </row>
    <row r="32" spans="1:40" ht="175">
      <c r="A32" s="36">
        <v>43672</v>
      </c>
      <c r="B32" s="37">
        <v>0.24583333333333335</v>
      </c>
      <c r="C32" s="37">
        <v>0.75694444444444453</v>
      </c>
      <c r="D32" s="52">
        <f t="shared" si="0"/>
        <v>0.51111111111111118</v>
      </c>
      <c r="E32" s="56">
        <v>0</v>
      </c>
      <c r="F32" s="56">
        <v>0</v>
      </c>
      <c r="G32" s="56">
        <v>0</v>
      </c>
      <c r="H32" s="56">
        <v>1499</v>
      </c>
      <c r="I32" s="56">
        <v>1614</v>
      </c>
      <c r="J32" s="56">
        <v>1526</v>
      </c>
      <c r="K32" s="56">
        <v>3450</v>
      </c>
      <c r="L32" s="38">
        <f t="shared" si="5"/>
        <v>8089</v>
      </c>
      <c r="M32" s="104">
        <v>7900</v>
      </c>
      <c r="N32" s="38">
        <f t="shared" si="6"/>
        <v>189</v>
      </c>
      <c r="O32" s="39">
        <f t="shared" si="7"/>
        <v>2.3924050632911392E-2</v>
      </c>
      <c r="P32" s="40">
        <v>200</v>
      </c>
      <c r="Q32" s="40">
        <f t="shared" si="1"/>
        <v>389</v>
      </c>
      <c r="R32" s="38">
        <f t="shared" si="8"/>
        <v>536760</v>
      </c>
      <c r="S32" s="38">
        <f t="shared" si="9"/>
        <v>2910024</v>
      </c>
      <c r="T32" s="41">
        <f t="shared" si="10"/>
        <v>0.78610301263362492</v>
      </c>
      <c r="U32" s="41">
        <f t="shared" si="11"/>
        <v>0</v>
      </c>
      <c r="V32" s="51"/>
      <c r="W32" s="108"/>
      <c r="X32" s="42"/>
      <c r="Y32" s="41"/>
      <c r="Z32" s="41"/>
      <c r="AA32" s="43" t="e">
        <f t="shared" si="2"/>
        <v>#DIV/0!</v>
      </c>
      <c r="AB32" s="43" t="e">
        <f t="shared" si="12"/>
        <v>#DIV/0!</v>
      </c>
      <c r="AC32" s="41">
        <f t="shared" si="13"/>
        <v>0</v>
      </c>
      <c r="AD32" s="39">
        <f t="shared" si="3"/>
        <v>4.6233424782807502E-2</v>
      </c>
      <c r="AE32" s="44"/>
      <c r="AF32" s="44"/>
      <c r="AG32" s="44"/>
      <c r="AH32" s="45">
        <f t="shared" si="4"/>
        <v>0</v>
      </c>
      <c r="AI32" s="97" t="s">
        <v>392</v>
      </c>
      <c r="AJ32" s="37">
        <v>0.24583333333333335</v>
      </c>
      <c r="AK32" s="86">
        <v>0.75694444444444453</v>
      </c>
      <c r="AL32" s="45">
        <f t="shared" si="14"/>
        <v>0.51111111111111118</v>
      </c>
      <c r="AM32" s="107" t="s">
        <v>388</v>
      </c>
      <c r="AN32" s="93" t="s">
        <v>395</v>
      </c>
    </row>
    <row r="33" spans="1:40" ht="125">
      <c r="A33" s="36">
        <v>43673</v>
      </c>
      <c r="B33" s="37">
        <v>0.2388888888888889</v>
      </c>
      <c r="C33" s="37">
        <v>0.76250000000000007</v>
      </c>
      <c r="D33" s="52">
        <f t="shared" si="0"/>
        <v>0.52361111111111114</v>
      </c>
      <c r="E33" s="56">
        <v>0</v>
      </c>
      <c r="F33" s="56">
        <v>0</v>
      </c>
      <c r="G33" s="56">
        <v>0</v>
      </c>
      <c r="H33" s="56">
        <v>2495</v>
      </c>
      <c r="I33" s="56">
        <v>2684</v>
      </c>
      <c r="J33" s="56">
        <v>2529</v>
      </c>
      <c r="K33" s="56">
        <v>5850</v>
      </c>
      <c r="L33" s="38">
        <f t="shared" si="5"/>
        <v>13558</v>
      </c>
      <c r="M33" s="104">
        <v>13500</v>
      </c>
      <c r="N33" s="38">
        <f t="shared" si="6"/>
        <v>58</v>
      </c>
      <c r="O33" s="39">
        <f t="shared" si="7"/>
        <v>4.2962962962962963E-3</v>
      </c>
      <c r="P33" s="40">
        <v>200</v>
      </c>
      <c r="Q33" s="40">
        <f t="shared" si="1"/>
        <v>258</v>
      </c>
      <c r="R33" s="38">
        <f t="shared" si="8"/>
        <v>550318</v>
      </c>
      <c r="S33" s="38">
        <f t="shared" si="9"/>
        <v>2923582</v>
      </c>
      <c r="T33" s="41">
        <f t="shared" si="10"/>
        <v>1.3175898931000971</v>
      </c>
      <c r="U33" s="41">
        <f t="shared" si="11"/>
        <v>0</v>
      </c>
      <c r="V33" s="51"/>
      <c r="W33" s="41"/>
      <c r="X33" s="42"/>
      <c r="Y33" s="41"/>
      <c r="Z33" s="41"/>
      <c r="AA33" s="43" t="e">
        <f t="shared" si="2"/>
        <v>#DIV/0!</v>
      </c>
      <c r="AB33" s="43" t="e">
        <f t="shared" si="12"/>
        <v>#DIV/0!</v>
      </c>
      <c r="AC33" s="41">
        <f t="shared" si="13"/>
        <v>0</v>
      </c>
      <c r="AD33" s="39">
        <f t="shared" si="3"/>
        <v>7.7491998171010518E-2</v>
      </c>
      <c r="AE33" s="44"/>
      <c r="AF33" s="44"/>
      <c r="AG33" s="44"/>
      <c r="AH33" s="45">
        <f t="shared" si="4"/>
        <v>0</v>
      </c>
      <c r="AI33" s="97" t="s">
        <v>392</v>
      </c>
      <c r="AJ33" s="37">
        <v>0.2388888888888889</v>
      </c>
      <c r="AK33" s="37">
        <v>0.76250000000000007</v>
      </c>
      <c r="AL33" s="45">
        <f t="shared" si="14"/>
        <v>0.52361111111111114</v>
      </c>
      <c r="AM33" s="107" t="s">
        <v>388</v>
      </c>
      <c r="AN33" s="93" t="s">
        <v>396</v>
      </c>
    </row>
    <row r="34" spans="1:40" ht="100">
      <c r="A34" s="36">
        <v>43674</v>
      </c>
      <c r="B34" s="37">
        <v>0.24027777777777778</v>
      </c>
      <c r="C34" s="37">
        <v>0.7597222222222223</v>
      </c>
      <c r="D34" s="52">
        <f t="shared" si="0"/>
        <v>0.51944444444444449</v>
      </c>
      <c r="E34" s="56">
        <v>0</v>
      </c>
      <c r="F34" s="56">
        <v>0</v>
      </c>
      <c r="G34" s="56">
        <v>0</v>
      </c>
      <c r="H34" s="56">
        <v>1261</v>
      </c>
      <c r="I34" s="56">
        <v>1352</v>
      </c>
      <c r="J34" s="56">
        <v>1276</v>
      </c>
      <c r="K34" s="56">
        <v>2920</v>
      </c>
      <c r="L34" s="38">
        <f t="shared" si="5"/>
        <v>6809</v>
      </c>
      <c r="M34" s="104">
        <v>6600</v>
      </c>
      <c r="N34" s="38">
        <f t="shared" si="6"/>
        <v>209</v>
      </c>
      <c r="O34" s="39">
        <f t="shared" si="7"/>
        <v>3.1666666666666669E-2</v>
      </c>
      <c r="P34" s="40">
        <v>100</v>
      </c>
      <c r="Q34" s="40">
        <f t="shared" si="1"/>
        <v>309</v>
      </c>
      <c r="R34" s="38">
        <f t="shared" si="8"/>
        <v>557127</v>
      </c>
      <c r="S34" s="38">
        <f t="shared" si="9"/>
        <v>2930391</v>
      </c>
      <c r="T34" s="41">
        <f t="shared" si="10"/>
        <v>0.66171039844509227</v>
      </c>
      <c r="U34" s="41">
        <f t="shared" si="11"/>
        <v>0</v>
      </c>
      <c r="V34" s="51"/>
      <c r="W34" s="41"/>
      <c r="X34" s="42"/>
      <c r="Y34" s="41"/>
      <c r="Z34" s="41"/>
      <c r="AA34" s="43" t="e">
        <f t="shared" si="2"/>
        <v>#DIV/0!</v>
      </c>
      <c r="AB34" s="43" t="e">
        <f t="shared" si="12"/>
        <v>#DIV/0!</v>
      </c>
      <c r="AC34" s="41">
        <f t="shared" si="13"/>
        <v>0</v>
      </c>
      <c r="AD34" s="39">
        <f t="shared" si="3"/>
        <v>3.8917466849565617E-2</v>
      </c>
      <c r="AE34" s="44"/>
      <c r="AF34" s="44"/>
      <c r="AG34" s="44"/>
      <c r="AH34" s="45">
        <f t="shared" si="4"/>
        <v>0</v>
      </c>
      <c r="AI34" s="97" t="s">
        <v>371</v>
      </c>
      <c r="AJ34" s="37">
        <v>0.24027777777777778</v>
      </c>
      <c r="AK34" s="44">
        <v>0.7597222222222223</v>
      </c>
      <c r="AL34" s="45">
        <f t="shared" si="14"/>
        <v>0.51944444444444449</v>
      </c>
      <c r="AM34" s="107" t="s">
        <v>372</v>
      </c>
      <c r="AN34" s="93" t="s">
        <v>397</v>
      </c>
    </row>
    <row r="35" spans="1:40" ht="125">
      <c r="A35" s="36">
        <v>43675</v>
      </c>
      <c r="B35" s="37">
        <v>0.23958333333333334</v>
      </c>
      <c r="C35" s="37">
        <v>0.76874999999999993</v>
      </c>
      <c r="D35" s="52">
        <f t="shared" si="0"/>
        <v>0.52916666666666656</v>
      </c>
      <c r="E35" s="54">
        <v>0</v>
      </c>
      <c r="F35" s="54">
        <v>0</v>
      </c>
      <c r="G35" s="55">
        <v>0</v>
      </c>
      <c r="H35" s="56">
        <v>2724</v>
      </c>
      <c r="I35" s="56">
        <v>2934</v>
      </c>
      <c r="J35" s="56">
        <v>2762</v>
      </c>
      <c r="K35" s="56">
        <v>6270</v>
      </c>
      <c r="L35" s="38">
        <f t="shared" si="5"/>
        <v>14690</v>
      </c>
      <c r="M35" s="104">
        <v>14600</v>
      </c>
      <c r="N35" s="38">
        <f t="shared" si="6"/>
        <v>90</v>
      </c>
      <c r="O35" s="39">
        <f t="shared" si="7"/>
        <v>6.1643835616438354E-3</v>
      </c>
      <c r="P35" s="40">
        <v>200</v>
      </c>
      <c r="Q35" s="40">
        <f t="shared" si="1"/>
        <v>290</v>
      </c>
      <c r="R35" s="38">
        <f t="shared" si="8"/>
        <v>571817</v>
      </c>
      <c r="S35" s="38">
        <f t="shared" si="9"/>
        <v>2945081</v>
      </c>
      <c r="T35" s="41">
        <f t="shared" si="10"/>
        <v>1.4275996112730807</v>
      </c>
      <c r="U35" s="41">
        <f t="shared" si="11"/>
        <v>0</v>
      </c>
      <c r="V35" s="51"/>
      <c r="W35" s="41"/>
      <c r="X35" s="42"/>
      <c r="Y35" s="41"/>
      <c r="Z35" s="41"/>
      <c r="AA35" s="43" t="e">
        <f t="shared" si="2"/>
        <v>#DIV/0!</v>
      </c>
      <c r="AB35" s="43" t="e">
        <f t="shared" si="12"/>
        <v>#DIV/0!</v>
      </c>
      <c r="AC35" s="41">
        <f t="shared" si="13"/>
        <v>0</v>
      </c>
      <c r="AD35" s="39">
        <f t="shared" si="3"/>
        <v>8.3962048468221306E-2</v>
      </c>
      <c r="AE35" s="44">
        <v>0.60138888888888886</v>
      </c>
      <c r="AF35" s="44">
        <v>0.60555555555555551</v>
      </c>
      <c r="AG35" s="44" t="s">
        <v>363</v>
      </c>
      <c r="AH35" s="45">
        <v>4.1666666666666666E-3</v>
      </c>
      <c r="AI35" s="97" t="s">
        <v>371</v>
      </c>
      <c r="AJ35" s="44">
        <v>0.23958333333333334</v>
      </c>
      <c r="AK35" s="44">
        <v>0.76874999999999993</v>
      </c>
      <c r="AL35" s="45">
        <f t="shared" si="14"/>
        <v>0.52916666666666656</v>
      </c>
      <c r="AM35" s="107" t="s">
        <v>372</v>
      </c>
      <c r="AN35" s="93" t="s">
        <v>398</v>
      </c>
    </row>
    <row r="36" spans="1:40" ht="112.5">
      <c r="A36" s="36">
        <v>43676</v>
      </c>
      <c r="B36" s="37">
        <v>0.23611111111111113</v>
      </c>
      <c r="C36" s="37">
        <v>0.76736111111111116</v>
      </c>
      <c r="D36" s="52">
        <f t="shared" si="0"/>
        <v>0.53125</v>
      </c>
      <c r="E36" s="54">
        <v>0</v>
      </c>
      <c r="F36" s="54">
        <v>0</v>
      </c>
      <c r="G36" s="55">
        <v>0</v>
      </c>
      <c r="H36" s="56">
        <v>5101</v>
      </c>
      <c r="I36" s="56">
        <v>5527</v>
      </c>
      <c r="J36" s="56">
        <v>5311</v>
      </c>
      <c r="K36" s="56">
        <v>11990</v>
      </c>
      <c r="L36" s="38">
        <f t="shared" si="5"/>
        <v>27929</v>
      </c>
      <c r="M36" s="104">
        <v>27700</v>
      </c>
      <c r="N36" s="38">
        <f t="shared" si="6"/>
        <v>229</v>
      </c>
      <c r="O36" s="39">
        <f t="shared" si="7"/>
        <v>8.2671480144404334E-3</v>
      </c>
      <c r="P36" s="40">
        <v>200</v>
      </c>
      <c r="Q36" s="40">
        <f t="shared" si="1"/>
        <v>429</v>
      </c>
      <c r="R36" s="38">
        <f t="shared" si="8"/>
        <v>599746</v>
      </c>
      <c r="S36" s="38">
        <f t="shared" si="9"/>
        <v>2973010</v>
      </c>
      <c r="T36" s="41">
        <f t="shared" si="10"/>
        <v>2.7141885325558794</v>
      </c>
      <c r="U36" s="41">
        <f t="shared" si="11"/>
        <v>0</v>
      </c>
      <c r="V36" s="51"/>
      <c r="W36" s="41"/>
      <c r="X36" s="42"/>
      <c r="Y36" s="51"/>
      <c r="Z36" s="41"/>
      <c r="AA36" s="43" t="e">
        <f t="shared" si="2"/>
        <v>#DIV/0!</v>
      </c>
      <c r="AB36" s="43" t="e">
        <f t="shared" si="12"/>
        <v>#DIV/0!</v>
      </c>
      <c r="AC36" s="41">
        <f t="shared" si="13"/>
        <v>0</v>
      </c>
      <c r="AD36" s="39">
        <f t="shared" si="3"/>
        <v>0.1596307727480567</v>
      </c>
      <c r="AE36" s="44"/>
      <c r="AF36" s="44"/>
      <c r="AG36" s="44"/>
      <c r="AH36" s="45">
        <f t="shared" si="4"/>
        <v>0</v>
      </c>
      <c r="AI36" s="97" t="s">
        <v>371</v>
      </c>
      <c r="AJ36" s="44">
        <v>0.23611111111111113</v>
      </c>
      <c r="AK36" s="44">
        <v>0.76736111111111116</v>
      </c>
      <c r="AL36" s="45">
        <f t="shared" si="14"/>
        <v>0.53125</v>
      </c>
      <c r="AM36" s="107" t="s">
        <v>372</v>
      </c>
      <c r="AN36" s="93" t="s">
        <v>399</v>
      </c>
    </row>
    <row r="37" spans="1:40" s="91" customFormat="1" ht="112.5">
      <c r="A37" s="36">
        <v>43677</v>
      </c>
      <c r="B37" s="103">
        <v>0.23680555555555557</v>
      </c>
      <c r="C37" s="103">
        <v>0.75416666666666676</v>
      </c>
      <c r="D37" s="52">
        <f t="shared" si="0"/>
        <v>0.51736111111111116</v>
      </c>
      <c r="E37" s="104">
        <v>0</v>
      </c>
      <c r="F37" s="104">
        <v>0</v>
      </c>
      <c r="G37" s="104">
        <v>0</v>
      </c>
      <c r="H37" s="104">
        <v>3598</v>
      </c>
      <c r="I37" s="104">
        <v>5048</v>
      </c>
      <c r="J37" s="104">
        <v>4816</v>
      </c>
      <c r="K37" s="104">
        <v>11130</v>
      </c>
      <c r="L37" s="38">
        <f t="shared" si="5"/>
        <v>24592</v>
      </c>
      <c r="M37" s="104">
        <v>24300</v>
      </c>
      <c r="N37" s="38">
        <f t="shared" si="6"/>
        <v>292</v>
      </c>
      <c r="O37" s="39">
        <f t="shared" si="7"/>
        <v>1.2016460905349795E-2</v>
      </c>
      <c r="P37" s="104">
        <v>100</v>
      </c>
      <c r="Q37" s="40">
        <f t="shared" si="1"/>
        <v>392</v>
      </c>
      <c r="R37" s="38">
        <f t="shared" si="8"/>
        <v>624338</v>
      </c>
      <c r="S37" s="38">
        <f t="shared" si="9"/>
        <v>2997602</v>
      </c>
      <c r="T37" s="41">
        <f t="shared" si="10"/>
        <v>2.3898931000971819</v>
      </c>
      <c r="U37" s="41">
        <f t="shared" si="11"/>
        <v>0</v>
      </c>
      <c r="V37" s="104"/>
      <c r="W37" s="104"/>
      <c r="X37" s="104"/>
      <c r="Y37" s="104"/>
      <c r="Z37" s="104"/>
      <c r="AA37" s="43" t="e">
        <f t="shared" si="2"/>
        <v>#DIV/0!</v>
      </c>
      <c r="AB37" s="43" t="e">
        <f t="shared" si="12"/>
        <v>#DIV/0!</v>
      </c>
      <c r="AC37" s="41">
        <f t="shared" si="13"/>
        <v>0</v>
      </c>
      <c r="AD37" s="39">
        <f t="shared" si="3"/>
        <v>0.14055784179240968</v>
      </c>
      <c r="AE37" s="103">
        <v>0.72986111111111107</v>
      </c>
      <c r="AF37" s="103">
        <v>0.74097222222222225</v>
      </c>
      <c r="AG37" s="44" t="s">
        <v>363</v>
      </c>
      <c r="AH37" s="45">
        <v>1.1111111111111112E-2</v>
      </c>
      <c r="AI37" s="46" t="s">
        <v>400</v>
      </c>
      <c r="AJ37" s="116" t="s">
        <v>402</v>
      </c>
      <c r="AK37" s="116" t="s">
        <v>403</v>
      </c>
      <c r="AL37" s="45" t="s">
        <v>401</v>
      </c>
      <c r="AM37" s="107" t="s">
        <v>405</v>
      </c>
      <c r="AN37" s="93" t="s">
        <v>404</v>
      </c>
    </row>
  </sheetData>
  <mergeCells count="8">
    <mergeCell ref="L4:T4"/>
    <mergeCell ref="AE4:AH4"/>
    <mergeCell ref="AI4:AM4"/>
    <mergeCell ref="A5:A6"/>
    <mergeCell ref="B5:D5"/>
    <mergeCell ref="E5:K5"/>
    <mergeCell ref="B4:D4"/>
    <mergeCell ref="E4:K4"/>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dimension ref="A1:AN37"/>
  <sheetViews>
    <sheetView topLeftCell="AJ1" zoomScale="86" zoomScaleNormal="86" workbookViewId="0">
      <selection activeCell="AN7" sqref="AN7"/>
    </sheetView>
  </sheetViews>
  <sheetFormatPr defaultRowHeight="14.5"/>
  <cols>
    <col min="1" max="1" width="10.7265625" customWidth="1"/>
    <col min="12" max="12" width="10.1796875" customWidth="1"/>
    <col min="18" max="18" width="11.54296875" customWidth="1"/>
    <col min="19" max="19" width="11.453125" customWidth="1"/>
    <col min="33" max="33" width="16.81640625" customWidth="1"/>
    <col min="35" max="35" width="19.1796875" customWidth="1"/>
    <col min="36" max="36" width="13.1796875" customWidth="1"/>
    <col min="37" max="37" width="12.453125" customWidth="1"/>
    <col min="38" max="38" width="15.54296875" customWidth="1"/>
    <col min="39" max="39" width="19.81640625" customWidth="1"/>
    <col min="40" max="40" width="79.1796875" customWidth="1"/>
  </cols>
  <sheetData>
    <row r="1" spans="1:40" ht="15.5">
      <c r="A1" s="110" t="s">
        <v>321</v>
      </c>
      <c r="B1" s="110"/>
      <c r="C1" s="110"/>
      <c r="D1" s="110"/>
      <c r="E1" s="62"/>
      <c r="F1" s="62"/>
      <c r="G1" s="62"/>
      <c r="H1" s="62"/>
      <c r="I1" s="62"/>
      <c r="J1" s="62"/>
      <c r="K1" s="62"/>
      <c r="L1" s="62"/>
      <c r="M1" s="62"/>
      <c r="N1" s="62"/>
      <c r="O1" s="62"/>
      <c r="P1" s="62"/>
      <c r="Q1" s="62"/>
      <c r="R1" s="62"/>
      <c r="S1" s="62"/>
      <c r="T1" s="62"/>
      <c r="U1" s="62"/>
      <c r="V1" s="62"/>
      <c r="W1" s="62"/>
      <c r="X1" s="62"/>
      <c r="Y1" s="62"/>
      <c r="Z1" s="62"/>
      <c r="AA1" s="62"/>
      <c r="AB1" s="62"/>
      <c r="AC1" s="63"/>
      <c r="AD1" s="63"/>
      <c r="AE1" s="63"/>
      <c r="AF1" s="63"/>
      <c r="AG1" s="62"/>
      <c r="AH1" s="63"/>
      <c r="AI1" s="63"/>
      <c r="AJ1" s="63"/>
      <c r="AK1" s="64"/>
      <c r="AL1" s="68"/>
      <c r="AM1" s="68"/>
      <c r="AN1" s="68"/>
    </row>
    <row r="2" spans="1:40" ht="15.5">
      <c r="A2" s="111"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5"/>
      <c r="AD2" s="65"/>
      <c r="AE2" s="65"/>
      <c r="AF2" s="65"/>
      <c r="AG2" s="63"/>
      <c r="AH2" s="65"/>
      <c r="AI2" s="65"/>
      <c r="AJ2" s="65"/>
      <c r="AK2" s="64"/>
      <c r="AL2" s="68"/>
      <c r="AM2" s="68"/>
      <c r="AN2" s="68"/>
    </row>
    <row r="3" spans="1:40" ht="15.5">
      <c r="A3" s="111" t="s">
        <v>36</v>
      </c>
      <c r="B3" s="110"/>
      <c r="C3" s="110"/>
      <c r="D3" s="85"/>
      <c r="E3" s="66"/>
      <c r="F3" s="66"/>
      <c r="G3" s="66"/>
      <c r="H3" s="66"/>
      <c r="I3" s="66"/>
      <c r="J3" s="66"/>
      <c r="K3" s="66"/>
      <c r="L3" s="66"/>
      <c r="M3" s="66"/>
      <c r="N3" s="66"/>
      <c r="O3" s="66"/>
      <c r="P3" s="66"/>
      <c r="Q3" s="66"/>
      <c r="R3" s="66"/>
      <c r="S3" s="66"/>
      <c r="T3" s="66"/>
      <c r="U3" s="66"/>
      <c r="V3" s="66"/>
      <c r="W3" s="66"/>
      <c r="X3" s="66"/>
      <c r="Y3" s="67"/>
      <c r="Z3" s="67"/>
      <c r="AA3" s="67"/>
      <c r="AB3" s="67"/>
      <c r="AC3" s="66"/>
      <c r="AD3" s="66"/>
      <c r="AE3" s="66"/>
      <c r="AF3" s="66"/>
      <c r="AG3" s="67"/>
      <c r="AH3" s="66"/>
      <c r="AI3" s="66"/>
      <c r="AJ3" s="66"/>
      <c r="AK3" s="67"/>
      <c r="AL3" s="68"/>
      <c r="AM3" s="68"/>
      <c r="AN3" s="68"/>
    </row>
    <row r="4" spans="1:40">
      <c r="A4" s="82"/>
      <c r="B4" s="269" t="s">
        <v>38</v>
      </c>
      <c r="C4" s="269"/>
      <c r="D4" s="269"/>
      <c r="E4" s="271" t="s">
        <v>42</v>
      </c>
      <c r="F4" s="272"/>
      <c r="G4" s="272"/>
      <c r="H4" s="272"/>
      <c r="I4" s="272"/>
      <c r="J4" s="272"/>
      <c r="K4" s="273"/>
      <c r="L4" s="270" t="s">
        <v>0</v>
      </c>
      <c r="M4" s="270"/>
      <c r="N4" s="270"/>
      <c r="O4" s="270"/>
      <c r="P4" s="270"/>
      <c r="Q4" s="270"/>
      <c r="R4" s="270"/>
      <c r="S4" s="270"/>
      <c r="T4" s="270"/>
      <c r="U4" s="70"/>
      <c r="V4" s="70"/>
      <c r="W4" s="117"/>
      <c r="X4" s="33"/>
      <c r="Y4" s="33"/>
      <c r="Z4" s="33"/>
      <c r="AA4" s="33"/>
      <c r="AB4" s="33"/>
      <c r="AC4" s="33"/>
      <c r="AD4" s="33"/>
      <c r="AE4" s="271" t="s">
        <v>44</v>
      </c>
      <c r="AF4" s="272"/>
      <c r="AG4" s="272"/>
      <c r="AH4" s="273"/>
      <c r="AI4" s="271" t="s">
        <v>41</v>
      </c>
      <c r="AJ4" s="272"/>
      <c r="AK4" s="272"/>
      <c r="AL4" s="272"/>
      <c r="AM4" s="273"/>
      <c r="AN4" s="34"/>
    </row>
    <row r="5" spans="1:40" ht="65">
      <c r="A5" s="274" t="s">
        <v>14</v>
      </c>
      <c r="B5" s="275" t="s">
        <v>38</v>
      </c>
      <c r="C5" s="275"/>
      <c r="D5" s="275"/>
      <c r="E5" s="276" t="s">
        <v>43</v>
      </c>
      <c r="F5" s="277"/>
      <c r="G5" s="277"/>
      <c r="H5" s="277"/>
      <c r="I5" s="277"/>
      <c r="J5" s="277"/>
      <c r="K5" s="278"/>
      <c r="L5" s="35" t="s">
        <v>39</v>
      </c>
      <c r="M5" s="35" t="s">
        <v>46</v>
      </c>
      <c r="N5" s="35" t="s">
        <v>1</v>
      </c>
      <c r="O5" s="35" t="s">
        <v>2</v>
      </c>
      <c r="P5" s="35" t="s">
        <v>3</v>
      </c>
      <c r="Q5" s="35" t="s">
        <v>4</v>
      </c>
      <c r="R5" s="35" t="s">
        <v>412</v>
      </c>
      <c r="S5" s="35" t="s">
        <v>51</v>
      </c>
      <c r="T5" s="60" t="s">
        <v>5</v>
      </c>
      <c r="U5" s="61" t="s">
        <v>258</v>
      </c>
      <c r="V5" s="61" t="s">
        <v>54</v>
      </c>
      <c r="W5" s="35" t="s">
        <v>40</v>
      </c>
      <c r="X5" s="35" t="s">
        <v>6</v>
      </c>
      <c r="Y5" s="35" t="s">
        <v>7</v>
      </c>
      <c r="Z5" s="35" t="s">
        <v>8</v>
      </c>
      <c r="AA5" s="35" t="s">
        <v>45</v>
      </c>
      <c r="AB5" s="35" t="s">
        <v>55</v>
      </c>
      <c r="AC5" s="71" t="s">
        <v>52</v>
      </c>
      <c r="AD5" s="35" t="s">
        <v>9</v>
      </c>
      <c r="AE5" s="35" t="s">
        <v>11</v>
      </c>
      <c r="AF5" s="35" t="s">
        <v>10</v>
      </c>
      <c r="AG5" s="35" t="s">
        <v>47</v>
      </c>
      <c r="AH5" s="35" t="s">
        <v>12</v>
      </c>
      <c r="AI5" s="35" t="s">
        <v>48</v>
      </c>
      <c r="AJ5" s="35" t="s">
        <v>15</v>
      </c>
      <c r="AK5" s="35" t="s">
        <v>16</v>
      </c>
      <c r="AL5" s="35" t="s">
        <v>12</v>
      </c>
      <c r="AM5" s="35" t="s">
        <v>49</v>
      </c>
      <c r="AN5" s="35" t="s">
        <v>13</v>
      </c>
    </row>
    <row r="6" spans="1:40" ht="26">
      <c r="A6" s="274"/>
      <c r="B6" s="78" t="s">
        <v>15</v>
      </c>
      <c r="C6" s="78" t="s">
        <v>16</v>
      </c>
      <c r="D6" s="78" t="s">
        <v>17</v>
      </c>
      <c r="E6" s="78" t="s">
        <v>18</v>
      </c>
      <c r="F6" s="78" t="s">
        <v>19</v>
      </c>
      <c r="G6" s="78" t="s">
        <v>20</v>
      </c>
      <c r="H6" s="78" t="s">
        <v>21</v>
      </c>
      <c r="I6" s="78" t="s">
        <v>22</v>
      </c>
      <c r="J6" s="78" t="s">
        <v>23</v>
      </c>
      <c r="K6" s="78" t="s">
        <v>305</v>
      </c>
      <c r="L6" s="78" t="s">
        <v>24</v>
      </c>
      <c r="M6" s="78" t="s">
        <v>24</v>
      </c>
      <c r="N6" s="78" t="s">
        <v>24</v>
      </c>
      <c r="O6" s="78" t="s">
        <v>25</v>
      </c>
      <c r="P6" s="78" t="s">
        <v>24</v>
      </c>
      <c r="Q6" s="78" t="s">
        <v>24</v>
      </c>
      <c r="R6" s="78" t="s">
        <v>24</v>
      </c>
      <c r="S6" s="78" t="s">
        <v>24</v>
      </c>
      <c r="T6" s="78" t="s">
        <v>26</v>
      </c>
      <c r="U6" s="79"/>
      <c r="V6" s="79"/>
      <c r="W6" s="78" t="s">
        <v>27</v>
      </c>
      <c r="X6" s="78" t="s">
        <v>30</v>
      </c>
      <c r="Y6" s="78" t="s">
        <v>28</v>
      </c>
      <c r="Z6" s="78" t="s">
        <v>28</v>
      </c>
      <c r="AA6" s="78" t="s">
        <v>29</v>
      </c>
      <c r="AB6" s="78" t="s">
        <v>29</v>
      </c>
      <c r="AC6" s="78"/>
      <c r="AD6" s="78" t="s">
        <v>29</v>
      </c>
      <c r="AE6" s="78"/>
      <c r="AF6" s="78"/>
      <c r="AG6" s="78"/>
      <c r="AH6" s="78"/>
      <c r="AI6" s="78"/>
      <c r="AJ6" s="78"/>
      <c r="AK6" s="78"/>
      <c r="AL6" s="78"/>
      <c r="AM6" s="78"/>
      <c r="AN6" s="80"/>
    </row>
    <row r="7" spans="1:40" ht="125">
      <c r="A7" s="36">
        <v>43678</v>
      </c>
      <c r="B7" s="37">
        <v>0.23680555555555557</v>
      </c>
      <c r="C7" s="37">
        <v>0.75208333333333333</v>
      </c>
      <c r="D7" s="52">
        <f t="shared" ref="D7:D37" si="0">C7-B7</f>
        <v>0.51527777777777772</v>
      </c>
      <c r="E7" s="54">
        <v>0</v>
      </c>
      <c r="F7" s="54">
        <v>0</v>
      </c>
      <c r="G7" s="55">
        <v>0</v>
      </c>
      <c r="H7" s="56">
        <v>2776</v>
      </c>
      <c r="I7" s="56">
        <v>3605</v>
      </c>
      <c r="J7" s="56">
        <v>3685</v>
      </c>
      <c r="K7" s="56">
        <v>8370</v>
      </c>
      <c r="L7" s="38">
        <f>SUM(E7:K7)</f>
        <v>18436</v>
      </c>
      <c r="M7" s="74">
        <v>18300</v>
      </c>
      <c r="N7" s="38">
        <f>L7-M7</f>
        <v>136</v>
      </c>
      <c r="O7" s="39">
        <f>N7/M7</f>
        <v>7.4316939890710382E-3</v>
      </c>
      <c r="P7" s="40">
        <v>200</v>
      </c>
      <c r="Q7" s="40">
        <f t="shared" ref="Q7:Q37" si="1">N7+P7</f>
        <v>336</v>
      </c>
      <c r="R7" s="38">
        <f>L7</f>
        <v>18436</v>
      </c>
      <c r="S7" s="38">
        <f>L7+2997602</f>
        <v>3016038</v>
      </c>
      <c r="T7" s="41">
        <f>L7/10290</f>
        <v>1.791642371234208</v>
      </c>
      <c r="U7" s="41">
        <f>V7/1000</f>
        <v>0</v>
      </c>
      <c r="V7" s="51"/>
      <c r="W7" s="41"/>
      <c r="X7" s="41"/>
      <c r="Y7" s="41"/>
      <c r="Z7" s="41"/>
      <c r="AA7" s="43" t="e">
        <f t="shared" ref="AA7:AA37" si="2">((L7)/(HOUR(D7)+((MINUTE(D7))/60)))/((W7/1000)*7290)</f>
        <v>#DIV/0!</v>
      </c>
      <c r="AB7" s="43" t="e">
        <f>((AA7*(1+(-0.384/100)*(Z7-25))))</f>
        <v>#DIV/0!</v>
      </c>
      <c r="AC7" s="41">
        <f>((W7*12)/1000)</f>
        <v>0</v>
      </c>
      <c r="AD7" s="39">
        <f t="shared" ref="AD7:AD37" si="3">L7/(7290*24)</f>
        <v>0.1053726566072245</v>
      </c>
      <c r="AE7" s="44"/>
      <c r="AF7" s="44"/>
      <c r="AG7" s="44"/>
      <c r="AH7" s="45">
        <f t="shared" ref="AH7:AH37" si="4">AE7-AF7</f>
        <v>0</v>
      </c>
      <c r="AI7" s="97" t="s">
        <v>407</v>
      </c>
      <c r="AJ7" s="116" t="s">
        <v>406</v>
      </c>
      <c r="AK7" s="116" t="s">
        <v>408</v>
      </c>
      <c r="AL7" s="45" t="s">
        <v>409</v>
      </c>
      <c r="AM7" s="107" t="s">
        <v>410</v>
      </c>
      <c r="AN7" s="241" t="s">
        <v>411</v>
      </c>
    </row>
    <row r="8" spans="1:40" ht="125">
      <c r="A8" s="36">
        <v>43679</v>
      </c>
      <c r="B8" s="37">
        <v>0.24236111111111111</v>
      </c>
      <c r="C8" s="37">
        <v>0.76736111111111116</v>
      </c>
      <c r="D8" s="52">
        <f t="shared" si="0"/>
        <v>0.52500000000000002</v>
      </c>
      <c r="E8" s="72">
        <v>0</v>
      </c>
      <c r="F8" s="72">
        <v>0</v>
      </c>
      <c r="G8" s="73">
        <v>0</v>
      </c>
      <c r="H8" s="74">
        <v>3237</v>
      </c>
      <c r="I8" s="74">
        <v>3534</v>
      </c>
      <c r="J8" s="74">
        <v>2922</v>
      </c>
      <c r="K8" s="74">
        <v>7630</v>
      </c>
      <c r="L8" s="38">
        <f t="shared" ref="L8:L37" si="5">SUM(E8:K8)</f>
        <v>17323</v>
      </c>
      <c r="M8" s="74">
        <v>17100</v>
      </c>
      <c r="N8" s="38">
        <f t="shared" ref="N8:N37" si="6">L8-M8</f>
        <v>223</v>
      </c>
      <c r="O8" s="39">
        <f t="shared" ref="O8:O37" si="7">N8/M8</f>
        <v>1.304093567251462E-2</v>
      </c>
      <c r="P8" s="75">
        <v>200</v>
      </c>
      <c r="Q8" s="40">
        <f t="shared" si="1"/>
        <v>423</v>
      </c>
      <c r="R8" s="38">
        <f t="shared" ref="R8:R37" si="8">R7+L8</f>
        <v>35759</v>
      </c>
      <c r="S8" s="38">
        <f t="shared" ref="S8:S37" si="9">S7+L8</f>
        <v>3033361</v>
      </c>
      <c r="T8" s="41">
        <f t="shared" ref="T8:T37" si="10">L8/10290</f>
        <v>1.6834791059280856</v>
      </c>
      <c r="U8" s="41">
        <f t="shared" ref="U8:U37" si="11">V8/1000</f>
        <v>0</v>
      </c>
      <c r="V8" s="51"/>
      <c r="W8" s="41"/>
      <c r="X8" s="42"/>
      <c r="Y8" s="42"/>
      <c r="Z8" s="42"/>
      <c r="AA8" s="43" t="e">
        <f t="shared" si="2"/>
        <v>#DIV/0!</v>
      </c>
      <c r="AB8" s="43" t="e">
        <f t="shared" ref="AB8:AB37" si="12">((AA8*(1+(-0.384/100)*(Z8-25))))</f>
        <v>#DIV/0!</v>
      </c>
      <c r="AC8" s="41">
        <f t="shared" ref="AC8:AC37" si="13">((W8*12)/1000)</f>
        <v>0</v>
      </c>
      <c r="AD8" s="39">
        <f t="shared" si="3"/>
        <v>9.9011202560585279E-2</v>
      </c>
      <c r="AE8" s="44"/>
      <c r="AF8" s="44"/>
      <c r="AG8" s="44"/>
      <c r="AH8" s="45">
        <f t="shared" si="4"/>
        <v>0</v>
      </c>
      <c r="AI8" s="97" t="s">
        <v>418</v>
      </c>
      <c r="AJ8" s="116" t="s">
        <v>413</v>
      </c>
      <c r="AK8" s="116" t="s">
        <v>414</v>
      </c>
      <c r="AL8" s="45" t="s">
        <v>415</v>
      </c>
      <c r="AM8" s="107" t="s">
        <v>416</v>
      </c>
      <c r="AN8" s="93" t="s">
        <v>417</v>
      </c>
    </row>
    <row r="9" spans="1:40" ht="112.5">
      <c r="A9" s="36">
        <v>43680</v>
      </c>
      <c r="B9" s="37" t="s">
        <v>419</v>
      </c>
      <c r="C9" s="37">
        <v>0.75555555555555554</v>
      </c>
      <c r="D9" s="52">
        <v>0.51111111111111118</v>
      </c>
      <c r="E9" s="54">
        <v>0</v>
      </c>
      <c r="F9" s="54">
        <v>0</v>
      </c>
      <c r="G9" s="55">
        <v>0</v>
      </c>
      <c r="H9" s="56">
        <v>1173</v>
      </c>
      <c r="I9" s="56">
        <v>1268</v>
      </c>
      <c r="J9" s="56">
        <v>1195</v>
      </c>
      <c r="K9" s="56">
        <v>2690</v>
      </c>
      <c r="L9" s="38">
        <f t="shared" si="5"/>
        <v>6326</v>
      </c>
      <c r="M9" s="104">
        <v>6300</v>
      </c>
      <c r="N9" s="38">
        <f t="shared" si="6"/>
        <v>26</v>
      </c>
      <c r="O9" s="39">
        <f t="shared" si="7"/>
        <v>4.1269841269841274E-3</v>
      </c>
      <c r="P9" s="75">
        <v>100</v>
      </c>
      <c r="Q9" s="40">
        <f t="shared" si="1"/>
        <v>126</v>
      </c>
      <c r="R9" s="38">
        <f t="shared" si="8"/>
        <v>42085</v>
      </c>
      <c r="S9" s="38">
        <f t="shared" si="9"/>
        <v>3039687</v>
      </c>
      <c r="T9" s="41">
        <f t="shared" si="10"/>
        <v>0.6147716229348883</v>
      </c>
      <c r="U9" s="41">
        <f t="shared" si="11"/>
        <v>0</v>
      </c>
      <c r="V9" s="51"/>
      <c r="W9" s="41"/>
      <c r="X9" s="42"/>
      <c r="Y9" s="42"/>
      <c r="Z9" s="42"/>
      <c r="AA9" s="43" t="e">
        <f t="shared" si="2"/>
        <v>#DIV/0!</v>
      </c>
      <c r="AB9" s="43" t="e">
        <f t="shared" si="12"/>
        <v>#DIV/0!</v>
      </c>
      <c r="AC9" s="41">
        <f t="shared" si="13"/>
        <v>0</v>
      </c>
      <c r="AD9" s="39">
        <f t="shared" si="3"/>
        <v>3.6156835848193875E-2</v>
      </c>
      <c r="AE9" s="44"/>
      <c r="AF9" s="44"/>
      <c r="AG9" s="44"/>
      <c r="AH9" s="45">
        <f t="shared" si="4"/>
        <v>0</v>
      </c>
      <c r="AI9" s="97" t="s">
        <v>420</v>
      </c>
      <c r="AJ9" s="37">
        <v>0.24444444444444446</v>
      </c>
      <c r="AK9" s="37">
        <v>0.75555555555555554</v>
      </c>
      <c r="AL9" s="45">
        <f t="shared" ref="AL9:AL31" si="14">AK9-AJ9</f>
        <v>0.51111111111111107</v>
      </c>
      <c r="AM9" s="107" t="s">
        <v>421</v>
      </c>
      <c r="AN9" s="93" t="s">
        <v>425</v>
      </c>
    </row>
    <row r="10" spans="1:40" ht="112.5">
      <c r="A10" s="36">
        <v>43681</v>
      </c>
      <c r="B10" s="37">
        <v>0.23958333333333334</v>
      </c>
      <c r="C10" s="37" t="s">
        <v>422</v>
      </c>
      <c r="D10" s="52">
        <v>0.50902777777777775</v>
      </c>
      <c r="E10" s="54">
        <v>0</v>
      </c>
      <c r="F10" s="54">
        <v>0</v>
      </c>
      <c r="G10" s="55">
        <v>0</v>
      </c>
      <c r="H10" s="56">
        <v>3581</v>
      </c>
      <c r="I10" s="56">
        <v>3672</v>
      </c>
      <c r="J10" s="56">
        <v>3706</v>
      </c>
      <c r="K10" s="56">
        <v>8000</v>
      </c>
      <c r="L10" s="38">
        <f t="shared" si="5"/>
        <v>18959</v>
      </c>
      <c r="M10" s="104">
        <v>18700</v>
      </c>
      <c r="N10" s="38">
        <f t="shared" si="6"/>
        <v>259</v>
      </c>
      <c r="O10" s="39">
        <f t="shared" si="7"/>
        <v>1.3850267379679145E-2</v>
      </c>
      <c r="P10" s="75">
        <v>200</v>
      </c>
      <c r="Q10" s="40">
        <f t="shared" si="1"/>
        <v>459</v>
      </c>
      <c r="R10" s="38">
        <f t="shared" si="8"/>
        <v>61044</v>
      </c>
      <c r="S10" s="38">
        <f t="shared" si="9"/>
        <v>3058646</v>
      </c>
      <c r="T10" s="41">
        <f t="shared" si="10"/>
        <v>1.8424684159378037</v>
      </c>
      <c r="U10" s="41">
        <f t="shared" si="11"/>
        <v>0</v>
      </c>
      <c r="V10" s="51"/>
      <c r="W10" s="41"/>
      <c r="X10" s="42"/>
      <c r="Y10" s="42"/>
      <c r="Z10" s="42"/>
      <c r="AA10" s="43" t="e">
        <f t="shared" si="2"/>
        <v>#DIV/0!</v>
      </c>
      <c r="AB10" s="43" t="e">
        <f t="shared" si="12"/>
        <v>#DIV/0!</v>
      </c>
      <c r="AC10" s="41">
        <f t="shared" si="13"/>
        <v>0</v>
      </c>
      <c r="AD10" s="39">
        <f t="shared" si="3"/>
        <v>0.10836191129401006</v>
      </c>
      <c r="AE10" s="44"/>
      <c r="AF10" s="49"/>
      <c r="AG10" s="51"/>
      <c r="AH10" s="45">
        <f t="shared" si="4"/>
        <v>0</v>
      </c>
      <c r="AI10" s="97" t="s">
        <v>420</v>
      </c>
      <c r="AJ10" s="37">
        <v>0.23958333333333334</v>
      </c>
      <c r="AK10" s="37">
        <v>0.74861111111111101</v>
      </c>
      <c r="AL10" s="45">
        <f t="shared" si="14"/>
        <v>0.50902777777777763</v>
      </c>
      <c r="AM10" s="107" t="s">
        <v>421</v>
      </c>
      <c r="AN10" s="93" t="s">
        <v>424</v>
      </c>
    </row>
    <row r="11" spans="1:40" ht="125">
      <c r="A11" s="36">
        <v>43682</v>
      </c>
      <c r="B11" s="37">
        <v>0.24027777777777778</v>
      </c>
      <c r="C11" s="37">
        <v>0.76736111111111116</v>
      </c>
      <c r="D11" s="52">
        <f t="shared" si="0"/>
        <v>0.52708333333333335</v>
      </c>
      <c r="E11" s="54">
        <v>0</v>
      </c>
      <c r="F11" s="54">
        <v>0</v>
      </c>
      <c r="G11" s="55">
        <v>0</v>
      </c>
      <c r="H11" s="56">
        <v>3750</v>
      </c>
      <c r="I11" s="56">
        <v>4017</v>
      </c>
      <c r="J11" s="56">
        <v>3844</v>
      </c>
      <c r="K11" s="56">
        <v>8000</v>
      </c>
      <c r="L11" s="38">
        <f t="shared" si="5"/>
        <v>19611</v>
      </c>
      <c r="M11" s="104">
        <v>19500</v>
      </c>
      <c r="N11" s="38">
        <f t="shared" si="6"/>
        <v>111</v>
      </c>
      <c r="O11" s="39">
        <f t="shared" si="7"/>
        <v>5.6923076923076927E-3</v>
      </c>
      <c r="P11" s="75">
        <v>200</v>
      </c>
      <c r="Q11" s="40">
        <f t="shared" si="1"/>
        <v>311</v>
      </c>
      <c r="R11" s="38">
        <f t="shared" si="8"/>
        <v>80655</v>
      </c>
      <c r="S11" s="38">
        <f t="shared" si="9"/>
        <v>3078257</v>
      </c>
      <c r="T11" s="41">
        <f t="shared" si="10"/>
        <v>1.9058309037900876</v>
      </c>
      <c r="U11" s="41">
        <f t="shared" si="11"/>
        <v>0</v>
      </c>
      <c r="V11" s="51"/>
      <c r="W11" s="41"/>
      <c r="X11" s="42"/>
      <c r="Y11" s="50"/>
      <c r="Z11" s="50"/>
      <c r="AA11" s="43" t="e">
        <f t="shared" si="2"/>
        <v>#DIV/0!</v>
      </c>
      <c r="AB11" s="43" t="e">
        <f t="shared" si="12"/>
        <v>#DIV/0!</v>
      </c>
      <c r="AC11" s="41">
        <f t="shared" si="13"/>
        <v>0</v>
      </c>
      <c r="AD11" s="39">
        <f t="shared" si="3"/>
        <v>0.11208847736625514</v>
      </c>
      <c r="AE11" s="44"/>
      <c r="AF11" s="44"/>
      <c r="AG11" s="51"/>
      <c r="AH11" s="45">
        <f t="shared" si="4"/>
        <v>0</v>
      </c>
      <c r="AI11" s="97" t="s">
        <v>420</v>
      </c>
      <c r="AJ11" s="37">
        <v>0.24027777777777778</v>
      </c>
      <c r="AK11" s="37">
        <v>0.76736111111111116</v>
      </c>
      <c r="AL11" s="45">
        <f t="shared" si="14"/>
        <v>0.52708333333333335</v>
      </c>
      <c r="AM11" s="107" t="s">
        <v>421</v>
      </c>
      <c r="AN11" s="93" t="s">
        <v>423</v>
      </c>
    </row>
    <row r="12" spans="1:40" ht="137.5">
      <c r="A12" s="36">
        <v>43683</v>
      </c>
      <c r="B12" s="37">
        <v>0.24652777777777779</v>
      </c>
      <c r="C12" s="37">
        <v>0.75277777777777777</v>
      </c>
      <c r="D12" s="52">
        <f t="shared" si="0"/>
        <v>0.50624999999999998</v>
      </c>
      <c r="E12" s="54">
        <v>0</v>
      </c>
      <c r="F12" s="54">
        <v>0</v>
      </c>
      <c r="G12" s="51">
        <v>0</v>
      </c>
      <c r="H12" s="55">
        <v>1020</v>
      </c>
      <c r="I12" s="56">
        <v>1107</v>
      </c>
      <c r="J12" s="56">
        <v>1032</v>
      </c>
      <c r="K12" s="56">
        <v>2120</v>
      </c>
      <c r="L12" s="38">
        <f t="shared" si="5"/>
        <v>5279</v>
      </c>
      <c r="M12" s="104">
        <v>5100</v>
      </c>
      <c r="N12" s="38">
        <f t="shared" si="6"/>
        <v>179</v>
      </c>
      <c r="O12" s="39">
        <f t="shared" si="7"/>
        <v>3.5098039215686272E-2</v>
      </c>
      <c r="P12" s="75">
        <v>200</v>
      </c>
      <c r="Q12" s="40">
        <f t="shared" si="1"/>
        <v>379</v>
      </c>
      <c r="R12" s="38">
        <f t="shared" si="8"/>
        <v>85934</v>
      </c>
      <c r="S12" s="38">
        <f t="shared" si="9"/>
        <v>3083536</v>
      </c>
      <c r="T12" s="41">
        <f t="shared" si="10"/>
        <v>0.51302235179786204</v>
      </c>
      <c r="U12" s="41">
        <f t="shared" si="11"/>
        <v>0</v>
      </c>
      <c r="V12" s="41"/>
      <c r="W12" s="51"/>
      <c r="X12" s="42"/>
      <c r="Y12" s="42"/>
      <c r="Z12" s="42"/>
      <c r="AA12" s="43" t="e">
        <f t="shared" si="2"/>
        <v>#DIV/0!</v>
      </c>
      <c r="AB12" s="43" t="e">
        <f t="shared" si="12"/>
        <v>#DIV/0!</v>
      </c>
      <c r="AC12" s="41">
        <f t="shared" si="13"/>
        <v>0</v>
      </c>
      <c r="AD12" s="39">
        <f t="shared" si="3"/>
        <v>3.0172610882487426E-2</v>
      </c>
      <c r="AE12" s="49"/>
      <c r="AF12" s="44"/>
      <c r="AG12" s="44"/>
      <c r="AH12" s="45">
        <f t="shared" si="4"/>
        <v>0</v>
      </c>
      <c r="AI12" s="97" t="s">
        <v>420</v>
      </c>
      <c r="AJ12" s="37">
        <v>0.24652777777777779</v>
      </c>
      <c r="AK12" s="44">
        <v>0.75277777777777777</v>
      </c>
      <c r="AL12" s="45">
        <f t="shared" si="14"/>
        <v>0.50624999999999998</v>
      </c>
      <c r="AM12" s="107" t="s">
        <v>421</v>
      </c>
      <c r="AN12" s="93" t="s">
        <v>426</v>
      </c>
    </row>
    <row r="13" spans="1:40" ht="125">
      <c r="A13" s="36">
        <v>43684</v>
      </c>
      <c r="B13" s="37">
        <v>0.25416666666666665</v>
      </c>
      <c r="C13" s="37">
        <v>0.75694444444444453</v>
      </c>
      <c r="D13" s="52">
        <f t="shared" si="0"/>
        <v>0.50277777777777788</v>
      </c>
      <c r="E13" s="54">
        <v>0</v>
      </c>
      <c r="F13" s="54">
        <v>0</v>
      </c>
      <c r="G13" s="55">
        <v>0</v>
      </c>
      <c r="H13" s="56">
        <v>1206</v>
      </c>
      <c r="I13" s="56">
        <v>1299</v>
      </c>
      <c r="J13" s="56">
        <v>1214</v>
      </c>
      <c r="K13" s="56">
        <v>2510</v>
      </c>
      <c r="L13" s="38">
        <f t="shared" si="5"/>
        <v>6229</v>
      </c>
      <c r="M13" s="104">
        <v>6100</v>
      </c>
      <c r="N13" s="38">
        <f t="shared" si="6"/>
        <v>129</v>
      </c>
      <c r="O13" s="39">
        <f t="shared" si="7"/>
        <v>2.1147540983606557E-2</v>
      </c>
      <c r="P13" s="75">
        <v>200</v>
      </c>
      <c r="Q13" s="40">
        <f t="shared" si="1"/>
        <v>329</v>
      </c>
      <c r="R13" s="38">
        <f t="shared" si="8"/>
        <v>92163</v>
      </c>
      <c r="S13" s="38">
        <f t="shared" si="9"/>
        <v>3089765</v>
      </c>
      <c r="T13" s="41">
        <f t="shared" si="10"/>
        <v>0.60534499514091356</v>
      </c>
      <c r="U13" s="41">
        <f t="shared" si="11"/>
        <v>0</v>
      </c>
      <c r="V13" s="51"/>
      <c r="W13" s="41"/>
      <c r="X13" s="42"/>
      <c r="Y13" s="42"/>
      <c r="Z13" s="42"/>
      <c r="AA13" s="43" t="e">
        <f t="shared" si="2"/>
        <v>#DIV/0!</v>
      </c>
      <c r="AB13" s="43" t="e">
        <f t="shared" si="12"/>
        <v>#DIV/0!</v>
      </c>
      <c r="AC13" s="41">
        <f t="shared" si="13"/>
        <v>0</v>
      </c>
      <c r="AD13" s="39">
        <f t="shared" si="3"/>
        <v>3.5602423411065384E-2</v>
      </c>
      <c r="AE13" s="44"/>
      <c r="AF13" s="44"/>
      <c r="AG13" s="44"/>
      <c r="AH13" s="45">
        <f t="shared" si="4"/>
        <v>0</v>
      </c>
      <c r="AI13" s="97" t="s">
        <v>420</v>
      </c>
      <c r="AJ13" s="37">
        <v>0.25416666666666665</v>
      </c>
      <c r="AK13" s="37">
        <v>0.75694444444444453</v>
      </c>
      <c r="AL13" s="45">
        <f t="shared" si="14"/>
        <v>0.50277777777777788</v>
      </c>
      <c r="AM13" s="107" t="s">
        <v>421</v>
      </c>
      <c r="AN13" s="93" t="s">
        <v>427</v>
      </c>
    </row>
    <row r="14" spans="1:40" ht="125">
      <c r="A14" s="36">
        <v>43685</v>
      </c>
      <c r="B14" s="37">
        <v>0.23611111111111113</v>
      </c>
      <c r="C14" s="37">
        <v>0.76041666666666663</v>
      </c>
      <c r="D14" s="52">
        <f t="shared" si="0"/>
        <v>0.52430555555555547</v>
      </c>
      <c r="E14" s="54">
        <v>0</v>
      </c>
      <c r="F14" s="54">
        <v>0</v>
      </c>
      <c r="G14" s="55">
        <v>0</v>
      </c>
      <c r="H14" s="56">
        <v>1878</v>
      </c>
      <c r="I14" s="56">
        <v>2046</v>
      </c>
      <c r="J14" s="56">
        <v>1868</v>
      </c>
      <c r="K14" s="56">
        <v>3940</v>
      </c>
      <c r="L14" s="38">
        <f t="shared" si="5"/>
        <v>9732</v>
      </c>
      <c r="M14" s="104">
        <v>9600</v>
      </c>
      <c r="N14" s="38">
        <f t="shared" si="6"/>
        <v>132</v>
      </c>
      <c r="O14" s="39">
        <f t="shared" si="7"/>
        <v>1.375E-2</v>
      </c>
      <c r="P14" s="75">
        <v>200</v>
      </c>
      <c r="Q14" s="40">
        <f t="shared" si="1"/>
        <v>332</v>
      </c>
      <c r="R14" s="38">
        <f t="shared" si="8"/>
        <v>101895</v>
      </c>
      <c r="S14" s="38">
        <f t="shared" si="9"/>
        <v>3099497</v>
      </c>
      <c r="T14" s="41">
        <f t="shared" si="10"/>
        <v>0.94577259475218656</v>
      </c>
      <c r="U14" s="41">
        <f t="shared" si="11"/>
        <v>0</v>
      </c>
      <c r="V14" s="51"/>
      <c r="W14" s="41"/>
      <c r="X14" s="42"/>
      <c r="Y14" s="42"/>
      <c r="Z14" s="42"/>
      <c r="AA14" s="43" t="e">
        <f t="shared" si="2"/>
        <v>#DIV/0!</v>
      </c>
      <c r="AB14" s="43" t="e">
        <f t="shared" si="12"/>
        <v>#DIV/0!</v>
      </c>
      <c r="AC14" s="41">
        <f t="shared" si="13"/>
        <v>0</v>
      </c>
      <c r="AD14" s="39">
        <f t="shared" si="3"/>
        <v>5.5624142661179696E-2</v>
      </c>
      <c r="AE14" s="44">
        <v>0.69305555555555554</v>
      </c>
      <c r="AF14" s="44">
        <v>0.56458333333333333</v>
      </c>
      <c r="AG14" s="44" t="s">
        <v>428</v>
      </c>
      <c r="AH14" s="45">
        <f t="shared" si="4"/>
        <v>0.12847222222222221</v>
      </c>
      <c r="AI14" s="97" t="s">
        <v>420</v>
      </c>
      <c r="AJ14" s="37">
        <v>0.23611111111111113</v>
      </c>
      <c r="AK14" s="37">
        <v>0.76041666666666663</v>
      </c>
      <c r="AL14" s="45">
        <f t="shared" si="14"/>
        <v>0.52430555555555547</v>
      </c>
      <c r="AM14" s="107" t="s">
        <v>421</v>
      </c>
      <c r="AN14" s="93" t="s">
        <v>429</v>
      </c>
    </row>
    <row r="15" spans="1:40" ht="137.5">
      <c r="A15" s="36">
        <v>43686</v>
      </c>
      <c r="B15" s="37">
        <v>0.23680555555555557</v>
      </c>
      <c r="C15" s="37">
        <v>0.76041666666666663</v>
      </c>
      <c r="D15" s="52">
        <f t="shared" si="0"/>
        <v>0.52361111111111103</v>
      </c>
      <c r="E15" s="54">
        <v>0</v>
      </c>
      <c r="F15" s="54">
        <v>0</v>
      </c>
      <c r="G15" s="54">
        <v>0</v>
      </c>
      <c r="H15" s="57">
        <v>2581</v>
      </c>
      <c r="I15" s="57">
        <v>2777</v>
      </c>
      <c r="J15" s="57">
        <v>2548</v>
      </c>
      <c r="K15" s="57">
        <v>5370</v>
      </c>
      <c r="L15" s="38">
        <f t="shared" si="5"/>
        <v>13276</v>
      </c>
      <c r="M15" s="104">
        <v>13100</v>
      </c>
      <c r="N15" s="38">
        <f t="shared" si="6"/>
        <v>176</v>
      </c>
      <c r="O15" s="39">
        <f t="shared" si="7"/>
        <v>1.3435114503816794E-2</v>
      </c>
      <c r="P15" s="75">
        <v>200</v>
      </c>
      <c r="Q15" s="40">
        <f t="shared" si="1"/>
        <v>376</v>
      </c>
      <c r="R15" s="38">
        <f t="shared" si="8"/>
        <v>115171</v>
      </c>
      <c r="S15" s="38">
        <f t="shared" si="9"/>
        <v>3112773</v>
      </c>
      <c r="T15" s="41">
        <f t="shared" si="10"/>
        <v>1.2901846452866861</v>
      </c>
      <c r="U15" s="41">
        <f t="shared" si="11"/>
        <v>0</v>
      </c>
      <c r="V15" s="51"/>
      <c r="W15" s="41"/>
      <c r="X15" s="42"/>
      <c r="Y15" s="50"/>
      <c r="Z15" s="50"/>
      <c r="AA15" s="43" t="e">
        <f t="shared" si="2"/>
        <v>#DIV/0!</v>
      </c>
      <c r="AB15" s="43" t="e">
        <f t="shared" si="12"/>
        <v>#DIV/0!</v>
      </c>
      <c r="AC15" s="41">
        <f t="shared" si="13"/>
        <v>0</v>
      </c>
      <c r="AD15" s="39">
        <f t="shared" si="3"/>
        <v>7.5880201188843158E-2</v>
      </c>
      <c r="AE15" s="44">
        <v>0.51736111111111105</v>
      </c>
      <c r="AF15" s="44">
        <v>0.28333333333333333</v>
      </c>
      <c r="AG15" s="49" t="s">
        <v>430</v>
      </c>
      <c r="AH15" s="45">
        <f t="shared" si="4"/>
        <v>0.23402777777777772</v>
      </c>
      <c r="AI15" s="97" t="s">
        <v>420</v>
      </c>
      <c r="AJ15" s="37">
        <v>0.23680555555555557</v>
      </c>
      <c r="AK15" s="37">
        <v>0.76041666666666663</v>
      </c>
      <c r="AL15" s="45">
        <f t="shared" si="14"/>
        <v>0.52361111111111103</v>
      </c>
      <c r="AM15" s="107" t="s">
        <v>421</v>
      </c>
      <c r="AN15" s="93" t="s">
        <v>431</v>
      </c>
    </row>
    <row r="16" spans="1:40" ht="137.5">
      <c r="A16" s="36">
        <v>43687</v>
      </c>
      <c r="B16" s="37">
        <v>0.23750000000000002</v>
      </c>
      <c r="C16" s="37">
        <v>0.76527777777777783</v>
      </c>
      <c r="D16" s="52">
        <f t="shared" si="0"/>
        <v>0.52777777777777779</v>
      </c>
      <c r="E16" s="54">
        <v>0</v>
      </c>
      <c r="F16" s="54">
        <v>0</v>
      </c>
      <c r="G16" s="55">
        <v>0</v>
      </c>
      <c r="H16" s="56">
        <v>5644</v>
      </c>
      <c r="I16" s="56">
        <v>6143</v>
      </c>
      <c r="J16" s="56">
        <v>5748</v>
      </c>
      <c r="K16" s="56">
        <v>11950</v>
      </c>
      <c r="L16" s="38">
        <f t="shared" si="5"/>
        <v>29485</v>
      </c>
      <c r="M16" s="104">
        <v>29200</v>
      </c>
      <c r="N16" s="38">
        <f t="shared" si="6"/>
        <v>285</v>
      </c>
      <c r="O16" s="39">
        <f t="shared" si="7"/>
        <v>9.7602739726027395E-3</v>
      </c>
      <c r="P16" s="75">
        <v>200</v>
      </c>
      <c r="Q16" s="40">
        <f t="shared" si="1"/>
        <v>485</v>
      </c>
      <c r="R16" s="38">
        <f t="shared" si="8"/>
        <v>144656</v>
      </c>
      <c r="S16" s="38">
        <f t="shared" si="9"/>
        <v>3142258</v>
      </c>
      <c r="T16" s="41">
        <f t="shared" si="10"/>
        <v>2.8654033041788143</v>
      </c>
      <c r="U16" s="41">
        <f t="shared" si="11"/>
        <v>0</v>
      </c>
      <c r="V16" s="51"/>
      <c r="W16" s="41"/>
      <c r="X16" s="42"/>
      <c r="Y16" s="42"/>
      <c r="Z16" s="42"/>
      <c r="AA16" s="43" t="e">
        <f t="shared" si="2"/>
        <v>#DIV/0!</v>
      </c>
      <c r="AB16" s="43" t="e">
        <f t="shared" si="12"/>
        <v>#DIV/0!</v>
      </c>
      <c r="AC16" s="41">
        <f t="shared" si="13"/>
        <v>0</v>
      </c>
      <c r="AD16" s="39">
        <f t="shared" si="3"/>
        <v>0.16852423411065387</v>
      </c>
      <c r="AE16" s="44"/>
      <c r="AF16" s="44"/>
      <c r="AG16" s="44"/>
      <c r="AH16" s="45">
        <f t="shared" si="4"/>
        <v>0</v>
      </c>
      <c r="AI16" s="97" t="s">
        <v>420</v>
      </c>
      <c r="AJ16" s="37">
        <v>0.23750000000000002</v>
      </c>
      <c r="AK16" s="37">
        <v>0.76527777777777783</v>
      </c>
      <c r="AL16" s="45">
        <f t="shared" si="14"/>
        <v>0.52777777777777779</v>
      </c>
      <c r="AM16" s="107" t="s">
        <v>421</v>
      </c>
      <c r="AN16" s="93" t="s">
        <v>432</v>
      </c>
    </row>
    <row r="17" spans="1:40" ht="112.5">
      <c r="A17" s="36">
        <v>43688</v>
      </c>
      <c r="B17" s="37" t="s">
        <v>434</v>
      </c>
      <c r="C17" s="37">
        <v>0.76041666666666663</v>
      </c>
      <c r="D17" s="45">
        <v>0.52152777777777781</v>
      </c>
      <c r="E17" s="54">
        <v>0</v>
      </c>
      <c r="F17" s="54">
        <v>0</v>
      </c>
      <c r="G17" s="55">
        <v>0</v>
      </c>
      <c r="H17" s="56">
        <v>4983</v>
      </c>
      <c r="I17" s="56">
        <v>5590</v>
      </c>
      <c r="J17" s="56">
        <v>5153</v>
      </c>
      <c r="K17" s="56">
        <v>11280</v>
      </c>
      <c r="L17" s="38">
        <f t="shared" si="5"/>
        <v>27006</v>
      </c>
      <c r="M17" s="104">
        <v>26800</v>
      </c>
      <c r="N17" s="38">
        <f t="shared" si="6"/>
        <v>206</v>
      </c>
      <c r="O17" s="39">
        <f t="shared" si="7"/>
        <v>7.6865671641791044E-3</v>
      </c>
      <c r="P17" s="75">
        <v>100</v>
      </c>
      <c r="Q17" s="40">
        <f t="shared" si="1"/>
        <v>306</v>
      </c>
      <c r="R17" s="38">
        <f t="shared" si="8"/>
        <v>171662</v>
      </c>
      <c r="S17" s="38">
        <f t="shared" si="9"/>
        <v>3169264</v>
      </c>
      <c r="T17" s="41">
        <f t="shared" si="10"/>
        <v>2.6244897959183673</v>
      </c>
      <c r="U17" s="41">
        <f t="shared" si="11"/>
        <v>0</v>
      </c>
      <c r="V17" s="51"/>
      <c r="W17" s="42"/>
      <c r="X17" s="42"/>
      <c r="Y17" s="42"/>
      <c r="Z17" s="51"/>
      <c r="AA17" s="43" t="e">
        <f t="shared" si="2"/>
        <v>#DIV/0!</v>
      </c>
      <c r="AB17" s="43" t="e">
        <f t="shared" si="12"/>
        <v>#DIV/0!</v>
      </c>
      <c r="AC17" s="41">
        <f t="shared" si="13"/>
        <v>0</v>
      </c>
      <c r="AD17" s="39">
        <f t="shared" si="3"/>
        <v>0.15435528120713307</v>
      </c>
      <c r="AE17" s="44"/>
      <c r="AF17" s="44"/>
      <c r="AG17" s="44"/>
      <c r="AH17" s="45">
        <f t="shared" si="4"/>
        <v>0</v>
      </c>
      <c r="AI17" s="97" t="s">
        <v>420</v>
      </c>
      <c r="AJ17" s="37">
        <v>0.2388888888888889</v>
      </c>
      <c r="AK17" s="37">
        <v>0.76041666666666663</v>
      </c>
      <c r="AL17" s="45">
        <f t="shared" si="14"/>
        <v>0.5215277777777777</v>
      </c>
      <c r="AM17" s="107" t="s">
        <v>421</v>
      </c>
      <c r="AN17" s="93" t="s">
        <v>433</v>
      </c>
    </row>
    <row r="18" spans="1:40" ht="125">
      <c r="A18" s="36">
        <v>43689</v>
      </c>
      <c r="B18" s="37">
        <v>0.24444444444444446</v>
      </c>
      <c r="C18" s="37">
        <v>0.75624999999999998</v>
      </c>
      <c r="D18" s="52">
        <f t="shared" si="0"/>
        <v>0.51180555555555551</v>
      </c>
      <c r="E18" s="54">
        <v>0</v>
      </c>
      <c r="F18" s="54">
        <v>0</v>
      </c>
      <c r="G18" s="55">
        <v>0</v>
      </c>
      <c r="H18" s="56">
        <v>1773</v>
      </c>
      <c r="I18" s="56">
        <v>1920</v>
      </c>
      <c r="J18" s="56">
        <v>1792</v>
      </c>
      <c r="K18" s="56">
        <v>3780</v>
      </c>
      <c r="L18" s="38">
        <f t="shared" si="5"/>
        <v>9265</v>
      </c>
      <c r="M18" s="104">
        <v>9100</v>
      </c>
      <c r="N18" s="38">
        <f t="shared" si="6"/>
        <v>165</v>
      </c>
      <c r="O18" s="39">
        <f t="shared" si="7"/>
        <v>1.8131868131868133E-2</v>
      </c>
      <c r="P18" s="75">
        <v>200</v>
      </c>
      <c r="Q18" s="40">
        <f t="shared" si="1"/>
        <v>365</v>
      </c>
      <c r="R18" s="38">
        <f t="shared" si="8"/>
        <v>180927</v>
      </c>
      <c r="S18" s="38">
        <f t="shared" si="9"/>
        <v>3178529</v>
      </c>
      <c r="T18" s="41">
        <f t="shared" si="10"/>
        <v>0.90038872691933913</v>
      </c>
      <c r="U18" s="41">
        <f t="shared" si="11"/>
        <v>0</v>
      </c>
      <c r="V18" s="51"/>
      <c r="W18" s="41"/>
      <c r="X18" s="42"/>
      <c r="Y18" s="42"/>
      <c r="Z18" s="42"/>
      <c r="AA18" s="43" t="e">
        <f t="shared" si="2"/>
        <v>#DIV/0!</v>
      </c>
      <c r="AB18" s="43" t="e">
        <f t="shared" si="12"/>
        <v>#DIV/0!</v>
      </c>
      <c r="AC18" s="41">
        <f t="shared" si="13"/>
        <v>0</v>
      </c>
      <c r="AD18" s="39">
        <f t="shared" si="3"/>
        <v>5.295496113397348E-2</v>
      </c>
      <c r="AE18" s="44"/>
      <c r="AF18" s="44"/>
      <c r="AG18" s="44"/>
      <c r="AH18" s="45">
        <f t="shared" si="4"/>
        <v>0</v>
      </c>
      <c r="AI18" s="97" t="s">
        <v>420</v>
      </c>
      <c r="AJ18" s="37">
        <v>0.24444444444444446</v>
      </c>
      <c r="AK18" s="37">
        <v>0.75624999999999998</v>
      </c>
      <c r="AL18" s="45">
        <f t="shared" si="14"/>
        <v>0.51180555555555551</v>
      </c>
      <c r="AM18" s="107" t="s">
        <v>421</v>
      </c>
      <c r="AN18" s="93" t="s">
        <v>435</v>
      </c>
    </row>
    <row r="19" spans="1:40" ht="125">
      <c r="A19" s="36">
        <v>43690</v>
      </c>
      <c r="B19" s="37">
        <v>0.24444444444444446</v>
      </c>
      <c r="C19" s="37">
        <v>0.75416666666666676</v>
      </c>
      <c r="D19" s="52">
        <f t="shared" si="0"/>
        <v>0.5097222222222223</v>
      </c>
      <c r="E19" s="54">
        <v>0</v>
      </c>
      <c r="F19" s="54">
        <v>0</v>
      </c>
      <c r="G19" s="55">
        <v>0</v>
      </c>
      <c r="H19" s="56">
        <v>4130</v>
      </c>
      <c r="I19" s="56">
        <v>4539</v>
      </c>
      <c r="J19" s="56">
        <v>4279</v>
      </c>
      <c r="K19" s="56">
        <v>8990</v>
      </c>
      <c r="L19" s="38">
        <f t="shared" si="5"/>
        <v>21938</v>
      </c>
      <c r="M19" s="104">
        <v>21800</v>
      </c>
      <c r="N19" s="38">
        <f t="shared" si="6"/>
        <v>138</v>
      </c>
      <c r="O19" s="39">
        <f t="shared" si="7"/>
        <v>6.3302752293577982E-3</v>
      </c>
      <c r="P19" s="40">
        <v>100</v>
      </c>
      <c r="Q19" s="40">
        <f t="shared" si="1"/>
        <v>238</v>
      </c>
      <c r="R19" s="38">
        <f t="shared" si="8"/>
        <v>202865</v>
      </c>
      <c r="S19" s="38">
        <f t="shared" si="9"/>
        <v>3200467</v>
      </c>
      <c r="T19" s="41">
        <f t="shared" si="10"/>
        <v>2.1319727891156464</v>
      </c>
      <c r="U19" s="41">
        <f t="shared" si="11"/>
        <v>0</v>
      </c>
      <c r="V19" s="51"/>
      <c r="W19" s="41"/>
      <c r="X19" s="42"/>
      <c r="Y19" s="41"/>
      <c r="Z19" s="41"/>
      <c r="AA19" s="43" t="e">
        <f t="shared" si="2"/>
        <v>#DIV/0!</v>
      </c>
      <c r="AB19" s="43" t="e">
        <f t="shared" si="12"/>
        <v>#DIV/0!</v>
      </c>
      <c r="AC19" s="41">
        <f t="shared" si="13"/>
        <v>0</v>
      </c>
      <c r="AD19" s="39">
        <f t="shared" si="3"/>
        <v>0.12538866026520348</v>
      </c>
      <c r="AE19" s="44"/>
      <c r="AF19" s="44"/>
      <c r="AG19" s="44"/>
      <c r="AH19" s="45">
        <f t="shared" si="4"/>
        <v>0</v>
      </c>
      <c r="AI19" s="97" t="s">
        <v>420</v>
      </c>
      <c r="AJ19" s="37">
        <v>0.24444444444444446</v>
      </c>
      <c r="AK19" s="37">
        <v>0.75416666666666676</v>
      </c>
      <c r="AL19" s="45">
        <f t="shared" si="14"/>
        <v>0.5097222222222223</v>
      </c>
      <c r="AM19" s="107" t="s">
        <v>421</v>
      </c>
      <c r="AN19" s="93" t="s">
        <v>436</v>
      </c>
    </row>
    <row r="20" spans="1:40" ht="125">
      <c r="A20" s="36">
        <v>43691</v>
      </c>
      <c r="B20" s="37">
        <v>0.23541666666666669</v>
      </c>
      <c r="C20" s="37">
        <v>0.7583333333333333</v>
      </c>
      <c r="D20" s="52">
        <f t="shared" si="0"/>
        <v>0.52291666666666659</v>
      </c>
      <c r="E20" s="54">
        <v>0</v>
      </c>
      <c r="F20" s="54">
        <v>0</v>
      </c>
      <c r="G20" s="55">
        <v>0</v>
      </c>
      <c r="H20" s="56">
        <v>5118</v>
      </c>
      <c r="I20" s="56">
        <v>5565</v>
      </c>
      <c r="J20" s="56">
        <v>5251</v>
      </c>
      <c r="K20" s="56">
        <v>11980</v>
      </c>
      <c r="L20" s="38">
        <f t="shared" si="5"/>
        <v>27914</v>
      </c>
      <c r="M20" s="104">
        <v>27700</v>
      </c>
      <c r="N20" s="38">
        <f t="shared" si="6"/>
        <v>214</v>
      </c>
      <c r="O20" s="39">
        <f t="shared" si="7"/>
        <v>7.7256317689530689E-3</v>
      </c>
      <c r="P20" s="40">
        <v>200</v>
      </c>
      <c r="Q20" s="40">
        <f t="shared" si="1"/>
        <v>414</v>
      </c>
      <c r="R20" s="38">
        <f t="shared" si="8"/>
        <v>230779</v>
      </c>
      <c r="S20" s="38">
        <f t="shared" si="9"/>
        <v>3228381</v>
      </c>
      <c r="T20" s="41">
        <f t="shared" si="10"/>
        <v>2.7127308066083575</v>
      </c>
      <c r="U20" s="41">
        <f t="shared" si="11"/>
        <v>0</v>
      </c>
      <c r="V20" s="107"/>
      <c r="W20" s="41"/>
      <c r="X20" s="42"/>
      <c r="Y20" s="50"/>
      <c r="Z20" s="50"/>
      <c r="AA20" s="43" t="e">
        <f t="shared" si="2"/>
        <v>#DIV/0!</v>
      </c>
      <c r="AB20" s="43" t="e">
        <f t="shared" si="12"/>
        <v>#DIV/0!</v>
      </c>
      <c r="AC20" s="41">
        <f t="shared" si="13"/>
        <v>0</v>
      </c>
      <c r="AD20" s="39">
        <f t="shared" si="3"/>
        <v>0.15954503886602653</v>
      </c>
      <c r="AE20" s="44"/>
      <c r="AF20" s="44"/>
      <c r="AG20" s="44"/>
      <c r="AH20" s="45">
        <f t="shared" si="4"/>
        <v>0</v>
      </c>
      <c r="AI20" s="97" t="s">
        <v>420</v>
      </c>
      <c r="AJ20" s="37">
        <v>0.23541666666666669</v>
      </c>
      <c r="AK20" s="37">
        <v>0.7583333333333333</v>
      </c>
      <c r="AL20" s="45">
        <f t="shared" si="14"/>
        <v>0.52291666666666659</v>
      </c>
      <c r="AM20" s="107" t="s">
        <v>421</v>
      </c>
      <c r="AN20" s="93" t="s">
        <v>437</v>
      </c>
    </row>
    <row r="21" spans="1:40" ht="112.5">
      <c r="A21" s="36">
        <v>43692</v>
      </c>
      <c r="B21" s="37">
        <v>0.24097222222222223</v>
      </c>
      <c r="C21" s="37">
        <v>0.7583333333333333</v>
      </c>
      <c r="D21" s="52">
        <f t="shared" si="0"/>
        <v>0.51736111111111105</v>
      </c>
      <c r="E21" s="54">
        <v>0</v>
      </c>
      <c r="F21" s="54">
        <v>0</v>
      </c>
      <c r="G21" s="55">
        <v>0</v>
      </c>
      <c r="H21" s="56">
        <v>4576</v>
      </c>
      <c r="I21" s="56">
        <v>4962</v>
      </c>
      <c r="J21" s="56">
        <v>4690</v>
      </c>
      <c r="K21" s="56">
        <v>10420</v>
      </c>
      <c r="L21" s="38">
        <f t="shared" si="5"/>
        <v>24648</v>
      </c>
      <c r="M21" s="104">
        <v>24300</v>
      </c>
      <c r="N21" s="38">
        <f t="shared" si="6"/>
        <v>348</v>
      </c>
      <c r="O21" s="39">
        <f t="shared" si="7"/>
        <v>1.4320987654320988E-2</v>
      </c>
      <c r="P21" s="40">
        <v>200</v>
      </c>
      <c r="Q21" s="40">
        <f t="shared" si="1"/>
        <v>548</v>
      </c>
      <c r="R21" s="38">
        <f t="shared" si="8"/>
        <v>255427</v>
      </c>
      <c r="S21" s="38">
        <f t="shared" si="9"/>
        <v>3253029</v>
      </c>
      <c r="T21" s="41">
        <f t="shared" si="10"/>
        <v>2.3953352769679301</v>
      </c>
      <c r="U21" s="41">
        <f t="shared" si="11"/>
        <v>0</v>
      </c>
      <c r="V21" s="51"/>
      <c r="W21" s="41"/>
      <c r="X21" s="42"/>
      <c r="Y21" s="42"/>
      <c r="Z21" s="42"/>
      <c r="AA21" s="43" t="e">
        <f t="shared" si="2"/>
        <v>#DIV/0!</v>
      </c>
      <c r="AB21" s="43" t="e">
        <f t="shared" si="12"/>
        <v>#DIV/0!</v>
      </c>
      <c r="AC21" s="41">
        <f t="shared" si="13"/>
        <v>0</v>
      </c>
      <c r="AD21" s="39">
        <f t="shared" si="3"/>
        <v>0.14087791495198904</v>
      </c>
      <c r="AE21" s="44"/>
      <c r="AF21" s="44"/>
      <c r="AG21" s="44"/>
      <c r="AH21" s="45">
        <f t="shared" si="4"/>
        <v>0</v>
      </c>
      <c r="AI21" s="97" t="s">
        <v>420</v>
      </c>
      <c r="AJ21" s="37">
        <v>0.24097222222222223</v>
      </c>
      <c r="AK21" s="37">
        <v>0.7583333333333333</v>
      </c>
      <c r="AL21" s="45">
        <f t="shared" si="14"/>
        <v>0.51736111111111105</v>
      </c>
      <c r="AM21" s="107" t="s">
        <v>421</v>
      </c>
      <c r="AN21" s="93" t="s">
        <v>438</v>
      </c>
    </row>
    <row r="22" spans="1:40" ht="137.5">
      <c r="A22" s="36">
        <v>43693</v>
      </c>
      <c r="B22" s="37">
        <v>0.2388888888888889</v>
      </c>
      <c r="C22" s="37">
        <v>0.75694444444444453</v>
      </c>
      <c r="D22" s="52">
        <f t="shared" si="0"/>
        <v>0.5180555555555556</v>
      </c>
      <c r="E22" s="54">
        <v>0</v>
      </c>
      <c r="F22" s="54">
        <v>0</v>
      </c>
      <c r="G22" s="55">
        <v>0</v>
      </c>
      <c r="H22" s="56">
        <v>4629</v>
      </c>
      <c r="I22" s="56">
        <v>5065</v>
      </c>
      <c r="J22" s="56">
        <v>4889</v>
      </c>
      <c r="K22" s="56">
        <v>11050</v>
      </c>
      <c r="L22" s="38">
        <f t="shared" si="5"/>
        <v>25633</v>
      </c>
      <c r="M22" s="104">
        <v>25500</v>
      </c>
      <c r="N22" s="38">
        <f t="shared" si="6"/>
        <v>133</v>
      </c>
      <c r="O22" s="39">
        <f t="shared" si="7"/>
        <v>5.2156862745098035E-3</v>
      </c>
      <c r="P22" s="40">
        <v>200</v>
      </c>
      <c r="Q22" s="40">
        <f t="shared" si="1"/>
        <v>333</v>
      </c>
      <c r="R22" s="38">
        <f t="shared" si="8"/>
        <v>281060</v>
      </c>
      <c r="S22" s="38">
        <f t="shared" si="9"/>
        <v>3278662</v>
      </c>
      <c r="T22" s="41">
        <f t="shared" si="10"/>
        <v>2.491059280855199</v>
      </c>
      <c r="U22" s="41">
        <f t="shared" si="11"/>
        <v>0</v>
      </c>
      <c r="V22" s="51"/>
      <c r="W22" s="41"/>
      <c r="X22" s="42"/>
      <c r="Y22" s="42"/>
      <c r="Z22" s="42"/>
      <c r="AA22" s="43" t="e">
        <f t="shared" si="2"/>
        <v>#DIV/0!</v>
      </c>
      <c r="AB22" s="43" t="e">
        <f t="shared" si="12"/>
        <v>#DIV/0!</v>
      </c>
      <c r="AC22" s="41">
        <f t="shared" si="13"/>
        <v>0</v>
      </c>
      <c r="AD22" s="39">
        <f t="shared" si="3"/>
        <v>0.14650777320530406</v>
      </c>
      <c r="AE22" s="44">
        <v>0.72569444444444453</v>
      </c>
      <c r="AF22" s="44">
        <v>0.65625</v>
      </c>
      <c r="AG22" s="44" t="s">
        <v>262</v>
      </c>
      <c r="AH22" s="45">
        <f t="shared" si="4"/>
        <v>6.9444444444444531E-2</v>
      </c>
      <c r="AI22" s="97" t="s">
        <v>420</v>
      </c>
      <c r="AJ22" s="37">
        <v>0.2388888888888889</v>
      </c>
      <c r="AK22" s="86">
        <v>0.75694444444444453</v>
      </c>
      <c r="AL22" s="45">
        <f t="shared" si="14"/>
        <v>0.5180555555555556</v>
      </c>
      <c r="AM22" s="107" t="s">
        <v>421</v>
      </c>
      <c r="AN22" s="93" t="s">
        <v>439</v>
      </c>
    </row>
    <row r="23" spans="1:40" ht="137.5">
      <c r="A23" s="36">
        <v>43694</v>
      </c>
      <c r="B23" s="37">
        <v>0.2388888888888889</v>
      </c>
      <c r="C23" s="37">
        <v>0.70624999999999993</v>
      </c>
      <c r="D23" s="52">
        <f t="shared" si="0"/>
        <v>0.46736111111111101</v>
      </c>
      <c r="E23" s="54">
        <v>0</v>
      </c>
      <c r="F23" s="54">
        <v>0</v>
      </c>
      <c r="G23" s="55">
        <v>0</v>
      </c>
      <c r="H23" s="56">
        <v>3027</v>
      </c>
      <c r="I23" s="56">
        <v>3279</v>
      </c>
      <c r="J23" s="56">
        <v>3124</v>
      </c>
      <c r="K23" s="56">
        <v>6920</v>
      </c>
      <c r="L23" s="38">
        <f t="shared" si="5"/>
        <v>16350</v>
      </c>
      <c r="M23" s="104">
        <v>16200</v>
      </c>
      <c r="N23" s="38">
        <f t="shared" si="6"/>
        <v>150</v>
      </c>
      <c r="O23" s="39">
        <f t="shared" si="7"/>
        <v>9.2592592592592587E-3</v>
      </c>
      <c r="P23" s="40">
        <v>100</v>
      </c>
      <c r="Q23" s="40">
        <f t="shared" si="1"/>
        <v>250</v>
      </c>
      <c r="R23" s="38">
        <f t="shared" si="8"/>
        <v>297410</v>
      </c>
      <c r="S23" s="38">
        <f t="shared" si="9"/>
        <v>3295012</v>
      </c>
      <c r="T23" s="41">
        <f t="shared" si="10"/>
        <v>1.5889212827988337</v>
      </c>
      <c r="U23" s="41">
        <f t="shared" si="11"/>
        <v>0</v>
      </c>
      <c r="V23" s="51"/>
      <c r="W23" s="41"/>
      <c r="X23" s="42"/>
      <c r="Y23" s="50"/>
      <c r="Z23" s="50"/>
      <c r="AA23" s="43" t="e">
        <f t="shared" si="2"/>
        <v>#DIV/0!</v>
      </c>
      <c r="AB23" s="43" t="e">
        <f t="shared" si="12"/>
        <v>#DIV/0!</v>
      </c>
      <c r="AC23" s="41">
        <f t="shared" si="13"/>
        <v>0</v>
      </c>
      <c r="AD23" s="39">
        <f t="shared" si="3"/>
        <v>9.3449931412894371E-2</v>
      </c>
      <c r="AE23" s="44"/>
      <c r="AF23" s="44"/>
      <c r="AG23" s="44"/>
      <c r="AH23" s="45"/>
      <c r="AI23" s="97" t="s">
        <v>420</v>
      </c>
      <c r="AJ23" s="37">
        <v>0.2388888888888889</v>
      </c>
      <c r="AK23" s="86">
        <v>0.70624999999999993</v>
      </c>
      <c r="AL23" s="45">
        <f t="shared" si="14"/>
        <v>0.46736111111111101</v>
      </c>
      <c r="AM23" s="107" t="s">
        <v>421</v>
      </c>
      <c r="AN23" s="93" t="s">
        <v>440</v>
      </c>
    </row>
    <row r="24" spans="1:40" ht="137.5">
      <c r="A24" s="36">
        <v>43695</v>
      </c>
      <c r="B24" s="37">
        <v>0.24374999999999999</v>
      </c>
      <c r="C24" s="37">
        <v>0.7583333333333333</v>
      </c>
      <c r="D24" s="52">
        <f t="shared" si="0"/>
        <v>0.51458333333333328</v>
      </c>
      <c r="E24" s="54">
        <v>0</v>
      </c>
      <c r="F24" s="54">
        <v>0</v>
      </c>
      <c r="G24" s="55">
        <v>0</v>
      </c>
      <c r="H24" s="56">
        <v>2348</v>
      </c>
      <c r="I24" s="56">
        <v>2549</v>
      </c>
      <c r="J24" s="112">
        <v>2409</v>
      </c>
      <c r="K24" s="112">
        <v>5260</v>
      </c>
      <c r="L24" s="38">
        <f t="shared" si="5"/>
        <v>12566</v>
      </c>
      <c r="M24" s="104">
        <v>12400</v>
      </c>
      <c r="N24" s="38">
        <f t="shared" si="6"/>
        <v>166</v>
      </c>
      <c r="O24" s="39">
        <f t="shared" si="7"/>
        <v>1.3387096774193549E-2</v>
      </c>
      <c r="P24" s="40">
        <v>200</v>
      </c>
      <c r="Q24" s="40">
        <f t="shared" si="1"/>
        <v>366</v>
      </c>
      <c r="R24" s="38">
        <f t="shared" si="8"/>
        <v>309976</v>
      </c>
      <c r="S24" s="38">
        <f t="shared" si="9"/>
        <v>3307578</v>
      </c>
      <c r="T24" s="41">
        <f t="shared" si="10"/>
        <v>1.2211856171039845</v>
      </c>
      <c r="U24" s="41">
        <f t="shared" si="11"/>
        <v>0</v>
      </c>
      <c r="V24" s="51"/>
      <c r="W24" s="41"/>
      <c r="X24" s="42"/>
      <c r="Y24" s="50"/>
      <c r="Z24" s="50"/>
      <c r="AA24" s="43" t="e">
        <f t="shared" si="2"/>
        <v>#DIV/0!</v>
      </c>
      <c r="AB24" s="43" t="e">
        <f t="shared" si="12"/>
        <v>#DIV/0!</v>
      </c>
      <c r="AC24" s="41">
        <f t="shared" si="13"/>
        <v>0</v>
      </c>
      <c r="AD24" s="39">
        <f t="shared" si="3"/>
        <v>7.1822130772748058E-2</v>
      </c>
      <c r="AE24" s="44"/>
      <c r="AF24" s="44"/>
      <c r="AG24" s="44"/>
      <c r="AH24" s="45">
        <f t="shared" si="4"/>
        <v>0</v>
      </c>
      <c r="AI24" s="97" t="s">
        <v>420</v>
      </c>
      <c r="AJ24" s="37">
        <v>0.24374999999999999</v>
      </c>
      <c r="AK24" s="86">
        <v>0.7583333333333333</v>
      </c>
      <c r="AL24" s="45">
        <f t="shared" si="14"/>
        <v>0.51458333333333328</v>
      </c>
      <c r="AM24" s="107" t="s">
        <v>421</v>
      </c>
      <c r="AN24" s="93" t="s">
        <v>441</v>
      </c>
    </row>
    <row r="25" spans="1:40" ht="137.5">
      <c r="A25" s="36">
        <v>43696</v>
      </c>
      <c r="B25" s="37">
        <v>0.23958333333333334</v>
      </c>
      <c r="C25" s="37">
        <v>0.75763888888888886</v>
      </c>
      <c r="D25" s="52">
        <f t="shared" si="0"/>
        <v>0.51805555555555549</v>
      </c>
      <c r="E25" s="54">
        <v>0</v>
      </c>
      <c r="F25" s="54">
        <v>0</v>
      </c>
      <c r="G25" s="55">
        <v>0</v>
      </c>
      <c r="H25" s="56">
        <v>4535</v>
      </c>
      <c r="I25" s="56">
        <v>4959</v>
      </c>
      <c r="J25" s="56">
        <v>4734</v>
      </c>
      <c r="K25" s="56">
        <v>10680</v>
      </c>
      <c r="L25" s="38">
        <f t="shared" si="5"/>
        <v>24908</v>
      </c>
      <c r="M25" s="104">
        <v>24700</v>
      </c>
      <c r="N25" s="38">
        <f t="shared" si="6"/>
        <v>208</v>
      </c>
      <c r="O25" s="39">
        <f t="shared" si="7"/>
        <v>8.4210526315789472E-3</v>
      </c>
      <c r="P25" s="40">
        <v>100</v>
      </c>
      <c r="Q25" s="40">
        <f t="shared" si="1"/>
        <v>308</v>
      </c>
      <c r="R25" s="38">
        <f t="shared" si="8"/>
        <v>334884</v>
      </c>
      <c r="S25" s="38">
        <f t="shared" si="9"/>
        <v>3332486</v>
      </c>
      <c r="T25" s="41">
        <f t="shared" si="10"/>
        <v>2.4206025267249758</v>
      </c>
      <c r="U25" s="41">
        <f t="shared" si="11"/>
        <v>0</v>
      </c>
      <c r="V25" s="51"/>
      <c r="W25" s="41"/>
      <c r="X25" s="42"/>
      <c r="Y25" s="42"/>
      <c r="Z25" s="42"/>
      <c r="AA25" s="43" t="e">
        <f t="shared" si="2"/>
        <v>#DIV/0!</v>
      </c>
      <c r="AB25" s="43" t="e">
        <f t="shared" si="12"/>
        <v>#DIV/0!</v>
      </c>
      <c r="AC25" s="41">
        <f t="shared" si="13"/>
        <v>0</v>
      </c>
      <c r="AD25" s="39">
        <f t="shared" si="3"/>
        <v>0.14236396890717878</v>
      </c>
      <c r="AE25" s="44">
        <v>0.64236111111111105</v>
      </c>
      <c r="AF25" s="44">
        <v>0.62708333333333333</v>
      </c>
      <c r="AG25" s="44" t="s">
        <v>442</v>
      </c>
      <c r="AH25" s="45">
        <f t="shared" si="4"/>
        <v>1.5277777777777724E-2</v>
      </c>
      <c r="AI25" s="97" t="s">
        <v>420</v>
      </c>
      <c r="AJ25" s="37">
        <v>0.23958333333333334</v>
      </c>
      <c r="AK25" s="86">
        <v>0.75763888888888886</v>
      </c>
      <c r="AL25" s="45">
        <f t="shared" si="14"/>
        <v>0.51805555555555549</v>
      </c>
      <c r="AM25" s="107" t="s">
        <v>421</v>
      </c>
      <c r="AN25" s="93" t="s">
        <v>443</v>
      </c>
    </row>
    <row r="26" spans="1:40" ht="137.5">
      <c r="A26" s="36">
        <v>43697</v>
      </c>
      <c r="B26" s="37">
        <v>0.24027777777777778</v>
      </c>
      <c r="C26" s="37">
        <v>0.76736111111111116</v>
      </c>
      <c r="D26" s="52">
        <f t="shared" si="0"/>
        <v>0.52708333333333335</v>
      </c>
      <c r="E26" s="54">
        <v>0</v>
      </c>
      <c r="F26" s="54">
        <v>0</v>
      </c>
      <c r="G26" s="55">
        <v>0</v>
      </c>
      <c r="H26" s="56">
        <v>3778</v>
      </c>
      <c r="I26" s="56">
        <v>4165</v>
      </c>
      <c r="J26" s="56">
        <v>3952</v>
      </c>
      <c r="K26" s="56">
        <v>8610</v>
      </c>
      <c r="L26" s="38">
        <f t="shared" si="5"/>
        <v>20505</v>
      </c>
      <c r="M26" s="104">
        <v>20400</v>
      </c>
      <c r="N26" s="38">
        <f t="shared" si="6"/>
        <v>105</v>
      </c>
      <c r="O26" s="39">
        <f t="shared" si="7"/>
        <v>5.1470588235294117E-3</v>
      </c>
      <c r="P26" s="40">
        <v>200</v>
      </c>
      <c r="Q26" s="40">
        <f t="shared" si="1"/>
        <v>305</v>
      </c>
      <c r="R26" s="38">
        <f t="shared" si="8"/>
        <v>355389</v>
      </c>
      <c r="S26" s="38">
        <f t="shared" si="9"/>
        <v>3352991</v>
      </c>
      <c r="T26" s="41">
        <f t="shared" si="10"/>
        <v>1.9927113702623906</v>
      </c>
      <c r="U26" s="41">
        <f t="shared" si="11"/>
        <v>0</v>
      </c>
      <c r="V26" s="51"/>
      <c r="W26" s="41"/>
      <c r="X26" s="42"/>
      <c r="Y26" s="42"/>
      <c r="Z26" s="42"/>
      <c r="AA26" s="43" t="e">
        <f t="shared" si="2"/>
        <v>#DIV/0!</v>
      </c>
      <c r="AB26" s="43" t="e">
        <f t="shared" si="12"/>
        <v>#DIV/0!</v>
      </c>
      <c r="AC26" s="41">
        <f t="shared" si="13"/>
        <v>0</v>
      </c>
      <c r="AD26" s="39">
        <f t="shared" si="3"/>
        <v>0.11719821673525377</v>
      </c>
      <c r="AE26" s="44"/>
      <c r="AF26" s="44"/>
      <c r="AG26" s="44"/>
      <c r="AH26" s="45">
        <f t="shared" si="4"/>
        <v>0</v>
      </c>
      <c r="AI26" s="97" t="s">
        <v>420</v>
      </c>
      <c r="AJ26" s="37">
        <v>0.24027777777777778</v>
      </c>
      <c r="AK26" s="86">
        <v>0.76736111111111116</v>
      </c>
      <c r="AL26" s="45">
        <f t="shared" si="14"/>
        <v>0.52708333333333335</v>
      </c>
      <c r="AM26" s="107" t="s">
        <v>421</v>
      </c>
      <c r="AN26" s="93" t="s">
        <v>444</v>
      </c>
    </row>
    <row r="27" spans="1:40" ht="163.5" customHeight="1" thickBot="1">
      <c r="A27" s="36">
        <v>43698</v>
      </c>
      <c r="B27" s="44">
        <v>0.24166666666666667</v>
      </c>
      <c r="C27" s="37">
        <v>0.75694444444444453</v>
      </c>
      <c r="D27" s="52">
        <f t="shared" si="0"/>
        <v>0.51527777777777783</v>
      </c>
      <c r="E27" s="54">
        <v>0</v>
      </c>
      <c r="F27" s="54">
        <v>0</v>
      </c>
      <c r="G27" s="55">
        <v>0</v>
      </c>
      <c r="H27" s="56">
        <v>3770</v>
      </c>
      <c r="I27" s="56">
        <v>5108</v>
      </c>
      <c r="J27" s="56">
        <v>5097</v>
      </c>
      <c r="K27" s="56">
        <v>11250</v>
      </c>
      <c r="L27" s="38">
        <f t="shared" si="5"/>
        <v>25225</v>
      </c>
      <c r="M27" s="104">
        <v>25000</v>
      </c>
      <c r="N27" s="38">
        <f t="shared" si="6"/>
        <v>225</v>
      </c>
      <c r="O27" s="39">
        <f t="shared" si="7"/>
        <v>8.9999999999999993E-3</v>
      </c>
      <c r="P27" s="40">
        <v>100</v>
      </c>
      <c r="Q27" s="40">
        <f t="shared" si="1"/>
        <v>325</v>
      </c>
      <c r="R27" s="38">
        <f t="shared" si="8"/>
        <v>380614</v>
      </c>
      <c r="S27" s="38">
        <f t="shared" si="9"/>
        <v>3378216</v>
      </c>
      <c r="T27" s="41">
        <f t="shared" si="10"/>
        <v>2.4514091350826046</v>
      </c>
      <c r="U27" s="41">
        <f t="shared" si="11"/>
        <v>0</v>
      </c>
      <c r="V27" s="51"/>
      <c r="W27" s="41"/>
      <c r="X27" s="42"/>
      <c r="Y27" s="42"/>
      <c r="Z27" s="42"/>
      <c r="AA27" s="43" t="e">
        <f t="shared" si="2"/>
        <v>#DIV/0!</v>
      </c>
      <c r="AB27" s="43" t="e">
        <f t="shared" si="12"/>
        <v>#DIV/0!</v>
      </c>
      <c r="AC27" s="41">
        <f t="shared" si="13"/>
        <v>0</v>
      </c>
      <c r="AD27" s="39">
        <f t="shared" si="3"/>
        <v>0.14417581161408322</v>
      </c>
      <c r="AE27" s="44"/>
      <c r="AF27" s="44"/>
      <c r="AG27" s="44"/>
      <c r="AH27" s="45">
        <f t="shared" si="4"/>
        <v>0</v>
      </c>
      <c r="AI27" s="97" t="s">
        <v>445</v>
      </c>
      <c r="AJ27" s="37" t="s">
        <v>446</v>
      </c>
      <c r="AK27" s="86" t="s">
        <v>447</v>
      </c>
      <c r="AL27" s="45" t="s">
        <v>448</v>
      </c>
      <c r="AM27" s="107" t="s">
        <v>449</v>
      </c>
      <c r="AN27" s="93" t="s">
        <v>450</v>
      </c>
    </row>
    <row r="28" spans="1:40" ht="138" thickBot="1">
      <c r="A28" s="36">
        <v>43699</v>
      </c>
      <c r="B28" s="114">
        <v>0.24236111111111111</v>
      </c>
      <c r="C28" s="115">
        <v>0.75624999999999998</v>
      </c>
      <c r="D28" s="52">
        <f t="shared" si="0"/>
        <v>0.51388888888888884</v>
      </c>
      <c r="E28" s="54">
        <v>0</v>
      </c>
      <c r="F28" s="54">
        <v>0</v>
      </c>
      <c r="G28" s="55">
        <v>0</v>
      </c>
      <c r="H28" s="56">
        <v>3695</v>
      </c>
      <c r="I28" s="56">
        <v>4690</v>
      </c>
      <c r="J28" s="56">
        <v>4537</v>
      </c>
      <c r="K28" s="56">
        <v>10040</v>
      </c>
      <c r="L28" s="38">
        <f t="shared" si="5"/>
        <v>22962</v>
      </c>
      <c r="M28" s="104">
        <v>22800</v>
      </c>
      <c r="N28" s="38">
        <f t="shared" si="6"/>
        <v>162</v>
      </c>
      <c r="O28" s="39">
        <f t="shared" si="7"/>
        <v>7.1052631578947369E-3</v>
      </c>
      <c r="P28" s="40">
        <v>200</v>
      </c>
      <c r="Q28" s="40">
        <f t="shared" si="1"/>
        <v>362</v>
      </c>
      <c r="R28" s="38">
        <f t="shared" si="8"/>
        <v>403576</v>
      </c>
      <c r="S28" s="38">
        <f t="shared" si="9"/>
        <v>3401178</v>
      </c>
      <c r="T28" s="41">
        <f t="shared" si="10"/>
        <v>2.2314868804664725</v>
      </c>
      <c r="U28" s="41">
        <f t="shared" si="11"/>
        <v>0</v>
      </c>
      <c r="V28" s="51"/>
      <c r="W28" s="41"/>
      <c r="X28" s="42"/>
      <c r="Y28" s="50"/>
      <c r="Z28" s="50"/>
      <c r="AA28" s="43" t="e">
        <f t="shared" si="2"/>
        <v>#DIV/0!</v>
      </c>
      <c r="AB28" s="43" t="e">
        <f t="shared" si="12"/>
        <v>#DIV/0!</v>
      </c>
      <c r="AC28" s="41">
        <f t="shared" si="13"/>
        <v>0</v>
      </c>
      <c r="AD28" s="39">
        <f t="shared" si="3"/>
        <v>0.13124142661179697</v>
      </c>
      <c r="AE28" s="44"/>
      <c r="AF28" s="44"/>
      <c r="AG28" s="44"/>
      <c r="AH28" s="45">
        <f t="shared" si="4"/>
        <v>0</v>
      </c>
      <c r="AI28" s="97" t="s">
        <v>445</v>
      </c>
      <c r="AJ28" s="37">
        <v>0.24236111111111111</v>
      </c>
      <c r="AK28" s="86">
        <v>0.75624999999999998</v>
      </c>
      <c r="AL28" s="45">
        <f t="shared" si="14"/>
        <v>0.51388888888888884</v>
      </c>
      <c r="AM28" s="107" t="s">
        <v>449</v>
      </c>
      <c r="AN28" s="93" t="s">
        <v>451</v>
      </c>
    </row>
    <row r="29" spans="1:40" ht="125">
      <c r="A29" s="36">
        <v>43700</v>
      </c>
      <c r="B29" s="44">
        <v>0.24236111111111111</v>
      </c>
      <c r="C29" s="37">
        <v>0.7583333333333333</v>
      </c>
      <c r="D29" s="52">
        <f t="shared" si="0"/>
        <v>0.51597222222222217</v>
      </c>
      <c r="E29" s="54">
        <v>0</v>
      </c>
      <c r="F29" s="51">
        <v>0</v>
      </c>
      <c r="G29" s="54">
        <v>0</v>
      </c>
      <c r="H29" s="54">
        <v>3433</v>
      </c>
      <c r="I29" s="56">
        <v>4440</v>
      </c>
      <c r="J29" s="56">
        <v>4219</v>
      </c>
      <c r="K29" s="56">
        <v>9090</v>
      </c>
      <c r="L29" s="38">
        <f t="shared" si="5"/>
        <v>21182</v>
      </c>
      <c r="M29" s="104">
        <v>21000</v>
      </c>
      <c r="N29" s="38">
        <f t="shared" si="6"/>
        <v>182</v>
      </c>
      <c r="O29" s="39">
        <f t="shared" si="7"/>
        <v>8.6666666666666663E-3</v>
      </c>
      <c r="P29" s="40">
        <v>100</v>
      </c>
      <c r="Q29" s="40">
        <f t="shared" si="1"/>
        <v>282</v>
      </c>
      <c r="R29" s="38">
        <f t="shared" si="8"/>
        <v>424758</v>
      </c>
      <c r="S29" s="38">
        <f t="shared" si="9"/>
        <v>3422360</v>
      </c>
      <c r="T29" s="41">
        <f t="shared" si="10"/>
        <v>2.0585034013605443</v>
      </c>
      <c r="U29" s="41">
        <f t="shared" si="11"/>
        <v>0</v>
      </c>
      <c r="V29" s="51"/>
      <c r="W29" s="41"/>
      <c r="X29" s="42"/>
      <c r="Y29" s="42"/>
      <c r="Z29" s="42"/>
      <c r="AA29" s="43" t="e">
        <f t="shared" si="2"/>
        <v>#DIV/0!</v>
      </c>
      <c r="AB29" s="43" t="e">
        <f t="shared" si="12"/>
        <v>#DIV/0!</v>
      </c>
      <c r="AC29" s="41">
        <f t="shared" si="13"/>
        <v>0</v>
      </c>
      <c r="AD29" s="39">
        <f t="shared" si="3"/>
        <v>0.12106767261088248</v>
      </c>
      <c r="AE29" s="44"/>
      <c r="AF29" s="44"/>
      <c r="AG29" s="44"/>
      <c r="AH29" s="45">
        <f t="shared" si="4"/>
        <v>0</v>
      </c>
      <c r="AI29" s="97" t="s">
        <v>445</v>
      </c>
      <c r="AJ29" s="37">
        <v>0.24236111111111111</v>
      </c>
      <c r="AK29" s="86">
        <v>0.7583333333333333</v>
      </c>
      <c r="AL29" s="45">
        <f t="shared" si="14"/>
        <v>0.51597222222222217</v>
      </c>
      <c r="AM29" s="107" t="s">
        <v>449</v>
      </c>
      <c r="AN29" s="93" t="s">
        <v>452</v>
      </c>
    </row>
    <row r="30" spans="1:40" ht="137.5">
      <c r="A30" s="36">
        <v>43701</v>
      </c>
      <c r="B30" s="44">
        <v>0.24236111111111111</v>
      </c>
      <c r="C30" s="37">
        <v>0.6875</v>
      </c>
      <c r="D30" s="52">
        <f t="shared" si="0"/>
        <v>0.44513888888888886</v>
      </c>
      <c r="E30" s="51">
        <v>0</v>
      </c>
      <c r="F30" s="51">
        <v>0</v>
      </c>
      <c r="G30" s="51">
        <v>0</v>
      </c>
      <c r="H30" s="51">
        <v>3471</v>
      </c>
      <c r="I30" s="51">
        <v>4410</v>
      </c>
      <c r="J30" s="51">
        <v>4179</v>
      </c>
      <c r="K30" s="51">
        <v>9190</v>
      </c>
      <c r="L30" s="38">
        <f t="shared" si="5"/>
        <v>21250</v>
      </c>
      <c r="M30" s="104">
        <v>21100</v>
      </c>
      <c r="N30" s="38">
        <f t="shared" si="6"/>
        <v>150</v>
      </c>
      <c r="O30" s="39">
        <f t="shared" si="7"/>
        <v>7.1090047393364926E-3</v>
      </c>
      <c r="P30" s="40">
        <v>200</v>
      </c>
      <c r="Q30" s="40">
        <f t="shared" si="1"/>
        <v>350</v>
      </c>
      <c r="R30" s="38">
        <f t="shared" si="8"/>
        <v>446008</v>
      </c>
      <c r="S30" s="38">
        <f t="shared" si="9"/>
        <v>3443610</v>
      </c>
      <c r="T30" s="41">
        <f t="shared" si="10"/>
        <v>2.06511175898931</v>
      </c>
      <c r="U30" s="41">
        <f t="shared" si="11"/>
        <v>0</v>
      </c>
      <c r="V30" s="41"/>
      <c r="W30" s="41"/>
      <c r="X30" s="42"/>
      <c r="Y30" s="41"/>
      <c r="Z30" s="41"/>
      <c r="AA30" s="43" t="e">
        <f t="shared" si="2"/>
        <v>#DIV/0!</v>
      </c>
      <c r="AB30" s="43" t="e">
        <f t="shared" si="12"/>
        <v>#DIV/0!</v>
      </c>
      <c r="AC30" s="41">
        <f t="shared" si="13"/>
        <v>0</v>
      </c>
      <c r="AD30" s="39">
        <f t="shared" si="3"/>
        <v>0.12145633287608597</v>
      </c>
      <c r="AE30" s="44"/>
      <c r="AF30" s="44"/>
      <c r="AG30" s="44"/>
      <c r="AH30" s="45">
        <f t="shared" si="4"/>
        <v>0</v>
      </c>
      <c r="AI30" s="97" t="s">
        <v>445</v>
      </c>
      <c r="AJ30" s="37">
        <v>0.24236111111111111</v>
      </c>
      <c r="AK30" s="86">
        <v>0.6875</v>
      </c>
      <c r="AL30" s="45">
        <f t="shared" si="14"/>
        <v>0.44513888888888886</v>
      </c>
      <c r="AM30" s="107" t="s">
        <v>449</v>
      </c>
      <c r="AN30" s="93" t="s">
        <v>453</v>
      </c>
    </row>
    <row r="31" spans="1:40" ht="162.5">
      <c r="A31" s="36">
        <v>43702</v>
      </c>
      <c r="B31" s="37">
        <v>0.25277777777777777</v>
      </c>
      <c r="C31" s="37">
        <v>0.75138888888888899</v>
      </c>
      <c r="D31" s="52">
        <f t="shared" si="0"/>
        <v>0.49861111111111123</v>
      </c>
      <c r="E31" s="56">
        <v>0</v>
      </c>
      <c r="F31" s="56">
        <v>0</v>
      </c>
      <c r="G31" s="56">
        <v>0</v>
      </c>
      <c r="H31" s="56">
        <v>2793</v>
      </c>
      <c r="I31" s="56">
        <v>3542</v>
      </c>
      <c r="J31" s="56">
        <v>3350</v>
      </c>
      <c r="K31" s="56">
        <v>7210</v>
      </c>
      <c r="L31" s="38">
        <f t="shared" si="5"/>
        <v>16895</v>
      </c>
      <c r="M31" s="104">
        <v>16700</v>
      </c>
      <c r="N31" s="38">
        <f t="shared" si="6"/>
        <v>195</v>
      </c>
      <c r="O31" s="39">
        <f t="shared" si="7"/>
        <v>1.1676646706586826E-2</v>
      </c>
      <c r="P31" s="40">
        <v>200</v>
      </c>
      <c r="Q31" s="40">
        <f t="shared" si="1"/>
        <v>395</v>
      </c>
      <c r="R31" s="38">
        <f t="shared" si="8"/>
        <v>462903</v>
      </c>
      <c r="S31" s="38">
        <f t="shared" si="9"/>
        <v>3460505</v>
      </c>
      <c r="T31" s="41">
        <f t="shared" si="10"/>
        <v>1.6418853255587949</v>
      </c>
      <c r="U31" s="41">
        <f t="shared" si="11"/>
        <v>0</v>
      </c>
      <c r="V31" s="51"/>
      <c r="W31" s="41"/>
      <c r="X31" s="42"/>
      <c r="Y31" s="41"/>
      <c r="Z31" s="41"/>
      <c r="AA31" s="43" t="e">
        <f t="shared" si="2"/>
        <v>#DIV/0!</v>
      </c>
      <c r="AB31" s="43" t="e">
        <f t="shared" si="12"/>
        <v>#DIV/0!</v>
      </c>
      <c r="AC31" s="41">
        <f t="shared" si="13"/>
        <v>0</v>
      </c>
      <c r="AD31" s="39">
        <f t="shared" si="3"/>
        <v>9.6564929126657525E-2</v>
      </c>
      <c r="AE31" s="44"/>
      <c r="AF31" s="44"/>
      <c r="AG31" s="44"/>
      <c r="AH31" s="45">
        <f t="shared" si="4"/>
        <v>0</v>
      </c>
      <c r="AI31" s="97" t="s">
        <v>445</v>
      </c>
      <c r="AJ31" s="37">
        <v>0.25277777777777777</v>
      </c>
      <c r="AK31" s="86">
        <v>0.75138888888888899</v>
      </c>
      <c r="AL31" s="45">
        <f t="shared" si="14"/>
        <v>0.49861111111111123</v>
      </c>
      <c r="AM31" s="107" t="s">
        <v>449</v>
      </c>
      <c r="AN31" s="93" t="s">
        <v>454</v>
      </c>
    </row>
    <row r="32" spans="1:40" ht="175">
      <c r="A32" s="36">
        <v>43703</v>
      </c>
      <c r="B32" s="37">
        <v>0.24513888888888888</v>
      </c>
      <c r="C32" s="37">
        <v>0.75138888888888899</v>
      </c>
      <c r="D32" s="52">
        <f t="shared" si="0"/>
        <v>0.50625000000000009</v>
      </c>
      <c r="E32" s="56">
        <v>795</v>
      </c>
      <c r="F32" s="56">
        <v>1588</v>
      </c>
      <c r="G32" s="56">
        <v>0</v>
      </c>
      <c r="H32" s="56">
        <v>2134</v>
      </c>
      <c r="I32" s="56">
        <v>2436</v>
      </c>
      <c r="J32" s="56">
        <v>2325</v>
      </c>
      <c r="K32" s="56">
        <v>4960</v>
      </c>
      <c r="L32" s="38">
        <f t="shared" si="5"/>
        <v>14238</v>
      </c>
      <c r="M32" s="104">
        <v>14000</v>
      </c>
      <c r="N32" s="38">
        <f t="shared" si="6"/>
        <v>238</v>
      </c>
      <c r="O32" s="39">
        <f t="shared" si="7"/>
        <v>1.7000000000000001E-2</v>
      </c>
      <c r="P32" s="40">
        <v>200</v>
      </c>
      <c r="Q32" s="40">
        <f t="shared" si="1"/>
        <v>438</v>
      </c>
      <c r="R32" s="38">
        <f t="shared" si="8"/>
        <v>477141</v>
      </c>
      <c r="S32" s="38">
        <f t="shared" si="9"/>
        <v>3474743</v>
      </c>
      <c r="T32" s="41">
        <f t="shared" si="10"/>
        <v>1.383673469387755</v>
      </c>
      <c r="U32" s="41">
        <f t="shared" si="11"/>
        <v>0</v>
      </c>
      <c r="V32" s="51"/>
      <c r="W32" s="108"/>
      <c r="X32" s="42"/>
      <c r="Y32" s="41"/>
      <c r="Z32" s="41"/>
      <c r="AA32" s="43" t="e">
        <f t="shared" si="2"/>
        <v>#DIV/0!</v>
      </c>
      <c r="AB32" s="43" t="e">
        <f t="shared" si="12"/>
        <v>#DIV/0!</v>
      </c>
      <c r="AC32" s="41">
        <f t="shared" si="13"/>
        <v>0</v>
      </c>
      <c r="AD32" s="39">
        <f t="shared" si="3"/>
        <v>8.1378600823045266E-2</v>
      </c>
      <c r="AE32" s="44"/>
      <c r="AF32" s="44"/>
      <c r="AG32" s="44"/>
      <c r="AH32" s="45">
        <f t="shared" si="4"/>
        <v>0</v>
      </c>
      <c r="AI32" s="97" t="s">
        <v>457</v>
      </c>
      <c r="AJ32" s="37" t="s">
        <v>458</v>
      </c>
      <c r="AK32" s="86" t="s">
        <v>459</v>
      </c>
      <c r="AL32" s="45" t="s">
        <v>460</v>
      </c>
      <c r="AM32" s="107" t="s">
        <v>461</v>
      </c>
      <c r="AN32" s="93" t="s">
        <v>455</v>
      </c>
    </row>
    <row r="33" spans="1:40" ht="175">
      <c r="A33" s="36">
        <v>43704</v>
      </c>
      <c r="B33" s="37">
        <v>0.24305555555555555</v>
      </c>
      <c r="C33" s="37">
        <v>0.75347222222222221</v>
      </c>
      <c r="D33" s="52">
        <f t="shared" si="0"/>
        <v>0.51041666666666663</v>
      </c>
      <c r="E33" s="56">
        <v>214</v>
      </c>
      <c r="F33" s="56">
        <v>316</v>
      </c>
      <c r="G33" s="56">
        <v>0</v>
      </c>
      <c r="H33" s="56">
        <v>3134</v>
      </c>
      <c r="I33" s="56">
        <v>3471</v>
      </c>
      <c r="J33" s="56">
        <v>3314</v>
      </c>
      <c r="K33" s="56">
        <v>7240</v>
      </c>
      <c r="L33" s="38">
        <f t="shared" si="5"/>
        <v>17689</v>
      </c>
      <c r="M33" s="104">
        <v>17500</v>
      </c>
      <c r="N33" s="38">
        <f t="shared" si="6"/>
        <v>189</v>
      </c>
      <c r="O33" s="39">
        <f t="shared" si="7"/>
        <v>1.0800000000000001E-2</v>
      </c>
      <c r="P33" s="40">
        <v>100</v>
      </c>
      <c r="Q33" s="40">
        <f t="shared" si="1"/>
        <v>289</v>
      </c>
      <c r="R33" s="38">
        <f t="shared" si="8"/>
        <v>494830</v>
      </c>
      <c r="S33" s="38">
        <f t="shared" si="9"/>
        <v>3492432</v>
      </c>
      <c r="T33" s="41">
        <f t="shared" si="10"/>
        <v>1.7190476190476192</v>
      </c>
      <c r="U33" s="41">
        <f t="shared" si="11"/>
        <v>0</v>
      </c>
      <c r="V33" s="51"/>
      <c r="W33" s="41"/>
      <c r="X33" s="42"/>
      <c r="Y33" s="41"/>
      <c r="Z33" s="41"/>
      <c r="AA33" s="43" t="e">
        <f t="shared" si="2"/>
        <v>#DIV/0!</v>
      </c>
      <c r="AB33" s="43" t="e">
        <f t="shared" si="12"/>
        <v>#DIV/0!</v>
      </c>
      <c r="AC33" s="41">
        <f t="shared" si="13"/>
        <v>0</v>
      </c>
      <c r="AD33" s="39">
        <f t="shared" si="3"/>
        <v>0.10110310928212163</v>
      </c>
      <c r="AE33" s="44"/>
      <c r="AF33" s="44"/>
      <c r="AG33" s="44"/>
      <c r="AH33" s="45">
        <f t="shared" si="4"/>
        <v>0</v>
      </c>
      <c r="AI33" s="97" t="s">
        <v>462</v>
      </c>
      <c r="AJ33" s="37" t="s">
        <v>463</v>
      </c>
      <c r="AK33" s="86" t="s">
        <v>464</v>
      </c>
      <c r="AL33" s="45" t="s">
        <v>465</v>
      </c>
      <c r="AM33" s="107" t="s">
        <v>466</v>
      </c>
      <c r="AN33" s="93" t="s">
        <v>456</v>
      </c>
    </row>
    <row r="34" spans="1:40" ht="162.5">
      <c r="A34" s="36">
        <v>43705</v>
      </c>
      <c r="B34" s="37">
        <v>0.24652777777777779</v>
      </c>
      <c r="C34" s="37">
        <v>0.75694444444444453</v>
      </c>
      <c r="D34" s="52">
        <f t="shared" si="0"/>
        <v>0.51041666666666674</v>
      </c>
      <c r="E34" s="56">
        <v>1705</v>
      </c>
      <c r="F34" s="56">
        <v>2294</v>
      </c>
      <c r="G34" s="56">
        <v>0</v>
      </c>
      <c r="H34" s="56">
        <v>4051</v>
      </c>
      <c r="I34" s="56">
        <v>4490</v>
      </c>
      <c r="J34" s="56">
        <v>4278</v>
      </c>
      <c r="K34" s="56">
        <v>9310</v>
      </c>
      <c r="L34" s="38">
        <f t="shared" si="5"/>
        <v>26128</v>
      </c>
      <c r="M34" s="104">
        <v>25900</v>
      </c>
      <c r="N34" s="38">
        <f t="shared" si="6"/>
        <v>228</v>
      </c>
      <c r="O34" s="39">
        <f t="shared" si="7"/>
        <v>8.8030888030888026E-3</v>
      </c>
      <c r="P34" s="40">
        <v>200</v>
      </c>
      <c r="Q34" s="40">
        <f t="shared" si="1"/>
        <v>428</v>
      </c>
      <c r="R34" s="38">
        <f t="shared" si="8"/>
        <v>520958</v>
      </c>
      <c r="S34" s="38">
        <f t="shared" si="9"/>
        <v>3518560</v>
      </c>
      <c r="T34" s="41">
        <f t="shared" si="10"/>
        <v>2.5391642371234209</v>
      </c>
      <c r="U34" s="41">
        <f t="shared" si="11"/>
        <v>0</v>
      </c>
      <c r="V34" s="51"/>
      <c r="W34" s="41"/>
      <c r="X34" s="42"/>
      <c r="Y34" s="41"/>
      <c r="Z34" s="41"/>
      <c r="AA34" s="43" t="e">
        <f t="shared" si="2"/>
        <v>#DIV/0!</v>
      </c>
      <c r="AB34" s="43" t="e">
        <f t="shared" si="12"/>
        <v>#DIV/0!</v>
      </c>
      <c r="AC34" s="41">
        <f t="shared" si="13"/>
        <v>0</v>
      </c>
      <c r="AD34" s="39">
        <f t="shared" si="3"/>
        <v>0.14933699131229997</v>
      </c>
      <c r="AE34" s="44">
        <v>0.38541666666666669</v>
      </c>
      <c r="AF34" s="44">
        <v>0.37291666666666662</v>
      </c>
      <c r="AG34" s="44" t="s">
        <v>467</v>
      </c>
      <c r="AH34" s="45">
        <f t="shared" si="4"/>
        <v>1.2500000000000067E-2</v>
      </c>
      <c r="AI34" s="97" t="s">
        <v>468</v>
      </c>
      <c r="AJ34" s="37" t="s">
        <v>469</v>
      </c>
      <c r="AK34" s="44" t="s">
        <v>470</v>
      </c>
      <c r="AL34" s="45" t="s">
        <v>471</v>
      </c>
      <c r="AM34" s="107" t="s">
        <v>472</v>
      </c>
      <c r="AN34" s="93" t="s">
        <v>473</v>
      </c>
    </row>
    <row r="35" spans="1:40" ht="175">
      <c r="A35" s="36">
        <v>43706</v>
      </c>
      <c r="B35" s="37">
        <v>0.25069444444444444</v>
      </c>
      <c r="C35" s="37">
        <v>0.75347222222222221</v>
      </c>
      <c r="D35" s="52">
        <f t="shared" si="0"/>
        <v>0.50277777777777777</v>
      </c>
      <c r="E35" s="54">
        <v>1864</v>
      </c>
      <c r="F35" s="54">
        <v>2566</v>
      </c>
      <c r="G35" s="55">
        <v>0</v>
      </c>
      <c r="H35" s="56">
        <v>3764</v>
      </c>
      <c r="I35" s="56">
        <v>4160</v>
      </c>
      <c r="J35" s="56">
        <v>3926</v>
      </c>
      <c r="K35" s="56">
        <v>8540</v>
      </c>
      <c r="L35" s="38">
        <f t="shared" si="5"/>
        <v>24820</v>
      </c>
      <c r="M35" s="104">
        <v>24600</v>
      </c>
      <c r="N35" s="38">
        <f t="shared" si="6"/>
        <v>220</v>
      </c>
      <c r="O35" s="39">
        <f t="shared" si="7"/>
        <v>8.9430894308943094E-3</v>
      </c>
      <c r="P35" s="40">
        <v>300</v>
      </c>
      <c r="Q35" s="40">
        <f t="shared" si="1"/>
        <v>520</v>
      </c>
      <c r="R35" s="38">
        <f t="shared" si="8"/>
        <v>545778</v>
      </c>
      <c r="S35" s="38">
        <f t="shared" si="9"/>
        <v>3543380</v>
      </c>
      <c r="T35" s="41">
        <f t="shared" si="10"/>
        <v>2.4120505344995142</v>
      </c>
      <c r="U35" s="41">
        <f t="shared" si="11"/>
        <v>0</v>
      </c>
      <c r="V35" s="51"/>
      <c r="W35" s="41"/>
      <c r="X35" s="42"/>
      <c r="Y35" s="41"/>
      <c r="Z35" s="41"/>
      <c r="AA35" s="43" t="e">
        <f t="shared" si="2"/>
        <v>#DIV/0!</v>
      </c>
      <c r="AB35" s="43" t="e">
        <f t="shared" si="12"/>
        <v>#DIV/0!</v>
      </c>
      <c r="AC35" s="41">
        <f t="shared" si="13"/>
        <v>0</v>
      </c>
      <c r="AD35" s="39">
        <f t="shared" si="3"/>
        <v>0.14186099679926839</v>
      </c>
      <c r="AE35" s="44"/>
      <c r="AF35" s="44"/>
      <c r="AG35" s="44"/>
      <c r="AH35" s="45">
        <f t="shared" si="4"/>
        <v>0</v>
      </c>
      <c r="AI35" s="97" t="s">
        <v>474</v>
      </c>
      <c r="AJ35" s="44" t="s">
        <v>475</v>
      </c>
      <c r="AK35" s="44" t="s">
        <v>476</v>
      </c>
      <c r="AL35" s="45" t="s">
        <v>477</v>
      </c>
      <c r="AM35" s="107" t="s">
        <v>478</v>
      </c>
      <c r="AN35" s="93" t="s">
        <v>479</v>
      </c>
    </row>
    <row r="36" spans="1:40" ht="137.5">
      <c r="A36" s="36">
        <v>43707</v>
      </c>
      <c r="B36" s="37">
        <v>0.24513888888888888</v>
      </c>
      <c r="C36" s="37">
        <v>0.76041666666666663</v>
      </c>
      <c r="D36" s="52">
        <f t="shared" si="0"/>
        <v>0.51527777777777772</v>
      </c>
      <c r="E36" s="54">
        <v>2147</v>
      </c>
      <c r="F36" s="54">
        <v>2547</v>
      </c>
      <c r="G36" s="55">
        <v>0</v>
      </c>
      <c r="H36" s="56">
        <v>3714</v>
      </c>
      <c r="I36" s="56">
        <v>4076</v>
      </c>
      <c r="J36" s="56">
        <v>3836</v>
      </c>
      <c r="K36" s="56">
        <v>8070</v>
      </c>
      <c r="L36" s="38">
        <f t="shared" si="5"/>
        <v>24390</v>
      </c>
      <c r="M36" s="104">
        <v>24100</v>
      </c>
      <c r="N36" s="38">
        <f t="shared" si="6"/>
        <v>290</v>
      </c>
      <c r="O36" s="39">
        <f t="shared" si="7"/>
        <v>1.2033195020746889E-2</v>
      </c>
      <c r="P36" s="40">
        <v>200</v>
      </c>
      <c r="Q36" s="40">
        <f t="shared" si="1"/>
        <v>490</v>
      </c>
      <c r="R36" s="38">
        <f t="shared" si="8"/>
        <v>570168</v>
      </c>
      <c r="S36" s="38">
        <f t="shared" si="9"/>
        <v>3567770</v>
      </c>
      <c r="T36" s="41">
        <f t="shared" si="10"/>
        <v>2.370262390670554</v>
      </c>
      <c r="U36" s="41">
        <f t="shared" si="11"/>
        <v>0</v>
      </c>
      <c r="V36" s="51"/>
      <c r="W36" s="41"/>
      <c r="X36" s="42"/>
      <c r="Y36" s="51"/>
      <c r="Z36" s="41"/>
      <c r="AA36" s="43" t="e">
        <f t="shared" si="2"/>
        <v>#DIV/0!</v>
      </c>
      <c r="AB36" s="43" t="e">
        <f t="shared" si="12"/>
        <v>#DIV/0!</v>
      </c>
      <c r="AC36" s="41">
        <f t="shared" si="13"/>
        <v>0</v>
      </c>
      <c r="AD36" s="39">
        <f t="shared" si="3"/>
        <v>0.13940329218106995</v>
      </c>
      <c r="AE36" s="44">
        <v>0.33611111111111108</v>
      </c>
      <c r="AF36" s="44">
        <v>0.32777777777777778</v>
      </c>
      <c r="AG36" s="44" t="s">
        <v>467</v>
      </c>
      <c r="AH36" s="45">
        <f t="shared" si="4"/>
        <v>8.3333333333333037E-3</v>
      </c>
      <c r="AI36" s="97" t="s">
        <v>480</v>
      </c>
      <c r="AJ36" s="44">
        <v>0.24513888888888888</v>
      </c>
      <c r="AK36" s="44">
        <v>0.76041666666666663</v>
      </c>
      <c r="AL36" s="45">
        <f>AK36-AJ36</f>
        <v>0.51527777777777772</v>
      </c>
      <c r="AM36" s="107" t="s">
        <v>481</v>
      </c>
      <c r="AN36" s="93" t="s">
        <v>482</v>
      </c>
    </row>
    <row r="37" spans="1:40" s="91" customFormat="1" ht="137.5">
      <c r="A37" s="36">
        <v>43708</v>
      </c>
      <c r="B37" s="103">
        <v>0.25</v>
      </c>
      <c r="C37" s="103">
        <v>0.6875</v>
      </c>
      <c r="D37" s="52">
        <f t="shared" si="0"/>
        <v>0.4375</v>
      </c>
      <c r="E37" s="104">
        <v>2183</v>
      </c>
      <c r="F37" s="104">
        <v>2575</v>
      </c>
      <c r="G37" s="104">
        <v>0</v>
      </c>
      <c r="H37" s="104">
        <v>3875</v>
      </c>
      <c r="I37" s="104">
        <v>3682</v>
      </c>
      <c r="J37" s="104">
        <v>3859</v>
      </c>
      <c r="K37" s="104">
        <v>8190</v>
      </c>
      <c r="L37" s="38">
        <f t="shared" si="5"/>
        <v>24364</v>
      </c>
      <c r="M37" s="104">
        <v>24200</v>
      </c>
      <c r="N37" s="38">
        <f t="shared" si="6"/>
        <v>164</v>
      </c>
      <c r="O37" s="39">
        <f t="shared" si="7"/>
        <v>6.7768595041322313E-3</v>
      </c>
      <c r="P37" s="104">
        <v>100</v>
      </c>
      <c r="Q37" s="104">
        <f t="shared" si="1"/>
        <v>264</v>
      </c>
      <c r="R37" s="38">
        <f t="shared" si="8"/>
        <v>594532</v>
      </c>
      <c r="S37" s="38">
        <f t="shared" si="9"/>
        <v>3592134</v>
      </c>
      <c r="T37" s="41">
        <f t="shared" si="10"/>
        <v>2.3677356656948492</v>
      </c>
      <c r="U37" s="41">
        <f t="shared" si="11"/>
        <v>0</v>
      </c>
      <c r="V37" s="104"/>
      <c r="W37" s="104"/>
      <c r="X37" s="104"/>
      <c r="Y37" s="104"/>
      <c r="Z37" s="104"/>
      <c r="AA37" s="43" t="e">
        <f t="shared" si="2"/>
        <v>#DIV/0!</v>
      </c>
      <c r="AB37" s="43" t="e">
        <f t="shared" si="12"/>
        <v>#DIV/0!</v>
      </c>
      <c r="AC37" s="41">
        <f t="shared" si="13"/>
        <v>0</v>
      </c>
      <c r="AD37" s="39">
        <f t="shared" si="3"/>
        <v>0.13925468678555097</v>
      </c>
      <c r="AE37" s="103">
        <v>0.68263888888888891</v>
      </c>
      <c r="AF37" s="103">
        <v>0.66666666666666663</v>
      </c>
      <c r="AG37" s="104" t="s">
        <v>483</v>
      </c>
      <c r="AH37" s="45">
        <f t="shared" si="4"/>
        <v>1.5972222222222276E-2</v>
      </c>
      <c r="AI37" s="97" t="s">
        <v>484</v>
      </c>
      <c r="AJ37" s="116" t="s">
        <v>487</v>
      </c>
      <c r="AK37" s="116" t="s">
        <v>488</v>
      </c>
      <c r="AL37" s="45" t="s">
        <v>489</v>
      </c>
      <c r="AM37" s="98" t="s">
        <v>485</v>
      </c>
      <c r="AN37" s="93" t="s">
        <v>486</v>
      </c>
    </row>
  </sheetData>
  <mergeCells count="8">
    <mergeCell ref="L4:T4"/>
    <mergeCell ref="AE4:AH4"/>
    <mergeCell ref="AI4:AM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sheetPr codeName="Sheet2"/>
  <dimension ref="A1:L31"/>
  <sheetViews>
    <sheetView workbookViewId="0">
      <selection activeCell="F4" sqref="F4"/>
    </sheetView>
  </sheetViews>
  <sheetFormatPr defaultRowHeight="14.5"/>
  <cols>
    <col min="1" max="1" width="9.7265625" bestFit="1" customWidth="1"/>
    <col min="2" max="2" width="12.26953125" bestFit="1" customWidth="1"/>
    <col min="4" max="4" width="9.1796875" customWidth="1"/>
    <col min="5" max="5" width="11.7265625" bestFit="1" customWidth="1"/>
    <col min="9" max="9" width="0" hidden="1" customWidth="1"/>
  </cols>
  <sheetData>
    <row r="1" spans="1:12">
      <c r="A1" s="5" t="s">
        <v>14</v>
      </c>
      <c r="B1" s="5" t="s">
        <v>31</v>
      </c>
      <c r="C1" s="5" t="s">
        <v>3</v>
      </c>
      <c r="D1" s="5" t="s">
        <v>32</v>
      </c>
      <c r="E1" s="5" t="s">
        <v>33</v>
      </c>
      <c r="F1" s="5" t="s">
        <v>3</v>
      </c>
      <c r="G1" s="5" t="s">
        <v>34</v>
      </c>
      <c r="H1" s="5" t="s">
        <v>35</v>
      </c>
      <c r="I1" s="4"/>
    </row>
    <row r="2" spans="1:12">
      <c r="A2" s="6">
        <v>42979</v>
      </c>
      <c r="B2" s="7">
        <v>32274.83</v>
      </c>
      <c r="C2" s="7">
        <v>99.590900000000005</v>
      </c>
      <c r="D2" s="8">
        <v>27.669152</v>
      </c>
      <c r="E2" s="9">
        <f>(B2-32221.2946)*1000</f>
        <v>53535.400000000664</v>
      </c>
      <c r="F2" s="9">
        <f>(C2-99.4424)*1000</f>
        <v>148.49999999999852</v>
      </c>
      <c r="G2" s="8">
        <v>53936</v>
      </c>
      <c r="H2" s="8">
        <f>G2-E2</f>
        <v>400.59999999933643</v>
      </c>
      <c r="I2" s="3">
        <f>(D2-27.6414)*1000</f>
        <v>27.751999999999555</v>
      </c>
    </row>
    <row r="3" spans="1:12">
      <c r="A3" s="6">
        <v>42980</v>
      </c>
      <c r="B3" s="8">
        <v>32330.441800000001</v>
      </c>
      <c r="C3" s="7">
        <v>99.740300000000005</v>
      </c>
      <c r="D3" s="8">
        <v>27.698124</v>
      </c>
      <c r="E3" s="9">
        <f>(B3-B2)*1000</f>
        <v>55611.799999998766</v>
      </c>
      <c r="F3" s="9">
        <f>(C3-C2)*1000</f>
        <v>149.39999999999998</v>
      </c>
      <c r="G3" s="8">
        <v>56033</v>
      </c>
      <c r="H3" s="8">
        <f t="shared" ref="H3:H24" si="0">G3-E3</f>
        <v>421.200000001234</v>
      </c>
      <c r="I3" s="3">
        <f>(D3-D2)*1000</f>
        <v>28.971999999999554</v>
      </c>
      <c r="J3">
        <f>(D3-D2)*1000</f>
        <v>28.971999999999554</v>
      </c>
    </row>
    <row r="4" spans="1:12">
      <c r="A4" s="6">
        <v>42981</v>
      </c>
      <c r="B4" s="8">
        <v>32382.2428</v>
      </c>
      <c r="C4" s="7">
        <v>99.881799999999998</v>
      </c>
      <c r="D4" s="8">
        <v>27.726592</v>
      </c>
      <c r="E4" s="9">
        <f t="shared" ref="E4:E24" si="1">(B4-B3)*1000</f>
        <v>51800.999999999476</v>
      </c>
      <c r="F4" s="9">
        <f t="shared" ref="F4:F23" si="2">(C4-C3)*1000</f>
        <v>141.49999999999352</v>
      </c>
      <c r="G4" s="8">
        <v>52137</v>
      </c>
      <c r="H4" s="8">
        <f t="shared" si="0"/>
        <v>336.00000000052387</v>
      </c>
      <c r="I4" s="3">
        <f t="shared" ref="I4:I24" si="3">(D4-D3)*1000</f>
        <v>28.46800000000016</v>
      </c>
      <c r="J4">
        <f t="shared" ref="J4:J24" si="4">(D4-D3)*1000</f>
        <v>28.46800000000016</v>
      </c>
      <c r="L4" s="10">
        <f>F4-J4</f>
        <v>113.03199999999336</v>
      </c>
    </row>
    <row r="5" spans="1:12">
      <c r="A5" s="6">
        <v>42982</v>
      </c>
      <c r="B5" s="8">
        <v>32430.239399999999</v>
      </c>
      <c r="C5" s="7">
        <v>99.953500000000005</v>
      </c>
      <c r="D5" s="8">
        <v>27.755963999999999</v>
      </c>
      <c r="E5" s="9">
        <f t="shared" si="1"/>
        <v>47996.59999999858</v>
      </c>
      <c r="F5" s="9">
        <f t="shared" si="2"/>
        <v>71.70000000000698</v>
      </c>
      <c r="G5" s="8">
        <v>48320</v>
      </c>
      <c r="H5" s="8">
        <f t="shared" si="0"/>
        <v>323.40000000142027</v>
      </c>
      <c r="I5" s="3">
        <f t="shared" si="3"/>
        <v>29.371999999998621</v>
      </c>
      <c r="J5">
        <f t="shared" si="4"/>
        <v>29.371999999998621</v>
      </c>
    </row>
    <row r="6" spans="1:12">
      <c r="A6" s="6">
        <v>42983</v>
      </c>
      <c r="B6" s="8">
        <v>32474.865699999998</v>
      </c>
      <c r="C6" s="8">
        <v>100.0947</v>
      </c>
      <c r="D6" s="8">
        <v>27.785312000000001</v>
      </c>
      <c r="E6" s="9">
        <f t="shared" si="1"/>
        <v>44626.299999999901</v>
      </c>
      <c r="F6" s="9">
        <f t="shared" si="2"/>
        <v>141.19999999999777</v>
      </c>
      <c r="G6" s="8">
        <v>44921</v>
      </c>
      <c r="H6" s="8">
        <f t="shared" si="0"/>
        <v>294.70000000009895</v>
      </c>
      <c r="I6" s="3">
        <f t="shared" si="3"/>
        <v>29.348000000002372</v>
      </c>
      <c r="J6">
        <f t="shared" si="4"/>
        <v>29.348000000002372</v>
      </c>
    </row>
    <row r="7" spans="1:12">
      <c r="A7" s="6">
        <v>42984</v>
      </c>
      <c r="B7" s="8">
        <v>32511.5792</v>
      </c>
      <c r="C7" s="8">
        <v>100.2381</v>
      </c>
      <c r="D7" s="8">
        <v>27.814824000000002</v>
      </c>
      <c r="E7" s="9">
        <f t="shared" si="1"/>
        <v>36713.500000001659</v>
      </c>
      <c r="F7" s="9">
        <f t="shared" si="2"/>
        <v>143.39999999999975</v>
      </c>
      <c r="G7" s="8">
        <v>36881</v>
      </c>
      <c r="H7" s="8">
        <f t="shared" si="0"/>
        <v>167.49999999834108</v>
      </c>
      <c r="I7" s="3">
        <f t="shared" si="3"/>
        <v>29.512000000000427</v>
      </c>
      <c r="J7">
        <f t="shared" si="4"/>
        <v>29.512000000000427</v>
      </c>
    </row>
    <row r="8" spans="1:12">
      <c r="A8" s="6">
        <v>42985</v>
      </c>
      <c r="B8" s="8">
        <v>32550.062099999999</v>
      </c>
      <c r="C8" s="8">
        <v>100.37730000000001</v>
      </c>
      <c r="D8" s="8">
        <v>27.843252</v>
      </c>
      <c r="E8" s="9">
        <f t="shared" si="1"/>
        <v>38482.899999999063</v>
      </c>
      <c r="F8" s="9">
        <f t="shared" si="2"/>
        <v>139.20000000000243</v>
      </c>
      <c r="G8" s="8">
        <v>38670</v>
      </c>
      <c r="H8" s="8">
        <f t="shared" si="0"/>
        <v>187.10000000093714</v>
      </c>
      <c r="I8" s="3">
        <f t="shared" si="3"/>
        <v>28.427999999998121</v>
      </c>
      <c r="J8">
        <f t="shared" si="4"/>
        <v>28.427999999998121</v>
      </c>
    </row>
    <row r="9" spans="1:12">
      <c r="A9" s="6">
        <v>42986</v>
      </c>
      <c r="B9" s="8">
        <v>32598.907500000001</v>
      </c>
      <c r="C9" s="8">
        <v>100.4556</v>
      </c>
      <c r="D9" s="8">
        <v>27.87135</v>
      </c>
      <c r="E9" s="9">
        <f t="shared" si="1"/>
        <v>48845.400000001973</v>
      </c>
      <c r="F9" s="9">
        <f t="shared" si="2"/>
        <v>78.299999999998704</v>
      </c>
      <c r="G9" s="8">
        <v>49145</v>
      </c>
      <c r="H9" s="8">
        <f t="shared" si="0"/>
        <v>299.59999999802676</v>
      </c>
      <c r="I9" s="3">
        <f t="shared" si="3"/>
        <v>28.097999999999956</v>
      </c>
      <c r="J9">
        <f t="shared" si="4"/>
        <v>28.097999999999956</v>
      </c>
    </row>
    <row r="10" spans="1:12">
      <c r="A10" s="6">
        <v>42987</v>
      </c>
      <c r="B10" s="7">
        <v>32639.05</v>
      </c>
      <c r="C10" s="7">
        <v>100.6</v>
      </c>
      <c r="D10" s="8">
        <v>27.898</v>
      </c>
      <c r="E10" s="9">
        <f t="shared" si="1"/>
        <v>40142.499999998108</v>
      </c>
      <c r="F10" s="9">
        <f t="shared" si="2"/>
        <v>144.39999999999031</v>
      </c>
      <c r="G10" s="8">
        <v>40444</v>
      </c>
      <c r="H10" s="8">
        <f t="shared" si="0"/>
        <v>301.50000000189175</v>
      </c>
      <c r="I10" s="3">
        <f t="shared" si="3"/>
        <v>26.650000000000063</v>
      </c>
      <c r="J10">
        <f t="shared" si="4"/>
        <v>26.650000000000063</v>
      </c>
    </row>
    <row r="11" spans="1:12">
      <c r="A11" s="6">
        <v>42988</v>
      </c>
      <c r="B11" s="8">
        <v>32684.090499999998</v>
      </c>
      <c r="C11" s="8">
        <v>100.76179999999999</v>
      </c>
      <c r="D11" s="8">
        <v>27.929093999999999</v>
      </c>
      <c r="E11" s="9">
        <f t="shared" si="1"/>
        <v>45040.499999999156</v>
      </c>
      <c r="F11" s="9">
        <f t="shared" si="2"/>
        <v>161.7999999999995</v>
      </c>
      <c r="G11" s="8">
        <v>45309</v>
      </c>
      <c r="H11" s="8">
        <f t="shared" si="0"/>
        <v>268.50000000084401</v>
      </c>
      <c r="I11" s="3">
        <f t="shared" si="3"/>
        <v>31.093999999999511</v>
      </c>
      <c r="J11">
        <f t="shared" si="4"/>
        <v>31.093999999999511</v>
      </c>
    </row>
    <row r="12" spans="1:12">
      <c r="A12" s="6">
        <v>42989</v>
      </c>
      <c r="B12" s="8">
        <v>32729.843499999999</v>
      </c>
      <c r="C12" s="8">
        <v>100.9143</v>
      </c>
      <c r="D12" s="8">
        <v>27.95712</v>
      </c>
      <c r="E12" s="9">
        <f t="shared" si="1"/>
        <v>45753.000000000611</v>
      </c>
      <c r="F12" s="9">
        <f t="shared" si="2"/>
        <v>152.50000000000341</v>
      </c>
      <c r="G12" s="8">
        <v>46061</v>
      </c>
      <c r="H12" s="8">
        <f t="shared" si="0"/>
        <v>307.99999999938882</v>
      </c>
      <c r="I12" s="3">
        <f t="shared" si="3"/>
        <v>28.02600000000055</v>
      </c>
      <c r="J12">
        <f t="shared" si="4"/>
        <v>28.02600000000055</v>
      </c>
    </row>
    <row r="13" spans="1:12">
      <c r="A13" s="6">
        <v>42990</v>
      </c>
      <c r="B13" s="7">
        <v>32767.4</v>
      </c>
      <c r="C13" s="8">
        <v>101.0654</v>
      </c>
      <c r="D13" s="8">
        <v>27.985199999999999</v>
      </c>
      <c r="E13" s="9">
        <f t="shared" si="1"/>
        <v>37556.500000002416</v>
      </c>
      <c r="F13" s="9">
        <f t="shared" si="2"/>
        <v>151.09999999999957</v>
      </c>
      <c r="G13" s="8">
        <v>37846</v>
      </c>
      <c r="H13" s="8">
        <f t="shared" si="0"/>
        <v>289.49999999758438</v>
      </c>
      <c r="I13" s="3">
        <f t="shared" si="3"/>
        <v>28.079999999999217</v>
      </c>
      <c r="J13">
        <f t="shared" si="4"/>
        <v>28.079999999999217</v>
      </c>
    </row>
    <row r="14" spans="1:12">
      <c r="A14" s="6">
        <v>42991</v>
      </c>
      <c r="B14" s="8">
        <v>32805.664900000003</v>
      </c>
      <c r="C14" s="8">
        <v>101.2166</v>
      </c>
      <c r="D14" s="8">
        <v>28.014050000000001</v>
      </c>
      <c r="E14" s="9">
        <f t="shared" si="1"/>
        <v>38264.900000001944</v>
      </c>
      <c r="F14" s="9">
        <f t="shared" si="2"/>
        <v>151.20000000000289</v>
      </c>
      <c r="G14" s="8">
        <v>38432</v>
      </c>
      <c r="H14" s="8">
        <f t="shared" si="0"/>
        <v>167.09999999805586</v>
      </c>
      <c r="I14" s="3">
        <f t="shared" si="3"/>
        <v>28.850000000002041</v>
      </c>
      <c r="J14">
        <f t="shared" si="4"/>
        <v>28.850000000002041</v>
      </c>
    </row>
    <row r="15" spans="1:12">
      <c r="A15" s="6">
        <v>42992</v>
      </c>
      <c r="B15" s="7">
        <v>32831.498</v>
      </c>
      <c r="C15" s="8">
        <v>101.3699</v>
      </c>
      <c r="D15" s="8">
        <v>28.040644</v>
      </c>
      <c r="E15" s="9">
        <f t="shared" si="1"/>
        <v>25833.099999996193</v>
      </c>
      <c r="F15" s="9">
        <f t="shared" si="2"/>
        <v>153.30000000000155</v>
      </c>
      <c r="G15" s="8">
        <v>25942</v>
      </c>
      <c r="H15" s="8">
        <f t="shared" si="0"/>
        <v>108.90000000380678</v>
      </c>
      <c r="I15" s="3">
        <f t="shared" si="3"/>
        <v>26.59399999999934</v>
      </c>
      <c r="J15">
        <f t="shared" si="4"/>
        <v>26.59399999999934</v>
      </c>
    </row>
    <row r="16" spans="1:12">
      <c r="A16" s="6">
        <v>42993</v>
      </c>
      <c r="B16" s="8">
        <v>32864.815300000002</v>
      </c>
      <c r="C16" s="8">
        <v>101.5352</v>
      </c>
      <c r="D16" s="8">
        <v>28.070074000000002</v>
      </c>
      <c r="E16" s="9">
        <f t="shared" si="1"/>
        <v>33317.300000002433</v>
      </c>
      <c r="F16" s="9">
        <f t="shared" si="2"/>
        <v>165.300000000002</v>
      </c>
      <c r="G16" s="8">
        <v>33477</v>
      </c>
      <c r="H16" s="8">
        <f t="shared" si="0"/>
        <v>159.69999999756692</v>
      </c>
      <c r="I16" s="3">
        <f t="shared" si="3"/>
        <v>29.430000000001399</v>
      </c>
      <c r="J16">
        <f t="shared" si="4"/>
        <v>29.430000000001399</v>
      </c>
    </row>
    <row r="17" spans="1:10">
      <c r="A17" s="6">
        <v>42994</v>
      </c>
      <c r="B17" s="8">
        <v>32904.8773</v>
      </c>
      <c r="C17" s="8">
        <v>101.68859999999999</v>
      </c>
      <c r="D17" s="8">
        <v>28.099014</v>
      </c>
      <c r="E17" s="9">
        <f t="shared" si="1"/>
        <v>40061.999999998079</v>
      </c>
      <c r="F17" s="9">
        <f t="shared" si="2"/>
        <v>153.39999999999065</v>
      </c>
      <c r="G17" s="8">
        <v>40282</v>
      </c>
      <c r="H17" s="8">
        <f t="shared" si="0"/>
        <v>220.00000000192085</v>
      </c>
      <c r="I17" s="3">
        <f t="shared" si="3"/>
        <v>28.939999999998633</v>
      </c>
      <c r="J17">
        <f t="shared" si="4"/>
        <v>28.939999999998633</v>
      </c>
    </row>
    <row r="18" spans="1:10">
      <c r="A18" s="6">
        <v>42995</v>
      </c>
      <c r="B18" s="7">
        <v>32937.347999999998</v>
      </c>
      <c r="C18" s="8">
        <v>101.8541</v>
      </c>
      <c r="D18" s="8">
        <v>28.126003999999998</v>
      </c>
      <c r="E18" s="9">
        <f t="shared" si="1"/>
        <v>32470.699999998033</v>
      </c>
      <c r="F18" s="9">
        <f t="shared" si="2"/>
        <v>165.50000000000864</v>
      </c>
      <c r="G18" s="8">
        <v>32666</v>
      </c>
      <c r="H18" s="8">
        <f t="shared" si="0"/>
        <v>195.30000000196742</v>
      </c>
      <c r="I18" s="3">
        <f t="shared" si="3"/>
        <v>26.989999999997849</v>
      </c>
      <c r="J18">
        <f t="shared" si="4"/>
        <v>26.989999999997849</v>
      </c>
    </row>
    <row r="19" spans="1:10">
      <c r="A19" s="6">
        <v>42996</v>
      </c>
      <c r="B19" s="8">
        <v>32967.468399999998</v>
      </c>
      <c r="C19" s="8">
        <v>102.0074</v>
      </c>
      <c r="D19" s="8">
        <v>28.154160000000001</v>
      </c>
      <c r="E19" s="9">
        <f t="shared" si="1"/>
        <v>30120.39999999979</v>
      </c>
      <c r="F19" s="9">
        <f t="shared" si="2"/>
        <v>153.30000000000155</v>
      </c>
      <c r="G19" s="8">
        <v>30246</v>
      </c>
      <c r="H19" s="8">
        <f t="shared" si="0"/>
        <v>125.60000000020955</v>
      </c>
      <c r="I19" s="3">
        <f t="shared" si="3"/>
        <v>28.156000000002734</v>
      </c>
      <c r="J19">
        <f t="shared" si="4"/>
        <v>28.156000000002734</v>
      </c>
    </row>
    <row r="20" spans="1:10">
      <c r="A20" s="6">
        <v>42997</v>
      </c>
      <c r="B20" s="7">
        <v>32999.550000000003</v>
      </c>
      <c r="C20" s="7">
        <v>102.15</v>
      </c>
      <c r="D20" s="8">
        <v>28.181999999999999</v>
      </c>
      <c r="E20" s="9">
        <f t="shared" si="1"/>
        <v>32081.600000004983</v>
      </c>
      <c r="F20" s="9">
        <f t="shared" si="2"/>
        <v>142.60000000000161</v>
      </c>
      <c r="G20" s="8">
        <v>32263</v>
      </c>
      <c r="H20" s="8">
        <f t="shared" si="0"/>
        <v>181.39999999501742</v>
      </c>
      <c r="I20" s="3">
        <f t="shared" si="3"/>
        <v>27.839999999997644</v>
      </c>
      <c r="J20">
        <f t="shared" si="4"/>
        <v>27.839999999997644</v>
      </c>
    </row>
    <row r="21" spans="1:10">
      <c r="A21" s="6">
        <v>42998</v>
      </c>
      <c r="B21" s="8">
        <v>33026.817499999997</v>
      </c>
      <c r="C21" s="8">
        <v>102.3175</v>
      </c>
      <c r="D21" s="8">
        <v>28.211179999999999</v>
      </c>
      <c r="E21" s="9">
        <f t="shared" si="1"/>
        <v>27267.49999999447</v>
      </c>
      <c r="F21" s="9">
        <f t="shared" si="2"/>
        <v>167.49999999998977</v>
      </c>
      <c r="G21" s="8">
        <v>27329</v>
      </c>
      <c r="H21" s="8">
        <f t="shared" si="0"/>
        <v>61.500000005529728</v>
      </c>
      <c r="I21" s="3">
        <f t="shared" si="3"/>
        <v>29.180000000000206</v>
      </c>
      <c r="J21">
        <f t="shared" si="4"/>
        <v>29.180000000000206</v>
      </c>
    </row>
    <row r="22" spans="1:10">
      <c r="A22" s="6">
        <v>42999</v>
      </c>
      <c r="B22" s="8">
        <v>33053.167300000001</v>
      </c>
      <c r="C22" s="8">
        <v>102.4323</v>
      </c>
      <c r="D22" s="8">
        <v>28.235676000000002</v>
      </c>
      <c r="E22" s="9">
        <f t="shared" si="1"/>
        <v>26349.800000003597</v>
      </c>
      <c r="F22" s="9">
        <f t="shared" si="2"/>
        <v>114.80000000000246</v>
      </c>
      <c r="G22" s="8">
        <v>26425</v>
      </c>
      <c r="H22" s="8">
        <f t="shared" si="0"/>
        <v>75.199999996402767</v>
      </c>
      <c r="I22" s="3">
        <f t="shared" si="3"/>
        <v>24.496000000002738</v>
      </c>
      <c r="J22">
        <f t="shared" si="4"/>
        <v>24.496000000002738</v>
      </c>
    </row>
    <row r="23" spans="1:10">
      <c r="A23" s="6">
        <v>43000</v>
      </c>
      <c r="B23" s="8">
        <v>33084.8537</v>
      </c>
      <c r="C23" s="8">
        <v>102.5945</v>
      </c>
      <c r="D23" s="8">
        <v>28.263781999999999</v>
      </c>
      <c r="E23" s="9">
        <f t="shared" si="1"/>
        <v>31686.399999998685</v>
      </c>
      <c r="F23" s="9">
        <f t="shared" si="2"/>
        <v>162.19999999999857</v>
      </c>
      <c r="G23" s="8">
        <v>31851</v>
      </c>
      <c r="H23" s="8">
        <f t="shared" si="0"/>
        <v>164.60000000131549</v>
      </c>
      <c r="I23" s="3">
        <f t="shared" si="3"/>
        <v>28.105999999997522</v>
      </c>
      <c r="J23">
        <f t="shared" si="4"/>
        <v>28.105999999997522</v>
      </c>
    </row>
    <row r="24" spans="1:10">
      <c r="A24" s="6">
        <v>43001</v>
      </c>
      <c r="B24" s="8">
        <v>33135.111900000004</v>
      </c>
      <c r="C24" s="8">
        <v>102.75149999999999</v>
      </c>
      <c r="D24" s="8">
        <v>28.292686</v>
      </c>
      <c r="E24" s="9">
        <f t="shared" si="1"/>
        <v>50258.200000003853</v>
      </c>
      <c r="F24" s="9">
        <f>(C24-C23)*1000</f>
        <v>156.99999999999648</v>
      </c>
      <c r="G24" s="8">
        <v>50611</v>
      </c>
      <c r="H24" s="8">
        <f t="shared" si="0"/>
        <v>352.79999999614665</v>
      </c>
      <c r="I24" s="3">
        <f t="shared" si="3"/>
        <v>28.904000000000707</v>
      </c>
      <c r="J24">
        <f t="shared" si="4"/>
        <v>28.904000000000707</v>
      </c>
    </row>
    <row r="25" spans="1:10">
      <c r="A25" s="6">
        <v>43002</v>
      </c>
      <c r="B25" s="8"/>
      <c r="C25" s="8"/>
      <c r="D25" s="8"/>
      <c r="E25" s="8"/>
      <c r="F25" s="8"/>
      <c r="G25" s="8"/>
      <c r="H25" s="8"/>
      <c r="I25" s="3"/>
    </row>
    <row r="26" spans="1:10">
      <c r="A26" s="6">
        <v>43003</v>
      </c>
      <c r="B26" s="8"/>
      <c r="C26" s="8"/>
      <c r="D26" s="8"/>
      <c r="E26" s="8"/>
      <c r="F26" s="8"/>
      <c r="G26" s="8"/>
      <c r="H26" s="8"/>
      <c r="I26" s="3"/>
    </row>
    <row r="27" spans="1:10">
      <c r="A27" s="6">
        <v>43004</v>
      </c>
      <c r="B27" s="8"/>
      <c r="C27" s="8"/>
      <c r="D27" s="8"/>
      <c r="E27" s="8"/>
      <c r="F27" s="8"/>
      <c r="G27" s="8"/>
      <c r="H27" s="8"/>
      <c r="I27" s="3"/>
    </row>
    <row r="28" spans="1:10">
      <c r="A28" s="6">
        <v>43005</v>
      </c>
      <c r="B28" s="8"/>
      <c r="C28" s="8"/>
      <c r="D28" s="8"/>
      <c r="E28" s="8"/>
      <c r="F28" s="8"/>
      <c r="G28" s="8"/>
      <c r="H28" s="8"/>
      <c r="I28" s="3"/>
    </row>
    <row r="29" spans="1:10">
      <c r="A29" s="6">
        <v>43006</v>
      </c>
      <c r="B29" s="8"/>
      <c r="C29" s="8"/>
      <c r="D29" s="8"/>
      <c r="E29" s="8"/>
      <c r="F29" s="8"/>
      <c r="G29" s="8"/>
      <c r="H29" s="8"/>
      <c r="I29" s="3"/>
    </row>
    <row r="30" spans="1:10">
      <c r="A30" s="6">
        <v>43007</v>
      </c>
      <c r="B30" s="8"/>
      <c r="C30" s="8"/>
      <c r="D30" s="8"/>
      <c r="E30" s="8"/>
      <c r="F30" s="8"/>
      <c r="G30" s="8"/>
      <c r="H30" s="8"/>
      <c r="I30" s="3"/>
    </row>
    <row r="31" spans="1:10">
      <c r="A31" s="6">
        <v>43008</v>
      </c>
      <c r="B31" s="8"/>
      <c r="C31" s="8"/>
      <c r="D31" s="8"/>
      <c r="E31" s="8"/>
      <c r="F31" s="8"/>
      <c r="G31" s="8"/>
      <c r="H31" s="8"/>
      <c r="I31" s="3"/>
    </row>
  </sheetData>
  <pageMargins left="0.7" right="0.7" top="0.75" bottom="0.75" header="0.3" footer="0.3"/>
  <pageSetup paperSize="9" orientation="landscape" horizontalDpi="300" verticalDpi="300" r:id="rId1"/>
</worksheet>
</file>

<file path=xl/worksheets/sheet7.xml><?xml version="1.0" encoding="utf-8"?>
<worksheet xmlns="http://schemas.openxmlformats.org/spreadsheetml/2006/main" xmlns:r="http://schemas.openxmlformats.org/officeDocument/2006/relationships">
  <sheetPr codeName="Sheet49"/>
  <dimension ref="A1:C18"/>
  <sheetViews>
    <sheetView workbookViewId="0">
      <selection activeCell="A7" sqref="A7:D8"/>
    </sheetView>
  </sheetViews>
  <sheetFormatPr defaultRowHeight="14.5"/>
  <sheetData>
    <row r="1" spans="1:3">
      <c r="A1" s="11"/>
      <c r="B1" s="12"/>
      <c r="C1" s="13"/>
    </row>
    <row r="2" spans="1:3">
      <c r="A2" s="14"/>
      <c r="B2" s="15"/>
      <c r="C2" s="16"/>
    </row>
    <row r="3" spans="1:3">
      <c r="A3" s="14"/>
      <c r="B3" s="15"/>
      <c r="C3" s="16"/>
    </row>
    <row r="4" spans="1:3">
      <c r="A4" s="14"/>
      <c r="B4" s="15"/>
      <c r="C4" s="16"/>
    </row>
    <row r="5" spans="1:3">
      <c r="A5" s="14"/>
      <c r="B5" s="15"/>
      <c r="C5" s="16"/>
    </row>
    <row r="6" spans="1:3">
      <c r="A6" s="14"/>
      <c r="B6" s="15"/>
      <c r="C6" s="16"/>
    </row>
    <row r="7" spans="1:3">
      <c r="A7" s="14"/>
      <c r="B7" s="15"/>
      <c r="C7" s="16"/>
    </row>
    <row r="8" spans="1:3">
      <c r="A8" s="14"/>
      <c r="B8" s="15"/>
      <c r="C8" s="16"/>
    </row>
    <row r="9" spans="1:3">
      <c r="A9" s="14"/>
      <c r="B9" s="15"/>
      <c r="C9" s="16"/>
    </row>
    <row r="10" spans="1:3">
      <c r="A10" s="14"/>
      <c r="B10" s="15"/>
      <c r="C10" s="16"/>
    </row>
    <row r="11" spans="1:3">
      <c r="A11" s="14"/>
      <c r="B11" s="15"/>
      <c r="C11" s="16"/>
    </row>
    <row r="12" spans="1:3">
      <c r="A12" s="14"/>
      <c r="B12" s="15"/>
      <c r="C12" s="16"/>
    </row>
    <row r="13" spans="1:3">
      <c r="A13" s="14"/>
      <c r="B13" s="15"/>
      <c r="C13" s="16"/>
    </row>
    <row r="14" spans="1:3">
      <c r="A14" s="14"/>
      <c r="B14" s="15"/>
      <c r="C14" s="16"/>
    </row>
    <row r="15" spans="1:3">
      <c r="A15" s="14"/>
      <c r="B15" s="15"/>
      <c r="C15" s="16"/>
    </row>
    <row r="16" spans="1:3">
      <c r="A16" s="14"/>
      <c r="B16" s="15"/>
      <c r="C16" s="16"/>
    </row>
    <row r="17" spans="1:3">
      <c r="A17" s="14"/>
      <c r="B17" s="15"/>
      <c r="C17" s="16"/>
    </row>
    <row r="18" spans="1:3">
      <c r="A18" s="17"/>
      <c r="B18" s="18"/>
      <c r="C18" s="19"/>
    </row>
  </sheetData>
  <pageMargins left="0.7" right="0.7" top="0.75" bottom="0.75" header="0.3" footer="0.3"/>
  <pageSetup paperSize="9" orientation="landscape" horizontalDpi="300" verticalDpi="300" r:id="rId2"/>
</worksheet>
</file>

<file path=xl/worksheets/sheet8.xml><?xml version="1.0" encoding="utf-8"?>
<worksheet xmlns="http://schemas.openxmlformats.org/spreadsheetml/2006/main" xmlns:r="http://schemas.openxmlformats.org/officeDocument/2006/relationships">
  <dimension ref="A1:AP36"/>
  <sheetViews>
    <sheetView topLeftCell="S27" zoomScale="87" zoomScaleNormal="87" workbookViewId="0">
      <selection activeCell="AI27" sqref="AI27"/>
    </sheetView>
  </sheetViews>
  <sheetFormatPr defaultRowHeight="14.5"/>
  <cols>
    <col min="1" max="1" width="11.81640625" customWidth="1"/>
    <col min="12" max="12" width="12.1796875" customWidth="1"/>
    <col min="13" max="13" width="12" customWidth="1"/>
    <col min="14" max="14" width="9.81640625" customWidth="1"/>
    <col min="18" max="19" width="11.1796875" customWidth="1"/>
    <col min="23" max="23" width="10.81640625" customWidth="1"/>
    <col min="34" max="34" width="9.7265625" customWidth="1"/>
    <col min="35" max="35" width="20.26953125" customWidth="1"/>
    <col min="36" max="36" width="10.1796875" customWidth="1"/>
    <col min="37" max="37" width="23.81640625" customWidth="1"/>
    <col min="38" max="38" width="17.54296875" customWidth="1"/>
    <col min="39" max="39" width="15.54296875" customWidth="1"/>
    <col min="40" max="40" width="15.453125" customWidth="1"/>
    <col min="41" max="41" width="29.26953125" customWidth="1"/>
    <col min="42" max="42" width="102.1796875" customWidth="1"/>
  </cols>
  <sheetData>
    <row r="1" spans="1:42" ht="15.5">
      <c r="A1" s="110" t="s">
        <v>321</v>
      </c>
      <c r="B1" s="110"/>
      <c r="C1" s="110"/>
      <c r="D1" s="110"/>
      <c r="E1" s="62"/>
      <c r="F1" s="62"/>
      <c r="G1" s="62"/>
      <c r="H1" s="62"/>
      <c r="I1" s="62"/>
      <c r="J1" s="62"/>
      <c r="K1" s="62"/>
      <c r="L1" s="62"/>
      <c r="M1" s="62"/>
      <c r="N1" s="62"/>
      <c r="O1" s="62"/>
      <c r="P1" s="62"/>
      <c r="Q1" s="62"/>
      <c r="R1" s="62"/>
      <c r="S1" s="62"/>
      <c r="T1" s="62"/>
      <c r="U1" s="62"/>
      <c r="V1" s="62"/>
      <c r="W1" s="62"/>
      <c r="X1" s="62"/>
      <c r="Y1" s="62"/>
      <c r="Z1" s="62"/>
      <c r="AA1" s="62"/>
      <c r="AB1" s="62"/>
      <c r="AC1" s="62"/>
      <c r="AD1" s="62"/>
      <c r="AE1" s="63"/>
      <c r="AF1" s="63"/>
      <c r="AG1" s="63"/>
      <c r="AH1" s="63"/>
      <c r="AI1" s="62"/>
      <c r="AJ1" s="63"/>
      <c r="AK1" s="63"/>
      <c r="AL1" s="63"/>
      <c r="AM1" s="64"/>
      <c r="AN1" s="68"/>
      <c r="AO1" s="68"/>
      <c r="AP1" s="68"/>
    </row>
    <row r="2" spans="1:42" ht="15.5">
      <c r="A2" s="111"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3"/>
      <c r="AD2" s="63"/>
      <c r="AE2" s="65"/>
      <c r="AF2" s="65"/>
      <c r="AG2" s="65"/>
      <c r="AH2" s="65"/>
      <c r="AI2" s="63"/>
      <c r="AJ2" s="65"/>
      <c r="AK2" s="65"/>
      <c r="AL2" s="65"/>
      <c r="AM2" s="64"/>
      <c r="AN2" s="68"/>
      <c r="AO2" s="68"/>
      <c r="AP2" s="68"/>
    </row>
    <row r="3" spans="1:42" ht="15.5">
      <c r="A3" s="111" t="s">
        <v>36</v>
      </c>
      <c r="B3" s="110"/>
      <c r="C3" s="110"/>
      <c r="D3" s="85"/>
      <c r="E3" s="66"/>
      <c r="F3" s="66"/>
      <c r="G3" s="66"/>
      <c r="H3" s="66"/>
      <c r="I3" s="66"/>
      <c r="J3" s="66"/>
      <c r="K3" s="66"/>
      <c r="L3" s="66"/>
      <c r="M3" s="66"/>
      <c r="N3" s="66"/>
      <c r="O3" s="66"/>
      <c r="P3" s="66"/>
      <c r="Q3" s="66"/>
      <c r="R3" s="66"/>
      <c r="S3" s="66"/>
      <c r="T3" s="66"/>
      <c r="U3" s="66"/>
      <c r="V3" s="66"/>
      <c r="W3" s="66"/>
      <c r="X3" s="66"/>
      <c r="Y3" s="66"/>
      <c r="Z3" s="66"/>
      <c r="AA3" s="67"/>
      <c r="AB3" s="67"/>
      <c r="AC3" s="67"/>
      <c r="AD3" s="67"/>
      <c r="AE3" s="66"/>
      <c r="AF3" s="66"/>
      <c r="AG3" s="66"/>
      <c r="AH3" s="66"/>
      <c r="AI3" s="67"/>
      <c r="AJ3" s="66"/>
      <c r="AK3" s="66"/>
      <c r="AL3" s="66"/>
      <c r="AM3" s="67"/>
      <c r="AN3" s="68"/>
      <c r="AO3" s="68"/>
      <c r="AP3" s="68"/>
    </row>
    <row r="4" spans="1:42" ht="15" thickBot="1">
      <c r="A4" s="82"/>
      <c r="B4" s="269" t="s">
        <v>38</v>
      </c>
      <c r="C4" s="269"/>
      <c r="D4" s="269"/>
      <c r="E4" s="271" t="s">
        <v>42</v>
      </c>
      <c r="F4" s="272"/>
      <c r="G4" s="272"/>
      <c r="H4" s="272"/>
      <c r="I4" s="272"/>
      <c r="J4" s="272"/>
      <c r="K4" s="273"/>
      <c r="L4" s="270" t="s">
        <v>0</v>
      </c>
      <c r="M4" s="270"/>
      <c r="N4" s="270"/>
      <c r="O4" s="270"/>
      <c r="P4" s="270"/>
      <c r="Q4" s="270"/>
      <c r="R4" s="270"/>
      <c r="S4" s="270"/>
      <c r="T4" s="270"/>
      <c r="U4" s="123"/>
      <c r="V4" s="123"/>
      <c r="W4" s="70"/>
      <c r="X4" s="70"/>
      <c r="Y4" s="118"/>
      <c r="Z4" s="33"/>
      <c r="AA4" s="33"/>
      <c r="AB4" s="33"/>
      <c r="AC4" s="33"/>
      <c r="AD4" s="33"/>
      <c r="AE4" s="33"/>
      <c r="AF4" s="33"/>
      <c r="AG4" s="271" t="s">
        <v>44</v>
      </c>
      <c r="AH4" s="272"/>
      <c r="AI4" s="272"/>
      <c r="AJ4" s="273"/>
      <c r="AK4" s="271" t="s">
        <v>41</v>
      </c>
      <c r="AL4" s="272"/>
      <c r="AM4" s="272"/>
      <c r="AN4" s="272"/>
      <c r="AO4" s="273"/>
      <c r="AP4" s="34"/>
    </row>
    <row r="5" spans="1:42" ht="78" customHeight="1" thickBot="1">
      <c r="A5" s="274" t="s">
        <v>14</v>
      </c>
      <c r="B5" s="275" t="s">
        <v>38</v>
      </c>
      <c r="C5" s="275"/>
      <c r="D5" s="275"/>
      <c r="E5" s="276" t="s">
        <v>43</v>
      </c>
      <c r="F5" s="277"/>
      <c r="G5" s="277"/>
      <c r="H5" s="277"/>
      <c r="I5" s="277"/>
      <c r="J5" s="277"/>
      <c r="K5" s="278"/>
      <c r="L5" s="35" t="s">
        <v>39</v>
      </c>
      <c r="M5" s="35" t="s">
        <v>46</v>
      </c>
      <c r="N5" s="35" t="s">
        <v>1</v>
      </c>
      <c r="O5" s="35" t="s">
        <v>2</v>
      </c>
      <c r="P5" s="35" t="s">
        <v>3</v>
      </c>
      <c r="Q5" s="35" t="s">
        <v>4</v>
      </c>
      <c r="R5" s="35" t="s">
        <v>490</v>
      </c>
      <c r="S5" s="35" t="s">
        <v>51</v>
      </c>
      <c r="T5" s="60" t="s">
        <v>5</v>
      </c>
      <c r="U5" s="124" t="s">
        <v>614</v>
      </c>
      <c r="V5" s="125" t="s">
        <v>607</v>
      </c>
      <c r="W5" s="61" t="s">
        <v>258</v>
      </c>
      <c r="X5" s="61" t="s">
        <v>54</v>
      </c>
      <c r="Y5" s="35" t="s">
        <v>40</v>
      </c>
      <c r="Z5" s="35" t="s">
        <v>6</v>
      </c>
      <c r="AA5" s="35" t="s">
        <v>7</v>
      </c>
      <c r="AB5" s="35" t="s">
        <v>8</v>
      </c>
      <c r="AC5" s="35" t="s">
        <v>45</v>
      </c>
      <c r="AD5" s="35" t="s">
        <v>55</v>
      </c>
      <c r="AE5" s="71" t="s">
        <v>52</v>
      </c>
      <c r="AF5" s="35" t="s">
        <v>9</v>
      </c>
      <c r="AG5" s="35" t="s">
        <v>11</v>
      </c>
      <c r="AH5" s="35" t="s">
        <v>10</v>
      </c>
      <c r="AI5" s="35" t="s">
        <v>47</v>
      </c>
      <c r="AJ5" s="35" t="s">
        <v>12</v>
      </c>
      <c r="AK5" s="35" t="s">
        <v>48</v>
      </c>
      <c r="AL5" s="35" t="s">
        <v>15</v>
      </c>
      <c r="AM5" s="35" t="s">
        <v>16</v>
      </c>
      <c r="AN5" s="35" t="s">
        <v>12</v>
      </c>
      <c r="AO5" s="35" t="s">
        <v>49</v>
      </c>
      <c r="AP5" s="35" t="s">
        <v>13</v>
      </c>
    </row>
    <row r="6" spans="1:42" ht="26.5" thickBot="1">
      <c r="A6" s="274"/>
      <c r="B6" s="78" t="s">
        <v>15</v>
      </c>
      <c r="C6" s="78" t="s">
        <v>16</v>
      </c>
      <c r="D6" s="78" t="s">
        <v>17</v>
      </c>
      <c r="E6" s="78" t="s">
        <v>18</v>
      </c>
      <c r="F6" s="78" t="s">
        <v>19</v>
      </c>
      <c r="G6" s="78" t="s">
        <v>20</v>
      </c>
      <c r="H6" s="78" t="s">
        <v>21</v>
      </c>
      <c r="I6" s="78" t="s">
        <v>22</v>
      </c>
      <c r="J6" s="78" t="s">
        <v>23</v>
      </c>
      <c r="K6" s="78" t="s">
        <v>305</v>
      </c>
      <c r="L6" s="78" t="s">
        <v>24</v>
      </c>
      <c r="M6" s="78" t="s">
        <v>24</v>
      </c>
      <c r="N6" s="78" t="s">
        <v>24</v>
      </c>
      <c r="O6" s="78" t="s">
        <v>25</v>
      </c>
      <c r="P6" s="78" t="s">
        <v>24</v>
      </c>
      <c r="Q6" s="78" t="s">
        <v>24</v>
      </c>
      <c r="R6" s="78" t="s">
        <v>24</v>
      </c>
      <c r="S6" s="78" t="s">
        <v>24</v>
      </c>
      <c r="T6" s="78" t="s">
        <v>557</v>
      </c>
      <c r="U6" s="126" t="s">
        <v>26</v>
      </c>
      <c r="V6" s="127" t="s">
        <v>26</v>
      </c>
      <c r="W6" s="119" t="s">
        <v>556</v>
      </c>
      <c r="X6" s="119" t="s">
        <v>555</v>
      </c>
      <c r="Y6" s="78" t="s">
        <v>27</v>
      </c>
      <c r="Z6" s="78" t="s">
        <v>558</v>
      </c>
      <c r="AA6" s="78" t="s">
        <v>28</v>
      </c>
      <c r="AB6" s="78" t="s">
        <v>28</v>
      </c>
      <c r="AC6" s="78" t="s">
        <v>29</v>
      </c>
      <c r="AD6" s="78" t="s">
        <v>29</v>
      </c>
      <c r="AE6" s="78"/>
      <c r="AF6" s="78" t="s">
        <v>29</v>
      </c>
      <c r="AG6" s="78"/>
      <c r="AH6" s="78"/>
      <c r="AI6" s="78"/>
      <c r="AJ6" s="78"/>
      <c r="AK6" s="78"/>
      <c r="AL6" s="78"/>
      <c r="AM6" s="78"/>
      <c r="AN6" s="78"/>
      <c r="AO6" s="78"/>
      <c r="AP6" s="80"/>
    </row>
    <row r="7" spans="1:42" ht="112.5">
      <c r="A7" s="36">
        <v>43709</v>
      </c>
      <c r="B7" s="37">
        <v>0.24374999999999999</v>
      </c>
      <c r="C7" s="37">
        <v>0.68055555555555547</v>
      </c>
      <c r="D7" s="52">
        <f t="shared" ref="D7:D36" si="0">C7-B7</f>
        <v>0.43680555555555545</v>
      </c>
      <c r="E7" s="54">
        <v>1876</v>
      </c>
      <c r="F7" s="54">
        <v>2486</v>
      </c>
      <c r="G7" s="55">
        <v>0</v>
      </c>
      <c r="H7" s="56">
        <v>3602</v>
      </c>
      <c r="I7" s="56">
        <v>3947</v>
      </c>
      <c r="J7" s="56">
        <v>3781</v>
      </c>
      <c r="K7" s="56">
        <v>7410</v>
      </c>
      <c r="L7" s="38">
        <f>SUM(E7:K7)</f>
        <v>23102</v>
      </c>
      <c r="M7" s="74">
        <v>22800</v>
      </c>
      <c r="N7" s="38">
        <f>L7-M7</f>
        <v>302</v>
      </c>
      <c r="O7" s="39">
        <f>N7/M7</f>
        <v>1.3245614035087718E-2</v>
      </c>
      <c r="P7" s="40">
        <v>200</v>
      </c>
      <c r="Q7" s="40">
        <f t="shared" ref="Q7:Q36" si="1">N7+P7</f>
        <v>502</v>
      </c>
      <c r="R7" s="38">
        <f>L7</f>
        <v>23102</v>
      </c>
      <c r="S7" s="38">
        <f>L7+3592134</f>
        <v>3615236</v>
      </c>
      <c r="T7" s="41">
        <f>L7/10290</f>
        <v>2.2450923226433432</v>
      </c>
      <c r="U7" s="41">
        <f>(E7+F7+G7+H7+I7+J7)/7290</f>
        <v>2.1525377229080931</v>
      </c>
      <c r="V7" s="41">
        <f>K7/3000</f>
        <v>2.4700000000000002</v>
      </c>
      <c r="W7" s="41">
        <f>X7/1000</f>
        <v>0</v>
      </c>
      <c r="X7" s="47"/>
      <c r="Y7" s="41"/>
      <c r="Z7" s="41"/>
      <c r="AA7" s="41"/>
      <c r="AB7" s="41"/>
      <c r="AC7" s="43" t="e">
        <f t="shared" ref="AC7:AC14" si="2">((L7)/(HOUR(D7)+((MINUTE(D7))/60)))/((Y7/1000)*7290)</f>
        <v>#DIV/0!</v>
      </c>
      <c r="AD7" s="43" t="e">
        <f>((AC7*(1+(-0.384/100)*(AB7-25))))</f>
        <v>#DIV/0!</v>
      </c>
      <c r="AE7" s="41">
        <f>((Y7*12)/1000)</f>
        <v>0</v>
      </c>
      <c r="AF7" s="39">
        <f t="shared" ref="AF7:AF36" si="3">L7/(7290*24)</f>
        <v>0.13204160951074531</v>
      </c>
      <c r="AG7" s="44"/>
      <c r="AH7" s="44"/>
      <c r="AI7" s="44"/>
      <c r="AJ7" s="45">
        <f t="shared" ref="AJ7:AJ36" si="4">AG7-AH7</f>
        <v>0</v>
      </c>
      <c r="AK7" s="97" t="s">
        <v>532</v>
      </c>
      <c r="AL7" s="116" t="s">
        <v>491</v>
      </c>
      <c r="AM7" s="116" t="s">
        <v>492</v>
      </c>
      <c r="AN7" s="45" t="s">
        <v>499</v>
      </c>
      <c r="AO7" s="98" t="s">
        <v>493</v>
      </c>
      <c r="AP7" s="93" t="s">
        <v>494</v>
      </c>
    </row>
    <row r="8" spans="1:42" ht="125">
      <c r="A8" s="36">
        <v>43710</v>
      </c>
      <c r="B8" s="37">
        <v>0.24444444444444446</v>
      </c>
      <c r="C8" s="37">
        <v>0.70833333333333337</v>
      </c>
      <c r="D8" s="52">
        <f t="shared" si="0"/>
        <v>0.46388888888888891</v>
      </c>
      <c r="E8" s="72">
        <v>1842</v>
      </c>
      <c r="F8" s="72">
        <v>2756</v>
      </c>
      <c r="G8" s="73">
        <v>0</v>
      </c>
      <c r="H8" s="74">
        <v>4038</v>
      </c>
      <c r="I8" s="74">
        <v>4360</v>
      </c>
      <c r="J8" s="74">
        <v>4505</v>
      </c>
      <c r="K8" s="74">
        <v>8310</v>
      </c>
      <c r="L8" s="38">
        <f t="shared" ref="L8:L36" si="5">SUM(E8:K8)</f>
        <v>25811</v>
      </c>
      <c r="M8" s="74">
        <v>25600</v>
      </c>
      <c r="N8" s="38">
        <f t="shared" ref="N8:N36" si="6">L8-M8</f>
        <v>211</v>
      </c>
      <c r="O8" s="39">
        <f t="shared" ref="O8:O36" si="7">N8/M8</f>
        <v>8.2421874999999995E-3</v>
      </c>
      <c r="P8" s="75">
        <v>300</v>
      </c>
      <c r="Q8" s="40">
        <f t="shared" si="1"/>
        <v>511</v>
      </c>
      <c r="R8" s="38">
        <f t="shared" ref="R8:R36" si="8">R7+L8</f>
        <v>48913</v>
      </c>
      <c r="S8" s="38">
        <f t="shared" ref="S8:S36" si="9">S7+L8</f>
        <v>3641047</v>
      </c>
      <c r="T8" s="41">
        <f t="shared" ref="T8:T36" si="10">L8/10290</f>
        <v>2.508357628765792</v>
      </c>
      <c r="U8" s="41">
        <f t="shared" ref="U8:U36" si="11">(E8+F8+G8+H8+I8+J8)/7290</f>
        <v>2.4006858710562415</v>
      </c>
      <c r="V8" s="41">
        <f t="shared" ref="V8:V36" si="12">K8/3000</f>
        <v>2.77</v>
      </c>
      <c r="W8" s="41">
        <f t="shared" ref="W8:W36" si="13">X8/1000</f>
        <v>0</v>
      </c>
      <c r="X8" s="47"/>
      <c r="Y8" s="41"/>
      <c r="Z8" s="42"/>
      <c r="AA8" s="42"/>
      <c r="AB8" s="42"/>
      <c r="AC8" s="43" t="e">
        <f t="shared" si="2"/>
        <v>#DIV/0!</v>
      </c>
      <c r="AD8" s="43" t="e">
        <f t="shared" ref="AD8:AD36" si="14">((AC8*(1+(-0.384/100)*(AB8-25))))</f>
        <v>#DIV/0!</v>
      </c>
      <c r="AE8" s="41">
        <f t="shared" ref="AE8:AE36" si="15">((Y8*12)/1000)</f>
        <v>0</v>
      </c>
      <c r="AF8" s="39">
        <f t="shared" si="3"/>
        <v>0.14752514860539551</v>
      </c>
      <c r="AG8" s="44">
        <v>0.70694444444444438</v>
      </c>
      <c r="AH8" s="44">
        <v>0.54861111111111105</v>
      </c>
      <c r="AI8" s="104" t="s">
        <v>483</v>
      </c>
      <c r="AJ8" s="45">
        <f t="shared" si="4"/>
        <v>0.15833333333333333</v>
      </c>
      <c r="AK8" s="97" t="s">
        <v>533</v>
      </c>
      <c r="AL8" s="116" t="s">
        <v>500</v>
      </c>
      <c r="AM8" s="116" t="s">
        <v>496</v>
      </c>
      <c r="AN8" s="45" t="s">
        <v>501</v>
      </c>
      <c r="AO8" s="98" t="s">
        <v>493</v>
      </c>
      <c r="AP8" s="93" t="s">
        <v>495</v>
      </c>
    </row>
    <row r="9" spans="1:42" ht="125">
      <c r="A9" s="36">
        <v>43711</v>
      </c>
      <c r="B9" s="37">
        <v>0.24513888888888888</v>
      </c>
      <c r="C9" s="37">
        <v>0.75</v>
      </c>
      <c r="D9" s="52">
        <v>0.50486111111111109</v>
      </c>
      <c r="E9" s="54">
        <v>1230</v>
      </c>
      <c r="F9" s="54">
        <v>1849</v>
      </c>
      <c r="G9" s="55">
        <v>0</v>
      </c>
      <c r="H9" s="56">
        <v>2678</v>
      </c>
      <c r="I9" s="56">
        <v>2910</v>
      </c>
      <c r="J9" s="56">
        <v>2738</v>
      </c>
      <c r="K9" s="56">
        <v>4960</v>
      </c>
      <c r="L9" s="38">
        <f t="shared" si="5"/>
        <v>16365</v>
      </c>
      <c r="M9" s="104">
        <v>16200</v>
      </c>
      <c r="N9" s="38">
        <f t="shared" si="6"/>
        <v>165</v>
      </c>
      <c r="O9" s="39">
        <f t="shared" si="7"/>
        <v>1.0185185185185186E-2</v>
      </c>
      <c r="P9" s="75">
        <v>200</v>
      </c>
      <c r="Q9" s="40">
        <f t="shared" si="1"/>
        <v>365</v>
      </c>
      <c r="R9" s="38">
        <f t="shared" si="8"/>
        <v>65278</v>
      </c>
      <c r="S9" s="38">
        <f t="shared" si="9"/>
        <v>3657412</v>
      </c>
      <c r="T9" s="41">
        <f t="shared" si="10"/>
        <v>1.5903790087463556</v>
      </c>
      <c r="U9" s="41">
        <f t="shared" si="11"/>
        <v>1.5644718792866941</v>
      </c>
      <c r="V9" s="41">
        <f t="shared" si="12"/>
        <v>1.6533333333333333</v>
      </c>
      <c r="W9" s="41">
        <f t="shared" si="13"/>
        <v>0</v>
      </c>
      <c r="X9" s="47"/>
      <c r="Y9" s="41"/>
      <c r="Z9" s="42"/>
      <c r="AA9" s="42"/>
      <c r="AB9" s="42"/>
      <c r="AC9" s="43" t="e">
        <f t="shared" si="2"/>
        <v>#DIV/0!</v>
      </c>
      <c r="AD9" s="43" t="e">
        <f t="shared" si="14"/>
        <v>#DIV/0!</v>
      </c>
      <c r="AE9" s="41">
        <f t="shared" si="15"/>
        <v>0</v>
      </c>
      <c r="AF9" s="39">
        <f t="shared" si="3"/>
        <v>9.3535665294924561E-2</v>
      </c>
      <c r="AG9" s="44"/>
      <c r="AH9" s="44"/>
      <c r="AI9" s="44"/>
      <c r="AJ9" s="45">
        <f t="shared" si="4"/>
        <v>0</v>
      </c>
      <c r="AK9" s="97" t="s">
        <v>534</v>
      </c>
      <c r="AL9" s="116">
        <v>0.24513888888888888</v>
      </c>
      <c r="AM9" s="116">
        <v>0.75</v>
      </c>
      <c r="AN9" s="45">
        <f t="shared" ref="AN9:AN36" si="16">AM9-AL9</f>
        <v>0.50486111111111109</v>
      </c>
      <c r="AO9" s="98" t="s">
        <v>497</v>
      </c>
      <c r="AP9" s="93" t="s">
        <v>498</v>
      </c>
    </row>
    <row r="10" spans="1:42" ht="150">
      <c r="A10" s="36">
        <v>43712</v>
      </c>
      <c r="B10" s="37">
        <v>0.25347222222222221</v>
      </c>
      <c r="C10" s="37">
        <v>0.74652777777777779</v>
      </c>
      <c r="D10" s="45">
        <f>C10-B10</f>
        <v>0.49305555555555558</v>
      </c>
      <c r="E10" s="54">
        <v>1263</v>
      </c>
      <c r="F10" s="54">
        <v>1965</v>
      </c>
      <c r="G10" s="55">
        <v>0</v>
      </c>
      <c r="H10" s="56">
        <v>2701</v>
      </c>
      <c r="I10" s="56">
        <v>3010</v>
      </c>
      <c r="J10" s="56">
        <v>2852</v>
      </c>
      <c r="K10" s="56">
        <v>4930</v>
      </c>
      <c r="L10" s="38">
        <f t="shared" si="5"/>
        <v>16721</v>
      </c>
      <c r="M10" s="104">
        <v>16500</v>
      </c>
      <c r="N10" s="38">
        <f t="shared" si="6"/>
        <v>221</v>
      </c>
      <c r="O10" s="39">
        <f t="shared" si="7"/>
        <v>1.3393939393939394E-2</v>
      </c>
      <c r="P10" s="75">
        <v>300</v>
      </c>
      <c r="Q10" s="40">
        <f t="shared" si="1"/>
        <v>521</v>
      </c>
      <c r="R10" s="38">
        <f t="shared" si="8"/>
        <v>81999</v>
      </c>
      <c r="S10" s="38">
        <f t="shared" si="9"/>
        <v>3674133</v>
      </c>
      <c r="T10" s="41">
        <f t="shared" si="10"/>
        <v>1.6249757045675413</v>
      </c>
      <c r="U10" s="41">
        <f t="shared" si="11"/>
        <v>1.6174211248285322</v>
      </c>
      <c r="V10" s="41">
        <f t="shared" si="12"/>
        <v>1.6433333333333333</v>
      </c>
      <c r="W10" s="41">
        <f t="shared" si="13"/>
        <v>0</v>
      </c>
      <c r="X10" s="47"/>
      <c r="Y10" s="41"/>
      <c r="Z10" s="42"/>
      <c r="AA10" s="42"/>
      <c r="AB10" s="42"/>
      <c r="AC10" s="43" t="e">
        <f t="shared" si="2"/>
        <v>#DIV/0!</v>
      </c>
      <c r="AD10" s="43" t="e">
        <f t="shared" si="14"/>
        <v>#DIV/0!</v>
      </c>
      <c r="AE10" s="41">
        <f t="shared" si="15"/>
        <v>0</v>
      </c>
      <c r="AF10" s="39">
        <f t="shared" si="3"/>
        <v>9.5570416095107455E-2</v>
      </c>
      <c r="AG10" s="44"/>
      <c r="AH10" s="49"/>
      <c r="AI10" s="51"/>
      <c r="AJ10" s="45">
        <f t="shared" si="4"/>
        <v>0</v>
      </c>
      <c r="AK10" s="97" t="s">
        <v>534</v>
      </c>
      <c r="AL10" s="37">
        <v>0.25347222222222221</v>
      </c>
      <c r="AM10" s="37">
        <v>0.74652777777777779</v>
      </c>
      <c r="AN10" s="45">
        <f t="shared" si="16"/>
        <v>0.49305555555555558</v>
      </c>
      <c r="AO10" s="98" t="s">
        <v>497</v>
      </c>
      <c r="AP10" s="93" t="s">
        <v>502</v>
      </c>
    </row>
    <row r="11" spans="1:42" ht="150">
      <c r="A11" s="36">
        <v>43713</v>
      </c>
      <c r="B11" s="37">
        <v>0.25972222222222224</v>
      </c>
      <c r="C11" s="37">
        <v>0.73958333333333337</v>
      </c>
      <c r="D11" s="52">
        <f t="shared" si="0"/>
        <v>0.47986111111111113</v>
      </c>
      <c r="E11" s="54">
        <v>715</v>
      </c>
      <c r="F11" s="54">
        <v>1044</v>
      </c>
      <c r="G11" s="55">
        <v>0</v>
      </c>
      <c r="H11" s="56">
        <v>1496</v>
      </c>
      <c r="I11" s="56">
        <v>1686</v>
      </c>
      <c r="J11" s="56">
        <v>1638</v>
      </c>
      <c r="K11" s="56">
        <v>2830</v>
      </c>
      <c r="L11" s="38">
        <f t="shared" si="5"/>
        <v>9409</v>
      </c>
      <c r="M11" s="104">
        <v>9100</v>
      </c>
      <c r="N11" s="38">
        <f t="shared" si="6"/>
        <v>309</v>
      </c>
      <c r="O11" s="39">
        <f t="shared" si="7"/>
        <v>3.3956043956043958E-2</v>
      </c>
      <c r="P11" s="75">
        <v>200</v>
      </c>
      <c r="Q11" s="40">
        <f t="shared" si="1"/>
        <v>509</v>
      </c>
      <c r="R11" s="38">
        <f t="shared" si="8"/>
        <v>91408</v>
      </c>
      <c r="S11" s="38">
        <f t="shared" si="9"/>
        <v>3683542</v>
      </c>
      <c r="T11" s="41">
        <f t="shared" si="10"/>
        <v>0.91438289601554912</v>
      </c>
      <c r="U11" s="41">
        <f t="shared" si="11"/>
        <v>0.90246913580246912</v>
      </c>
      <c r="V11" s="41">
        <f t="shared" si="12"/>
        <v>0.94333333333333336</v>
      </c>
      <c r="W11" s="41">
        <f t="shared" si="13"/>
        <v>0</v>
      </c>
      <c r="X11" s="47"/>
      <c r="Y11" s="41"/>
      <c r="Z11" s="42"/>
      <c r="AA11" s="50"/>
      <c r="AB11" s="50"/>
      <c r="AC11" s="43" t="e">
        <f t="shared" si="2"/>
        <v>#DIV/0!</v>
      </c>
      <c r="AD11" s="43" t="e">
        <f t="shared" si="14"/>
        <v>#DIV/0!</v>
      </c>
      <c r="AE11" s="41">
        <f t="shared" si="15"/>
        <v>0</v>
      </c>
      <c r="AF11" s="39">
        <f t="shared" si="3"/>
        <v>5.3778006401463192E-2</v>
      </c>
      <c r="AG11" s="44"/>
      <c r="AH11" s="44"/>
      <c r="AI11" s="51"/>
      <c r="AJ11" s="45">
        <f t="shared" si="4"/>
        <v>0</v>
      </c>
      <c r="AK11" s="97" t="s">
        <v>535</v>
      </c>
      <c r="AL11" s="116" t="s">
        <v>505</v>
      </c>
      <c r="AM11" s="116" t="s">
        <v>506</v>
      </c>
      <c r="AN11" s="52" t="s">
        <v>507</v>
      </c>
      <c r="AO11" s="98" t="s">
        <v>503</v>
      </c>
      <c r="AP11" s="93" t="s">
        <v>504</v>
      </c>
    </row>
    <row r="12" spans="1:42" ht="137.5">
      <c r="A12" s="36">
        <v>43714</v>
      </c>
      <c r="B12" s="37">
        <v>0.24722222222222223</v>
      </c>
      <c r="C12" s="37">
        <v>0.71527777777777779</v>
      </c>
      <c r="D12" s="52">
        <f t="shared" si="0"/>
        <v>0.46805555555555556</v>
      </c>
      <c r="E12" s="54">
        <v>1155</v>
      </c>
      <c r="F12" s="54">
        <v>1800</v>
      </c>
      <c r="G12" s="51">
        <v>0</v>
      </c>
      <c r="H12" s="55">
        <v>2770</v>
      </c>
      <c r="I12" s="56">
        <v>2997</v>
      </c>
      <c r="J12" s="56">
        <v>2918</v>
      </c>
      <c r="K12" s="56">
        <v>5210</v>
      </c>
      <c r="L12" s="38">
        <f t="shared" si="5"/>
        <v>16850</v>
      </c>
      <c r="M12" s="104">
        <v>16600</v>
      </c>
      <c r="N12" s="38">
        <f t="shared" si="6"/>
        <v>250</v>
      </c>
      <c r="O12" s="39">
        <f t="shared" si="7"/>
        <v>1.5060240963855422E-2</v>
      </c>
      <c r="P12" s="75">
        <v>200</v>
      </c>
      <c r="Q12" s="40">
        <f t="shared" si="1"/>
        <v>450</v>
      </c>
      <c r="R12" s="38">
        <f t="shared" si="8"/>
        <v>108258</v>
      </c>
      <c r="S12" s="38">
        <f t="shared" si="9"/>
        <v>3700392</v>
      </c>
      <c r="T12" s="41">
        <f t="shared" si="10"/>
        <v>1.6375121477162293</v>
      </c>
      <c r="U12" s="41">
        <f t="shared" si="11"/>
        <v>1.5967078189300412</v>
      </c>
      <c r="V12" s="41">
        <f t="shared" si="12"/>
        <v>1.7366666666666666</v>
      </c>
      <c r="W12" s="41">
        <f t="shared" si="13"/>
        <v>0</v>
      </c>
      <c r="X12" s="47"/>
      <c r="Y12" s="51"/>
      <c r="Z12" s="42"/>
      <c r="AA12" s="42"/>
      <c r="AB12" s="42"/>
      <c r="AC12" s="43" t="e">
        <f t="shared" si="2"/>
        <v>#DIV/0!</v>
      </c>
      <c r="AD12" s="43" t="e">
        <f t="shared" si="14"/>
        <v>#DIV/0!</v>
      </c>
      <c r="AE12" s="41">
        <f t="shared" si="15"/>
        <v>0</v>
      </c>
      <c r="AF12" s="39">
        <f t="shared" si="3"/>
        <v>9.6307727480566985E-2</v>
      </c>
      <c r="AG12" s="49"/>
      <c r="AH12" s="44"/>
      <c r="AI12" s="44"/>
      <c r="AJ12" s="45">
        <f t="shared" si="4"/>
        <v>0</v>
      </c>
      <c r="AK12" s="97" t="s">
        <v>536</v>
      </c>
      <c r="AL12" s="116" t="s">
        <v>508</v>
      </c>
      <c r="AM12" s="116" t="s">
        <v>509</v>
      </c>
      <c r="AN12" s="45" t="s">
        <v>510</v>
      </c>
      <c r="AO12" s="98" t="s">
        <v>511</v>
      </c>
      <c r="AP12" s="93" t="s">
        <v>512</v>
      </c>
    </row>
    <row r="13" spans="1:42" ht="150">
      <c r="A13" s="36">
        <v>43715</v>
      </c>
      <c r="B13" s="37">
        <v>0.25138888888888888</v>
      </c>
      <c r="C13" s="37">
        <v>0.75347222222222221</v>
      </c>
      <c r="D13" s="52">
        <f t="shared" si="0"/>
        <v>0.50208333333333333</v>
      </c>
      <c r="E13" s="54">
        <v>1852</v>
      </c>
      <c r="F13" s="54">
        <v>2842</v>
      </c>
      <c r="G13" s="55">
        <v>0</v>
      </c>
      <c r="H13" s="56">
        <v>3985</v>
      </c>
      <c r="I13" s="56">
        <v>4510</v>
      </c>
      <c r="J13" s="56">
        <v>4142</v>
      </c>
      <c r="K13" s="56">
        <v>7350</v>
      </c>
      <c r="L13" s="38">
        <f t="shared" si="5"/>
        <v>24681</v>
      </c>
      <c r="M13" s="104">
        <v>24400</v>
      </c>
      <c r="N13" s="38">
        <f t="shared" si="6"/>
        <v>281</v>
      </c>
      <c r="O13" s="39">
        <f t="shared" si="7"/>
        <v>1.151639344262295E-2</v>
      </c>
      <c r="P13" s="75">
        <v>300</v>
      </c>
      <c r="Q13" s="40">
        <f t="shared" si="1"/>
        <v>581</v>
      </c>
      <c r="R13" s="38">
        <f t="shared" si="8"/>
        <v>132939</v>
      </c>
      <c r="S13" s="38">
        <f t="shared" si="9"/>
        <v>3725073</v>
      </c>
      <c r="T13" s="41">
        <f t="shared" si="10"/>
        <v>2.398542274052478</v>
      </c>
      <c r="U13" s="41">
        <f t="shared" si="11"/>
        <v>2.3773662551440329</v>
      </c>
      <c r="V13" s="41">
        <f t="shared" si="12"/>
        <v>2.4500000000000002</v>
      </c>
      <c r="W13" s="41">
        <f t="shared" si="13"/>
        <v>0</v>
      </c>
      <c r="X13" s="47"/>
      <c r="Y13" s="41"/>
      <c r="Z13" s="42"/>
      <c r="AA13" s="42"/>
      <c r="AB13" s="42"/>
      <c r="AC13" s="43" t="e">
        <f t="shared" si="2"/>
        <v>#DIV/0!</v>
      </c>
      <c r="AD13" s="43" t="e">
        <f t="shared" si="14"/>
        <v>#DIV/0!</v>
      </c>
      <c r="AE13" s="41">
        <f t="shared" si="15"/>
        <v>0</v>
      </c>
      <c r="AF13" s="39">
        <f t="shared" si="3"/>
        <v>0.14106652949245541</v>
      </c>
      <c r="AG13" s="44"/>
      <c r="AH13" s="44"/>
      <c r="AI13" s="44"/>
      <c r="AJ13" s="45">
        <f t="shared" si="4"/>
        <v>0</v>
      </c>
      <c r="AK13" s="97" t="s">
        <v>537</v>
      </c>
      <c r="AL13" s="116" t="s">
        <v>514</v>
      </c>
      <c r="AM13" s="37" t="s">
        <v>513</v>
      </c>
      <c r="AN13" s="45" t="s">
        <v>515</v>
      </c>
      <c r="AO13" s="98" t="s">
        <v>516</v>
      </c>
      <c r="AP13" s="93" t="s">
        <v>517</v>
      </c>
    </row>
    <row r="14" spans="1:42" ht="125">
      <c r="A14" s="36">
        <v>43716</v>
      </c>
      <c r="B14" s="37">
        <v>0.24236111111111111</v>
      </c>
      <c r="C14" s="37">
        <v>0.75694444444444453</v>
      </c>
      <c r="D14" s="52">
        <f t="shared" si="0"/>
        <v>0.51458333333333339</v>
      </c>
      <c r="E14" s="54">
        <v>1693</v>
      </c>
      <c r="F14" s="54">
        <v>2599</v>
      </c>
      <c r="G14" s="55">
        <v>0</v>
      </c>
      <c r="H14" s="56">
        <v>4400</v>
      </c>
      <c r="I14" s="56">
        <v>4793</v>
      </c>
      <c r="J14" s="56">
        <v>4602</v>
      </c>
      <c r="K14" s="56">
        <v>8090</v>
      </c>
      <c r="L14" s="38">
        <f t="shared" si="5"/>
        <v>26177</v>
      </c>
      <c r="M14" s="104">
        <v>26000</v>
      </c>
      <c r="N14" s="38">
        <f t="shared" si="6"/>
        <v>177</v>
      </c>
      <c r="O14" s="39">
        <f t="shared" si="7"/>
        <v>6.807692307692308E-3</v>
      </c>
      <c r="P14" s="75">
        <v>200</v>
      </c>
      <c r="Q14" s="40">
        <f t="shared" si="1"/>
        <v>377</v>
      </c>
      <c r="R14" s="38">
        <f t="shared" si="8"/>
        <v>159116</v>
      </c>
      <c r="S14" s="38">
        <f t="shared" si="9"/>
        <v>3751250</v>
      </c>
      <c r="T14" s="41">
        <f t="shared" si="10"/>
        <v>2.5439261418853256</v>
      </c>
      <c r="U14" s="41">
        <f t="shared" si="11"/>
        <v>2.4810699588477365</v>
      </c>
      <c r="V14" s="41">
        <f t="shared" si="12"/>
        <v>2.6966666666666668</v>
      </c>
      <c r="W14" s="41">
        <f t="shared" si="13"/>
        <v>0</v>
      </c>
      <c r="X14" s="47"/>
      <c r="Y14" s="41"/>
      <c r="Z14" s="42"/>
      <c r="AA14" s="42"/>
      <c r="AB14" s="42"/>
      <c r="AC14" s="43" t="e">
        <f t="shared" si="2"/>
        <v>#DIV/0!</v>
      </c>
      <c r="AD14" s="43" t="e">
        <f t="shared" si="14"/>
        <v>#DIV/0!</v>
      </c>
      <c r="AE14" s="41">
        <f t="shared" si="15"/>
        <v>0</v>
      </c>
      <c r="AF14" s="39">
        <f t="shared" si="3"/>
        <v>0.14961705532693187</v>
      </c>
      <c r="AG14" s="44"/>
      <c r="AH14" s="44"/>
      <c r="AI14" s="44"/>
      <c r="AJ14" s="45">
        <f t="shared" si="4"/>
        <v>0</v>
      </c>
      <c r="AK14" s="97" t="s">
        <v>538</v>
      </c>
      <c r="AL14" s="116" t="s">
        <v>518</v>
      </c>
      <c r="AM14" s="37" t="s">
        <v>519</v>
      </c>
      <c r="AN14" s="45" t="s">
        <v>520</v>
      </c>
      <c r="AO14" s="98" t="s">
        <v>521</v>
      </c>
      <c r="AP14" s="93" t="s">
        <v>527</v>
      </c>
    </row>
    <row r="15" spans="1:42" ht="112.5">
      <c r="A15" s="36">
        <v>43717</v>
      </c>
      <c r="B15" s="37">
        <v>0.24652777777777779</v>
      </c>
      <c r="C15" s="37">
        <v>0.74236111111111114</v>
      </c>
      <c r="D15" s="52">
        <f t="shared" si="0"/>
        <v>0.49583333333333335</v>
      </c>
      <c r="E15" s="54">
        <v>2317</v>
      </c>
      <c r="F15" s="54">
        <v>3565</v>
      </c>
      <c r="G15" s="54">
        <v>0</v>
      </c>
      <c r="H15" s="57">
        <v>4943</v>
      </c>
      <c r="I15" s="57">
        <v>5056</v>
      </c>
      <c r="J15" s="57">
        <v>5165</v>
      </c>
      <c r="K15" s="57">
        <v>9230</v>
      </c>
      <c r="L15" s="38">
        <f t="shared" si="5"/>
        <v>30276</v>
      </c>
      <c r="M15" s="104">
        <v>29900</v>
      </c>
      <c r="N15" s="38">
        <f t="shared" si="6"/>
        <v>376</v>
      </c>
      <c r="O15" s="39">
        <f t="shared" si="7"/>
        <v>1.2575250836120402E-2</v>
      </c>
      <c r="P15" s="75">
        <v>300</v>
      </c>
      <c r="Q15" s="40">
        <f t="shared" si="1"/>
        <v>676</v>
      </c>
      <c r="R15" s="38">
        <f t="shared" si="8"/>
        <v>189392</v>
      </c>
      <c r="S15" s="38">
        <f t="shared" si="9"/>
        <v>3781526</v>
      </c>
      <c r="T15" s="41">
        <f t="shared" si="10"/>
        <v>2.9422740524781341</v>
      </c>
      <c r="U15" s="41">
        <f t="shared" si="11"/>
        <v>2.886968449931413</v>
      </c>
      <c r="V15" s="41">
        <f t="shared" si="12"/>
        <v>3.0766666666666667</v>
      </c>
      <c r="W15" s="41">
        <f t="shared" si="13"/>
        <v>0.94928000000000001</v>
      </c>
      <c r="X15" s="41">
        <v>949.28</v>
      </c>
      <c r="Y15" s="42">
        <v>215.72</v>
      </c>
      <c r="Z15" s="50">
        <v>0.12</v>
      </c>
      <c r="AA15" s="50">
        <v>32.47</v>
      </c>
      <c r="AB15" s="50">
        <v>35.299999999999997</v>
      </c>
      <c r="AC15" s="43">
        <f t="shared" ref="AC15:AC36" si="17">((L15)/(HOUR(D15)+((MINUTE(D15))/60)))/((Y15/1000)*10290)</f>
        <v>1.1461613219743825</v>
      </c>
      <c r="AD15" s="43">
        <f t="shared" si="14"/>
        <v>1.1008283493676516</v>
      </c>
      <c r="AE15" s="41">
        <f t="shared" si="15"/>
        <v>2.5886399999999998</v>
      </c>
      <c r="AF15" s="39">
        <f t="shared" si="3"/>
        <v>0.17304526748971194</v>
      </c>
      <c r="AG15" s="44">
        <v>0.38055555555555554</v>
      </c>
      <c r="AH15" s="44">
        <v>0.37152777777777773</v>
      </c>
      <c r="AI15" s="49" t="s">
        <v>522</v>
      </c>
      <c r="AJ15" s="45">
        <f t="shared" si="4"/>
        <v>9.0277777777778012E-3</v>
      </c>
      <c r="AK15" s="97" t="s">
        <v>531</v>
      </c>
      <c r="AL15" s="116" t="s">
        <v>523</v>
      </c>
      <c r="AM15" s="37" t="s">
        <v>524</v>
      </c>
      <c r="AN15" s="45" t="s">
        <v>525</v>
      </c>
      <c r="AO15" s="98" t="s">
        <v>526</v>
      </c>
      <c r="AP15" s="93" t="s">
        <v>528</v>
      </c>
    </row>
    <row r="16" spans="1:42" ht="150">
      <c r="A16" s="36">
        <v>43718</v>
      </c>
      <c r="B16" s="37">
        <v>0.24097222222222223</v>
      </c>
      <c r="C16" s="37">
        <v>0.74305555555555547</v>
      </c>
      <c r="D16" s="52">
        <f t="shared" si="0"/>
        <v>0.50208333333333321</v>
      </c>
      <c r="E16" s="54">
        <v>1691</v>
      </c>
      <c r="F16" s="54">
        <v>2612</v>
      </c>
      <c r="G16" s="55">
        <v>0</v>
      </c>
      <c r="H16" s="56">
        <v>3594</v>
      </c>
      <c r="I16" s="56">
        <v>3987</v>
      </c>
      <c r="J16" s="56">
        <v>3717</v>
      </c>
      <c r="K16" s="56">
        <v>6900</v>
      </c>
      <c r="L16" s="38">
        <f t="shared" si="5"/>
        <v>22501</v>
      </c>
      <c r="M16" s="104">
        <v>22300</v>
      </c>
      <c r="N16" s="38">
        <f t="shared" si="6"/>
        <v>201</v>
      </c>
      <c r="O16" s="39">
        <f t="shared" si="7"/>
        <v>9.0134529147982059E-3</v>
      </c>
      <c r="P16" s="75">
        <v>200</v>
      </c>
      <c r="Q16" s="40">
        <f t="shared" si="1"/>
        <v>401</v>
      </c>
      <c r="R16" s="38">
        <f t="shared" si="8"/>
        <v>211893</v>
      </c>
      <c r="S16" s="38">
        <f t="shared" si="9"/>
        <v>3804027</v>
      </c>
      <c r="T16" s="41">
        <f t="shared" si="10"/>
        <v>2.1866861030126334</v>
      </c>
      <c r="U16" s="41">
        <f t="shared" si="11"/>
        <v>2.1400548696844992</v>
      </c>
      <c r="V16" s="41">
        <f t="shared" si="12"/>
        <v>2.2999999999999998</v>
      </c>
      <c r="W16" s="41">
        <f t="shared" si="13"/>
        <v>8.4513799999999986</v>
      </c>
      <c r="X16" s="47">
        <v>8451.3799999999992</v>
      </c>
      <c r="Y16" s="41">
        <v>611.65</v>
      </c>
      <c r="Z16" s="42">
        <v>0.28000000000000003</v>
      </c>
      <c r="AA16" s="42">
        <v>28.58</v>
      </c>
      <c r="AB16" s="42">
        <v>31.74</v>
      </c>
      <c r="AC16" s="43">
        <f t="shared" si="17"/>
        <v>0.29668556591365958</v>
      </c>
      <c r="AD16" s="43">
        <f t="shared" si="14"/>
        <v>0.28900686877090864</v>
      </c>
      <c r="AE16" s="41">
        <f t="shared" si="15"/>
        <v>7.3397999999999994</v>
      </c>
      <c r="AF16" s="39">
        <f t="shared" si="3"/>
        <v>0.12860653863740285</v>
      </c>
      <c r="AG16" s="44">
        <v>0.38194444444444442</v>
      </c>
      <c r="AH16" s="44">
        <v>0.37777777777777777</v>
      </c>
      <c r="AI16" s="49" t="s">
        <v>522</v>
      </c>
      <c r="AJ16" s="45">
        <f t="shared" si="4"/>
        <v>4.1666666666666519E-3</v>
      </c>
      <c r="AK16" s="97" t="s">
        <v>530</v>
      </c>
      <c r="AL16" s="116">
        <v>0.24097222222222223</v>
      </c>
      <c r="AM16" s="37">
        <v>0.74305555555555547</v>
      </c>
      <c r="AN16" s="45">
        <f t="shared" si="16"/>
        <v>0.50208333333333321</v>
      </c>
      <c r="AO16" s="98" t="s">
        <v>529</v>
      </c>
      <c r="AP16" s="93" t="s">
        <v>539</v>
      </c>
    </row>
    <row r="17" spans="1:42" ht="162.5">
      <c r="A17" s="36">
        <v>43719</v>
      </c>
      <c r="B17" s="37">
        <v>0.24583333333333335</v>
      </c>
      <c r="C17" s="37">
        <v>0.69444444444444453</v>
      </c>
      <c r="D17" s="52">
        <f t="shared" si="0"/>
        <v>0.44861111111111118</v>
      </c>
      <c r="E17" s="54">
        <v>702</v>
      </c>
      <c r="F17" s="54">
        <v>1099</v>
      </c>
      <c r="G17" s="55">
        <v>0</v>
      </c>
      <c r="H17" s="56">
        <v>1522</v>
      </c>
      <c r="I17" s="56">
        <v>1666</v>
      </c>
      <c r="J17" s="56">
        <v>1576</v>
      </c>
      <c r="K17" s="56">
        <v>2920</v>
      </c>
      <c r="L17" s="38">
        <f t="shared" si="5"/>
        <v>9485</v>
      </c>
      <c r="M17" s="104">
        <v>9300</v>
      </c>
      <c r="N17" s="38">
        <f t="shared" si="6"/>
        <v>185</v>
      </c>
      <c r="O17" s="39">
        <f t="shared" si="7"/>
        <v>1.9892473118279571E-2</v>
      </c>
      <c r="P17" s="75">
        <v>200</v>
      </c>
      <c r="Q17" s="40">
        <f t="shared" si="1"/>
        <v>385</v>
      </c>
      <c r="R17" s="38">
        <f t="shared" si="8"/>
        <v>221378</v>
      </c>
      <c r="S17" s="38">
        <f t="shared" si="9"/>
        <v>3813512</v>
      </c>
      <c r="T17" s="41">
        <f t="shared" si="10"/>
        <v>0.92176870748299322</v>
      </c>
      <c r="U17" s="41">
        <f t="shared" si="11"/>
        <v>0.90054869684499317</v>
      </c>
      <c r="V17" s="41">
        <f t="shared" si="12"/>
        <v>0.97333333333333338</v>
      </c>
      <c r="W17" s="41">
        <f t="shared" si="13"/>
        <v>0</v>
      </c>
      <c r="X17" s="47"/>
      <c r="Y17" s="42"/>
      <c r="Z17" s="42"/>
      <c r="AA17" s="42"/>
      <c r="AB17" s="51"/>
      <c r="AC17" s="43" t="e">
        <f t="shared" si="17"/>
        <v>#DIV/0!</v>
      </c>
      <c r="AD17" s="43" t="e">
        <f t="shared" si="14"/>
        <v>#DIV/0!</v>
      </c>
      <c r="AE17" s="41">
        <f t="shared" si="15"/>
        <v>0</v>
      </c>
      <c r="AF17" s="39">
        <f t="shared" si="3"/>
        <v>5.4212391403749428E-2</v>
      </c>
      <c r="AG17" s="44">
        <v>0.54166666666666663</v>
      </c>
      <c r="AH17" s="44">
        <v>0.50972222222222219</v>
      </c>
      <c r="AI17" s="49" t="s">
        <v>483</v>
      </c>
      <c r="AJ17" s="45">
        <f t="shared" si="4"/>
        <v>3.1944444444444442E-2</v>
      </c>
      <c r="AK17" s="97" t="s">
        <v>530</v>
      </c>
      <c r="AL17" s="37">
        <v>0.24583333333333335</v>
      </c>
      <c r="AM17" s="37">
        <v>0.69444444444444453</v>
      </c>
      <c r="AN17" s="45">
        <f t="shared" si="16"/>
        <v>0.44861111111111118</v>
      </c>
      <c r="AO17" s="98" t="s">
        <v>529</v>
      </c>
      <c r="AP17" s="93" t="s">
        <v>540</v>
      </c>
    </row>
    <row r="18" spans="1:42" ht="150">
      <c r="A18" s="36">
        <v>43720</v>
      </c>
      <c r="B18" s="37">
        <v>0.24652777777777779</v>
      </c>
      <c r="C18" s="37">
        <v>0.73958333333333337</v>
      </c>
      <c r="D18" s="52">
        <f t="shared" si="0"/>
        <v>0.49305555555555558</v>
      </c>
      <c r="E18" s="54">
        <v>1045</v>
      </c>
      <c r="F18" s="54">
        <v>1640</v>
      </c>
      <c r="G18" s="55">
        <v>0</v>
      </c>
      <c r="H18" s="56">
        <v>2260</v>
      </c>
      <c r="I18" s="56">
        <v>2370</v>
      </c>
      <c r="J18" s="56">
        <v>2327</v>
      </c>
      <c r="K18" s="56">
        <v>4100</v>
      </c>
      <c r="L18" s="38">
        <f t="shared" si="5"/>
        <v>13742</v>
      </c>
      <c r="M18" s="104">
        <v>13500</v>
      </c>
      <c r="N18" s="38">
        <f t="shared" si="6"/>
        <v>242</v>
      </c>
      <c r="O18" s="39">
        <f t="shared" si="7"/>
        <v>1.7925925925925925E-2</v>
      </c>
      <c r="P18" s="75">
        <v>200</v>
      </c>
      <c r="Q18" s="40">
        <f t="shared" si="1"/>
        <v>442</v>
      </c>
      <c r="R18" s="38">
        <f t="shared" si="8"/>
        <v>235120</v>
      </c>
      <c r="S18" s="38">
        <f t="shared" si="9"/>
        <v>3827254</v>
      </c>
      <c r="T18" s="41">
        <f t="shared" si="10"/>
        <v>1.3354713313896986</v>
      </c>
      <c r="U18" s="41">
        <f t="shared" si="11"/>
        <v>1.3226337448559671</v>
      </c>
      <c r="V18" s="41">
        <f t="shared" si="12"/>
        <v>1.3666666666666667</v>
      </c>
      <c r="W18" s="41">
        <f t="shared" si="13"/>
        <v>2.2638400000000001</v>
      </c>
      <c r="X18" s="47">
        <v>2263.84</v>
      </c>
      <c r="Y18" s="41">
        <v>200.68</v>
      </c>
      <c r="Z18" s="42">
        <v>1.1499999999999999</v>
      </c>
      <c r="AA18" s="42">
        <v>26.9</v>
      </c>
      <c r="AB18" s="42">
        <v>28.12</v>
      </c>
      <c r="AC18" s="43">
        <f t="shared" si="17"/>
        <v>0.56237159771833467</v>
      </c>
      <c r="AD18" s="43">
        <f t="shared" si="14"/>
        <v>0.5556339360803908</v>
      </c>
      <c r="AE18" s="41">
        <f t="shared" si="15"/>
        <v>2.4081599999999996</v>
      </c>
      <c r="AF18" s="39">
        <f t="shared" si="3"/>
        <v>7.8543667123914043E-2</v>
      </c>
      <c r="AG18" s="44" t="s">
        <v>541</v>
      </c>
      <c r="AH18" s="44" t="s">
        <v>542</v>
      </c>
      <c r="AI18" s="49" t="s">
        <v>483</v>
      </c>
      <c r="AJ18" s="45" t="s">
        <v>543</v>
      </c>
      <c r="AK18" s="97" t="s">
        <v>544</v>
      </c>
      <c r="AL18" s="37" t="s">
        <v>546</v>
      </c>
      <c r="AM18" s="37" t="s">
        <v>547</v>
      </c>
      <c r="AN18" s="45" t="s">
        <v>545</v>
      </c>
      <c r="AO18" s="98" t="s">
        <v>548</v>
      </c>
      <c r="AP18" s="93" t="s">
        <v>549</v>
      </c>
    </row>
    <row r="19" spans="1:42" ht="137.5">
      <c r="A19" s="36">
        <v>43721</v>
      </c>
      <c r="B19" s="37">
        <v>0.24305555555555555</v>
      </c>
      <c r="C19" s="37">
        <v>0.74305555555555547</v>
      </c>
      <c r="D19" s="52">
        <f t="shared" si="0"/>
        <v>0.49999999999999989</v>
      </c>
      <c r="E19" s="54">
        <v>2539</v>
      </c>
      <c r="F19" s="54">
        <v>3908</v>
      </c>
      <c r="G19" s="55">
        <v>0</v>
      </c>
      <c r="H19" s="56">
        <v>5441</v>
      </c>
      <c r="I19" s="56">
        <v>5485</v>
      </c>
      <c r="J19" s="56">
        <v>5605</v>
      </c>
      <c r="K19" s="56">
        <v>10570</v>
      </c>
      <c r="L19" s="38">
        <f t="shared" si="5"/>
        <v>33548</v>
      </c>
      <c r="M19" s="104">
        <v>33300</v>
      </c>
      <c r="N19" s="38">
        <f t="shared" si="6"/>
        <v>248</v>
      </c>
      <c r="O19" s="39">
        <f t="shared" si="7"/>
        <v>7.4474474474474474E-3</v>
      </c>
      <c r="P19" s="40">
        <v>200</v>
      </c>
      <c r="Q19" s="40">
        <f t="shared" si="1"/>
        <v>448</v>
      </c>
      <c r="R19" s="38">
        <f t="shared" si="8"/>
        <v>268668</v>
      </c>
      <c r="S19" s="38">
        <f t="shared" si="9"/>
        <v>3860802</v>
      </c>
      <c r="T19" s="41">
        <f t="shared" si="10"/>
        <v>3.2602526724975704</v>
      </c>
      <c r="U19" s="41">
        <f t="shared" si="11"/>
        <v>3.1519890260631001</v>
      </c>
      <c r="V19" s="41">
        <f t="shared" si="12"/>
        <v>3.5233333333333334</v>
      </c>
      <c r="W19" s="41">
        <f t="shared" si="13"/>
        <v>6.4084099999999999</v>
      </c>
      <c r="X19" s="47">
        <v>6408.41</v>
      </c>
      <c r="Y19" s="41">
        <v>524.20000000000005</v>
      </c>
      <c r="Z19" s="42">
        <v>0.83</v>
      </c>
      <c r="AA19" s="41">
        <v>29.37</v>
      </c>
      <c r="AB19" s="41">
        <v>36.32</v>
      </c>
      <c r="AC19" s="43">
        <f t="shared" si="17"/>
        <v>0.51829019974843737</v>
      </c>
      <c r="AD19" s="43">
        <f t="shared" si="14"/>
        <v>0.49576074671361253</v>
      </c>
      <c r="AE19" s="41">
        <f t="shared" si="15"/>
        <v>6.2904000000000009</v>
      </c>
      <c r="AF19" s="39">
        <f t="shared" si="3"/>
        <v>0.1917466849565615</v>
      </c>
      <c r="AG19" s="44">
        <v>0.70972222222222225</v>
      </c>
      <c r="AH19" s="44">
        <v>0.70833333333333337</v>
      </c>
      <c r="AI19" s="49" t="s">
        <v>522</v>
      </c>
      <c r="AJ19" s="45">
        <f t="shared" si="4"/>
        <v>1.388888888888884E-3</v>
      </c>
      <c r="AK19" s="97" t="s">
        <v>544</v>
      </c>
      <c r="AL19" s="37" t="s">
        <v>551</v>
      </c>
      <c r="AM19" s="37" t="s">
        <v>550</v>
      </c>
      <c r="AN19" s="45" t="s">
        <v>552</v>
      </c>
      <c r="AO19" s="98" t="s">
        <v>553</v>
      </c>
      <c r="AP19" s="93" t="s">
        <v>554</v>
      </c>
    </row>
    <row r="20" spans="1:42" ht="142.5" customHeight="1">
      <c r="A20" s="36">
        <v>43722</v>
      </c>
      <c r="B20" s="37">
        <v>0.24305555555555555</v>
      </c>
      <c r="C20" s="37">
        <v>0.72638888888888886</v>
      </c>
      <c r="D20" s="52">
        <f t="shared" si="0"/>
        <v>0.48333333333333328</v>
      </c>
      <c r="E20" s="54">
        <v>2503</v>
      </c>
      <c r="F20" s="54">
        <v>3889</v>
      </c>
      <c r="G20" s="55">
        <v>0</v>
      </c>
      <c r="H20" s="56">
        <v>5501</v>
      </c>
      <c r="I20" s="56">
        <v>5591</v>
      </c>
      <c r="J20" s="56">
        <v>5521</v>
      </c>
      <c r="K20" s="56">
        <v>10590</v>
      </c>
      <c r="L20" s="38">
        <f t="shared" si="5"/>
        <v>33595</v>
      </c>
      <c r="M20" s="104">
        <v>33300</v>
      </c>
      <c r="N20" s="38">
        <f t="shared" si="6"/>
        <v>295</v>
      </c>
      <c r="O20" s="39">
        <f t="shared" si="7"/>
        <v>8.858858858858858E-3</v>
      </c>
      <c r="P20" s="40">
        <v>200</v>
      </c>
      <c r="Q20" s="40">
        <f t="shared" si="1"/>
        <v>495</v>
      </c>
      <c r="R20" s="38">
        <f t="shared" si="8"/>
        <v>302263</v>
      </c>
      <c r="S20" s="38">
        <f t="shared" si="9"/>
        <v>3894397</v>
      </c>
      <c r="T20" s="41">
        <f t="shared" si="10"/>
        <v>3.2648202137998057</v>
      </c>
      <c r="U20" s="41">
        <f t="shared" si="11"/>
        <v>3.155692729766804</v>
      </c>
      <c r="V20" s="41">
        <f t="shared" si="12"/>
        <v>3.53</v>
      </c>
      <c r="W20" s="41">
        <f t="shared" si="13"/>
        <v>6.9139999999999997</v>
      </c>
      <c r="X20" s="47">
        <v>6914</v>
      </c>
      <c r="Y20" s="41">
        <v>612.79999999999995</v>
      </c>
      <c r="Z20" s="42">
        <v>0.41</v>
      </c>
      <c r="AA20" s="50">
        <v>31.07</v>
      </c>
      <c r="AB20" s="50">
        <v>38.880000000000003</v>
      </c>
      <c r="AC20" s="43">
        <f t="shared" si="17"/>
        <v>0.45928527811850162</v>
      </c>
      <c r="AD20" s="43">
        <f t="shared" si="14"/>
        <v>0.434805740223008</v>
      </c>
      <c r="AE20" s="41">
        <f t="shared" si="15"/>
        <v>7.3535999999999992</v>
      </c>
      <c r="AF20" s="39">
        <f t="shared" si="3"/>
        <v>0.19201531778692271</v>
      </c>
      <c r="AG20" s="44"/>
      <c r="AH20" s="44"/>
      <c r="AI20" s="44"/>
      <c r="AJ20" s="45">
        <f t="shared" si="4"/>
        <v>0</v>
      </c>
      <c r="AK20" s="97" t="s">
        <v>544</v>
      </c>
      <c r="AL20" s="37" t="s">
        <v>559</v>
      </c>
      <c r="AM20" s="37" t="s">
        <v>560</v>
      </c>
      <c r="AN20" s="45" t="s">
        <v>561</v>
      </c>
      <c r="AO20" s="98" t="s">
        <v>563</v>
      </c>
      <c r="AP20" s="93" t="s">
        <v>562</v>
      </c>
    </row>
    <row r="21" spans="1:42" ht="137.5">
      <c r="A21" s="36">
        <v>43723</v>
      </c>
      <c r="B21" s="37">
        <v>0.24166666666666667</v>
      </c>
      <c r="C21" s="37">
        <v>0.7368055555555556</v>
      </c>
      <c r="D21" s="52">
        <f t="shared" si="0"/>
        <v>0.49513888888888891</v>
      </c>
      <c r="E21" s="54">
        <v>2322</v>
      </c>
      <c r="F21" s="54">
        <v>3577</v>
      </c>
      <c r="G21" s="55">
        <v>0</v>
      </c>
      <c r="H21" s="56">
        <v>5192</v>
      </c>
      <c r="I21" s="56">
        <v>5537</v>
      </c>
      <c r="J21" s="56">
        <v>5222</v>
      </c>
      <c r="K21" s="56">
        <v>10030</v>
      </c>
      <c r="L21" s="38">
        <f t="shared" si="5"/>
        <v>31880</v>
      </c>
      <c r="M21" s="104">
        <v>31600</v>
      </c>
      <c r="N21" s="38">
        <f t="shared" si="6"/>
        <v>280</v>
      </c>
      <c r="O21" s="39">
        <f t="shared" si="7"/>
        <v>8.8607594936708865E-3</v>
      </c>
      <c r="P21" s="40">
        <v>300</v>
      </c>
      <c r="Q21" s="40">
        <f t="shared" si="1"/>
        <v>580</v>
      </c>
      <c r="R21" s="38">
        <f t="shared" si="8"/>
        <v>334143</v>
      </c>
      <c r="S21" s="38">
        <f t="shared" si="9"/>
        <v>3926277</v>
      </c>
      <c r="T21" s="41">
        <f t="shared" si="10"/>
        <v>3.0981535471331392</v>
      </c>
      <c r="U21" s="41">
        <f t="shared" si="11"/>
        <v>2.9972565157750344</v>
      </c>
      <c r="V21" s="41">
        <f t="shared" si="12"/>
        <v>3.3433333333333333</v>
      </c>
      <c r="W21" s="41">
        <f t="shared" si="13"/>
        <v>5.7816400000000003</v>
      </c>
      <c r="X21" s="47">
        <v>5781.64</v>
      </c>
      <c r="Y21" s="41">
        <v>505.57</v>
      </c>
      <c r="Z21" s="42">
        <v>0.17</v>
      </c>
      <c r="AA21" s="42">
        <v>30.31</v>
      </c>
      <c r="AB21" s="42">
        <v>38.799999999999997</v>
      </c>
      <c r="AC21" s="43">
        <f t="shared" si="17"/>
        <v>0.51568365110561298</v>
      </c>
      <c r="AD21" s="43">
        <f t="shared" si="14"/>
        <v>0.48835654306622434</v>
      </c>
      <c r="AE21" s="41">
        <f t="shared" si="15"/>
        <v>6.06684</v>
      </c>
      <c r="AF21" s="39">
        <f t="shared" si="3"/>
        <v>0.18221307727480568</v>
      </c>
      <c r="AG21" s="44" t="s">
        <v>564</v>
      </c>
      <c r="AH21" s="44" t="s">
        <v>568</v>
      </c>
      <c r="AI21" s="49" t="s">
        <v>522</v>
      </c>
      <c r="AJ21" s="45" t="s">
        <v>565</v>
      </c>
      <c r="AK21" s="97" t="s">
        <v>566</v>
      </c>
      <c r="AL21" s="37">
        <v>0.24166666666666667</v>
      </c>
      <c r="AM21" s="37">
        <v>0.7368055555555556</v>
      </c>
      <c r="AN21" s="45">
        <f t="shared" si="16"/>
        <v>0.49513888888888891</v>
      </c>
      <c r="AO21" s="98" t="s">
        <v>567</v>
      </c>
      <c r="AP21" s="93" t="s">
        <v>569</v>
      </c>
    </row>
    <row r="22" spans="1:42" ht="137.5">
      <c r="A22" s="36">
        <v>43724</v>
      </c>
      <c r="B22" s="37">
        <v>0.24652777777777779</v>
      </c>
      <c r="C22" s="37">
        <v>0.71875</v>
      </c>
      <c r="D22" s="52">
        <f t="shared" si="0"/>
        <v>0.47222222222222221</v>
      </c>
      <c r="E22" s="54">
        <v>2280</v>
      </c>
      <c r="F22" s="54">
        <v>3589</v>
      </c>
      <c r="G22" s="55">
        <v>0</v>
      </c>
      <c r="H22" s="56">
        <v>4731</v>
      </c>
      <c r="I22" s="56">
        <v>5055</v>
      </c>
      <c r="J22" s="56">
        <v>3984</v>
      </c>
      <c r="K22" s="56">
        <v>9490</v>
      </c>
      <c r="L22" s="38">
        <f t="shared" si="5"/>
        <v>29129</v>
      </c>
      <c r="M22" s="104">
        <v>28800</v>
      </c>
      <c r="N22" s="38">
        <f t="shared" si="6"/>
        <v>329</v>
      </c>
      <c r="O22" s="39">
        <f t="shared" si="7"/>
        <v>1.1423611111111112E-2</v>
      </c>
      <c r="P22" s="40">
        <v>200</v>
      </c>
      <c r="Q22" s="40">
        <f t="shared" si="1"/>
        <v>529</v>
      </c>
      <c r="R22" s="38">
        <f t="shared" si="8"/>
        <v>363272</v>
      </c>
      <c r="S22" s="38">
        <f t="shared" si="9"/>
        <v>3955406</v>
      </c>
      <c r="T22" s="41">
        <f t="shared" si="10"/>
        <v>2.8308066083576287</v>
      </c>
      <c r="U22" s="41">
        <f t="shared" si="11"/>
        <v>2.6939643347050755</v>
      </c>
      <c r="V22" s="41">
        <f t="shared" si="12"/>
        <v>3.1633333333333336</v>
      </c>
      <c r="W22" s="41">
        <f t="shared" si="13"/>
        <v>5.6430200000000008</v>
      </c>
      <c r="X22" s="47">
        <v>5643.02</v>
      </c>
      <c r="Y22" s="41">
        <v>511.19</v>
      </c>
      <c r="Z22" s="42">
        <v>0.31</v>
      </c>
      <c r="AA22" s="42">
        <v>31.48</v>
      </c>
      <c r="AB22" s="42">
        <v>41.23</v>
      </c>
      <c r="AC22" s="43">
        <f t="shared" si="17"/>
        <v>0.48861881820578307</v>
      </c>
      <c r="AD22" s="43">
        <f t="shared" si="14"/>
        <v>0.45816652987498041</v>
      </c>
      <c r="AE22" s="41">
        <f t="shared" si="15"/>
        <v>6.1342799999999995</v>
      </c>
      <c r="AF22" s="39">
        <f t="shared" si="3"/>
        <v>0.16648948331047098</v>
      </c>
      <c r="AG22" s="44"/>
      <c r="AH22" s="44"/>
      <c r="AI22" s="44"/>
      <c r="AJ22" s="45">
        <f t="shared" si="4"/>
        <v>0</v>
      </c>
      <c r="AK22" s="97" t="s">
        <v>570</v>
      </c>
      <c r="AL22" s="37">
        <v>0.24652777777777779</v>
      </c>
      <c r="AM22" s="86">
        <v>0.71875</v>
      </c>
      <c r="AN22" s="45">
        <f t="shared" si="16"/>
        <v>0.47222222222222221</v>
      </c>
      <c r="AO22" s="98" t="s">
        <v>571</v>
      </c>
      <c r="AP22" s="93" t="s">
        <v>572</v>
      </c>
    </row>
    <row r="23" spans="1:42" ht="162.5">
      <c r="A23" s="36">
        <v>43725</v>
      </c>
      <c r="B23" s="37">
        <v>0.24305555555555555</v>
      </c>
      <c r="C23" s="37">
        <v>0.72916666666666663</v>
      </c>
      <c r="D23" s="52">
        <f t="shared" si="0"/>
        <v>0.48611111111111105</v>
      </c>
      <c r="E23" s="54">
        <v>1573</v>
      </c>
      <c r="F23" s="54">
        <v>2451</v>
      </c>
      <c r="G23" s="55">
        <v>0</v>
      </c>
      <c r="H23" s="56">
        <v>3347</v>
      </c>
      <c r="I23" s="56">
        <v>3544</v>
      </c>
      <c r="J23" s="56">
        <v>3286</v>
      </c>
      <c r="K23" s="56">
        <v>6380</v>
      </c>
      <c r="L23" s="38">
        <f t="shared" si="5"/>
        <v>20581</v>
      </c>
      <c r="M23" s="104">
        <v>20400</v>
      </c>
      <c r="N23" s="38">
        <f t="shared" si="6"/>
        <v>181</v>
      </c>
      <c r="O23" s="39">
        <f t="shared" si="7"/>
        <v>8.8725490196078435E-3</v>
      </c>
      <c r="P23" s="40">
        <v>200</v>
      </c>
      <c r="Q23" s="40">
        <f t="shared" si="1"/>
        <v>381</v>
      </c>
      <c r="R23" s="38">
        <f t="shared" si="8"/>
        <v>383853</v>
      </c>
      <c r="S23" s="38">
        <f t="shared" si="9"/>
        <v>3975987</v>
      </c>
      <c r="T23" s="41">
        <f t="shared" si="10"/>
        <v>2.000097181729835</v>
      </c>
      <c r="U23" s="41">
        <f t="shared" si="11"/>
        <v>1.9480109739368998</v>
      </c>
      <c r="V23" s="41">
        <f t="shared" si="12"/>
        <v>2.1266666666666665</v>
      </c>
      <c r="W23" s="41">
        <f t="shared" si="13"/>
        <v>3.8991500000000001</v>
      </c>
      <c r="X23" s="47">
        <v>3899.15</v>
      </c>
      <c r="Y23" s="41">
        <v>337.2</v>
      </c>
      <c r="Z23" s="42">
        <v>0.18</v>
      </c>
      <c r="AA23" s="50">
        <v>29.6</v>
      </c>
      <c r="AB23" s="50">
        <v>35.799999999999997</v>
      </c>
      <c r="AC23" s="43">
        <f t="shared" si="17"/>
        <v>0.50841311177677551</v>
      </c>
      <c r="AD23" s="43">
        <f t="shared" si="14"/>
        <v>0.48732820320516912</v>
      </c>
      <c r="AE23" s="41">
        <f t="shared" si="15"/>
        <v>4.0463999999999993</v>
      </c>
      <c r="AF23" s="39">
        <f t="shared" si="3"/>
        <v>0.11763260173754</v>
      </c>
      <c r="AG23" s="44" t="s">
        <v>573</v>
      </c>
      <c r="AH23" s="44" t="s">
        <v>574</v>
      </c>
      <c r="AI23" s="49" t="s">
        <v>522</v>
      </c>
      <c r="AJ23" s="44">
        <v>2.0833333333333332E-2</v>
      </c>
      <c r="AK23" s="97" t="s">
        <v>530</v>
      </c>
      <c r="AL23" s="37">
        <v>0.24305555555555555</v>
      </c>
      <c r="AM23" s="86">
        <v>0.72916666666666663</v>
      </c>
      <c r="AN23" s="45">
        <f t="shared" si="16"/>
        <v>0.48611111111111105</v>
      </c>
      <c r="AO23" s="98" t="s">
        <v>571</v>
      </c>
      <c r="AP23" s="93" t="s">
        <v>575</v>
      </c>
    </row>
    <row r="24" spans="1:42" ht="162.5">
      <c r="A24" s="36">
        <v>43726</v>
      </c>
      <c r="B24" s="37">
        <v>0.23958333333333334</v>
      </c>
      <c r="C24" s="37">
        <v>0.73749999999999993</v>
      </c>
      <c r="D24" s="52">
        <f t="shared" si="0"/>
        <v>0.49791666666666656</v>
      </c>
      <c r="E24" s="54">
        <v>1150</v>
      </c>
      <c r="F24" s="54">
        <v>1762</v>
      </c>
      <c r="G24" s="55">
        <v>0</v>
      </c>
      <c r="H24" s="56">
        <v>2427</v>
      </c>
      <c r="I24" s="56">
        <v>2057</v>
      </c>
      <c r="J24" s="112">
        <v>2550</v>
      </c>
      <c r="K24" s="112">
        <v>4730</v>
      </c>
      <c r="L24" s="38">
        <f t="shared" si="5"/>
        <v>14676</v>
      </c>
      <c r="M24" s="104">
        <v>14400</v>
      </c>
      <c r="N24" s="38">
        <f t="shared" si="6"/>
        <v>276</v>
      </c>
      <c r="O24" s="39">
        <f t="shared" si="7"/>
        <v>1.9166666666666665E-2</v>
      </c>
      <c r="P24" s="40">
        <v>200</v>
      </c>
      <c r="Q24" s="40">
        <f t="shared" si="1"/>
        <v>476</v>
      </c>
      <c r="R24" s="38">
        <f t="shared" si="8"/>
        <v>398529</v>
      </c>
      <c r="S24" s="38">
        <f t="shared" si="9"/>
        <v>3990663</v>
      </c>
      <c r="T24" s="41">
        <f t="shared" si="10"/>
        <v>1.4262390670553935</v>
      </c>
      <c r="U24" s="41">
        <f t="shared" si="11"/>
        <v>1.3643347050754457</v>
      </c>
      <c r="V24" s="41">
        <f t="shared" si="12"/>
        <v>1.5766666666666667</v>
      </c>
      <c r="W24" s="41">
        <f t="shared" si="13"/>
        <v>2.8127300000000002</v>
      </c>
      <c r="X24" s="47">
        <v>2812.73</v>
      </c>
      <c r="Y24" s="41">
        <v>233.09</v>
      </c>
      <c r="Z24" s="42">
        <v>0.13</v>
      </c>
      <c r="AA24" s="50">
        <v>27.41</v>
      </c>
      <c r="AB24" s="50">
        <v>29.83</v>
      </c>
      <c r="AC24" s="43">
        <f t="shared" si="17"/>
        <v>0.51203633594055697</v>
      </c>
      <c r="AD24" s="43">
        <f t="shared" si="14"/>
        <v>0.5025394956106003</v>
      </c>
      <c r="AE24" s="41">
        <f t="shared" si="15"/>
        <v>2.7970799999999998</v>
      </c>
      <c r="AF24" s="39">
        <f t="shared" si="3"/>
        <v>8.3882030178326475E-2</v>
      </c>
      <c r="AG24" s="44">
        <v>0.44236111111111115</v>
      </c>
      <c r="AH24" s="44">
        <v>0.41944444444444445</v>
      </c>
      <c r="AI24" s="49" t="s">
        <v>522</v>
      </c>
      <c r="AJ24" s="45">
        <f t="shared" si="4"/>
        <v>2.2916666666666696E-2</v>
      </c>
      <c r="AK24" s="97" t="s">
        <v>530</v>
      </c>
      <c r="AL24" s="37">
        <v>0.23958333333333334</v>
      </c>
      <c r="AM24" s="86">
        <v>0.73749999999999993</v>
      </c>
      <c r="AN24" s="45">
        <f t="shared" si="16"/>
        <v>0.49791666666666656</v>
      </c>
      <c r="AO24" s="98" t="s">
        <v>571</v>
      </c>
      <c r="AP24" s="93" t="s">
        <v>576</v>
      </c>
    </row>
    <row r="25" spans="1:42" ht="150">
      <c r="A25" s="36">
        <v>43727</v>
      </c>
      <c r="B25" s="37">
        <v>0.24652777777777779</v>
      </c>
      <c r="C25" s="37">
        <v>0.7368055555555556</v>
      </c>
      <c r="D25" s="52">
        <f t="shared" si="0"/>
        <v>0.49027777777777781</v>
      </c>
      <c r="E25" s="54">
        <v>1682</v>
      </c>
      <c r="F25" s="54">
        <v>2581</v>
      </c>
      <c r="G25" s="55">
        <v>0</v>
      </c>
      <c r="H25" s="56">
        <v>3457</v>
      </c>
      <c r="I25" s="56">
        <v>2987</v>
      </c>
      <c r="J25" s="56">
        <v>3615</v>
      </c>
      <c r="K25" s="56">
        <v>6530</v>
      </c>
      <c r="L25" s="38">
        <f t="shared" si="5"/>
        <v>20852</v>
      </c>
      <c r="M25" s="104">
        <v>20600</v>
      </c>
      <c r="N25" s="38">
        <f t="shared" si="6"/>
        <v>252</v>
      </c>
      <c r="O25" s="39">
        <f t="shared" si="7"/>
        <v>1.2233009708737865E-2</v>
      </c>
      <c r="P25" s="40">
        <v>200</v>
      </c>
      <c r="Q25" s="40">
        <f t="shared" si="1"/>
        <v>452</v>
      </c>
      <c r="R25" s="38">
        <f t="shared" si="8"/>
        <v>419381</v>
      </c>
      <c r="S25" s="38">
        <f t="shared" si="9"/>
        <v>4011515</v>
      </c>
      <c r="T25" s="41">
        <f t="shared" si="10"/>
        <v>2.0264334305150631</v>
      </c>
      <c r="U25" s="41">
        <f t="shared" si="11"/>
        <v>1.9646090534979423</v>
      </c>
      <c r="V25" s="41">
        <f t="shared" si="12"/>
        <v>2.1766666666666667</v>
      </c>
      <c r="W25" s="41">
        <f t="shared" si="13"/>
        <v>4.0571599999999997</v>
      </c>
      <c r="X25" s="47">
        <v>4057.16</v>
      </c>
      <c r="Y25" s="41">
        <v>352.02</v>
      </c>
      <c r="Z25" s="42">
        <v>0.38</v>
      </c>
      <c r="AA25" s="42">
        <v>28.56</v>
      </c>
      <c r="AB25" s="42">
        <v>33.6</v>
      </c>
      <c r="AC25" s="43">
        <f t="shared" si="17"/>
        <v>0.48922827842362715</v>
      </c>
      <c r="AD25" s="43">
        <f t="shared" si="14"/>
        <v>0.47307200375696529</v>
      </c>
      <c r="AE25" s="41">
        <f t="shared" si="15"/>
        <v>4.22424</v>
      </c>
      <c r="AF25" s="39">
        <f t="shared" si="3"/>
        <v>0.11918152720621857</v>
      </c>
      <c r="AG25" s="44" t="s">
        <v>577</v>
      </c>
      <c r="AH25" s="44" t="s">
        <v>578</v>
      </c>
      <c r="AI25" s="44" t="s">
        <v>579</v>
      </c>
      <c r="AJ25" s="45">
        <v>6.9444444444444441E-3</v>
      </c>
      <c r="AK25" s="97" t="s">
        <v>580</v>
      </c>
      <c r="AL25" s="37" t="s">
        <v>581</v>
      </c>
      <c r="AM25" s="120" t="s">
        <v>582</v>
      </c>
      <c r="AN25" s="45" t="s">
        <v>583</v>
      </c>
      <c r="AO25" s="98" t="s">
        <v>584</v>
      </c>
      <c r="AP25" s="93" t="s">
        <v>585</v>
      </c>
    </row>
    <row r="26" spans="1:42" ht="150">
      <c r="A26" s="36">
        <v>43728</v>
      </c>
      <c r="B26" s="37">
        <v>0.24097222222222223</v>
      </c>
      <c r="C26" s="37">
        <v>0.72569444444444453</v>
      </c>
      <c r="D26" s="52">
        <f t="shared" si="0"/>
        <v>0.48472222222222228</v>
      </c>
      <c r="E26" s="54">
        <v>1920</v>
      </c>
      <c r="F26" s="54">
        <v>2882</v>
      </c>
      <c r="G26" s="55">
        <v>0</v>
      </c>
      <c r="H26" s="56">
        <v>3948</v>
      </c>
      <c r="I26" s="56">
        <v>3325</v>
      </c>
      <c r="J26" s="56">
        <v>4123</v>
      </c>
      <c r="K26" s="56">
        <v>7080</v>
      </c>
      <c r="L26" s="38">
        <f t="shared" si="5"/>
        <v>23278</v>
      </c>
      <c r="M26" s="104">
        <v>23100</v>
      </c>
      <c r="N26" s="38">
        <f t="shared" si="6"/>
        <v>178</v>
      </c>
      <c r="O26" s="39">
        <f t="shared" si="7"/>
        <v>7.7056277056277061E-3</v>
      </c>
      <c r="P26" s="40">
        <v>200</v>
      </c>
      <c r="Q26" s="40">
        <f t="shared" si="1"/>
        <v>378</v>
      </c>
      <c r="R26" s="38">
        <f t="shared" si="8"/>
        <v>442659</v>
      </c>
      <c r="S26" s="38">
        <f t="shared" si="9"/>
        <v>4034793</v>
      </c>
      <c r="T26" s="41">
        <f t="shared" si="10"/>
        <v>2.2621963070942663</v>
      </c>
      <c r="U26" s="41">
        <f t="shared" si="11"/>
        <v>2.2219478737997256</v>
      </c>
      <c r="V26" s="41">
        <f t="shared" si="12"/>
        <v>2.36</v>
      </c>
      <c r="W26" s="41">
        <f t="shared" si="13"/>
        <v>4.5867500000000003</v>
      </c>
      <c r="X26" s="47">
        <v>4586.75</v>
      </c>
      <c r="Y26" s="41">
        <v>398.45</v>
      </c>
      <c r="Z26" s="42">
        <v>0.17</v>
      </c>
      <c r="AA26" s="42">
        <v>28.89</v>
      </c>
      <c r="AB26" s="42">
        <v>36.07</v>
      </c>
      <c r="AC26" s="43">
        <f t="shared" si="17"/>
        <v>0.48803647955906504</v>
      </c>
      <c r="AD26" s="43">
        <f t="shared" si="14"/>
        <v>0.46729063445678465</v>
      </c>
      <c r="AE26" s="41">
        <f t="shared" si="15"/>
        <v>4.7813999999999997</v>
      </c>
      <c r="AF26" s="39">
        <f t="shared" si="3"/>
        <v>0.13304755372656607</v>
      </c>
      <c r="AG26" s="44" t="s">
        <v>586</v>
      </c>
      <c r="AH26" s="44" t="s">
        <v>587</v>
      </c>
      <c r="AI26" s="44" t="s">
        <v>579</v>
      </c>
      <c r="AJ26" s="45">
        <v>1.4583333333333332E-2</v>
      </c>
      <c r="AK26" s="97" t="s">
        <v>588</v>
      </c>
      <c r="AL26" s="37" t="s">
        <v>589</v>
      </c>
      <c r="AM26" s="120" t="s">
        <v>590</v>
      </c>
      <c r="AN26" s="45" t="s">
        <v>591</v>
      </c>
      <c r="AO26" s="98" t="s">
        <v>592</v>
      </c>
      <c r="AP26" s="93" t="s">
        <v>593</v>
      </c>
    </row>
    <row r="27" spans="1:42" ht="163" thickBot="1">
      <c r="A27" s="36">
        <v>43729</v>
      </c>
      <c r="B27" s="44">
        <v>0.24236111111111111</v>
      </c>
      <c r="C27" s="37">
        <v>0.72916666666666663</v>
      </c>
      <c r="D27" s="52">
        <f t="shared" si="0"/>
        <v>0.48680555555555549</v>
      </c>
      <c r="E27" s="54">
        <v>1678</v>
      </c>
      <c r="F27" s="54">
        <v>2581</v>
      </c>
      <c r="G27" s="55">
        <v>0</v>
      </c>
      <c r="H27" s="56">
        <v>3365</v>
      </c>
      <c r="I27" s="56">
        <v>3354</v>
      </c>
      <c r="J27" s="56">
        <v>3568</v>
      </c>
      <c r="K27" s="56">
        <v>6170</v>
      </c>
      <c r="L27" s="38">
        <f t="shared" si="5"/>
        <v>20716</v>
      </c>
      <c r="M27" s="104">
        <v>20500</v>
      </c>
      <c r="N27" s="38">
        <f t="shared" si="6"/>
        <v>216</v>
      </c>
      <c r="O27" s="39">
        <f t="shared" si="7"/>
        <v>1.0536585365853659E-2</v>
      </c>
      <c r="P27" s="40">
        <v>200</v>
      </c>
      <c r="Q27" s="40">
        <f t="shared" si="1"/>
        <v>416</v>
      </c>
      <c r="R27" s="38">
        <f t="shared" si="8"/>
        <v>463375</v>
      </c>
      <c r="S27" s="38">
        <f t="shared" si="9"/>
        <v>4055509</v>
      </c>
      <c r="T27" s="41">
        <f t="shared" si="10"/>
        <v>2.0132167152575318</v>
      </c>
      <c r="U27" s="41">
        <f t="shared" si="11"/>
        <v>1.9953360768175583</v>
      </c>
      <c r="V27" s="41">
        <f t="shared" si="12"/>
        <v>2.0566666666666666</v>
      </c>
      <c r="W27" s="41">
        <f t="shared" si="13"/>
        <v>5.3119100000000001</v>
      </c>
      <c r="X27" s="47">
        <v>5311.91</v>
      </c>
      <c r="Y27" s="41">
        <v>436.69</v>
      </c>
      <c r="Z27" s="42">
        <v>0.26</v>
      </c>
      <c r="AA27" s="42">
        <v>29.96</v>
      </c>
      <c r="AB27" s="42">
        <v>37.19</v>
      </c>
      <c r="AC27" s="43">
        <f t="shared" si="17"/>
        <v>0.39459403253496006</v>
      </c>
      <c r="AD27" s="43">
        <f t="shared" si="14"/>
        <v>0.37612324370961159</v>
      </c>
      <c r="AE27" s="41">
        <f t="shared" si="15"/>
        <v>5.2402799999999994</v>
      </c>
      <c r="AF27" s="39">
        <f t="shared" si="3"/>
        <v>0.11840420667581161</v>
      </c>
      <c r="AG27" s="44" t="s">
        <v>594</v>
      </c>
      <c r="AH27" s="44" t="s">
        <v>595</v>
      </c>
      <c r="AI27" s="44" t="s">
        <v>579</v>
      </c>
      <c r="AJ27" s="45">
        <v>0.12638888888888888</v>
      </c>
      <c r="AK27" s="97" t="s">
        <v>580</v>
      </c>
      <c r="AL27" s="37">
        <v>0.24236111111111111</v>
      </c>
      <c r="AM27" s="86">
        <v>0.72916666666666663</v>
      </c>
      <c r="AN27" s="45">
        <f t="shared" si="16"/>
        <v>0.48680555555555549</v>
      </c>
      <c r="AO27" s="98" t="s">
        <v>584</v>
      </c>
      <c r="AP27" s="93" t="s">
        <v>596</v>
      </c>
    </row>
    <row r="28" spans="1:42" ht="138" thickBot="1">
      <c r="A28" s="36">
        <v>43730</v>
      </c>
      <c r="B28" s="121">
        <v>0.24722222222222223</v>
      </c>
      <c r="C28" s="122">
        <v>0.73888888888888893</v>
      </c>
      <c r="D28" s="52">
        <f t="shared" si="0"/>
        <v>0.4916666666666667</v>
      </c>
      <c r="E28" s="54">
        <v>2177</v>
      </c>
      <c r="F28" s="54">
        <v>3356</v>
      </c>
      <c r="G28" s="55">
        <v>0</v>
      </c>
      <c r="H28" s="56">
        <v>4605</v>
      </c>
      <c r="I28" s="56">
        <v>4960</v>
      </c>
      <c r="J28" s="56">
        <v>4703</v>
      </c>
      <c r="K28" s="56">
        <v>8300</v>
      </c>
      <c r="L28" s="38">
        <f t="shared" si="5"/>
        <v>28101</v>
      </c>
      <c r="M28" s="104">
        <v>27800</v>
      </c>
      <c r="N28" s="38">
        <f t="shared" si="6"/>
        <v>301</v>
      </c>
      <c r="O28" s="39">
        <f t="shared" si="7"/>
        <v>1.0827338129496402E-2</v>
      </c>
      <c r="P28" s="40">
        <v>300</v>
      </c>
      <c r="Q28" s="40">
        <f t="shared" si="1"/>
        <v>601</v>
      </c>
      <c r="R28" s="38">
        <f t="shared" si="8"/>
        <v>491476</v>
      </c>
      <c r="S28" s="38">
        <f t="shared" si="9"/>
        <v>4083610</v>
      </c>
      <c r="T28" s="41">
        <f t="shared" si="10"/>
        <v>2.7309037900874635</v>
      </c>
      <c r="U28" s="41">
        <f t="shared" si="11"/>
        <v>2.7161865569272976</v>
      </c>
      <c r="V28" s="41">
        <f t="shared" si="12"/>
        <v>2.7666666666666666</v>
      </c>
      <c r="W28" s="41">
        <f t="shared" si="13"/>
        <v>5.3113599999999996</v>
      </c>
      <c r="X28" s="47">
        <v>5311.36</v>
      </c>
      <c r="Y28" s="41">
        <v>449.03</v>
      </c>
      <c r="Z28" s="42">
        <v>0.2185</v>
      </c>
      <c r="AA28" s="50">
        <v>29.91</v>
      </c>
      <c r="AB28" s="50">
        <v>37.64</v>
      </c>
      <c r="AC28" s="43">
        <f t="shared" si="17"/>
        <v>0.51540548422974719</v>
      </c>
      <c r="AD28" s="43">
        <f t="shared" si="14"/>
        <v>0.49038893899839742</v>
      </c>
      <c r="AE28" s="41">
        <f t="shared" si="15"/>
        <v>5.3883599999999996</v>
      </c>
      <c r="AF28" s="39">
        <f t="shared" si="3"/>
        <v>0.16061385459533609</v>
      </c>
      <c r="AG28" s="44"/>
      <c r="AH28" s="44"/>
      <c r="AI28" s="44"/>
      <c r="AJ28" s="45">
        <f t="shared" si="4"/>
        <v>0</v>
      </c>
      <c r="AK28" s="97" t="s">
        <v>598</v>
      </c>
      <c r="AL28" s="37" t="s">
        <v>597</v>
      </c>
      <c r="AM28" s="120" t="s">
        <v>599</v>
      </c>
      <c r="AN28" s="45" t="s">
        <v>600</v>
      </c>
      <c r="AO28" s="98" t="s">
        <v>601</v>
      </c>
      <c r="AP28" s="93" t="s">
        <v>602</v>
      </c>
    </row>
    <row r="29" spans="1:42" ht="137.5">
      <c r="A29" s="36">
        <v>43731</v>
      </c>
      <c r="B29" s="44">
        <v>0.24513888888888888</v>
      </c>
      <c r="C29" s="37">
        <v>0.73125000000000007</v>
      </c>
      <c r="D29" s="52">
        <f t="shared" si="0"/>
        <v>0.48611111111111116</v>
      </c>
      <c r="E29" s="54">
        <v>2051</v>
      </c>
      <c r="F29" s="51">
        <v>3192</v>
      </c>
      <c r="G29" s="54">
        <v>0</v>
      </c>
      <c r="H29" s="54">
        <v>4623</v>
      </c>
      <c r="I29" s="56">
        <v>4590</v>
      </c>
      <c r="J29" s="56">
        <v>4618</v>
      </c>
      <c r="K29" s="56">
        <v>8130</v>
      </c>
      <c r="L29" s="38">
        <f t="shared" si="5"/>
        <v>27204</v>
      </c>
      <c r="M29" s="104">
        <v>26900</v>
      </c>
      <c r="N29" s="38">
        <f t="shared" si="6"/>
        <v>304</v>
      </c>
      <c r="O29" s="39">
        <f t="shared" si="7"/>
        <v>1.1301115241635688E-2</v>
      </c>
      <c r="P29" s="40">
        <v>200</v>
      </c>
      <c r="Q29" s="40">
        <f t="shared" si="1"/>
        <v>504</v>
      </c>
      <c r="R29" s="38">
        <f t="shared" si="8"/>
        <v>518680</v>
      </c>
      <c r="S29" s="38">
        <f t="shared" si="9"/>
        <v>4110814</v>
      </c>
      <c r="T29" s="41">
        <f t="shared" si="10"/>
        <v>2.6437317784256558</v>
      </c>
      <c r="U29" s="41">
        <f t="shared" si="11"/>
        <v>2.6164609053497943</v>
      </c>
      <c r="V29" s="41">
        <f t="shared" si="12"/>
        <v>2.71</v>
      </c>
      <c r="W29" s="41">
        <f t="shared" si="13"/>
        <v>5.3197099999999997</v>
      </c>
      <c r="X29" s="47">
        <v>5319.71</v>
      </c>
      <c r="Y29" s="41">
        <v>459.34</v>
      </c>
      <c r="Z29" s="42">
        <v>0.3</v>
      </c>
      <c r="AA29" s="42">
        <v>29.91</v>
      </c>
      <c r="AB29" s="42">
        <v>37.07</v>
      </c>
      <c r="AC29" s="43">
        <f t="shared" si="17"/>
        <v>0.49332864764208084</v>
      </c>
      <c r="AD29" s="43">
        <f t="shared" si="14"/>
        <v>0.47046345681824758</v>
      </c>
      <c r="AE29" s="41">
        <f t="shared" si="15"/>
        <v>5.5120800000000001</v>
      </c>
      <c r="AF29" s="39">
        <f t="shared" si="3"/>
        <v>0.1554869684499314</v>
      </c>
      <c r="AG29" s="44"/>
      <c r="AH29" s="44"/>
      <c r="AI29" s="44"/>
      <c r="AJ29" s="45">
        <f t="shared" si="4"/>
        <v>0</v>
      </c>
      <c r="AK29" s="97" t="s">
        <v>580</v>
      </c>
      <c r="AL29" s="37">
        <v>0.24513888888888888</v>
      </c>
      <c r="AM29" s="120" t="s">
        <v>603</v>
      </c>
      <c r="AN29" s="45" t="s">
        <v>604</v>
      </c>
      <c r="AO29" s="98" t="s">
        <v>605</v>
      </c>
      <c r="AP29" s="93" t="s">
        <v>606</v>
      </c>
    </row>
    <row r="30" spans="1:42" ht="162.5">
      <c r="A30" s="36">
        <v>43732</v>
      </c>
      <c r="B30" s="44">
        <v>0.25625000000000003</v>
      </c>
      <c r="C30" s="37">
        <v>0.73402777777777783</v>
      </c>
      <c r="D30" s="52">
        <f t="shared" si="0"/>
        <v>0.4777777777777778</v>
      </c>
      <c r="E30" s="51">
        <v>1196</v>
      </c>
      <c r="F30" s="51">
        <v>1850</v>
      </c>
      <c r="G30" s="51">
        <v>0</v>
      </c>
      <c r="H30" s="51">
        <v>2658</v>
      </c>
      <c r="I30" s="51">
        <v>1632</v>
      </c>
      <c r="J30" s="51">
        <v>2611</v>
      </c>
      <c r="K30" s="51">
        <v>4720</v>
      </c>
      <c r="L30" s="38">
        <f t="shared" si="5"/>
        <v>14667</v>
      </c>
      <c r="M30" s="104">
        <v>14500</v>
      </c>
      <c r="N30" s="38">
        <f t="shared" si="6"/>
        <v>167</v>
      </c>
      <c r="O30" s="39">
        <f t="shared" si="7"/>
        <v>1.1517241379310345E-2</v>
      </c>
      <c r="P30" s="40">
        <v>200</v>
      </c>
      <c r="Q30" s="40">
        <f t="shared" si="1"/>
        <v>367</v>
      </c>
      <c r="R30" s="38">
        <f t="shared" si="8"/>
        <v>533347</v>
      </c>
      <c r="S30" s="38">
        <f t="shared" si="9"/>
        <v>4125481</v>
      </c>
      <c r="T30" s="41">
        <f t="shared" si="10"/>
        <v>1.4253644314868805</v>
      </c>
      <c r="U30" s="41">
        <f t="shared" si="11"/>
        <v>1.3644718792866941</v>
      </c>
      <c r="V30" s="41">
        <f t="shared" si="12"/>
        <v>1.5733333333333333</v>
      </c>
      <c r="W30" s="41">
        <f t="shared" si="13"/>
        <v>2.5586199999999999</v>
      </c>
      <c r="X30" s="47">
        <v>2558.62</v>
      </c>
      <c r="Y30" s="41">
        <v>252.64</v>
      </c>
      <c r="Z30" s="42">
        <v>0.41</v>
      </c>
      <c r="AA30" s="128">
        <v>28.38</v>
      </c>
      <c r="AB30" s="41">
        <v>32.03</v>
      </c>
      <c r="AC30" s="43">
        <f t="shared" si="17"/>
        <v>0.49202437313833841</v>
      </c>
      <c r="AD30" s="43">
        <f t="shared" si="14"/>
        <v>0.47874207678059433</v>
      </c>
      <c r="AE30" s="41">
        <f t="shared" si="15"/>
        <v>3.0316799999999997</v>
      </c>
      <c r="AF30" s="39">
        <f t="shared" si="3"/>
        <v>8.3830589849108364E-2</v>
      </c>
      <c r="AG30" s="44">
        <v>0.28611111111111115</v>
      </c>
      <c r="AH30" s="44">
        <v>0.27986111111111112</v>
      </c>
      <c r="AI30" s="44" t="s">
        <v>579</v>
      </c>
      <c r="AJ30" s="45">
        <f t="shared" si="4"/>
        <v>6.2500000000000333E-3</v>
      </c>
      <c r="AK30" s="97" t="s">
        <v>608</v>
      </c>
      <c r="AL30" s="37" t="s">
        <v>609</v>
      </c>
      <c r="AM30" s="120" t="s">
        <v>610</v>
      </c>
      <c r="AN30" s="45" t="s">
        <v>611</v>
      </c>
      <c r="AO30" s="98" t="s">
        <v>612</v>
      </c>
      <c r="AP30" s="93" t="s">
        <v>613</v>
      </c>
    </row>
    <row r="31" spans="1:42" ht="162.5">
      <c r="A31" s="36">
        <v>43733</v>
      </c>
      <c r="B31" s="37">
        <v>0.2722222222222222</v>
      </c>
      <c r="C31" s="37">
        <v>0.73402777777777783</v>
      </c>
      <c r="D31" s="52">
        <f t="shared" si="0"/>
        <v>0.46180555555555564</v>
      </c>
      <c r="E31" s="56">
        <v>1327</v>
      </c>
      <c r="F31" s="56">
        <v>2062</v>
      </c>
      <c r="G31" s="56">
        <v>0</v>
      </c>
      <c r="H31" s="56">
        <v>2780</v>
      </c>
      <c r="I31" s="56">
        <v>3121</v>
      </c>
      <c r="J31" s="56">
        <v>2510</v>
      </c>
      <c r="K31" s="56">
        <v>4960</v>
      </c>
      <c r="L31" s="38">
        <f t="shared" si="5"/>
        <v>16760</v>
      </c>
      <c r="M31" s="104">
        <v>16500</v>
      </c>
      <c r="N31" s="38">
        <f t="shared" si="6"/>
        <v>260</v>
      </c>
      <c r="O31" s="39">
        <f t="shared" si="7"/>
        <v>1.5757575757575758E-2</v>
      </c>
      <c r="P31" s="40">
        <v>200</v>
      </c>
      <c r="Q31" s="40">
        <f t="shared" si="1"/>
        <v>460</v>
      </c>
      <c r="R31" s="38">
        <f t="shared" si="8"/>
        <v>550107</v>
      </c>
      <c r="S31" s="38">
        <f t="shared" si="9"/>
        <v>4142241</v>
      </c>
      <c r="T31" s="41">
        <f t="shared" si="10"/>
        <v>1.6287657920310981</v>
      </c>
      <c r="U31" s="41">
        <f t="shared" si="11"/>
        <v>1.6186556927297668</v>
      </c>
      <c r="V31" s="41">
        <f t="shared" si="12"/>
        <v>1.6533333333333333</v>
      </c>
      <c r="W31" s="41">
        <f t="shared" si="13"/>
        <v>3.01275</v>
      </c>
      <c r="X31" s="47">
        <v>3012.75</v>
      </c>
      <c r="Y31" s="41">
        <v>278.39999999999998</v>
      </c>
      <c r="Z31" s="42">
        <v>0.33</v>
      </c>
      <c r="AA31" s="41">
        <v>26.95</v>
      </c>
      <c r="AB31" s="41">
        <v>30.52</v>
      </c>
      <c r="AC31" s="43">
        <f t="shared" si="17"/>
        <v>0.52786031631808983</v>
      </c>
      <c r="AD31" s="43">
        <f t="shared" si="14"/>
        <v>0.51667136676515857</v>
      </c>
      <c r="AE31" s="41">
        <f t="shared" si="15"/>
        <v>3.3407999999999998</v>
      </c>
      <c r="AF31" s="39">
        <f t="shared" si="3"/>
        <v>9.5793324188385917E-2</v>
      </c>
      <c r="AG31" s="44">
        <v>0.44027777777777777</v>
      </c>
      <c r="AH31" s="44">
        <v>0.4381944444444445</v>
      </c>
      <c r="AI31" s="44" t="s">
        <v>579</v>
      </c>
      <c r="AJ31" s="45">
        <f t="shared" si="4"/>
        <v>2.0833333333332704E-3</v>
      </c>
      <c r="AK31" s="97" t="s">
        <v>615</v>
      </c>
      <c r="AL31" s="37">
        <v>0.2722222222222222</v>
      </c>
      <c r="AM31" s="86">
        <v>0.73402777777777783</v>
      </c>
      <c r="AN31" s="45">
        <f t="shared" si="16"/>
        <v>0.46180555555555564</v>
      </c>
      <c r="AO31" s="98" t="s">
        <v>616</v>
      </c>
      <c r="AP31" s="93" t="s">
        <v>617</v>
      </c>
    </row>
    <row r="32" spans="1:42" ht="162.5">
      <c r="A32" s="36">
        <v>43734</v>
      </c>
      <c r="B32" s="37">
        <v>0.25625000000000003</v>
      </c>
      <c r="C32" s="37">
        <v>0.72986111111111107</v>
      </c>
      <c r="D32" s="52">
        <f t="shared" si="0"/>
        <v>0.47361111111111104</v>
      </c>
      <c r="E32" s="56">
        <v>883</v>
      </c>
      <c r="F32" s="56">
        <v>1378</v>
      </c>
      <c r="G32" s="56">
        <v>0</v>
      </c>
      <c r="H32" s="56">
        <v>1357</v>
      </c>
      <c r="I32" s="56">
        <v>1908</v>
      </c>
      <c r="J32" s="56">
        <v>1315</v>
      </c>
      <c r="K32" s="56">
        <v>3400</v>
      </c>
      <c r="L32" s="38">
        <f t="shared" si="5"/>
        <v>10241</v>
      </c>
      <c r="M32" s="104">
        <v>10000</v>
      </c>
      <c r="N32" s="38">
        <f t="shared" si="6"/>
        <v>241</v>
      </c>
      <c r="O32" s="39">
        <f t="shared" si="7"/>
        <v>2.41E-2</v>
      </c>
      <c r="P32" s="40">
        <v>200</v>
      </c>
      <c r="Q32" s="40">
        <f t="shared" si="1"/>
        <v>441</v>
      </c>
      <c r="R32" s="38">
        <f t="shared" si="8"/>
        <v>560348</v>
      </c>
      <c r="S32" s="38">
        <f t="shared" si="9"/>
        <v>4152482</v>
      </c>
      <c r="T32" s="41">
        <f t="shared" si="10"/>
        <v>0.99523809523809526</v>
      </c>
      <c r="U32" s="41">
        <f t="shared" si="11"/>
        <v>0.93840877914951992</v>
      </c>
      <c r="V32" s="41">
        <f t="shared" si="12"/>
        <v>1.1333333333333333</v>
      </c>
      <c r="W32" s="41">
        <f t="shared" si="13"/>
        <v>1.8798599999999999</v>
      </c>
      <c r="X32" s="47">
        <v>1879.86</v>
      </c>
      <c r="Y32" s="108">
        <v>176.03</v>
      </c>
      <c r="Z32" s="42">
        <v>0.1</v>
      </c>
      <c r="AA32" s="41">
        <v>26.91</v>
      </c>
      <c r="AB32" s="41">
        <v>25.5</v>
      </c>
      <c r="AC32" s="43">
        <f t="shared" si="17"/>
        <v>0.49740160021948493</v>
      </c>
      <c r="AD32" s="43">
        <f t="shared" si="14"/>
        <v>0.49644658914706352</v>
      </c>
      <c r="AE32" s="41">
        <f t="shared" si="15"/>
        <v>2.1123600000000002</v>
      </c>
      <c r="AF32" s="39">
        <f t="shared" si="3"/>
        <v>5.8533379058070413E-2</v>
      </c>
      <c r="AG32" s="44"/>
      <c r="AH32" s="44"/>
      <c r="AI32" s="44"/>
      <c r="AJ32" s="45">
        <f t="shared" si="4"/>
        <v>0</v>
      </c>
      <c r="AK32" s="97" t="s">
        <v>618</v>
      </c>
      <c r="AL32" s="37" t="s">
        <v>620</v>
      </c>
      <c r="AM32" s="120" t="s">
        <v>621</v>
      </c>
      <c r="AN32" s="45" t="s">
        <v>622</v>
      </c>
      <c r="AO32" s="98" t="s">
        <v>619</v>
      </c>
      <c r="AP32" s="93" t="s">
        <v>623</v>
      </c>
    </row>
    <row r="33" spans="1:42" ht="212.5">
      <c r="A33" s="36">
        <v>43735</v>
      </c>
      <c r="B33" s="37">
        <v>0.24722222222222223</v>
      </c>
      <c r="C33" s="37">
        <v>0.72916666666666663</v>
      </c>
      <c r="D33" s="52">
        <f t="shared" si="0"/>
        <v>0.4819444444444444</v>
      </c>
      <c r="E33" s="56">
        <v>1903</v>
      </c>
      <c r="F33" s="56">
        <v>2866</v>
      </c>
      <c r="G33" s="56">
        <v>0</v>
      </c>
      <c r="H33" s="56">
        <v>4231</v>
      </c>
      <c r="I33" s="56">
        <v>4594</v>
      </c>
      <c r="J33" s="56">
        <v>4296</v>
      </c>
      <c r="K33" s="56">
        <v>6780</v>
      </c>
      <c r="L33" s="38">
        <f t="shared" si="5"/>
        <v>24670</v>
      </c>
      <c r="M33" s="104">
        <v>24400</v>
      </c>
      <c r="N33" s="38">
        <f t="shared" si="6"/>
        <v>270</v>
      </c>
      <c r="O33" s="39">
        <f t="shared" si="7"/>
        <v>1.1065573770491803E-2</v>
      </c>
      <c r="P33" s="40">
        <v>200</v>
      </c>
      <c r="Q33" s="40">
        <f t="shared" si="1"/>
        <v>470</v>
      </c>
      <c r="R33" s="38">
        <f t="shared" si="8"/>
        <v>585018</v>
      </c>
      <c r="S33" s="38">
        <f t="shared" si="9"/>
        <v>4177152</v>
      </c>
      <c r="T33" s="41">
        <f t="shared" si="10"/>
        <v>2.3974732750242955</v>
      </c>
      <c r="U33" s="41">
        <f t="shared" si="11"/>
        <v>2.4540466392318243</v>
      </c>
      <c r="V33" s="41">
        <f t="shared" si="12"/>
        <v>2.2599999999999998</v>
      </c>
      <c r="W33" s="41">
        <f t="shared" si="13"/>
        <v>5.9689799999999993</v>
      </c>
      <c r="X33" s="47">
        <v>5968.98</v>
      </c>
      <c r="Y33" s="41">
        <v>531.74</v>
      </c>
      <c r="Z33" s="42">
        <v>0.14000000000000001</v>
      </c>
      <c r="AA33" s="41">
        <v>27.9</v>
      </c>
      <c r="AB33" s="41">
        <v>34.86</v>
      </c>
      <c r="AC33" s="43">
        <f t="shared" si="17"/>
        <v>0.38980393903766358</v>
      </c>
      <c r="AD33" s="43">
        <f t="shared" si="14"/>
        <v>0.37504502637624398</v>
      </c>
      <c r="AE33" s="41">
        <f t="shared" si="15"/>
        <v>6.3808800000000003</v>
      </c>
      <c r="AF33" s="39">
        <f t="shared" si="3"/>
        <v>0.14100365797896663</v>
      </c>
      <c r="AG33" s="44">
        <v>0.72916666666666663</v>
      </c>
      <c r="AH33" s="44">
        <v>0.72222222222222221</v>
      </c>
      <c r="AI33" s="44" t="s">
        <v>579</v>
      </c>
      <c r="AJ33" s="45">
        <f t="shared" si="4"/>
        <v>6.9444444444444198E-3</v>
      </c>
      <c r="AK33" s="97" t="s">
        <v>530</v>
      </c>
      <c r="AL33" s="37">
        <v>0.24722222222222223</v>
      </c>
      <c r="AM33" s="37">
        <v>0.72916666666666663</v>
      </c>
      <c r="AN33" s="45">
        <f t="shared" si="16"/>
        <v>0.4819444444444444</v>
      </c>
      <c r="AO33" s="98" t="s">
        <v>624</v>
      </c>
      <c r="AP33" s="93" t="s">
        <v>625</v>
      </c>
    </row>
    <row r="34" spans="1:42" ht="187.5">
      <c r="A34" s="36">
        <v>43736</v>
      </c>
      <c r="B34" s="37">
        <v>0.24583333333333335</v>
      </c>
      <c r="C34" s="37">
        <v>0.70694444444444438</v>
      </c>
      <c r="D34" s="52">
        <f t="shared" si="0"/>
        <v>0.46111111111111103</v>
      </c>
      <c r="E34" s="56">
        <v>2270</v>
      </c>
      <c r="F34" s="56">
        <v>3519</v>
      </c>
      <c r="G34" s="56">
        <v>0</v>
      </c>
      <c r="H34" s="56">
        <v>5041</v>
      </c>
      <c r="I34" s="56">
        <v>5443</v>
      </c>
      <c r="J34" s="56">
        <v>5127</v>
      </c>
      <c r="K34" s="56">
        <v>8080</v>
      </c>
      <c r="L34" s="38">
        <f t="shared" si="5"/>
        <v>29480</v>
      </c>
      <c r="M34" s="104">
        <v>29200</v>
      </c>
      <c r="N34" s="38">
        <f t="shared" si="6"/>
        <v>280</v>
      </c>
      <c r="O34" s="39">
        <f t="shared" si="7"/>
        <v>9.5890410958904115E-3</v>
      </c>
      <c r="P34" s="40">
        <v>200</v>
      </c>
      <c r="Q34" s="40">
        <f t="shared" si="1"/>
        <v>480</v>
      </c>
      <c r="R34" s="38">
        <f t="shared" si="8"/>
        <v>614498</v>
      </c>
      <c r="S34" s="38">
        <f t="shared" si="9"/>
        <v>4206632</v>
      </c>
      <c r="T34" s="41">
        <f t="shared" si="10"/>
        <v>2.8649173955296403</v>
      </c>
      <c r="U34" s="41">
        <f t="shared" si="11"/>
        <v>2.9355281207133057</v>
      </c>
      <c r="V34" s="41">
        <f t="shared" si="12"/>
        <v>2.6933333333333334</v>
      </c>
      <c r="W34" s="41">
        <f t="shared" si="13"/>
        <v>5.68499</v>
      </c>
      <c r="X34" s="47">
        <v>5684.99</v>
      </c>
      <c r="Y34" s="41">
        <v>519.61</v>
      </c>
      <c r="Z34" s="42">
        <v>0.15</v>
      </c>
      <c r="AA34" s="41">
        <v>28.86</v>
      </c>
      <c r="AB34" s="41">
        <v>37.07</v>
      </c>
      <c r="AC34" s="43">
        <f t="shared" si="17"/>
        <v>0.49821611960759965</v>
      </c>
      <c r="AD34" s="43">
        <f t="shared" si="14"/>
        <v>0.47512440032313097</v>
      </c>
      <c r="AE34" s="41">
        <f t="shared" si="15"/>
        <v>6.2353199999999998</v>
      </c>
      <c r="AF34" s="39">
        <f t="shared" si="3"/>
        <v>0.16849565614997714</v>
      </c>
      <c r="AG34" s="44"/>
      <c r="AH34" s="44" t="s">
        <v>626</v>
      </c>
      <c r="AI34" s="44"/>
      <c r="AJ34" s="45" t="e">
        <f t="shared" si="4"/>
        <v>#VALUE!</v>
      </c>
      <c r="AK34" s="97" t="s">
        <v>530</v>
      </c>
      <c r="AL34" s="37">
        <v>0.24583333333333335</v>
      </c>
      <c r="AM34" s="44">
        <v>0.70694444444444438</v>
      </c>
      <c r="AN34" s="45">
        <f t="shared" si="16"/>
        <v>0.46111111111111103</v>
      </c>
      <c r="AO34" s="98" t="s">
        <v>624</v>
      </c>
      <c r="AP34" s="93" t="s">
        <v>627</v>
      </c>
    </row>
    <row r="35" spans="1:42" ht="175">
      <c r="A35" s="36">
        <v>43737</v>
      </c>
      <c r="B35" s="37">
        <v>0.25694444444444448</v>
      </c>
      <c r="C35" s="37">
        <v>0.70416666666666661</v>
      </c>
      <c r="D35" s="52">
        <f t="shared" si="0"/>
        <v>0.44722222222222213</v>
      </c>
      <c r="E35" s="54">
        <v>1662</v>
      </c>
      <c r="F35" s="54">
        <v>2540</v>
      </c>
      <c r="G35" s="55">
        <v>0</v>
      </c>
      <c r="H35" s="56">
        <v>3489</v>
      </c>
      <c r="I35" s="56">
        <v>3816</v>
      </c>
      <c r="J35" s="56">
        <v>3645</v>
      </c>
      <c r="K35" s="56">
        <v>6140</v>
      </c>
      <c r="L35" s="38">
        <f t="shared" si="5"/>
        <v>21292</v>
      </c>
      <c r="M35" s="104">
        <v>21000</v>
      </c>
      <c r="N35" s="38">
        <f t="shared" si="6"/>
        <v>292</v>
      </c>
      <c r="O35" s="39">
        <f t="shared" si="7"/>
        <v>1.3904761904761904E-2</v>
      </c>
      <c r="P35" s="40">
        <v>200</v>
      </c>
      <c r="Q35" s="40">
        <f t="shared" si="1"/>
        <v>492</v>
      </c>
      <c r="R35" s="38">
        <f t="shared" si="8"/>
        <v>635790</v>
      </c>
      <c r="S35" s="38">
        <f t="shared" si="9"/>
        <v>4227924</v>
      </c>
      <c r="T35" s="41">
        <f t="shared" si="10"/>
        <v>2.0691933916423713</v>
      </c>
      <c r="U35" s="41">
        <f t="shared" si="11"/>
        <v>2.0784636488340191</v>
      </c>
      <c r="V35" s="41">
        <f t="shared" si="12"/>
        <v>2.0466666666666669</v>
      </c>
      <c r="W35" s="41">
        <f t="shared" si="13"/>
        <v>7.2528100000000002</v>
      </c>
      <c r="X35" s="47">
        <v>7252.81</v>
      </c>
      <c r="Y35" s="41">
        <v>655.62</v>
      </c>
      <c r="Z35" s="42">
        <v>0.13600000000000001</v>
      </c>
      <c r="AA35" s="41">
        <v>28</v>
      </c>
      <c r="AB35" s="41">
        <v>32.615000000000002</v>
      </c>
      <c r="AC35" s="43">
        <f t="shared" si="17"/>
        <v>0.29404532047551757</v>
      </c>
      <c r="AD35" s="43">
        <f t="shared" si="14"/>
        <v>0.2854469648323007</v>
      </c>
      <c r="AE35" s="41">
        <f t="shared" si="15"/>
        <v>7.8674400000000002</v>
      </c>
      <c r="AF35" s="39">
        <f t="shared" si="3"/>
        <v>0.12169638774577046</v>
      </c>
      <c r="AG35" s="44">
        <v>0.4201388888888889</v>
      </c>
      <c r="AH35" s="44">
        <v>0.41666666666666669</v>
      </c>
      <c r="AI35" s="44" t="s">
        <v>579</v>
      </c>
      <c r="AJ35" s="45">
        <f t="shared" si="4"/>
        <v>3.4722222222222099E-3</v>
      </c>
      <c r="AK35" s="97" t="s">
        <v>566</v>
      </c>
      <c r="AL35" s="37">
        <v>0.25694444444444448</v>
      </c>
      <c r="AM35" s="37">
        <v>0.70416666666666661</v>
      </c>
      <c r="AN35" s="45">
        <f t="shared" si="16"/>
        <v>0.44722222222222213</v>
      </c>
      <c r="AO35" s="98" t="s">
        <v>529</v>
      </c>
      <c r="AP35" s="93" t="s">
        <v>628</v>
      </c>
    </row>
    <row r="36" spans="1:42" ht="187.5">
      <c r="A36" s="36">
        <v>43738</v>
      </c>
      <c r="B36" s="37">
        <v>0.25625000000000003</v>
      </c>
      <c r="C36" s="37">
        <v>0.74305555555555547</v>
      </c>
      <c r="D36" s="52">
        <f t="shared" si="0"/>
        <v>0.48680555555555544</v>
      </c>
      <c r="E36" s="54">
        <v>1434</v>
      </c>
      <c r="F36" s="54">
        <v>2231</v>
      </c>
      <c r="G36" s="55">
        <v>0</v>
      </c>
      <c r="H36" s="56">
        <v>3194</v>
      </c>
      <c r="I36" s="56">
        <v>3414</v>
      </c>
      <c r="J36" s="56">
        <v>3256</v>
      </c>
      <c r="K36" s="56">
        <v>5210</v>
      </c>
      <c r="L36" s="38">
        <f t="shared" si="5"/>
        <v>18739</v>
      </c>
      <c r="M36" s="104">
        <v>18500</v>
      </c>
      <c r="N36" s="38">
        <f t="shared" si="6"/>
        <v>239</v>
      </c>
      <c r="O36" s="39">
        <f t="shared" si="7"/>
        <v>1.2918918918918918E-2</v>
      </c>
      <c r="P36" s="40">
        <v>200</v>
      </c>
      <c r="Q36" s="40">
        <f t="shared" si="1"/>
        <v>439</v>
      </c>
      <c r="R36" s="38">
        <f t="shared" si="8"/>
        <v>654529</v>
      </c>
      <c r="S36" s="38">
        <f t="shared" si="9"/>
        <v>4246663</v>
      </c>
      <c r="T36" s="41">
        <f t="shared" si="10"/>
        <v>1.8210884353741497</v>
      </c>
      <c r="U36" s="41">
        <f t="shared" si="11"/>
        <v>1.8558299039780521</v>
      </c>
      <c r="V36" s="41">
        <f t="shared" si="12"/>
        <v>1.7366666666666666</v>
      </c>
      <c r="W36" s="41">
        <f t="shared" si="13"/>
        <v>6.9911700000000003</v>
      </c>
      <c r="X36" s="47">
        <v>6991.17</v>
      </c>
      <c r="Y36" s="41">
        <v>616.54</v>
      </c>
      <c r="Z36" s="42">
        <v>0.28999999999999998</v>
      </c>
      <c r="AA36" s="51">
        <v>26.25</v>
      </c>
      <c r="AB36" s="41">
        <v>29.82</v>
      </c>
      <c r="AC36" s="43">
        <f t="shared" si="17"/>
        <v>0.25281510063141699</v>
      </c>
      <c r="AD36" s="43">
        <f t="shared" si="14"/>
        <v>0.24813579649685022</v>
      </c>
      <c r="AE36" s="41">
        <f t="shared" si="15"/>
        <v>7.3984799999999993</v>
      </c>
      <c r="AF36" s="39">
        <f t="shared" si="3"/>
        <v>0.10710448102423412</v>
      </c>
      <c r="AG36" s="44">
        <v>0.74305555555555547</v>
      </c>
      <c r="AH36" s="44">
        <v>0.73125000000000007</v>
      </c>
      <c r="AI36" s="44" t="s">
        <v>579</v>
      </c>
      <c r="AJ36" s="45">
        <f t="shared" si="4"/>
        <v>1.1805555555555403E-2</v>
      </c>
      <c r="AK36" s="97" t="s">
        <v>566</v>
      </c>
      <c r="AL36" s="44">
        <v>0.25625000000000003</v>
      </c>
      <c r="AM36" s="44">
        <v>0.74305555555555547</v>
      </c>
      <c r="AN36" s="45">
        <f t="shared" si="16"/>
        <v>0.48680555555555544</v>
      </c>
      <c r="AO36" s="98" t="s">
        <v>529</v>
      </c>
      <c r="AP36" s="93" t="s">
        <v>629</v>
      </c>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AP37"/>
  <sheetViews>
    <sheetView topLeftCell="A37" zoomScale="90" zoomScaleNormal="90" workbookViewId="0">
      <pane xSplit="1" topLeftCell="E1" activePane="topRight" state="frozen"/>
      <selection activeCell="A6" sqref="A6"/>
      <selection pane="topRight" activeCell="S37" sqref="S37"/>
    </sheetView>
  </sheetViews>
  <sheetFormatPr defaultRowHeight="14.5"/>
  <cols>
    <col min="1" max="1" width="13.54296875" customWidth="1"/>
    <col min="2" max="2" width="8.54296875" customWidth="1"/>
    <col min="3" max="3" width="9" customWidth="1"/>
    <col min="4" max="4" width="10.7265625" customWidth="1"/>
    <col min="5" max="10" width="7.54296875" bestFit="1" customWidth="1"/>
    <col min="11" max="11" width="6.81640625" bestFit="1" customWidth="1"/>
    <col min="12" max="12" width="11" customWidth="1"/>
    <col min="13" max="13" width="10.54296875" customWidth="1"/>
    <col min="14" max="14" width="9.54296875" customWidth="1"/>
    <col min="15" max="15" width="8" customWidth="1"/>
    <col min="16" max="16" width="7.7265625" customWidth="1"/>
    <col min="17" max="17" width="12.453125" customWidth="1"/>
    <col min="18" max="18" width="11.81640625" customWidth="1"/>
    <col min="19" max="19" width="12.1796875" customWidth="1"/>
    <col min="20" max="22" width="8.54296875" bestFit="1" customWidth="1"/>
    <col min="23" max="23" width="11.81640625" customWidth="1"/>
    <col min="24" max="24" width="9.453125" bestFit="1" customWidth="1"/>
    <col min="25" max="25" width="10.1796875" customWidth="1"/>
    <col min="26" max="26" width="6.1796875" bestFit="1" customWidth="1"/>
    <col min="27" max="27" width="7.81640625" bestFit="1" customWidth="1"/>
    <col min="28" max="28" width="7.1796875" bestFit="1" customWidth="1"/>
    <col min="29" max="29" width="11.1796875" customWidth="1"/>
    <col min="30" max="30" width="11.54296875" customWidth="1"/>
    <col min="31" max="31" width="13.1796875" customWidth="1"/>
    <col min="32" max="32" width="7.54296875" bestFit="1" customWidth="1"/>
    <col min="33" max="34" width="7.453125" bestFit="1" customWidth="1"/>
    <col min="35" max="35" width="17.1796875" bestFit="1" customWidth="1"/>
    <col min="36" max="36" width="13.453125" customWidth="1"/>
    <col min="37" max="37" width="19.81640625" customWidth="1"/>
    <col min="38" max="38" width="12.453125" customWidth="1"/>
    <col min="39" max="39" width="12.54296875" customWidth="1"/>
    <col min="40" max="40" width="11.54296875" customWidth="1"/>
    <col min="41" max="41" width="37.54296875" customWidth="1"/>
    <col min="42" max="42" width="101.453125" customWidth="1"/>
  </cols>
  <sheetData>
    <row r="1" spans="1:42" ht="15.5">
      <c r="A1" s="110" t="s">
        <v>321</v>
      </c>
      <c r="B1" s="110"/>
      <c r="C1" s="110"/>
      <c r="D1" s="110"/>
      <c r="E1" s="62"/>
      <c r="F1" s="62"/>
      <c r="G1" s="62"/>
      <c r="H1" s="62"/>
      <c r="I1" s="62"/>
      <c r="J1" s="62"/>
      <c r="K1" s="62"/>
      <c r="L1" s="62"/>
      <c r="M1" s="62"/>
      <c r="N1" s="62"/>
      <c r="O1" s="62"/>
      <c r="P1" s="62"/>
      <c r="Q1" s="62"/>
      <c r="R1" s="62"/>
      <c r="S1" s="62"/>
      <c r="T1" s="62"/>
      <c r="U1" s="62"/>
      <c r="V1" s="62"/>
      <c r="W1" s="62"/>
      <c r="X1" s="62"/>
      <c r="Y1" s="62"/>
      <c r="Z1" s="62"/>
      <c r="AA1" s="62"/>
      <c r="AB1" s="62"/>
      <c r="AC1" s="62"/>
      <c r="AD1" s="62"/>
      <c r="AE1" s="63"/>
      <c r="AF1" s="63"/>
      <c r="AG1" s="63"/>
      <c r="AH1" s="63"/>
      <c r="AI1" s="62"/>
      <c r="AJ1" s="63"/>
      <c r="AK1" s="63"/>
      <c r="AL1" s="63"/>
      <c r="AM1" s="64"/>
      <c r="AN1" s="68"/>
      <c r="AO1" s="68"/>
      <c r="AP1" s="68"/>
    </row>
    <row r="2" spans="1:42" ht="15.5">
      <c r="A2" s="111" t="s">
        <v>37</v>
      </c>
      <c r="B2" s="110"/>
      <c r="C2" s="110"/>
      <c r="D2" s="84"/>
      <c r="E2" s="63"/>
      <c r="F2" s="63"/>
      <c r="G2" s="63"/>
      <c r="H2" s="63"/>
      <c r="I2" s="63"/>
      <c r="J2" s="63"/>
      <c r="K2" s="63"/>
      <c r="L2" s="63"/>
      <c r="M2" s="63"/>
      <c r="N2" s="63"/>
      <c r="O2" s="63"/>
      <c r="P2" s="63"/>
      <c r="Q2" s="63"/>
      <c r="R2" s="63"/>
      <c r="S2" s="63"/>
      <c r="T2" s="63"/>
      <c r="U2" s="63"/>
      <c r="V2" s="63"/>
      <c r="W2" s="63"/>
      <c r="X2" s="63"/>
      <c r="Y2" s="63"/>
      <c r="Z2" s="63"/>
      <c r="AA2" s="63"/>
      <c r="AB2" s="63"/>
      <c r="AC2" s="63"/>
      <c r="AD2" s="63"/>
      <c r="AE2" s="65"/>
      <c r="AF2" s="65"/>
      <c r="AG2" s="65"/>
      <c r="AH2" s="65"/>
      <c r="AI2" s="63"/>
      <c r="AJ2" s="65"/>
      <c r="AK2" s="65"/>
      <c r="AL2" s="65"/>
      <c r="AM2" s="64"/>
      <c r="AN2" s="68"/>
      <c r="AO2" s="68"/>
      <c r="AP2" s="68"/>
    </row>
    <row r="3" spans="1:42" ht="15.5">
      <c r="A3" s="111" t="s">
        <v>36</v>
      </c>
      <c r="B3" s="110"/>
      <c r="C3" s="110"/>
      <c r="D3" s="85"/>
      <c r="E3" s="66"/>
      <c r="F3" s="66"/>
      <c r="G3" s="66"/>
      <c r="H3" s="66"/>
      <c r="I3" s="66"/>
      <c r="J3" s="66"/>
      <c r="K3" s="66"/>
      <c r="L3" s="66"/>
      <c r="M3" s="66"/>
      <c r="N3" s="66"/>
      <c r="O3" s="66"/>
      <c r="P3" s="66"/>
      <c r="Q3" s="66"/>
      <c r="R3" s="66"/>
      <c r="S3" s="66"/>
      <c r="T3" s="66"/>
      <c r="U3" s="66"/>
      <c r="V3" s="66"/>
      <c r="W3" s="66"/>
      <c r="X3" s="66"/>
      <c r="Y3" s="66"/>
      <c r="Z3" s="66"/>
      <c r="AA3" s="67"/>
      <c r="AB3" s="67"/>
      <c r="AC3" s="67"/>
      <c r="AD3" s="67"/>
      <c r="AE3" s="66"/>
      <c r="AF3" s="66"/>
      <c r="AG3" s="66"/>
      <c r="AH3" s="66"/>
      <c r="AI3" s="67"/>
      <c r="AJ3" s="66"/>
      <c r="AK3" s="66"/>
      <c r="AL3" s="66"/>
      <c r="AM3" s="67"/>
      <c r="AN3" s="68"/>
      <c r="AO3" s="68"/>
      <c r="AP3" s="68"/>
    </row>
    <row r="4" spans="1:42" ht="15" thickBot="1">
      <c r="A4" s="82"/>
      <c r="B4" s="269" t="s">
        <v>38</v>
      </c>
      <c r="C4" s="269"/>
      <c r="D4" s="269"/>
      <c r="E4" s="271" t="s">
        <v>42</v>
      </c>
      <c r="F4" s="272"/>
      <c r="G4" s="272"/>
      <c r="H4" s="272"/>
      <c r="I4" s="272"/>
      <c r="J4" s="272"/>
      <c r="K4" s="273"/>
      <c r="L4" s="270" t="s">
        <v>0</v>
      </c>
      <c r="M4" s="270"/>
      <c r="N4" s="270"/>
      <c r="O4" s="270"/>
      <c r="P4" s="270"/>
      <c r="Q4" s="270"/>
      <c r="R4" s="270"/>
      <c r="S4" s="270"/>
      <c r="T4" s="270"/>
      <c r="U4" s="129"/>
      <c r="V4" s="129"/>
      <c r="W4" s="70"/>
      <c r="X4" s="70"/>
      <c r="Y4" s="129"/>
      <c r="Z4" s="33"/>
      <c r="AA4" s="33"/>
      <c r="AB4" s="33"/>
      <c r="AC4" s="33"/>
      <c r="AD4" s="33"/>
      <c r="AE4" s="33"/>
      <c r="AF4" s="33"/>
      <c r="AG4" s="271" t="s">
        <v>44</v>
      </c>
      <c r="AH4" s="272"/>
      <c r="AI4" s="272"/>
      <c r="AJ4" s="273"/>
      <c r="AK4" s="271" t="s">
        <v>41</v>
      </c>
      <c r="AL4" s="272"/>
      <c r="AM4" s="272"/>
      <c r="AN4" s="272"/>
      <c r="AO4" s="273"/>
      <c r="AP4" s="34"/>
    </row>
    <row r="5" spans="1:42" ht="78.5" thickBot="1">
      <c r="A5" s="274" t="s">
        <v>14</v>
      </c>
      <c r="B5" s="275" t="s">
        <v>38</v>
      </c>
      <c r="C5" s="275"/>
      <c r="D5" s="275"/>
      <c r="E5" s="276" t="s">
        <v>43</v>
      </c>
      <c r="F5" s="277"/>
      <c r="G5" s="277"/>
      <c r="H5" s="277"/>
      <c r="I5" s="277"/>
      <c r="J5" s="277"/>
      <c r="K5" s="278"/>
      <c r="L5" s="35" t="s">
        <v>39</v>
      </c>
      <c r="M5" s="35" t="s">
        <v>46</v>
      </c>
      <c r="N5" s="35" t="s">
        <v>1</v>
      </c>
      <c r="O5" s="35" t="s">
        <v>2</v>
      </c>
      <c r="P5" s="35" t="s">
        <v>3</v>
      </c>
      <c r="Q5" s="35" t="s">
        <v>4</v>
      </c>
      <c r="R5" s="35" t="s">
        <v>630</v>
      </c>
      <c r="S5" s="35" t="s">
        <v>51</v>
      </c>
      <c r="T5" s="60" t="s">
        <v>5</v>
      </c>
      <c r="U5" s="124" t="s">
        <v>614</v>
      </c>
      <c r="V5" s="125" t="s">
        <v>607</v>
      </c>
      <c r="W5" s="61" t="s">
        <v>258</v>
      </c>
      <c r="X5" s="61" t="s">
        <v>54</v>
      </c>
      <c r="Y5" s="35" t="s">
        <v>40</v>
      </c>
      <c r="Z5" s="35" t="s">
        <v>6</v>
      </c>
      <c r="AA5" s="35" t="s">
        <v>7</v>
      </c>
      <c r="AB5" s="35" t="s">
        <v>8</v>
      </c>
      <c r="AC5" s="35" t="s">
        <v>45</v>
      </c>
      <c r="AD5" s="35" t="s">
        <v>55</v>
      </c>
      <c r="AE5" s="71" t="s">
        <v>52</v>
      </c>
      <c r="AF5" s="35" t="s">
        <v>9</v>
      </c>
      <c r="AG5" s="35" t="s">
        <v>11</v>
      </c>
      <c r="AH5" s="35" t="s">
        <v>10</v>
      </c>
      <c r="AI5" s="35" t="s">
        <v>47</v>
      </c>
      <c r="AJ5" s="35" t="s">
        <v>12</v>
      </c>
      <c r="AK5" s="35" t="s">
        <v>48</v>
      </c>
      <c r="AL5" s="35" t="s">
        <v>15</v>
      </c>
      <c r="AM5" s="35" t="s">
        <v>16</v>
      </c>
      <c r="AN5" s="35" t="s">
        <v>12</v>
      </c>
      <c r="AO5" s="35" t="s">
        <v>49</v>
      </c>
      <c r="AP5" s="35" t="s">
        <v>13</v>
      </c>
    </row>
    <row r="6" spans="1:42" ht="26.5" thickBot="1">
      <c r="A6" s="274"/>
      <c r="B6" s="78" t="s">
        <v>15</v>
      </c>
      <c r="C6" s="78" t="s">
        <v>16</v>
      </c>
      <c r="D6" s="78" t="s">
        <v>17</v>
      </c>
      <c r="E6" s="78" t="s">
        <v>18</v>
      </c>
      <c r="F6" s="78" t="s">
        <v>19</v>
      </c>
      <c r="G6" s="78" t="s">
        <v>20</v>
      </c>
      <c r="H6" s="78" t="s">
        <v>21</v>
      </c>
      <c r="I6" s="78" t="s">
        <v>22</v>
      </c>
      <c r="J6" s="78" t="s">
        <v>23</v>
      </c>
      <c r="K6" s="78" t="s">
        <v>305</v>
      </c>
      <c r="L6" s="78" t="s">
        <v>24</v>
      </c>
      <c r="M6" s="78" t="s">
        <v>24</v>
      </c>
      <c r="N6" s="78" t="s">
        <v>24</v>
      </c>
      <c r="O6" s="78" t="s">
        <v>25</v>
      </c>
      <c r="P6" s="78" t="s">
        <v>24</v>
      </c>
      <c r="Q6" s="78" t="s">
        <v>24</v>
      </c>
      <c r="R6" s="78" t="s">
        <v>24</v>
      </c>
      <c r="S6" s="78" t="s">
        <v>24</v>
      </c>
      <c r="T6" s="78" t="s">
        <v>557</v>
      </c>
      <c r="U6" s="126" t="s">
        <v>26</v>
      </c>
      <c r="V6" s="127" t="s">
        <v>26</v>
      </c>
      <c r="W6" s="119" t="s">
        <v>556</v>
      </c>
      <c r="X6" s="119" t="s">
        <v>555</v>
      </c>
      <c r="Y6" s="78" t="s">
        <v>27</v>
      </c>
      <c r="Z6" s="78" t="s">
        <v>558</v>
      </c>
      <c r="AA6" s="78" t="s">
        <v>28</v>
      </c>
      <c r="AB6" s="78" t="s">
        <v>28</v>
      </c>
      <c r="AC6" s="78" t="s">
        <v>29</v>
      </c>
      <c r="AD6" s="78" t="s">
        <v>29</v>
      </c>
      <c r="AE6" s="78"/>
      <c r="AF6" s="78" t="s">
        <v>29</v>
      </c>
      <c r="AG6" s="78"/>
      <c r="AH6" s="78"/>
      <c r="AI6" s="78"/>
      <c r="AJ6" s="78"/>
      <c r="AK6" s="78"/>
      <c r="AL6" s="78"/>
      <c r="AM6" s="78"/>
      <c r="AN6" s="78"/>
      <c r="AO6" s="78"/>
      <c r="AP6" s="80"/>
    </row>
    <row r="7" spans="1:42" ht="187.5">
      <c r="A7" s="36">
        <v>43739</v>
      </c>
      <c r="B7" s="37">
        <v>0.25</v>
      </c>
      <c r="C7" s="37">
        <v>0.71388888888888891</v>
      </c>
      <c r="D7" s="52">
        <f t="shared" ref="D7:D37" si="0">C7-B7</f>
        <v>0.46388888888888891</v>
      </c>
      <c r="E7" s="54">
        <v>1891</v>
      </c>
      <c r="F7" s="54">
        <v>3182</v>
      </c>
      <c r="G7" s="91">
        <v>0</v>
      </c>
      <c r="H7" s="55">
        <v>4339</v>
      </c>
      <c r="I7" s="56">
        <v>4888</v>
      </c>
      <c r="J7" s="56">
        <v>4778</v>
      </c>
      <c r="K7" s="56">
        <v>7790</v>
      </c>
      <c r="L7" s="38">
        <f>SUM(E7:K7)</f>
        <v>26868</v>
      </c>
      <c r="M7" s="74">
        <v>26600</v>
      </c>
      <c r="N7" s="38">
        <f>L7-M7</f>
        <v>268</v>
      </c>
      <c r="O7" s="39">
        <f>N7/M7</f>
        <v>1.0075187969924812E-2</v>
      </c>
      <c r="P7" s="40">
        <v>200</v>
      </c>
      <c r="Q7" s="40">
        <f t="shared" ref="Q7:Q37" si="1">N7+P7</f>
        <v>468</v>
      </c>
      <c r="R7" s="38">
        <f>L7</f>
        <v>26868</v>
      </c>
      <c r="S7" s="38">
        <f>'Sep-19'!S36+L7</f>
        <v>4273531</v>
      </c>
      <c r="T7" s="41">
        <f>L7/10290</f>
        <v>2.611078717201166</v>
      </c>
      <c r="U7" s="41">
        <f>(E7+F7+G7+H7+I7+J7)/7290</f>
        <v>2.6170096021947873</v>
      </c>
      <c r="V7" s="41">
        <f>K7/3000</f>
        <v>2.5966666666666667</v>
      </c>
      <c r="W7" s="41">
        <f>X7/1000</f>
        <v>9.5613799999999998</v>
      </c>
      <c r="X7" s="47">
        <v>9561.3799999999992</v>
      </c>
      <c r="Y7" s="41">
        <v>849.33</v>
      </c>
      <c r="Z7" s="41">
        <v>0.1</v>
      </c>
      <c r="AA7" s="41">
        <v>28.75</v>
      </c>
      <c r="AB7" s="41">
        <v>36.78</v>
      </c>
      <c r="AC7" s="43">
        <f t="shared" ref="AC7:AC14" si="2">((L7)/(HOUR(D7)+((MINUTE(D7))/60)))/((Y7/1000)*7290)</f>
        <v>0.38976795881786602</v>
      </c>
      <c r="AD7" s="145">
        <f t="shared" ref="AD7:AD37" si="3">((AC7*(1+(-0.384/100)*(AB7-25))))</f>
        <v>0.37213672724714808</v>
      </c>
      <c r="AE7" s="41">
        <f>((Y7*12)/1000)</f>
        <v>10.191960000000002</v>
      </c>
      <c r="AF7" s="39">
        <f t="shared" ref="AF7:AF37" si="4">L7/(7290*24)</f>
        <v>0.15356652949245542</v>
      </c>
      <c r="AG7" s="44" t="s">
        <v>631</v>
      </c>
      <c r="AH7" s="44" t="s">
        <v>632</v>
      </c>
      <c r="AI7" s="44" t="s">
        <v>633</v>
      </c>
      <c r="AJ7" s="45" t="s">
        <v>634</v>
      </c>
      <c r="AK7" s="97" t="s">
        <v>566</v>
      </c>
      <c r="AL7" s="44">
        <v>0.25</v>
      </c>
      <c r="AM7" s="44">
        <v>0.71388888888888891</v>
      </c>
      <c r="AN7" s="45">
        <f t="shared" ref="AN7:AN37" si="5">AM7-AL7</f>
        <v>0.46388888888888891</v>
      </c>
      <c r="AO7" s="98" t="s">
        <v>529</v>
      </c>
      <c r="AP7" s="93" t="s">
        <v>635</v>
      </c>
    </row>
    <row r="8" spans="1:42" ht="162.5">
      <c r="A8" s="36">
        <v>43740</v>
      </c>
      <c r="B8" s="37">
        <v>0.24652777777777779</v>
      </c>
      <c r="C8" s="37">
        <v>0.71111111111111114</v>
      </c>
      <c r="D8" s="52">
        <f t="shared" si="0"/>
        <v>0.46458333333333335</v>
      </c>
      <c r="E8" s="72">
        <v>2230</v>
      </c>
      <c r="F8" s="72">
        <v>3576</v>
      </c>
      <c r="G8" s="73">
        <v>0</v>
      </c>
      <c r="H8" s="74">
        <v>4821</v>
      </c>
      <c r="I8" s="74">
        <v>5409</v>
      </c>
      <c r="J8" s="74">
        <v>5263</v>
      </c>
      <c r="K8" s="74">
        <v>9200</v>
      </c>
      <c r="L8" s="38">
        <f t="shared" ref="L8:L37" si="6">SUM(E8:K8)</f>
        <v>30499</v>
      </c>
      <c r="M8" s="74">
        <v>30200</v>
      </c>
      <c r="N8" s="38">
        <f t="shared" ref="N8:N37" si="7">L8-M8</f>
        <v>299</v>
      </c>
      <c r="O8" s="39">
        <f t="shared" ref="O8:O37" si="8">N8/M8</f>
        <v>9.9006622516556297E-3</v>
      </c>
      <c r="P8" s="75">
        <v>200</v>
      </c>
      <c r="Q8" s="40">
        <f t="shared" si="1"/>
        <v>499</v>
      </c>
      <c r="R8" s="38">
        <f t="shared" ref="R8:R37" si="9">R7+L8</f>
        <v>57367</v>
      </c>
      <c r="S8" s="38">
        <f>S7+L8</f>
        <v>4304030</v>
      </c>
      <c r="T8" s="41">
        <f t="shared" ref="T8:T37" si="10">L8/10290</f>
        <v>2.9639455782312925</v>
      </c>
      <c r="U8" s="41">
        <f t="shared" ref="U8:U37" si="11">(E8+F8+G8+H8+I8+J8)/7290</f>
        <v>2.921673525377229</v>
      </c>
      <c r="V8" s="41">
        <f t="shared" ref="V8:V37" si="12">K8/3000</f>
        <v>3.0666666666666669</v>
      </c>
      <c r="W8" s="41">
        <f t="shared" ref="W8:W37" si="13">X8/1000</f>
        <v>5.5580100000000003</v>
      </c>
      <c r="X8" s="47">
        <v>5558.01</v>
      </c>
      <c r="Y8" s="41">
        <v>501.35</v>
      </c>
      <c r="Z8" s="42">
        <v>0.14000000000000001</v>
      </c>
      <c r="AA8" s="42">
        <v>29.31</v>
      </c>
      <c r="AB8" s="42">
        <v>37.770000000000003</v>
      </c>
      <c r="AC8" s="43">
        <f t="shared" si="2"/>
        <v>0.74841448606456795</v>
      </c>
      <c r="AD8" s="145">
        <f t="shared" si="3"/>
        <v>0.71171463459431694</v>
      </c>
      <c r="AE8" s="41">
        <f t="shared" ref="AE8:AE37" si="14">((Y8*12)/1000)</f>
        <v>6.0162000000000004</v>
      </c>
      <c r="AF8" s="39">
        <f t="shared" si="4"/>
        <v>0.17431984453589391</v>
      </c>
      <c r="AG8" s="44"/>
      <c r="AH8" s="44"/>
      <c r="AI8" s="104"/>
      <c r="AJ8" s="45">
        <f t="shared" ref="AJ8:AJ37" si="15">AG8-AH8</f>
        <v>0</v>
      </c>
      <c r="AK8" s="97" t="s">
        <v>637</v>
      </c>
      <c r="AL8" s="116" t="s">
        <v>638</v>
      </c>
      <c r="AM8" s="116" t="s">
        <v>639</v>
      </c>
      <c r="AN8" s="45" t="s">
        <v>640</v>
      </c>
      <c r="AO8" s="98" t="s">
        <v>641</v>
      </c>
      <c r="AP8" s="93" t="s">
        <v>636</v>
      </c>
    </row>
    <row r="9" spans="1:42" ht="187.5">
      <c r="A9" s="36">
        <v>43741</v>
      </c>
      <c r="B9" s="37">
        <v>0.24374999999999999</v>
      </c>
      <c r="C9" s="37">
        <v>0.73055555555555562</v>
      </c>
      <c r="D9" s="52">
        <f t="shared" si="0"/>
        <v>0.4868055555555556</v>
      </c>
      <c r="E9" s="54">
        <v>2521</v>
      </c>
      <c r="F9" s="54">
        <v>4505</v>
      </c>
      <c r="G9" s="55">
        <v>0</v>
      </c>
      <c r="H9" s="56">
        <v>5554</v>
      </c>
      <c r="I9" s="56">
        <v>6196</v>
      </c>
      <c r="J9" s="56">
        <v>6067</v>
      </c>
      <c r="K9" s="56">
        <v>11850</v>
      </c>
      <c r="L9" s="38">
        <f t="shared" si="6"/>
        <v>36693</v>
      </c>
      <c r="M9" s="104">
        <v>36600</v>
      </c>
      <c r="N9" s="38">
        <f t="shared" si="7"/>
        <v>93</v>
      </c>
      <c r="O9" s="39">
        <f t="shared" si="8"/>
        <v>2.5409836065573769E-3</v>
      </c>
      <c r="P9" s="75">
        <v>300</v>
      </c>
      <c r="Q9" s="40">
        <f t="shared" si="1"/>
        <v>393</v>
      </c>
      <c r="R9" s="38">
        <f t="shared" si="9"/>
        <v>94060</v>
      </c>
      <c r="S9" s="38">
        <f t="shared" ref="S9:S37" si="16">S8+L9</f>
        <v>4340723</v>
      </c>
      <c r="T9" s="41">
        <f t="shared" si="10"/>
        <v>3.5658892128279884</v>
      </c>
      <c r="U9" s="41">
        <f t="shared" si="11"/>
        <v>3.4078189300411523</v>
      </c>
      <c r="V9" s="41">
        <f t="shared" si="12"/>
        <v>3.95</v>
      </c>
      <c r="W9" s="41">
        <v>6.5</v>
      </c>
      <c r="X9" s="47">
        <v>6497.37</v>
      </c>
      <c r="Y9" s="41">
        <v>557.46299999999997</v>
      </c>
      <c r="Z9" s="42">
        <v>0.11</v>
      </c>
      <c r="AA9" s="42">
        <v>30.184999999999999</v>
      </c>
      <c r="AB9" s="42">
        <v>41</v>
      </c>
      <c r="AC9" s="43">
        <f t="shared" si="2"/>
        <v>0.77281025665993375</v>
      </c>
      <c r="AD9" s="43">
        <f t="shared" si="3"/>
        <v>0.72532879449074739</v>
      </c>
      <c r="AE9" s="41">
        <f t="shared" si="14"/>
        <v>6.6895559999999996</v>
      </c>
      <c r="AF9" s="39">
        <f t="shared" si="4"/>
        <v>0.20972222222222223</v>
      </c>
      <c r="AG9" s="44"/>
      <c r="AH9" s="44"/>
      <c r="AI9" s="44"/>
      <c r="AJ9" s="45">
        <f t="shared" si="15"/>
        <v>0</v>
      </c>
      <c r="AK9" s="97" t="s">
        <v>642</v>
      </c>
      <c r="AL9" s="116">
        <v>0.24374999999999999</v>
      </c>
      <c r="AM9" s="116">
        <v>0.73055555555555562</v>
      </c>
      <c r="AN9" s="45">
        <f t="shared" si="5"/>
        <v>0.4868055555555556</v>
      </c>
      <c r="AO9" s="98" t="s">
        <v>644</v>
      </c>
      <c r="AP9" s="93" t="s">
        <v>643</v>
      </c>
    </row>
    <row r="10" spans="1:42" ht="212.5">
      <c r="A10" s="36">
        <v>43742</v>
      </c>
      <c r="B10" s="37">
        <v>0.24583333333333335</v>
      </c>
      <c r="C10" s="37">
        <v>0.73263888888888884</v>
      </c>
      <c r="D10" s="52">
        <f t="shared" si="0"/>
        <v>0.48680555555555549</v>
      </c>
      <c r="E10" s="54">
        <v>2285</v>
      </c>
      <c r="F10" s="54">
        <v>4392</v>
      </c>
      <c r="G10" s="55">
        <v>0</v>
      </c>
      <c r="H10" s="56">
        <v>4977</v>
      </c>
      <c r="I10" s="56">
        <v>5548</v>
      </c>
      <c r="J10" s="56">
        <v>5523</v>
      </c>
      <c r="K10" s="56">
        <v>10760</v>
      </c>
      <c r="L10" s="38">
        <f t="shared" si="6"/>
        <v>33485</v>
      </c>
      <c r="M10" s="104">
        <v>33200</v>
      </c>
      <c r="N10" s="38">
        <f t="shared" si="7"/>
        <v>285</v>
      </c>
      <c r="O10" s="39">
        <f t="shared" si="8"/>
        <v>8.5843373493975899E-3</v>
      </c>
      <c r="P10" s="75">
        <v>200</v>
      </c>
      <c r="Q10" s="40">
        <f t="shared" si="1"/>
        <v>485</v>
      </c>
      <c r="R10" s="38">
        <f t="shared" si="9"/>
        <v>127545</v>
      </c>
      <c r="S10" s="38">
        <f t="shared" si="16"/>
        <v>4374208</v>
      </c>
      <c r="T10" s="41">
        <f t="shared" si="10"/>
        <v>3.2541302235179788</v>
      </c>
      <c r="U10" s="41">
        <f t="shared" si="11"/>
        <v>3.117283950617284</v>
      </c>
      <c r="V10" s="41">
        <f t="shared" si="12"/>
        <v>3.5866666666666664</v>
      </c>
      <c r="W10" s="41">
        <v>5.95</v>
      </c>
      <c r="X10" s="47">
        <v>5955.64</v>
      </c>
      <c r="Y10" s="41">
        <v>515.38</v>
      </c>
      <c r="Z10" s="42">
        <v>0.16</v>
      </c>
      <c r="AA10" s="42">
        <v>30.17</v>
      </c>
      <c r="AB10" s="42">
        <v>38.950000000000003</v>
      </c>
      <c r="AC10" s="43">
        <f t="shared" si="2"/>
        <v>0.76283119771888064</v>
      </c>
      <c r="AD10" s="43">
        <f t="shared" si="3"/>
        <v>0.72196785611947556</v>
      </c>
      <c r="AE10" s="41">
        <f t="shared" si="14"/>
        <v>6.1845599999999994</v>
      </c>
      <c r="AF10" s="39">
        <f t="shared" si="4"/>
        <v>0.19138660265203475</v>
      </c>
      <c r="AG10" s="44"/>
      <c r="AH10" s="49"/>
      <c r="AI10" s="51"/>
      <c r="AJ10" s="45">
        <f t="shared" si="15"/>
        <v>0</v>
      </c>
      <c r="AK10" s="97" t="s">
        <v>642</v>
      </c>
      <c r="AL10" s="37">
        <v>0.24583333333333335</v>
      </c>
      <c r="AM10" s="37">
        <v>0.73263888888888884</v>
      </c>
      <c r="AN10" s="45">
        <f t="shared" si="5"/>
        <v>0.48680555555555549</v>
      </c>
      <c r="AO10" s="98" t="s">
        <v>644</v>
      </c>
      <c r="AP10" s="93" t="s">
        <v>645</v>
      </c>
    </row>
    <row r="11" spans="1:42" ht="187.5">
      <c r="A11" s="36">
        <v>43743</v>
      </c>
      <c r="B11" s="37">
        <v>0.24513888888888888</v>
      </c>
      <c r="C11" s="37">
        <v>0.71388888888888891</v>
      </c>
      <c r="D11" s="52">
        <f t="shared" si="0"/>
        <v>0.46875</v>
      </c>
      <c r="E11" s="54">
        <v>2146</v>
      </c>
      <c r="F11" s="54">
        <v>4115</v>
      </c>
      <c r="G11" s="55">
        <v>0</v>
      </c>
      <c r="H11" s="56">
        <v>4799</v>
      </c>
      <c r="I11" s="56">
        <v>4706</v>
      </c>
      <c r="J11" s="56">
        <v>5197</v>
      </c>
      <c r="K11" s="56">
        <v>10210</v>
      </c>
      <c r="L11" s="38">
        <f t="shared" si="6"/>
        <v>31173</v>
      </c>
      <c r="M11" s="104">
        <v>30800</v>
      </c>
      <c r="N11" s="38">
        <f t="shared" si="7"/>
        <v>373</v>
      </c>
      <c r="O11" s="39">
        <f t="shared" si="8"/>
        <v>1.211038961038961E-2</v>
      </c>
      <c r="P11" s="75">
        <v>200</v>
      </c>
      <c r="Q11" s="40">
        <f t="shared" si="1"/>
        <v>573</v>
      </c>
      <c r="R11" s="38">
        <f t="shared" si="9"/>
        <v>158718</v>
      </c>
      <c r="S11" s="38">
        <f t="shared" si="16"/>
        <v>4405381</v>
      </c>
      <c r="T11" s="41">
        <f t="shared" si="10"/>
        <v>3.0294460641399419</v>
      </c>
      <c r="U11" s="41">
        <f t="shared" si="11"/>
        <v>2.8755829903978052</v>
      </c>
      <c r="V11" s="41">
        <f t="shared" si="12"/>
        <v>3.4033333333333333</v>
      </c>
      <c r="W11" s="41">
        <v>5.8019999999999996</v>
      </c>
      <c r="X11" s="47">
        <v>5802.96</v>
      </c>
      <c r="Y11" s="41">
        <v>524.04999999999995</v>
      </c>
      <c r="Z11" s="42">
        <v>7.4999999999999997E-2</v>
      </c>
      <c r="AA11" s="50">
        <v>29.86</v>
      </c>
      <c r="AB11" s="50">
        <v>39.049999999999997</v>
      </c>
      <c r="AC11" s="43">
        <f t="shared" si="2"/>
        <v>0.72531360446824189</v>
      </c>
      <c r="AD11" s="43">
        <f t="shared" si="3"/>
        <v>0.68618148487997133</v>
      </c>
      <c r="AE11" s="41">
        <f t="shared" si="14"/>
        <v>6.2885999999999997</v>
      </c>
      <c r="AF11" s="39">
        <f t="shared" si="4"/>
        <v>0.1781721536351166</v>
      </c>
      <c r="AG11" s="44"/>
      <c r="AH11" s="44"/>
      <c r="AI11" s="51"/>
      <c r="AJ11" s="45">
        <f t="shared" si="15"/>
        <v>0</v>
      </c>
      <c r="AK11" s="97" t="s">
        <v>642</v>
      </c>
      <c r="AL11" s="37">
        <v>0.24513888888888888</v>
      </c>
      <c r="AM11" s="37">
        <v>0.71388888888888891</v>
      </c>
      <c r="AN11" s="45">
        <f t="shared" si="5"/>
        <v>0.46875</v>
      </c>
      <c r="AO11" s="98" t="s">
        <v>644</v>
      </c>
      <c r="AP11" s="93" t="s">
        <v>646</v>
      </c>
    </row>
    <row r="12" spans="1:42" ht="175">
      <c r="A12" s="36">
        <v>43744</v>
      </c>
      <c r="B12" s="37">
        <v>0.24583333333333335</v>
      </c>
      <c r="C12" s="37">
        <v>0.71250000000000002</v>
      </c>
      <c r="D12" s="52">
        <f t="shared" si="0"/>
        <v>0.46666666666666667</v>
      </c>
      <c r="E12" s="54">
        <v>2477</v>
      </c>
      <c r="F12" s="54">
        <v>4723</v>
      </c>
      <c r="G12" s="51">
        <v>0</v>
      </c>
      <c r="H12" s="55">
        <v>5265</v>
      </c>
      <c r="I12" s="56">
        <v>5033</v>
      </c>
      <c r="J12" s="56">
        <v>5741</v>
      </c>
      <c r="K12" s="56">
        <v>12410</v>
      </c>
      <c r="L12" s="38">
        <f t="shared" si="6"/>
        <v>35649</v>
      </c>
      <c r="M12" s="104">
        <v>35400</v>
      </c>
      <c r="N12" s="38">
        <f t="shared" si="7"/>
        <v>249</v>
      </c>
      <c r="O12" s="39">
        <f t="shared" si="8"/>
        <v>7.0338983050847459E-3</v>
      </c>
      <c r="P12" s="75">
        <v>300</v>
      </c>
      <c r="Q12" s="40">
        <f t="shared" si="1"/>
        <v>549</v>
      </c>
      <c r="R12" s="38">
        <f t="shared" si="9"/>
        <v>194367</v>
      </c>
      <c r="S12" s="38">
        <f t="shared" si="16"/>
        <v>4441030</v>
      </c>
      <c r="T12" s="41">
        <f t="shared" si="10"/>
        <v>3.4644314868804664</v>
      </c>
      <c r="U12" s="41">
        <f t="shared" si="11"/>
        <v>3.1877914951989026</v>
      </c>
      <c r="V12" s="41">
        <f t="shared" si="12"/>
        <v>4.1366666666666667</v>
      </c>
      <c r="W12" s="41">
        <f t="shared" si="13"/>
        <v>6.3672700000000004</v>
      </c>
      <c r="X12" s="47">
        <v>6367.27</v>
      </c>
      <c r="Y12" s="51">
        <v>572.96</v>
      </c>
      <c r="Z12" s="42">
        <v>0.03</v>
      </c>
      <c r="AA12" s="42">
        <v>30.32</v>
      </c>
      <c r="AB12" s="42">
        <v>40.46</v>
      </c>
      <c r="AC12" s="43">
        <f t="shared" si="2"/>
        <v>0.76203952419860455</v>
      </c>
      <c r="AD12" s="43">
        <f t="shared" si="3"/>
        <v>0.71679998098922049</v>
      </c>
      <c r="AE12" s="41">
        <f t="shared" si="14"/>
        <v>6.8755200000000007</v>
      </c>
      <c r="AF12" s="39">
        <f t="shared" si="4"/>
        <v>0.2037551440329218</v>
      </c>
      <c r="AG12" s="49"/>
      <c r="AH12" s="44"/>
      <c r="AI12" s="44"/>
      <c r="AJ12" s="45">
        <f t="shared" si="15"/>
        <v>0</v>
      </c>
      <c r="AK12" s="97" t="s">
        <v>642</v>
      </c>
      <c r="AL12" s="37">
        <v>0.24583333333333335</v>
      </c>
      <c r="AM12" s="37">
        <v>0.71250000000000002</v>
      </c>
      <c r="AN12" s="45">
        <f t="shared" si="5"/>
        <v>0.46666666666666667</v>
      </c>
      <c r="AO12" s="98" t="s">
        <v>644</v>
      </c>
      <c r="AP12" s="93" t="s">
        <v>647</v>
      </c>
    </row>
    <row r="13" spans="1:42" ht="225">
      <c r="A13" s="36">
        <v>43745</v>
      </c>
      <c r="B13" s="37">
        <v>0.24583333333333335</v>
      </c>
      <c r="C13" s="37">
        <v>0.64166666666666672</v>
      </c>
      <c r="D13" s="52">
        <f t="shared" si="0"/>
        <v>0.39583333333333337</v>
      </c>
      <c r="E13" s="54">
        <v>2133</v>
      </c>
      <c r="F13" s="54">
        <v>4058</v>
      </c>
      <c r="G13" s="55">
        <v>0</v>
      </c>
      <c r="H13" s="56">
        <v>4420</v>
      </c>
      <c r="I13" s="56">
        <v>4786</v>
      </c>
      <c r="J13" s="56">
        <v>5239</v>
      </c>
      <c r="K13" s="56">
        <v>10150</v>
      </c>
      <c r="L13" s="38">
        <f t="shared" si="6"/>
        <v>30786</v>
      </c>
      <c r="M13" s="104">
        <v>30500</v>
      </c>
      <c r="N13" s="38">
        <f t="shared" si="7"/>
        <v>286</v>
      </c>
      <c r="O13" s="39">
        <f t="shared" si="8"/>
        <v>9.3770491803278691E-3</v>
      </c>
      <c r="P13" s="75">
        <v>200</v>
      </c>
      <c r="Q13" s="40">
        <f t="shared" si="1"/>
        <v>486</v>
      </c>
      <c r="R13" s="38">
        <f t="shared" si="9"/>
        <v>225153</v>
      </c>
      <c r="S13" s="38">
        <f t="shared" si="16"/>
        <v>4471816</v>
      </c>
      <c r="T13" s="41">
        <f t="shared" si="10"/>
        <v>2.9918367346938775</v>
      </c>
      <c r="U13" s="41">
        <f t="shared" si="11"/>
        <v>2.830727023319616</v>
      </c>
      <c r="V13" s="41">
        <f t="shared" si="12"/>
        <v>3.3833333333333333</v>
      </c>
      <c r="W13" s="41">
        <f t="shared" si="13"/>
        <v>9.1284200000000002</v>
      </c>
      <c r="X13" s="47">
        <v>9128.42</v>
      </c>
      <c r="Y13" s="41">
        <v>945.68</v>
      </c>
      <c r="Z13" s="42">
        <v>0.11</v>
      </c>
      <c r="AA13" s="42">
        <v>29.24</v>
      </c>
      <c r="AB13" s="42">
        <v>40.350999999999999</v>
      </c>
      <c r="AC13" s="43">
        <f t="shared" si="2"/>
        <v>0.47006501225402958</v>
      </c>
      <c r="AD13" s="43">
        <f t="shared" si="3"/>
        <v>0.44235569512208101</v>
      </c>
      <c r="AE13" s="41">
        <f t="shared" si="14"/>
        <v>11.34816</v>
      </c>
      <c r="AF13" s="39">
        <f t="shared" si="4"/>
        <v>0.17596021947873799</v>
      </c>
      <c r="AG13" s="44">
        <v>0.64166666666666672</v>
      </c>
      <c r="AH13" s="44">
        <v>0.58194444444444449</v>
      </c>
      <c r="AI13" s="44" t="s">
        <v>633</v>
      </c>
      <c r="AJ13" s="45">
        <f t="shared" si="15"/>
        <v>5.9722222222222232E-2</v>
      </c>
      <c r="AK13" s="97" t="s">
        <v>642</v>
      </c>
      <c r="AL13" s="37">
        <v>0.24583333333333335</v>
      </c>
      <c r="AM13" s="37">
        <v>0.64166666666666672</v>
      </c>
      <c r="AN13" s="45">
        <f t="shared" si="5"/>
        <v>0.39583333333333337</v>
      </c>
      <c r="AO13" s="98" t="s">
        <v>644</v>
      </c>
      <c r="AP13" s="93" t="s">
        <v>648</v>
      </c>
    </row>
    <row r="14" spans="1:42" ht="200">
      <c r="A14" s="36">
        <v>43746</v>
      </c>
      <c r="B14" s="37">
        <v>0.24583333333333335</v>
      </c>
      <c r="C14" s="37">
        <v>0.72499999999999998</v>
      </c>
      <c r="D14" s="52">
        <f t="shared" si="0"/>
        <v>0.47916666666666663</v>
      </c>
      <c r="E14" s="54">
        <v>334</v>
      </c>
      <c r="F14" s="54">
        <v>637</v>
      </c>
      <c r="G14" s="55">
        <v>0</v>
      </c>
      <c r="H14" s="56">
        <v>669</v>
      </c>
      <c r="I14" s="56">
        <v>664</v>
      </c>
      <c r="J14" s="56">
        <v>752</v>
      </c>
      <c r="K14" s="56">
        <v>1710</v>
      </c>
      <c r="L14" s="38">
        <f t="shared" si="6"/>
        <v>4766</v>
      </c>
      <c r="M14" s="104">
        <v>4700</v>
      </c>
      <c r="N14" s="38">
        <f t="shared" si="7"/>
        <v>66</v>
      </c>
      <c r="O14" s="39">
        <f t="shared" si="8"/>
        <v>1.4042553191489362E-2</v>
      </c>
      <c r="P14" s="75">
        <v>0</v>
      </c>
      <c r="Q14" s="40">
        <f t="shared" si="1"/>
        <v>66</v>
      </c>
      <c r="R14" s="38">
        <f t="shared" si="9"/>
        <v>229919</v>
      </c>
      <c r="S14" s="38">
        <f t="shared" si="16"/>
        <v>4476582</v>
      </c>
      <c r="T14" s="41">
        <f t="shared" si="10"/>
        <v>0.46316812439261418</v>
      </c>
      <c r="U14" s="41">
        <f t="shared" si="11"/>
        <v>0.41920438957475997</v>
      </c>
      <c r="V14" s="41">
        <f t="shared" si="12"/>
        <v>0.56999999999999995</v>
      </c>
      <c r="W14" s="41">
        <f t="shared" si="13"/>
        <v>0.83053999999999994</v>
      </c>
      <c r="X14" s="47">
        <v>830.54</v>
      </c>
      <c r="Y14" s="41">
        <v>234</v>
      </c>
      <c r="Z14" s="42">
        <v>0.12</v>
      </c>
      <c r="AA14" s="42">
        <v>28.38</v>
      </c>
      <c r="AB14" s="42">
        <v>31.19</v>
      </c>
      <c r="AC14" s="43">
        <f t="shared" si="2"/>
        <v>0.24294771118889921</v>
      </c>
      <c r="AD14" s="43">
        <f t="shared" si="3"/>
        <v>0.23717294127302355</v>
      </c>
      <c r="AE14" s="41">
        <f t="shared" si="14"/>
        <v>2.8079999999999998</v>
      </c>
      <c r="AF14" s="39">
        <f t="shared" si="4"/>
        <v>2.7240512117055325E-2</v>
      </c>
      <c r="AG14" s="44">
        <v>0.57777777777777783</v>
      </c>
      <c r="AH14" s="44">
        <v>0.24583333333333335</v>
      </c>
      <c r="AI14" s="44" t="s">
        <v>633</v>
      </c>
      <c r="AJ14" s="45">
        <f t="shared" si="15"/>
        <v>0.33194444444444449</v>
      </c>
      <c r="AK14" s="97" t="s">
        <v>642</v>
      </c>
      <c r="AL14" s="37">
        <v>0.24583333333333335</v>
      </c>
      <c r="AM14" s="37">
        <v>0.72499999999999998</v>
      </c>
      <c r="AN14" s="45">
        <f t="shared" si="5"/>
        <v>0.47916666666666663</v>
      </c>
      <c r="AO14" s="98" t="s">
        <v>644</v>
      </c>
      <c r="AP14" s="93" t="s">
        <v>649</v>
      </c>
    </row>
    <row r="15" spans="1:42" ht="212.5">
      <c r="A15" s="36">
        <v>43747</v>
      </c>
      <c r="B15" s="37">
        <v>0.24513888888888888</v>
      </c>
      <c r="C15" s="37">
        <v>0.71319444444444446</v>
      </c>
      <c r="D15" s="52">
        <f t="shared" si="0"/>
        <v>0.46805555555555556</v>
      </c>
      <c r="E15" s="54">
        <v>2112</v>
      </c>
      <c r="F15" s="54">
        <v>3841</v>
      </c>
      <c r="G15" s="131">
        <v>0</v>
      </c>
      <c r="H15" s="54">
        <v>3968</v>
      </c>
      <c r="I15" s="57">
        <v>4214</v>
      </c>
      <c r="J15" s="57">
        <v>5001</v>
      </c>
      <c r="K15" s="57">
        <v>10110</v>
      </c>
      <c r="L15" s="38">
        <f>SUM(E15:K15)</f>
        <v>29246</v>
      </c>
      <c r="M15" s="104">
        <v>29000</v>
      </c>
      <c r="N15" s="38">
        <f t="shared" si="7"/>
        <v>246</v>
      </c>
      <c r="O15" s="39">
        <f t="shared" si="8"/>
        <v>8.4827586206896559E-3</v>
      </c>
      <c r="P15" s="75">
        <v>100</v>
      </c>
      <c r="Q15" s="40">
        <f t="shared" si="1"/>
        <v>346</v>
      </c>
      <c r="R15" s="38">
        <f t="shared" si="9"/>
        <v>259165</v>
      </c>
      <c r="S15" s="38">
        <f t="shared" si="16"/>
        <v>4505828</v>
      </c>
      <c r="T15" s="41">
        <f t="shared" si="10"/>
        <v>2.8421768707482995</v>
      </c>
      <c r="U15" s="41">
        <f>(E15+F15+G15+H15+I15+J15)/7290</f>
        <v>2.6249657064471879</v>
      </c>
      <c r="V15" s="41">
        <f>K15/3000</f>
        <v>3.37</v>
      </c>
      <c r="W15" s="41">
        <f t="shared" si="13"/>
        <v>5.3514799999999996</v>
      </c>
      <c r="X15" s="41">
        <v>5351.48</v>
      </c>
      <c r="Y15" s="42">
        <v>477.07</v>
      </c>
      <c r="Z15" s="50">
        <v>1.5299999999999999E-3</v>
      </c>
      <c r="AA15" s="50">
        <v>29.056000000000001</v>
      </c>
      <c r="AB15" s="50">
        <v>38.07</v>
      </c>
      <c r="AC15" s="43">
        <f>((L15)/(HOUR(D15)+((MINUTE(D15))/60)))/((Y15/1000)*10290)</f>
        <v>0.53034728197417846</v>
      </c>
      <c r="AD15" s="43">
        <f t="shared" si="3"/>
        <v>0.5037297883086328</v>
      </c>
      <c r="AE15" s="41">
        <f t="shared" si="14"/>
        <v>5.7248400000000004</v>
      </c>
      <c r="AF15" s="39">
        <f t="shared" si="4"/>
        <v>0.16715820759030636</v>
      </c>
      <c r="AG15" s="44">
        <v>0.50624999999999998</v>
      </c>
      <c r="AH15" s="44">
        <v>0.50486111111111109</v>
      </c>
      <c r="AI15" s="44" t="s">
        <v>633</v>
      </c>
      <c r="AJ15" s="45">
        <f t="shared" si="15"/>
        <v>1.388888888888884E-3</v>
      </c>
      <c r="AK15" s="97" t="s">
        <v>650</v>
      </c>
      <c r="AL15" s="116" t="s">
        <v>651</v>
      </c>
      <c r="AM15" s="116" t="s">
        <v>652</v>
      </c>
      <c r="AN15" s="45" t="s">
        <v>653</v>
      </c>
      <c r="AO15" s="98" t="s">
        <v>654</v>
      </c>
      <c r="AP15" s="93" t="s">
        <v>655</v>
      </c>
    </row>
    <row r="16" spans="1:42" ht="150">
      <c r="A16" s="36">
        <v>43748</v>
      </c>
      <c r="B16" s="37">
        <v>0.24722222222222223</v>
      </c>
      <c r="C16" s="37">
        <v>0.67222222222222217</v>
      </c>
      <c r="D16" s="52">
        <f t="shared" si="0"/>
        <v>0.42499999999999993</v>
      </c>
      <c r="E16" s="54">
        <v>2061</v>
      </c>
      <c r="F16" s="54">
        <v>3876</v>
      </c>
      <c r="G16" s="55">
        <v>0</v>
      </c>
      <c r="H16" s="56">
        <v>4364</v>
      </c>
      <c r="I16" s="56">
        <v>4178</v>
      </c>
      <c r="J16" s="56">
        <v>4921</v>
      </c>
      <c r="K16" s="56">
        <v>9750</v>
      </c>
      <c r="L16" s="38">
        <f t="shared" si="6"/>
        <v>29150</v>
      </c>
      <c r="M16" s="104">
        <v>28900</v>
      </c>
      <c r="N16" s="38">
        <f t="shared" si="7"/>
        <v>250</v>
      </c>
      <c r="O16" s="39">
        <f t="shared" si="8"/>
        <v>8.6505190311418692E-3</v>
      </c>
      <c r="P16" s="75">
        <v>300</v>
      </c>
      <c r="Q16" s="40">
        <f t="shared" si="1"/>
        <v>550</v>
      </c>
      <c r="R16" s="38">
        <f t="shared" si="9"/>
        <v>288315</v>
      </c>
      <c r="S16" s="38">
        <f t="shared" si="16"/>
        <v>4534978</v>
      </c>
      <c r="T16" s="41">
        <f t="shared" si="10"/>
        <v>2.8328474246841595</v>
      </c>
      <c r="U16" s="41">
        <f t="shared" si="11"/>
        <v>2.6611796982167353</v>
      </c>
      <c r="V16" s="41">
        <f t="shared" si="12"/>
        <v>3.25</v>
      </c>
      <c r="W16" s="41">
        <f t="shared" si="13"/>
        <v>5.1251800000000003</v>
      </c>
      <c r="X16" s="47">
        <v>5125.18</v>
      </c>
      <c r="Y16" s="41">
        <v>473.58</v>
      </c>
      <c r="Z16" s="42">
        <v>0.06</v>
      </c>
      <c r="AA16" s="42">
        <v>28.69</v>
      </c>
      <c r="AB16" s="42">
        <v>37.35</v>
      </c>
      <c r="AC16" s="43">
        <f>((L16)/(HOUR(D16)+((MINUTE(D16))/60)))/((Y16/1000)*10290)</f>
        <v>0.58644820236267914</v>
      </c>
      <c r="AD16" s="43">
        <f t="shared" si="3"/>
        <v>0.55863648281383138</v>
      </c>
      <c r="AE16" s="41">
        <f t="shared" si="14"/>
        <v>5.6829600000000005</v>
      </c>
      <c r="AF16" s="39">
        <f t="shared" si="4"/>
        <v>0.16660951074531322</v>
      </c>
      <c r="AG16" s="44">
        <v>0.65625</v>
      </c>
      <c r="AH16" s="44">
        <v>0.67222222222222217</v>
      </c>
      <c r="AI16" s="44" t="s">
        <v>633</v>
      </c>
      <c r="AJ16" s="45">
        <v>1.5972222222222224E-2</v>
      </c>
      <c r="AK16" s="97" t="s">
        <v>642</v>
      </c>
      <c r="AL16" s="116">
        <v>0.24722222222222223</v>
      </c>
      <c r="AM16" s="37">
        <v>0.67222222222222217</v>
      </c>
      <c r="AN16" s="45">
        <f t="shared" si="5"/>
        <v>0.42499999999999993</v>
      </c>
      <c r="AO16" s="98" t="s">
        <v>661</v>
      </c>
      <c r="AP16" s="93" t="s">
        <v>656</v>
      </c>
    </row>
    <row r="17" spans="1:42" ht="125">
      <c r="A17" s="36">
        <v>43749</v>
      </c>
      <c r="B17" s="37">
        <v>0.25</v>
      </c>
      <c r="C17" s="37">
        <v>0.70347222222222217</v>
      </c>
      <c r="D17" s="52">
        <f t="shared" si="0"/>
        <v>0.45347222222222217</v>
      </c>
      <c r="E17" s="54">
        <v>2404</v>
      </c>
      <c r="F17" s="54">
        <v>4658</v>
      </c>
      <c r="G17" s="55">
        <v>0</v>
      </c>
      <c r="H17" s="56">
        <v>4913</v>
      </c>
      <c r="I17" s="56">
        <v>4716</v>
      </c>
      <c r="J17" s="56">
        <v>5634</v>
      </c>
      <c r="K17" s="56">
        <v>11470</v>
      </c>
      <c r="L17" s="38">
        <f t="shared" si="6"/>
        <v>33795</v>
      </c>
      <c r="M17" s="104">
        <v>33500</v>
      </c>
      <c r="N17" s="38">
        <f t="shared" si="7"/>
        <v>295</v>
      </c>
      <c r="O17" s="39">
        <f t="shared" si="8"/>
        <v>8.8059701492537307E-3</v>
      </c>
      <c r="P17" s="75">
        <v>200</v>
      </c>
      <c r="Q17" s="40">
        <f t="shared" si="1"/>
        <v>495</v>
      </c>
      <c r="R17" s="38">
        <f t="shared" si="9"/>
        <v>322110</v>
      </c>
      <c r="S17" s="38">
        <f t="shared" si="16"/>
        <v>4568773</v>
      </c>
      <c r="T17" s="41">
        <f t="shared" si="10"/>
        <v>3.2842565597667637</v>
      </c>
      <c r="U17" s="41">
        <f t="shared" si="11"/>
        <v>3.0624142661179699</v>
      </c>
      <c r="V17" s="41">
        <f t="shared" si="12"/>
        <v>3.8233333333333333</v>
      </c>
      <c r="W17" s="41">
        <f t="shared" si="13"/>
        <v>8.1305800000000001</v>
      </c>
      <c r="X17" s="47">
        <v>8130.58</v>
      </c>
      <c r="Y17" s="42">
        <v>748.28599999999994</v>
      </c>
      <c r="Z17" s="42">
        <v>2.1000000000000001E-2</v>
      </c>
      <c r="AA17" s="42">
        <v>29.187000000000001</v>
      </c>
      <c r="AB17" s="51">
        <v>40.31</v>
      </c>
      <c r="AC17" s="43">
        <f t="shared" ref="AC17:AC37" si="17">((L17)/(HOUR(D17)+((MINUTE(D17))/60)))/((Y17/1000)*10290)</f>
        <v>0.40328078075266371</v>
      </c>
      <c r="AD17" s="43">
        <f t="shared" si="3"/>
        <v>0.37957174233990232</v>
      </c>
      <c r="AE17" s="41">
        <f t="shared" si="14"/>
        <v>8.9794319999999992</v>
      </c>
      <c r="AF17" s="39">
        <f t="shared" si="4"/>
        <v>0.19315843621399176</v>
      </c>
      <c r="AG17" s="44"/>
      <c r="AH17" s="44"/>
      <c r="AI17" s="49"/>
      <c r="AJ17" s="45">
        <f t="shared" si="15"/>
        <v>0</v>
      </c>
      <c r="AK17" s="97" t="s">
        <v>642</v>
      </c>
      <c r="AL17" s="37">
        <v>0.25</v>
      </c>
      <c r="AM17" s="37">
        <v>0.70347222222222217</v>
      </c>
      <c r="AN17" s="45">
        <f t="shared" si="5"/>
        <v>0.45347222222222217</v>
      </c>
      <c r="AO17" s="98" t="s">
        <v>661</v>
      </c>
      <c r="AP17" s="93" t="s">
        <v>657</v>
      </c>
    </row>
    <row r="18" spans="1:42" ht="125">
      <c r="A18" s="36">
        <v>43750</v>
      </c>
      <c r="B18" s="37">
        <v>0.24513888888888888</v>
      </c>
      <c r="C18" s="37">
        <v>0.68541666666666667</v>
      </c>
      <c r="D18" s="52">
        <f t="shared" si="0"/>
        <v>0.44027777777777777</v>
      </c>
      <c r="E18" s="54">
        <v>2073</v>
      </c>
      <c r="F18" s="54">
        <v>4000</v>
      </c>
      <c r="G18" s="55">
        <v>0</v>
      </c>
      <c r="H18" s="56">
        <v>4584</v>
      </c>
      <c r="I18" s="56">
        <v>4331</v>
      </c>
      <c r="J18" s="56">
        <v>5102</v>
      </c>
      <c r="K18" s="56">
        <v>10480</v>
      </c>
      <c r="L18" s="38">
        <f t="shared" si="6"/>
        <v>30570</v>
      </c>
      <c r="M18" s="104">
        <v>30300</v>
      </c>
      <c r="N18" s="38">
        <f t="shared" si="7"/>
        <v>270</v>
      </c>
      <c r="O18" s="39">
        <f t="shared" si="8"/>
        <v>8.9108910891089101E-3</v>
      </c>
      <c r="P18" s="75">
        <v>300</v>
      </c>
      <c r="Q18" s="40">
        <f t="shared" si="1"/>
        <v>570</v>
      </c>
      <c r="R18" s="38">
        <f t="shared" si="9"/>
        <v>352680</v>
      </c>
      <c r="S18" s="38">
        <f t="shared" si="16"/>
        <v>4599343</v>
      </c>
      <c r="T18" s="41">
        <f t="shared" si="10"/>
        <v>2.9708454810495626</v>
      </c>
      <c r="U18" s="41">
        <f t="shared" si="11"/>
        <v>2.7558299039780523</v>
      </c>
      <c r="V18" s="41">
        <f t="shared" si="12"/>
        <v>3.4933333333333332</v>
      </c>
      <c r="W18" s="41">
        <f t="shared" si="13"/>
        <v>7.3578599999999996</v>
      </c>
      <c r="X18" s="47">
        <v>7357.86</v>
      </c>
      <c r="Y18" s="41">
        <v>595.65</v>
      </c>
      <c r="Z18" s="42">
        <v>0.06</v>
      </c>
      <c r="AA18" s="42">
        <v>29.01</v>
      </c>
      <c r="AB18" s="42">
        <v>36.299999999999997</v>
      </c>
      <c r="AC18" s="43">
        <f t="shared" si="17"/>
        <v>0.47200968552757694</v>
      </c>
      <c r="AD18" s="43">
        <f t="shared" si="3"/>
        <v>0.45152824125316432</v>
      </c>
      <c r="AE18" s="41">
        <f t="shared" si="14"/>
        <v>7.1477999999999993</v>
      </c>
      <c r="AF18" s="39">
        <f t="shared" si="4"/>
        <v>0.17472565157750342</v>
      </c>
      <c r="AG18" s="44"/>
      <c r="AH18" s="44"/>
      <c r="AI18" s="49"/>
      <c r="AJ18" s="45">
        <f t="shared" si="15"/>
        <v>0</v>
      </c>
      <c r="AK18" s="97" t="s">
        <v>642</v>
      </c>
      <c r="AL18" s="37">
        <v>0.24513888888888888</v>
      </c>
      <c r="AM18" s="37">
        <v>0.68541666666666667</v>
      </c>
      <c r="AN18" s="45">
        <f t="shared" si="5"/>
        <v>0.44027777777777777</v>
      </c>
      <c r="AO18" s="98" t="s">
        <v>661</v>
      </c>
      <c r="AP18" s="93" t="s">
        <v>658</v>
      </c>
    </row>
    <row r="19" spans="1:42" ht="125">
      <c r="A19" s="36">
        <v>43751</v>
      </c>
      <c r="B19" s="37">
        <v>0.24513888888888888</v>
      </c>
      <c r="C19" s="37">
        <v>0.70763888888888893</v>
      </c>
      <c r="D19" s="52">
        <f t="shared" si="0"/>
        <v>0.46250000000000002</v>
      </c>
      <c r="E19" s="54">
        <v>2282</v>
      </c>
      <c r="F19" s="54">
        <v>4366</v>
      </c>
      <c r="G19" s="55">
        <v>0</v>
      </c>
      <c r="H19" s="56">
        <v>4556</v>
      </c>
      <c r="I19" s="56">
        <v>4454</v>
      </c>
      <c r="J19" s="56">
        <v>5429</v>
      </c>
      <c r="K19" s="56">
        <v>10990</v>
      </c>
      <c r="L19" s="38">
        <f t="shared" si="6"/>
        <v>32077</v>
      </c>
      <c r="M19" s="104">
        <v>31800</v>
      </c>
      <c r="N19" s="38">
        <f t="shared" si="7"/>
        <v>277</v>
      </c>
      <c r="O19" s="39">
        <f t="shared" si="8"/>
        <v>8.7106918238993719E-3</v>
      </c>
      <c r="P19" s="40">
        <v>200</v>
      </c>
      <c r="Q19" s="40">
        <f t="shared" si="1"/>
        <v>477</v>
      </c>
      <c r="R19" s="38">
        <f t="shared" si="9"/>
        <v>384757</v>
      </c>
      <c r="S19" s="38">
        <f t="shared" si="16"/>
        <v>4631420</v>
      </c>
      <c r="T19" s="41">
        <f t="shared" si="10"/>
        <v>3.1172983479105927</v>
      </c>
      <c r="U19" s="41">
        <f t="shared" si="11"/>
        <v>2.8925925925925924</v>
      </c>
      <c r="V19" s="41">
        <f t="shared" si="12"/>
        <v>3.6633333333333336</v>
      </c>
      <c r="W19" s="41">
        <f t="shared" si="13"/>
        <v>5.7861099999999999</v>
      </c>
      <c r="X19" s="47">
        <v>5786.11</v>
      </c>
      <c r="Y19" s="41">
        <v>526.4</v>
      </c>
      <c r="Z19" s="42">
        <v>0.13</v>
      </c>
      <c r="AA19" s="41">
        <v>29.28</v>
      </c>
      <c r="AB19" s="41">
        <v>39.119999999999997</v>
      </c>
      <c r="AC19" s="43">
        <f t="shared" si="17"/>
        <v>0.53350624810211678</v>
      </c>
      <c r="AD19" s="43">
        <f t="shared" si="3"/>
        <v>0.50457911252502152</v>
      </c>
      <c r="AE19" s="41">
        <f t="shared" si="14"/>
        <v>6.3167999999999989</v>
      </c>
      <c r="AF19" s="39">
        <f t="shared" si="4"/>
        <v>0.18333904892546868</v>
      </c>
      <c r="AG19" s="44"/>
      <c r="AH19" s="44"/>
      <c r="AI19" s="49"/>
      <c r="AJ19" s="45">
        <f t="shared" si="15"/>
        <v>0</v>
      </c>
      <c r="AK19" s="97" t="s">
        <v>659</v>
      </c>
      <c r="AL19" s="37" t="s">
        <v>660</v>
      </c>
      <c r="AM19" s="37" t="s">
        <v>663</v>
      </c>
      <c r="AN19" s="45" t="s">
        <v>664</v>
      </c>
      <c r="AO19" s="98" t="s">
        <v>654</v>
      </c>
      <c r="AP19" s="93" t="s">
        <v>662</v>
      </c>
    </row>
    <row r="20" spans="1:42" ht="125">
      <c r="A20" s="36">
        <v>43752</v>
      </c>
      <c r="B20" s="37">
        <v>0.24652777777777779</v>
      </c>
      <c r="C20" s="37">
        <v>0.72291666666666676</v>
      </c>
      <c r="D20" s="52">
        <f t="shared" si="0"/>
        <v>0.47638888888888897</v>
      </c>
      <c r="E20" s="54">
        <v>2318</v>
      </c>
      <c r="F20" s="54">
        <v>4380</v>
      </c>
      <c r="G20" s="55">
        <v>0</v>
      </c>
      <c r="H20" s="56">
        <v>4808</v>
      </c>
      <c r="I20" s="56">
        <v>4517</v>
      </c>
      <c r="J20" s="56">
        <v>5384</v>
      </c>
      <c r="K20" s="56">
        <v>11080</v>
      </c>
      <c r="L20" s="38">
        <f t="shared" si="6"/>
        <v>32487</v>
      </c>
      <c r="M20" s="104">
        <v>32200</v>
      </c>
      <c r="N20" s="38">
        <f t="shared" si="7"/>
        <v>287</v>
      </c>
      <c r="O20" s="39">
        <f t="shared" si="8"/>
        <v>8.9130434782608691E-3</v>
      </c>
      <c r="P20" s="40">
        <v>200</v>
      </c>
      <c r="Q20" s="40">
        <f t="shared" si="1"/>
        <v>487</v>
      </c>
      <c r="R20" s="38">
        <f t="shared" si="9"/>
        <v>417244</v>
      </c>
      <c r="S20" s="38">
        <f t="shared" si="16"/>
        <v>4663907</v>
      </c>
      <c r="T20" s="41">
        <f t="shared" si="10"/>
        <v>3.157142857142857</v>
      </c>
      <c r="U20" s="41">
        <f t="shared" si="11"/>
        <v>2.9364883401920441</v>
      </c>
      <c r="V20" s="41">
        <f t="shared" si="12"/>
        <v>3.6933333333333334</v>
      </c>
      <c r="W20" s="41">
        <f t="shared" si="13"/>
        <v>5.7091099999999999</v>
      </c>
      <c r="X20" s="47">
        <v>5709.11</v>
      </c>
      <c r="Y20" s="41">
        <v>502.3</v>
      </c>
      <c r="Z20" s="42">
        <v>0.12</v>
      </c>
      <c r="AA20" s="50">
        <v>29.8</v>
      </c>
      <c r="AB20" s="50">
        <v>39</v>
      </c>
      <c r="AC20" s="43">
        <f t="shared" si="17"/>
        <v>0.54974107858536292</v>
      </c>
      <c r="AD20" s="43">
        <f t="shared" si="3"/>
        <v>0.52018699820061376</v>
      </c>
      <c r="AE20" s="41">
        <f t="shared" si="14"/>
        <v>6.0276000000000005</v>
      </c>
      <c r="AF20" s="39">
        <f t="shared" si="4"/>
        <v>0.18568244170096021</v>
      </c>
      <c r="AG20" s="44"/>
      <c r="AH20" s="44"/>
      <c r="AI20" s="44"/>
      <c r="AJ20" s="45">
        <f t="shared" si="15"/>
        <v>0</v>
      </c>
      <c r="AK20" s="97" t="s">
        <v>666</v>
      </c>
      <c r="AL20" s="37" t="s">
        <v>668</v>
      </c>
      <c r="AM20" s="37" t="s">
        <v>665</v>
      </c>
      <c r="AN20" s="45" t="s">
        <v>667</v>
      </c>
      <c r="AO20" s="98" t="s">
        <v>654</v>
      </c>
      <c r="AP20" s="93" t="s">
        <v>669</v>
      </c>
    </row>
    <row r="21" spans="1:42" ht="125">
      <c r="A21" s="36">
        <v>43753</v>
      </c>
      <c r="B21" s="37">
        <v>0.25694444444444448</v>
      </c>
      <c r="C21" s="37">
        <v>0.71527777777777779</v>
      </c>
      <c r="D21" s="52">
        <f t="shared" si="0"/>
        <v>0.45833333333333331</v>
      </c>
      <c r="E21" s="54">
        <v>2242</v>
      </c>
      <c r="F21" s="54">
        <v>4260</v>
      </c>
      <c r="G21" s="55">
        <v>0</v>
      </c>
      <c r="H21" s="56">
        <v>4664</v>
      </c>
      <c r="I21" s="56">
        <v>4448</v>
      </c>
      <c r="J21" s="56">
        <v>5211</v>
      </c>
      <c r="K21" s="56">
        <v>11270</v>
      </c>
      <c r="L21" s="38">
        <f t="shared" si="6"/>
        <v>32095</v>
      </c>
      <c r="M21" s="104">
        <v>31800</v>
      </c>
      <c r="N21" s="38">
        <f t="shared" si="7"/>
        <v>295</v>
      </c>
      <c r="O21" s="39">
        <f t="shared" si="8"/>
        <v>9.2767295597484273E-3</v>
      </c>
      <c r="P21" s="40">
        <v>300</v>
      </c>
      <c r="Q21" s="40">
        <f t="shared" si="1"/>
        <v>595</v>
      </c>
      <c r="R21" s="38">
        <f t="shared" si="9"/>
        <v>449339</v>
      </c>
      <c r="S21" s="38">
        <f t="shared" si="16"/>
        <v>4696002</v>
      </c>
      <c r="T21" s="41">
        <f t="shared" si="10"/>
        <v>3.1190476190476191</v>
      </c>
      <c r="U21" s="41">
        <f t="shared" si="11"/>
        <v>2.8566529492455417</v>
      </c>
      <c r="V21" s="41">
        <f t="shared" si="12"/>
        <v>3.7566666666666668</v>
      </c>
      <c r="W21" s="41">
        <f t="shared" si="13"/>
        <v>5.3792299999999997</v>
      </c>
      <c r="X21" s="47">
        <v>5379.23</v>
      </c>
      <c r="Y21" s="41">
        <v>493.42</v>
      </c>
      <c r="Z21" s="42">
        <v>0.09</v>
      </c>
      <c r="AA21" s="42">
        <v>30.39</v>
      </c>
      <c r="AB21" s="42">
        <v>39.200000000000003</v>
      </c>
      <c r="AC21" s="43">
        <f t="shared" si="17"/>
        <v>0.57466212060675192</v>
      </c>
      <c r="AD21" s="43">
        <f t="shared" si="3"/>
        <v>0.54332694449430696</v>
      </c>
      <c r="AE21" s="41">
        <f t="shared" si="14"/>
        <v>5.9210399999999996</v>
      </c>
      <c r="AF21" s="39">
        <f t="shared" si="4"/>
        <v>0.1834419295839049</v>
      </c>
      <c r="AG21" s="44"/>
      <c r="AH21" s="44"/>
      <c r="AI21" s="49"/>
      <c r="AJ21" s="45">
        <f t="shared" si="15"/>
        <v>0</v>
      </c>
      <c r="AK21" s="97" t="s">
        <v>670</v>
      </c>
      <c r="AL21" s="37">
        <v>0.25694444444444448</v>
      </c>
      <c r="AM21" s="37">
        <v>0.71527777777777779</v>
      </c>
      <c r="AN21" s="45">
        <f t="shared" si="5"/>
        <v>0.45833333333333331</v>
      </c>
      <c r="AO21" s="98" t="s">
        <v>644</v>
      </c>
      <c r="AP21" s="93" t="s">
        <v>671</v>
      </c>
    </row>
    <row r="22" spans="1:42" ht="125">
      <c r="A22" s="36">
        <v>43754</v>
      </c>
      <c r="B22" s="37">
        <v>0.24930555555555556</v>
      </c>
      <c r="C22" s="37">
        <v>0.72083333333333333</v>
      </c>
      <c r="D22" s="52">
        <f t="shared" si="0"/>
        <v>0.47152777777777777</v>
      </c>
      <c r="E22" s="54">
        <v>1477</v>
      </c>
      <c r="F22" s="54">
        <v>2856</v>
      </c>
      <c r="G22" s="55">
        <v>0</v>
      </c>
      <c r="H22" s="56">
        <v>3313</v>
      </c>
      <c r="I22" s="56">
        <v>2983</v>
      </c>
      <c r="J22" s="56">
        <v>3461</v>
      </c>
      <c r="K22" s="56">
        <v>7430</v>
      </c>
      <c r="L22" s="38">
        <f t="shared" si="6"/>
        <v>21520</v>
      </c>
      <c r="M22" s="104">
        <v>21200</v>
      </c>
      <c r="N22" s="38">
        <f t="shared" si="7"/>
        <v>320</v>
      </c>
      <c r="O22" s="39">
        <f t="shared" si="8"/>
        <v>1.509433962264151E-2</v>
      </c>
      <c r="P22" s="40">
        <v>200</v>
      </c>
      <c r="Q22" s="40">
        <f t="shared" si="1"/>
        <v>520</v>
      </c>
      <c r="R22" s="38">
        <f t="shared" si="9"/>
        <v>470859</v>
      </c>
      <c r="S22" s="38">
        <f t="shared" si="16"/>
        <v>4717522</v>
      </c>
      <c r="T22" s="41">
        <f t="shared" si="10"/>
        <v>2.0913508260447036</v>
      </c>
      <c r="U22" s="41">
        <f t="shared" si="11"/>
        <v>1.9327846364883401</v>
      </c>
      <c r="V22" s="41">
        <f t="shared" si="12"/>
        <v>2.4766666666666666</v>
      </c>
      <c r="W22" s="41">
        <f t="shared" si="13"/>
        <v>3.3458099999999997</v>
      </c>
      <c r="X22" s="47">
        <v>3345.81</v>
      </c>
      <c r="Y22" s="41">
        <v>304.14999999999998</v>
      </c>
      <c r="Z22" s="42">
        <v>3.0000000000000001E-3</v>
      </c>
      <c r="AA22" s="42">
        <v>28.8</v>
      </c>
      <c r="AB22" s="42">
        <v>33.92</v>
      </c>
      <c r="AC22" s="43">
        <f t="shared" si="17"/>
        <v>0.6076038926547136</v>
      </c>
      <c r="AD22" s="43">
        <f t="shared" si="3"/>
        <v>0.58679175804039019</v>
      </c>
      <c r="AE22" s="41">
        <f t="shared" si="14"/>
        <v>3.6497999999999999</v>
      </c>
      <c r="AF22" s="39">
        <f t="shared" si="4"/>
        <v>0.12299954275262917</v>
      </c>
      <c r="AG22" s="44"/>
      <c r="AH22" s="44"/>
      <c r="AI22" s="44"/>
      <c r="AJ22" s="45">
        <f t="shared" si="15"/>
        <v>0</v>
      </c>
      <c r="AK22" s="97" t="s">
        <v>670</v>
      </c>
      <c r="AL22" s="37">
        <v>0.24930555555555556</v>
      </c>
      <c r="AM22" s="86">
        <v>0.72083333333333333</v>
      </c>
      <c r="AN22" s="45">
        <f t="shared" si="5"/>
        <v>0.47152777777777777</v>
      </c>
      <c r="AO22" s="98" t="s">
        <v>644</v>
      </c>
      <c r="AP22" s="93" t="s">
        <v>672</v>
      </c>
    </row>
    <row r="23" spans="1:42" ht="125">
      <c r="A23" s="36">
        <v>43755</v>
      </c>
      <c r="B23" s="37">
        <v>0.24791666666666667</v>
      </c>
      <c r="C23" s="37">
        <v>0.72430555555555554</v>
      </c>
      <c r="D23" s="52">
        <f t="shared" si="0"/>
        <v>0.47638888888888886</v>
      </c>
      <c r="E23" s="54">
        <v>1215</v>
      </c>
      <c r="F23" s="54">
        <v>2371</v>
      </c>
      <c r="G23" s="55">
        <v>0</v>
      </c>
      <c r="H23" s="56">
        <v>2445</v>
      </c>
      <c r="I23" s="56">
        <v>2332</v>
      </c>
      <c r="J23" s="56">
        <v>2863</v>
      </c>
      <c r="K23" s="56">
        <v>6140</v>
      </c>
      <c r="L23" s="38">
        <f t="shared" si="6"/>
        <v>17366</v>
      </c>
      <c r="M23" s="104">
        <v>17200</v>
      </c>
      <c r="N23" s="38">
        <f t="shared" si="7"/>
        <v>166</v>
      </c>
      <c r="O23" s="39">
        <f t="shared" si="8"/>
        <v>9.6511627906976736E-3</v>
      </c>
      <c r="P23" s="40">
        <v>300</v>
      </c>
      <c r="Q23" s="40">
        <f t="shared" si="1"/>
        <v>466</v>
      </c>
      <c r="R23" s="38">
        <f t="shared" si="9"/>
        <v>488225</v>
      </c>
      <c r="S23" s="38">
        <f t="shared" si="16"/>
        <v>4734888</v>
      </c>
      <c r="T23" s="41">
        <f t="shared" si="10"/>
        <v>1.6876579203109816</v>
      </c>
      <c r="U23" s="41">
        <f t="shared" si="11"/>
        <v>1.539917695473251</v>
      </c>
      <c r="V23" s="41">
        <f t="shared" si="12"/>
        <v>2.0466666666666669</v>
      </c>
      <c r="W23" s="41">
        <f t="shared" si="13"/>
        <v>2.87087</v>
      </c>
      <c r="X23" s="47">
        <v>2870.87</v>
      </c>
      <c r="Y23" s="41">
        <v>254.47</v>
      </c>
      <c r="Z23" s="42">
        <v>0.02</v>
      </c>
      <c r="AA23" s="50">
        <v>27.2</v>
      </c>
      <c r="AB23" s="50">
        <v>30.28</v>
      </c>
      <c r="AC23" s="43">
        <f t="shared" si="17"/>
        <v>0.58006273611304449</v>
      </c>
      <c r="AD23" s="43">
        <f t="shared" si="3"/>
        <v>0.56830184812580531</v>
      </c>
      <c r="AE23" s="41">
        <f t="shared" si="14"/>
        <v>3.0536399999999997</v>
      </c>
      <c r="AF23" s="39">
        <f t="shared" si="4"/>
        <v>9.9256973022405118E-2</v>
      </c>
      <c r="AG23" s="44">
        <v>0.55694444444444446</v>
      </c>
      <c r="AH23" s="44">
        <v>0.52986111111111112</v>
      </c>
      <c r="AI23" s="44" t="s">
        <v>673</v>
      </c>
      <c r="AJ23" s="45">
        <f t="shared" si="15"/>
        <v>2.7083333333333348E-2</v>
      </c>
      <c r="AK23" s="97" t="s">
        <v>670</v>
      </c>
      <c r="AL23" s="37">
        <v>0.24791666666666667</v>
      </c>
      <c r="AM23" s="86">
        <v>0.72430555555555554</v>
      </c>
      <c r="AN23" s="45">
        <f t="shared" si="5"/>
        <v>0.47638888888888886</v>
      </c>
      <c r="AO23" s="98" t="s">
        <v>644</v>
      </c>
      <c r="AP23" s="93" t="s">
        <v>674</v>
      </c>
    </row>
    <row r="24" spans="1:42" ht="150">
      <c r="A24" s="36">
        <v>43756</v>
      </c>
      <c r="B24" s="37">
        <v>0.24722222222222223</v>
      </c>
      <c r="C24" s="37">
        <v>0.72083333333333333</v>
      </c>
      <c r="D24" s="52">
        <f t="shared" si="0"/>
        <v>0.47361111111111109</v>
      </c>
      <c r="E24" s="54">
        <v>1858</v>
      </c>
      <c r="F24" s="54">
        <v>3662</v>
      </c>
      <c r="G24" s="55">
        <v>0</v>
      </c>
      <c r="H24" s="56">
        <v>3684</v>
      </c>
      <c r="I24" s="56">
        <v>3472</v>
      </c>
      <c r="J24" s="112">
        <v>4550</v>
      </c>
      <c r="K24" s="112">
        <v>9870</v>
      </c>
      <c r="L24" s="38">
        <f t="shared" si="6"/>
        <v>27096</v>
      </c>
      <c r="M24" s="104">
        <v>26800</v>
      </c>
      <c r="N24" s="38">
        <f t="shared" si="7"/>
        <v>296</v>
      </c>
      <c r="O24" s="39">
        <f t="shared" si="8"/>
        <v>1.1044776119402985E-2</v>
      </c>
      <c r="P24" s="40">
        <v>200</v>
      </c>
      <c r="Q24" s="40">
        <f t="shared" si="1"/>
        <v>496</v>
      </c>
      <c r="R24" s="38">
        <f t="shared" si="9"/>
        <v>515321</v>
      </c>
      <c r="S24" s="38">
        <f t="shared" si="16"/>
        <v>4761984</v>
      </c>
      <c r="T24" s="41">
        <f t="shared" si="10"/>
        <v>2.6332361516034983</v>
      </c>
      <c r="U24" s="41">
        <f t="shared" si="11"/>
        <v>2.3629629629629632</v>
      </c>
      <c r="V24" s="41">
        <f t="shared" si="12"/>
        <v>3.29</v>
      </c>
      <c r="W24" s="41">
        <f t="shared" si="13"/>
        <v>4.7957600000000005</v>
      </c>
      <c r="X24" s="47">
        <v>4795.76</v>
      </c>
      <c r="Y24" s="41">
        <v>426.08</v>
      </c>
      <c r="Z24" s="42">
        <v>0.02</v>
      </c>
      <c r="AA24" s="50">
        <v>28.36</v>
      </c>
      <c r="AB24" s="50">
        <v>35.64</v>
      </c>
      <c r="AC24" s="43">
        <f t="shared" si="17"/>
        <v>0.54370776506735174</v>
      </c>
      <c r="AD24" s="43">
        <f t="shared" si="3"/>
        <v>0.52149317068533585</v>
      </c>
      <c r="AE24" s="41">
        <f t="shared" si="14"/>
        <v>5.1129600000000002</v>
      </c>
      <c r="AF24" s="39">
        <f t="shared" si="4"/>
        <v>0.15486968449931413</v>
      </c>
      <c r="AG24" s="44"/>
      <c r="AH24" s="44"/>
      <c r="AI24" s="49"/>
      <c r="AJ24" s="45">
        <f t="shared" si="15"/>
        <v>0</v>
      </c>
      <c r="AK24" s="97" t="s">
        <v>675</v>
      </c>
      <c r="AL24" s="116" t="s">
        <v>676</v>
      </c>
      <c r="AM24" s="116" t="s">
        <v>677</v>
      </c>
      <c r="AN24" s="116" t="s">
        <v>678</v>
      </c>
      <c r="AO24" s="98" t="s">
        <v>654</v>
      </c>
      <c r="AP24" s="93" t="s">
        <v>679</v>
      </c>
    </row>
    <row r="25" spans="1:42" ht="125">
      <c r="A25" s="36">
        <v>43757</v>
      </c>
      <c r="B25" s="37">
        <v>0.25555555555555559</v>
      </c>
      <c r="C25" s="37">
        <v>0.72361111111111109</v>
      </c>
      <c r="D25" s="52">
        <f t="shared" si="0"/>
        <v>0.4680555555555555</v>
      </c>
      <c r="E25" s="54">
        <v>922</v>
      </c>
      <c r="F25" s="54">
        <v>1791</v>
      </c>
      <c r="G25" s="55">
        <v>0</v>
      </c>
      <c r="H25" s="56">
        <v>2060</v>
      </c>
      <c r="I25" s="56">
        <v>1803</v>
      </c>
      <c r="J25" s="56">
        <v>2178</v>
      </c>
      <c r="K25" s="56">
        <v>4530</v>
      </c>
      <c r="L25" s="38">
        <f t="shared" si="6"/>
        <v>13284</v>
      </c>
      <c r="M25" s="104">
        <v>13000</v>
      </c>
      <c r="N25" s="38">
        <f t="shared" si="7"/>
        <v>284</v>
      </c>
      <c r="O25" s="39">
        <f t="shared" si="8"/>
        <v>2.1846153846153845E-2</v>
      </c>
      <c r="P25" s="40">
        <v>300</v>
      </c>
      <c r="Q25" s="40">
        <f t="shared" si="1"/>
        <v>584</v>
      </c>
      <c r="R25" s="38">
        <f t="shared" si="9"/>
        <v>528605</v>
      </c>
      <c r="S25" s="38">
        <f t="shared" si="16"/>
        <v>4775268</v>
      </c>
      <c r="T25" s="41">
        <f t="shared" si="10"/>
        <v>1.2909620991253645</v>
      </c>
      <c r="U25" s="41">
        <f t="shared" si="11"/>
        <v>1.2008230452674897</v>
      </c>
      <c r="V25" s="41">
        <f t="shared" si="12"/>
        <v>1.51</v>
      </c>
      <c r="W25" s="41">
        <f t="shared" si="13"/>
        <v>3.35067</v>
      </c>
      <c r="X25" s="47">
        <v>3350.67</v>
      </c>
      <c r="Y25" s="41">
        <v>300.01</v>
      </c>
      <c r="Z25" s="42">
        <v>0</v>
      </c>
      <c r="AA25" s="42">
        <v>26.58</v>
      </c>
      <c r="AB25" s="42">
        <v>28.36</v>
      </c>
      <c r="AC25" s="43">
        <f t="shared" si="17"/>
        <v>0.38306203812752176</v>
      </c>
      <c r="AD25" s="43">
        <f t="shared" si="3"/>
        <v>0.37811961848678521</v>
      </c>
      <c r="AE25" s="41">
        <f t="shared" si="14"/>
        <v>3.60012</v>
      </c>
      <c r="AF25" s="39">
        <f t="shared" si="4"/>
        <v>7.5925925925925924E-2</v>
      </c>
      <c r="AG25" s="44"/>
      <c r="AH25" s="44"/>
      <c r="AI25" s="44"/>
      <c r="AJ25" s="45">
        <f t="shared" si="15"/>
        <v>0</v>
      </c>
      <c r="AK25" s="97" t="s">
        <v>670</v>
      </c>
      <c r="AL25" s="37">
        <v>0.25555555555555559</v>
      </c>
      <c r="AM25" s="120">
        <v>0.72361111111111109</v>
      </c>
      <c r="AN25" s="45">
        <f t="shared" si="5"/>
        <v>0.4680555555555555</v>
      </c>
      <c r="AO25" s="98" t="s">
        <v>644</v>
      </c>
      <c r="AP25" s="93" t="s">
        <v>680</v>
      </c>
    </row>
    <row r="26" spans="1:42" ht="137.5">
      <c r="A26" s="36">
        <v>43758</v>
      </c>
      <c r="B26" s="37">
        <v>0.30208333333333331</v>
      </c>
      <c r="C26" s="37">
        <v>0.72013888888888899</v>
      </c>
      <c r="D26" s="52">
        <f t="shared" si="0"/>
        <v>0.41805555555555568</v>
      </c>
      <c r="E26" s="54">
        <v>1653</v>
      </c>
      <c r="F26" s="54">
        <v>3104</v>
      </c>
      <c r="G26" s="55">
        <v>0</v>
      </c>
      <c r="H26" s="56">
        <v>3663</v>
      </c>
      <c r="I26" s="56">
        <v>3266</v>
      </c>
      <c r="J26" s="56">
        <v>3754</v>
      </c>
      <c r="K26" s="56">
        <v>8190</v>
      </c>
      <c r="L26" s="38">
        <f t="shared" si="6"/>
        <v>23630</v>
      </c>
      <c r="M26" s="104">
        <v>23400</v>
      </c>
      <c r="N26" s="38">
        <f t="shared" si="7"/>
        <v>230</v>
      </c>
      <c r="O26" s="39">
        <f t="shared" si="8"/>
        <v>9.8290598290598288E-3</v>
      </c>
      <c r="P26" s="40">
        <v>300</v>
      </c>
      <c r="Q26" s="40">
        <f t="shared" si="1"/>
        <v>530</v>
      </c>
      <c r="R26" s="38">
        <f t="shared" si="9"/>
        <v>552235</v>
      </c>
      <c r="S26" s="38">
        <f t="shared" si="16"/>
        <v>4798898</v>
      </c>
      <c r="T26" s="41">
        <f t="shared" si="10"/>
        <v>2.2964042759961125</v>
      </c>
      <c r="U26" s="41">
        <f t="shared" si="11"/>
        <v>2.1179698216735252</v>
      </c>
      <c r="V26" s="41">
        <f t="shared" si="12"/>
        <v>2.73</v>
      </c>
      <c r="W26" s="41">
        <f t="shared" si="13"/>
        <v>3.97736</v>
      </c>
      <c r="X26" s="47">
        <v>3977.36</v>
      </c>
      <c r="Y26" s="41">
        <v>403.67</v>
      </c>
      <c r="Z26" s="42">
        <v>6.0000000000000001E-3</v>
      </c>
      <c r="AA26" s="42">
        <v>28.38</v>
      </c>
      <c r="AB26" s="42">
        <v>35.15</v>
      </c>
      <c r="AC26" s="43">
        <f t="shared" si="17"/>
        <v>0.56699160846972696</v>
      </c>
      <c r="AD26" s="43">
        <f t="shared" si="3"/>
        <v>0.54489254353801087</v>
      </c>
      <c r="AE26" s="41">
        <f t="shared" si="14"/>
        <v>4.8440399999999997</v>
      </c>
      <c r="AF26" s="39">
        <f t="shared" si="4"/>
        <v>0.13505944215820759</v>
      </c>
      <c r="AG26" s="44">
        <v>0.39305555555555555</v>
      </c>
      <c r="AH26" s="44">
        <v>0.38125000000000003</v>
      </c>
      <c r="AI26" s="44" t="s">
        <v>633</v>
      </c>
      <c r="AJ26" s="45">
        <f t="shared" si="15"/>
        <v>1.1805555555555514E-2</v>
      </c>
      <c r="AK26" s="97" t="s">
        <v>670</v>
      </c>
      <c r="AL26" s="37">
        <v>0.30208333333333331</v>
      </c>
      <c r="AM26" s="120">
        <v>0.72013888888888899</v>
      </c>
      <c r="AN26" s="45">
        <f t="shared" si="5"/>
        <v>0.41805555555555568</v>
      </c>
      <c r="AO26" s="98" t="s">
        <v>644</v>
      </c>
      <c r="AP26" s="93" t="s">
        <v>681</v>
      </c>
    </row>
    <row r="27" spans="1:42" ht="150.5" thickBot="1">
      <c r="A27" s="36">
        <v>43759</v>
      </c>
      <c r="B27" s="44">
        <v>0.24791666666666667</v>
      </c>
      <c r="C27" s="37">
        <v>0.72013888888888899</v>
      </c>
      <c r="D27" s="52">
        <f t="shared" si="0"/>
        <v>0.47222222222222232</v>
      </c>
      <c r="E27" s="54">
        <v>2168</v>
      </c>
      <c r="F27" s="54">
        <v>4091</v>
      </c>
      <c r="G27" s="55">
        <v>0</v>
      </c>
      <c r="H27" s="56">
        <v>4652</v>
      </c>
      <c r="I27" s="56">
        <v>4117</v>
      </c>
      <c r="J27" s="56">
        <v>5041</v>
      </c>
      <c r="K27" s="56">
        <v>11040</v>
      </c>
      <c r="L27" s="38">
        <f t="shared" si="6"/>
        <v>31109</v>
      </c>
      <c r="M27" s="104">
        <v>30800</v>
      </c>
      <c r="N27" s="38">
        <f t="shared" si="7"/>
        <v>309</v>
      </c>
      <c r="O27" s="39">
        <f t="shared" si="8"/>
        <v>1.0032467532467532E-2</v>
      </c>
      <c r="P27" s="40">
        <v>200</v>
      </c>
      <c r="Q27" s="40">
        <f t="shared" si="1"/>
        <v>509</v>
      </c>
      <c r="R27" s="38">
        <f t="shared" si="9"/>
        <v>583344</v>
      </c>
      <c r="S27" s="38">
        <f t="shared" si="16"/>
        <v>4830007</v>
      </c>
      <c r="T27" s="41">
        <f t="shared" si="10"/>
        <v>3.0232264334305152</v>
      </c>
      <c r="U27" s="41">
        <f t="shared" si="11"/>
        <v>2.7529492455418381</v>
      </c>
      <c r="V27" s="41">
        <f t="shared" si="12"/>
        <v>3.68</v>
      </c>
      <c r="W27" s="41">
        <f t="shared" si="13"/>
        <v>5.2873999999999999</v>
      </c>
      <c r="X27" s="47">
        <v>5287.4</v>
      </c>
      <c r="Y27" s="41">
        <v>469.52</v>
      </c>
      <c r="Z27" s="42">
        <v>0.05</v>
      </c>
      <c r="AA27" s="42">
        <v>29.84</v>
      </c>
      <c r="AB27" s="42">
        <v>38.229999999999997</v>
      </c>
      <c r="AC27" s="43">
        <f t="shared" si="17"/>
        <v>0.56814464461148961</v>
      </c>
      <c r="AD27" s="43">
        <f t="shared" si="3"/>
        <v>0.53928107860236318</v>
      </c>
      <c r="AE27" s="41">
        <f t="shared" si="14"/>
        <v>5.6342400000000001</v>
      </c>
      <c r="AF27" s="39">
        <f t="shared" si="4"/>
        <v>0.17780635573845449</v>
      </c>
      <c r="AG27" s="44"/>
      <c r="AH27" s="44"/>
      <c r="AI27" s="44"/>
      <c r="AJ27" s="45">
        <f t="shared" si="15"/>
        <v>0</v>
      </c>
      <c r="AK27" s="97" t="s">
        <v>670</v>
      </c>
      <c r="AL27" s="37">
        <v>0.24791666666666667</v>
      </c>
      <c r="AM27" s="86">
        <v>0.72013888888888899</v>
      </c>
      <c r="AN27" s="45">
        <f t="shared" si="5"/>
        <v>0.47222222222222232</v>
      </c>
      <c r="AO27" s="98" t="s">
        <v>644</v>
      </c>
      <c r="AP27" s="93" t="s">
        <v>682</v>
      </c>
    </row>
    <row r="28" spans="1:42" ht="138" thickBot="1">
      <c r="A28" s="36">
        <v>43760</v>
      </c>
      <c r="B28" s="121">
        <v>0.24652777777777779</v>
      </c>
      <c r="C28" s="122">
        <v>0.71527777777777779</v>
      </c>
      <c r="D28" s="52">
        <f t="shared" si="0"/>
        <v>0.46875</v>
      </c>
      <c r="E28" s="54">
        <v>486</v>
      </c>
      <c r="F28" s="54">
        <v>958</v>
      </c>
      <c r="G28" s="55">
        <v>0</v>
      </c>
      <c r="H28" s="56">
        <v>1111</v>
      </c>
      <c r="I28" s="56">
        <v>1007</v>
      </c>
      <c r="J28" s="56">
        <v>1160</v>
      </c>
      <c r="K28" s="56">
        <v>2430</v>
      </c>
      <c r="L28" s="38">
        <f t="shared" si="6"/>
        <v>7152</v>
      </c>
      <c r="M28" s="104">
        <v>7000</v>
      </c>
      <c r="N28" s="38">
        <f t="shared" si="7"/>
        <v>152</v>
      </c>
      <c r="O28" s="39">
        <f t="shared" si="8"/>
        <v>2.1714285714285714E-2</v>
      </c>
      <c r="P28" s="40">
        <v>200</v>
      </c>
      <c r="Q28" s="40">
        <f t="shared" si="1"/>
        <v>352</v>
      </c>
      <c r="R28" s="38">
        <f t="shared" si="9"/>
        <v>590496</v>
      </c>
      <c r="S28" s="38">
        <f t="shared" si="16"/>
        <v>4837159</v>
      </c>
      <c r="T28" s="41">
        <f t="shared" si="10"/>
        <v>0.69504373177842571</v>
      </c>
      <c r="U28" s="41">
        <f t="shared" si="11"/>
        <v>0.64773662551440325</v>
      </c>
      <c r="V28" s="41">
        <f t="shared" si="12"/>
        <v>0.81</v>
      </c>
      <c r="W28" s="41">
        <f t="shared" si="13"/>
        <v>0.84801000000000004</v>
      </c>
      <c r="X28" s="47">
        <v>848.01</v>
      </c>
      <c r="Y28" s="41">
        <v>75.83</v>
      </c>
      <c r="Z28" s="42">
        <v>0</v>
      </c>
      <c r="AA28" s="50">
        <v>26.53</v>
      </c>
      <c r="AB28" s="50">
        <v>25.52</v>
      </c>
      <c r="AC28" s="43">
        <f t="shared" si="17"/>
        <v>0.81473908805184203</v>
      </c>
      <c r="AD28" s="43">
        <f t="shared" si="3"/>
        <v>0.81311221704082015</v>
      </c>
      <c r="AE28" s="41">
        <f t="shared" si="14"/>
        <v>0.90995999999999999</v>
      </c>
      <c r="AF28" s="39">
        <f t="shared" si="4"/>
        <v>4.0877914951989024E-2</v>
      </c>
      <c r="AG28" s="44"/>
      <c r="AH28" s="44"/>
      <c r="AI28" s="44"/>
      <c r="AJ28" s="45">
        <f t="shared" si="15"/>
        <v>0</v>
      </c>
      <c r="AK28" s="97" t="s">
        <v>670</v>
      </c>
      <c r="AL28" s="37">
        <v>0.24652777777777779</v>
      </c>
      <c r="AM28" s="120">
        <v>0.71527777777777779</v>
      </c>
      <c r="AN28" s="45">
        <f t="shared" si="5"/>
        <v>0.46875</v>
      </c>
      <c r="AO28" s="98" t="s">
        <v>644</v>
      </c>
      <c r="AP28" s="93" t="s">
        <v>683</v>
      </c>
    </row>
    <row r="29" spans="1:42" ht="137.5">
      <c r="A29" s="36">
        <v>43761</v>
      </c>
      <c r="B29" s="44">
        <v>0.31666666666666665</v>
      </c>
      <c r="C29" s="37">
        <v>0.70486111111111116</v>
      </c>
      <c r="D29" s="52">
        <f t="shared" si="0"/>
        <v>0.38819444444444451</v>
      </c>
      <c r="E29" s="54">
        <v>419</v>
      </c>
      <c r="F29" s="51">
        <v>804</v>
      </c>
      <c r="G29" s="54">
        <v>0</v>
      </c>
      <c r="H29" s="54">
        <v>929</v>
      </c>
      <c r="I29" s="56">
        <v>849</v>
      </c>
      <c r="J29" s="56">
        <v>982</v>
      </c>
      <c r="K29" s="56">
        <v>1990</v>
      </c>
      <c r="L29" s="38">
        <f t="shared" si="6"/>
        <v>5973</v>
      </c>
      <c r="M29" s="104">
        <v>5700</v>
      </c>
      <c r="N29" s="38">
        <f t="shared" si="7"/>
        <v>273</v>
      </c>
      <c r="O29" s="39">
        <f t="shared" si="8"/>
        <v>4.7894736842105261E-2</v>
      </c>
      <c r="P29" s="40">
        <v>300</v>
      </c>
      <c r="Q29" s="40">
        <f t="shared" si="1"/>
        <v>573</v>
      </c>
      <c r="R29" s="38">
        <f t="shared" si="9"/>
        <v>596469</v>
      </c>
      <c r="S29" s="38">
        <f t="shared" si="16"/>
        <v>4843132</v>
      </c>
      <c r="T29" s="41">
        <f t="shared" si="10"/>
        <v>0.58046647230320703</v>
      </c>
      <c r="U29" s="41">
        <f t="shared" si="11"/>
        <v>0.54636488340192046</v>
      </c>
      <c r="V29" s="41">
        <f t="shared" si="12"/>
        <v>0.66333333333333333</v>
      </c>
      <c r="W29" s="41">
        <f t="shared" si="13"/>
        <v>0.76258000000000004</v>
      </c>
      <c r="X29" s="47">
        <v>762.58</v>
      </c>
      <c r="Y29" s="41">
        <v>84.78</v>
      </c>
      <c r="Z29" s="42">
        <v>0</v>
      </c>
      <c r="AA29" s="42">
        <v>24.44</v>
      </c>
      <c r="AB29" s="42">
        <v>23.731000000000002</v>
      </c>
      <c r="AC29" s="43">
        <f t="shared" si="17"/>
        <v>0.73489140868425584</v>
      </c>
      <c r="AD29" s="43">
        <f t="shared" si="3"/>
        <v>0.7384725051231178</v>
      </c>
      <c r="AE29" s="41">
        <f t="shared" si="14"/>
        <v>1.01736</v>
      </c>
      <c r="AF29" s="39">
        <f t="shared" si="4"/>
        <v>3.4139231824417013E-2</v>
      </c>
      <c r="AG29" s="44"/>
      <c r="AH29" s="44"/>
      <c r="AI29" s="44"/>
      <c r="AJ29" s="45">
        <f t="shared" si="15"/>
        <v>0</v>
      </c>
      <c r="AK29" s="97" t="s">
        <v>670</v>
      </c>
      <c r="AL29" s="37">
        <v>0.31666666666666665</v>
      </c>
      <c r="AM29" s="120">
        <v>0.70486111111111116</v>
      </c>
      <c r="AN29" s="45">
        <f t="shared" si="5"/>
        <v>0.38819444444444451</v>
      </c>
      <c r="AO29" s="98" t="s">
        <v>644</v>
      </c>
      <c r="AP29" s="93" t="s">
        <v>684</v>
      </c>
    </row>
    <row r="30" spans="1:42" ht="112.5">
      <c r="A30" s="36">
        <v>43762</v>
      </c>
      <c r="B30" s="44">
        <v>0.47222222222222227</v>
      </c>
      <c r="C30" s="37">
        <v>0.7270833333333333</v>
      </c>
      <c r="D30" s="52">
        <f t="shared" si="0"/>
        <v>0.25486111111111104</v>
      </c>
      <c r="E30" s="51">
        <v>690</v>
      </c>
      <c r="F30" s="51">
        <v>1301</v>
      </c>
      <c r="G30" s="51">
        <v>0</v>
      </c>
      <c r="H30" s="51">
        <v>1444</v>
      </c>
      <c r="I30" s="51">
        <v>1348</v>
      </c>
      <c r="J30" s="51">
        <v>1625</v>
      </c>
      <c r="K30" s="51">
        <v>3470</v>
      </c>
      <c r="L30" s="38">
        <f t="shared" si="6"/>
        <v>9878</v>
      </c>
      <c r="M30" s="104">
        <v>9800</v>
      </c>
      <c r="N30" s="38">
        <f t="shared" si="7"/>
        <v>78</v>
      </c>
      <c r="O30" s="39">
        <f t="shared" si="8"/>
        <v>7.9591836734693878E-3</v>
      </c>
      <c r="P30" s="40">
        <v>0</v>
      </c>
      <c r="Q30" s="40">
        <f t="shared" si="1"/>
        <v>78</v>
      </c>
      <c r="R30" s="38">
        <f t="shared" si="9"/>
        <v>606347</v>
      </c>
      <c r="S30" s="38">
        <f t="shared" si="16"/>
        <v>4853010</v>
      </c>
      <c r="T30" s="41">
        <f t="shared" si="10"/>
        <v>0.95996112730806604</v>
      </c>
      <c r="U30" s="41">
        <f t="shared" si="11"/>
        <v>0.87901234567901232</v>
      </c>
      <c r="V30" s="41">
        <f t="shared" si="12"/>
        <v>1.1566666666666667</v>
      </c>
      <c r="W30" s="41">
        <f t="shared" si="13"/>
        <v>3.6078800000000002</v>
      </c>
      <c r="X30" s="47">
        <v>3607.88</v>
      </c>
      <c r="Y30" s="41">
        <v>321.82</v>
      </c>
      <c r="Z30" s="42">
        <v>1.4999999999999999E-2</v>
      </c>
      <c r="AA30" s="128">
        <v>29.85</v>
      </c>
      <c r="AB30" s="41">
        <v>27.37</v>
      </c>
      <c r="AC30" s="43">
        <f t="shared" si="17"/>
        <v>0.48766973362234556</v>
      </c>
      <c r="AD30" s="43">
        <f t="shared" si="3"/>
        <v>0.48323154891059533</v>
      </c>
      <c r="AE30" s="41">
        <f t="shared" si="14"/>
        <v>3.8618399999999999</v>
      </c>
      <c r="AF30" s="39">
        <f t="shared" si="4"/>
        <v>5.6458619112940103E-2</v>
      </c>
      <c r="AG30" s="44"/>
      <c r="AH30" s="44"/>
      <c r="AI30" s="44"/>
      <c r="AJ30" s="45">
        <f t="shared" si="15"/>
        <v>0</v>
      </c>
      <c r="AK30" s="97" t="s">
        <v>690</v>
      </c>
      <c r="AL30" s="37" t="s">
        <v>688</v>
      </c>
      <c r="AM30" s="120" t="s">
        <v>687</v>
      </c>
      <c r="AN30" s="45" t="s">
        <v>689</v>
      </c>
      <c r="AO30" s="98" t="s">
        <v>685</v>
      </c>
      <c r="AP30" s="93" t="s">
        <v>686</v>
      </c>
    </row>
    <row r="31" spans="1:42" ht="125">
      <c r="A31" s="36">
        <v>43763</v>
      </c>
      <c r="B31" s="37">
        <v>0.25555555555555559</v>
      </c>
      <c r="C31" s="37">
        <v>0.72569444444444453</v>
      </c>
      <c r="D31" s="52">
        <f t="shared" si="0"/>
        <v>0.47013888888888894</v>
      </c>
      <c r="E31" s="56">
        <v>1849</v>
      </c>
      <c r="F31" s="56">
        <v>3440</v>
      </c>
      <c r="G31" s="56">
        <v>0</v>
      </c>
      <c r="H31" s="56">
        <v>3708</v>
      </c>
      <c r="I31" s="56">
        <v>3703</v>
      </c>
      <c r="J31" s="56">
        <v>4204</v>
      </c>
      <c r="K31" s="56">
        <v>9100</v>
      </c>
      <c r="L31" s="38">
        <f t="shared" si="6"/>
        <v>26004</v>
      </c>
      <c r="M31" s="104">
        <v>25800</v>
      </c>
      <c r="N31" s="38">
        <f t="shared" si="7"/>
        <v>204</v>
      </c>
      <c r="O31" s="39">
        <f t="shared" si="8"/>
        <v>7.9069767441860457E-3</v>
      </c>
      <c r="P31" s="40">
        <v>300</v>
      </c>
      <c r="Q31" s="40">
        <f t="shared" si="1"/>
        <v>504</v>
      </c>
      <c r="R31" s="38">
        <f t="shared" si="9"/>
        <v>632351</v>
      </c>
      <c r="S31" s="38">
        <f t="shared" si="16"/>
        <v>4879014</v>
      </c>
      <c r="T31" s="41">
        <f t="shared" si="10"/>
        <v>2.5271137026239066</v>
      </c>
      <c r="U31" s="41">
        <f t="shared" si="11"/>
        <v>2.3187928669410152</v>
      </c>
      <c r="V31" s="41">
        <f t="shared" si="12"/>
        <v>3.0333333333333332</v>
      </c>
      <c r="W31" s="41">
        <f t="shared" si="13"/>
        <v>4.3838299999999997</v>
      </c>
      <c r="X31" s="47">
        <v>4383.83</v>
      </c>
      <c r="Y31" s="41">
        <v>394.02</v>
      </c>
      <c r="Z31" s="42">
        <v>1E-3</v>
      </c>
      <c r="AA31" s="41">
        <v>29.47</v>
      </c>
      <c r="AB31" s="41">
        <v>36.090000000000003</v>
      </c>
      <c r="AC31" s="43">
        <f t="shared" si="17"/>
        <v>0.56841966932012611</v>
      </c>
      <c r="AD31" s="43">
        <f t="shared" si="3"/>
        <v>0.54421317665032698</v>
      </c>
      <c r="AE31" s="41">
        <f t="shared" si="14"/>
        <v>4.7282399999999996</v>
      </c>
      <c r="AF31" s="39">
        <f t="shared" si="4"/>
        <v>0.14862825788751716</v>
      </c>
      <c r="AG31" s="44">
        <v>0.70972222222222225</v>
      </c>
      <c r="AH31" s="44">
        <v>0.70277777777777783</v>
      </c>
      <c r="AI31" s="44" t="s">
        <v>633</v>
      </c>
      <c r="AJ31" s="45">
        <f t="shared" si="15"/>
        <v>6.9444444444444198E-3</v>
      </c>
      <c r="AK31" s="97" t="s">
        <v>642</v>
      </c>
      <c r="AL31" s="37">
        <v>0.25555555555555559</v>
      </c>
      <c r="AM31" s="86">
        <v>0.72569444444444453</v>
      </c>
      <c r="AN31" s="45">
        <f t="shared" si="5"/>
        <v>0.47013888888888894</v>
      </c>
      <c r="AO31" s="98" t="s">
        <v>644</v>
      </c>
      <c r="AP31" s="93" t="s">
        <v>691</v>
      </c>
    </row>
    <row r="32" spans="1:42" ht="112.5">
      <c r="A32" s="36">
        <v>43764</v>
      </c>
      <c r="B32" s="37">
        <v>0.24930555555555556</v>
      </c>
      <c r="C32" s="37">
        <v>0.70416666666666661</v>
      </c>
      <c r="D32" s="52">
        <f t="shared" si="0"/>
        <v>0.45486111111111105</v>
      </c>
      <c r="E32" s="56">
        <v>1765</v>
      </c>
      <c r="F32" s="56">
        <v>3393</v>
      </c>
      <c r="G32" s="56">
        <v>0</v>
      </c>
      <c r="H32" s="56">
        <v>3865</v>
      </c>
      <c r="I32" s="56">
        <v>3554</v>
      </c>
      <c r="J32" s="56">
        <v>3940</v>
      </c>
      <c r="K32" s="56">
        <v>8320</v>
      </c>
      <c r="L32" s="38">
        <f t="shared" si="6"/>
        <v>24837</v>
      </c>
      <c r="M32" s="104">
        <v>24500</v>
      </c>
      <c r="N32" s="38">
        <f t="shared" si="7"/>
        <v>337</v>
      </c>
      <c r="O32" s="39">
        <f t="shared" si="8"/>
        <v>1.3755102040816326E-2</v>
      </c>
      <c r="P32" s="40">
        <v>200</v>
      </c>
      <c r="Q32" s="40">
        <f t="shared" si="1"/>
        <v>537</v>
      </c>
      <c r="R32" s="38">
        <f t="shared" si="9"/>
        <v>657188</v>
      </c>
      <c r="S32" s="38">
        <f t="shared" si="16"/>
        <v>4903851</v>
      </c>
      <c r="T32" s="41">
        <f t="shared" si="10"/>
        <v>2.4137026239067056</v>
      </c>
      <c r="U32" s="41">
        <f t="shared" si="11"/>
        <v>2.2657064471879287</v>
      </c>
      <c r="V32" s="41">
        <f t="shared" si="12"/>
        <v>2.7733333333333334</v>
      </c>
      <c r="W32" s="41">
        <f t="shared" si="13"/>
        <v>4.3180899999999998</v>
      </c>
      <c r="X32" s="47">
        <v>4318.09</v>
      </c>
      <c r="Y32" s="108">
        <v>401.54</v>
      </c>
      <c r="Z32" s="42">
        <v>0</v>
      </c>
      <c r="AA32" s="41">
        <v>28.693999999999999</v>
      </c>
      <c r="AB32" s="41">
        <v>36.200000000000003</v>
      </c>
      <c r="AC32" s="43">
        <f t="shared" si="17"/>
        <v>0.55063637603775983</v>
      </c>
      <c r="AD32" s="43">
        <f t="shared" si="3"/>
        <v>0.5269546067771278</v>
      </c>
      <c r="AE32" s="41">
        <f t="shared" si="14"/>
        <v>4.8184800000000001</v>
      </c>
      <c r="AF32" s="39">
        <f t="shared" si="4"/>
        <v>0.14195816186556928</v>
      </c>
      <c r="AG32" s="44">
        <v>0.3611111111111111</v>
      </c>
      <c r="AH32" s="44">
        <v>0.35416666666666669</v>
      </c>
      <c r="AI32" s="44" t="s">
        <v>633</v>
      </c>
      <c r="AJ32" s="45">
        <f t="shared" si="15"/>
        <v>6.9444444444444198E-3</v>
      </c>
      <c r="AK32" s="97" t="s">
        <v>695</v>
      </c>
      <c r="AL32" s="37" t="s">
        <v>692</v>
      </c>
      <c r="AM32" s="120" t="s">
        <v>693</v>
      </c>
      <c r="AN32" s="45" t="s">
        <v>694</v>
      </c>
      <c r="AO32" s="98" t="s">
        <v>696</v>
      </c>
      <c r="AP32" s="93" t="s">
        <v>697</v>
      </c>
    </row>
    <row r="33" spans="1:42" ht="112.5">
      <c r="A33" s="36">
        <v>43765</v>
      </c>
      <c r="B33" s="37">
        <v>0.24791666666666667</v>
      </c>
      <c r="C33" s="37">
        <v>0.71597222222222223</v>
      </c>
      <c r="D33" s="52">
        <f t="shared" si="0"/>
        <v>0.46805555555555556</v>
      </c>
      <c r="E33" s="56">
        <v>2128</v>
      </c>
      <c r="F33" s="56">
        <v>3988</v>
      </c>
      <c r="G33" s="56">
        <v>0</v>
      </c>
      <c r="H33" s="56">
        <v>4465</v>
      </c>
      <c r="I33" s="56">
        <v>4357</v>
      </c>
      <c r="J33" s="56">
        <v>5058</v>
      </c>
      <c r="K33" s="56">
        <v>10170</v>
      </c>
      <c r="L33" s="38">
        <f t="shared" si="6"/>
        <v>30166</v>
      </c>
      <c r="M33" s="104">
        <v>29900</v>
      </c>
      <c r="N33" s="38">
        <f t="shared" si="7"/>
        <v>266</v>
      </c>
      <c r="O33" s="39">
        <f t="shared" si="8"/>
        <v>8.8963210702341141E-3</v>
      </c>
      <c r="P33" s="40">
        <v>200</v>
      </c>
      <c r="Q33" s="40">
        <f t="shared" si="1"/>
        <v>466</v>
      </c>
      <c r="R33" s="38">
        <f t="shared" si="9"/>
        <v>687354</v>
      </c>
      <c r="S33" s="38">
        <f t="shared" si="16"/>
        <v>4934017</v>
      </c>
      <c r="T33" s="41">
        <f t="shared" si="10"/>
        <v>2.9315840621963072</v>
      </c>
      <c r="U33" s="41">
        <f t="shared" si="11"/>
        <v>2.7429355281207135</v>
      </c>
      <c r="V33" s="41">
        <f t="shared" si="12"/>
        <v>3.39</v>
      </c>
      <c r="W33" s="41">
        <f t="shared" si="13"/>
        <v>5.2526700000000002</v>
      </c>
      <c r="X33" s="47">
        <v>5252.67</v>
      </c>
      <c r="Y33" s="41">
        <v>470.71</v>
      </c>
      <c r="Z33" s="42">
        <v>0</v>
      </c>
      <c r="AA33" s="41">
        <v>29.654</v>
      </c>
      <c r="AB33" s="41">
        <v>38.554000000000002</v>
      </c>
      <c r="AC33" s="43">
        <f t="shared" si="17"/>
        <v>0.55442177768257539</v>
      </c>
      <c r="AD33" s="43">
        <f t="shared" si="3"/>
        <v>0.52556558782769047</v>
      </c>
      <c r="AE33" s="41">
        <f>((Y33*12)/1000)</f>
        <v>5.6485199999999995</v>
      </c>
      <c r="AF33" s="39">
        <f t="shared" si="4"/>
        <v>0.17241655235482395</v>
      </c>
      <c r="AG33" s="44"/>
      <c r="AH33" s="44"/>
      <c r="AI33" s="44"/>
      <c r="AJ33" s="45">
        <f t="shared" si="15"/>
        <v>0</v>
      </c>
      <c r="AK33" s="97" t="s">
        <v>698</v>
      </c>
      <c r="AL33" s="37">
        <v>0.24791666666666667</v>
      </c>
      <c r="AM33" s="37">
        <v>0.71597222222222223</v>
      </c>
      <c r="AN33" s="45">
        <f t="shared" si="5"/>
        <v>0.46805555555555556</v>
      </c>
      <c r="AO33" s="98" t="s">
        <v>644</v>
      </c>
      <c r="AP33" s="93" t="s">
        <v>699</v>
      </c>
    </row>
    <row r="34" spans="1:42" ht="125">
      <c r="A34" s="36">
        <v>43766</v>
      </c>
      <c r="B34" s="37">
        <v>0.25</v>
      </c>
      <c r="C34" s="37">
        <v>0.7104166666666667</v>
      </c>
      <c r="D34" s="52">
        <f t="shared" si="0"/>
        <v>0.4604166666666667</v>
      </c>
      <c r="E34" s="56">
        <v>2013</v>
      </c>
      <c r="F34" s="56">
        <v>3754</v>
      </c>
      <c r="G34" s="56">
        <v>0</v>
      </c>
      <c r="H34" s="56">
        <v>4384</v>
      </c>
      <c r="I34" s="56">
        <v>3998</v>
      </c>
      <c r="J34" s="56">
        <v>4448</v>
      </c>
      <c r="K34" s="56">
        <v>9210</v>
      </c>
      <c r="L34" s="38">
        <f t="shared" si="6"/>
        <v>27807</v>
      </c>
      <c r="M34" s="104">
        <v>27600</v>
      </c>
      <c r="N34" s="38">
        <f t="shared" si="7"/>
        <v>207</v>
      </c>
      <c r="O34" s="39">
        <f t="shared" si="8"/>
        <v>7.4999999999999997E-3</v>
      </c>
      <c r="P34" s="40">
        <v>300</v>
      </c>
      <c r="Q34" s="40">
        <f t="shared" si="1"/>
        <v>507</v>
      </c>
      <c r="R34" s="38">
        <f t="shared" si="9"/>
        <v>715161</v>
      </c>
      <c r="S34" s="38">
        <f t="shared" si="16"/>
        <v>4961824</v>
      </c>
      <c r="T34" s="41">
        <f t="shared" si="10"/>
        <v>2.7023323615160351</v>
      </c>
      <c r="U34" s="41">
        <f t="shared" si="11"/>
        <v>2.551028806584362</v>
      </c>
      <c r="V34" s="41">
        <f t="shared" si="12"/>
        <v>3.07</v>
      </c>
      <c r="W34" s="41">
        <f t="shared" si="13"/>
        <v>4.7902700000000005</v>
      </c>
      <c r="X34" s="47">
        <v>4790.2700000000004</v>
      </c>
      <c r="Y34" s="41">
        <v>437.49</v>
      </c>
      <c r="Z34" s="42">
        <v>0.113</v>
      </c>
      <c r="AA34" s="41">
        <v>29.876999999999999</v>
      </c>
      <c r="AB34" s="41">
        <v>37.479999999999997</v>
      </c>
      <c r="AC34" s="43">
        <f t="shared" si="17"/>
        <v>0.55899555382541333</v>
      </c>
      <c r="AD34" s="43">
        <f t="shared" si="3"/>
        <v>0.53220669810032728</v>
      </c>
      <c r="AE34" s="41">
        <f t="shared" si="14"/>
        <v>5.2498800000000001</v>
      </c>
      <c r="AF34" s="39">
        <f t="shared" si="4"/>
        <v>0.15893347050754458</v>
      </c>
      <c r="AG34" s="44">
        <v>0.27013888888888887</v>
      </c>
      <c r="AH34" s="44">
        <v>0.26527777777777778</v>
      </c>
      <c r="AI34" s="44" t="s">
        <v>633</v>
      </c>
      <c r="AJ34" s="45">
        <f t="shared" si="15"/>
        <v>4.8611111111110938E-3</v>
      </c>
      <c r="AK34" s="97" t="s">
        <v>698</v>
      </c>
      <c r="AL34" s="37">
        <v>0.25</v>
      </c>
      <c r="AM34" s="44">
        <v>0.7104166666666667</v>
      </c>
      <c r="AN34" s="45">
        <f t="shared" si="5"/>
        <v>0.4604166666666667</v>
      </c>
      <c r="AO34" s="98" t="s">
        <v>644</v>
      </c>
      <c r="AP34" s="93" t="s">
        <v>700</v>
      </c>
    </row>
    <row r="35" spans="1:42" ht="125">
      <c r="A35" s="36">
        <v>43767</v>
      </c>
      <c r="B35" s="37">
        <v>0.25347222222222221</v>
      </c>
      <c r="C35" s="37">
        <v>0.71527777777777779</v>
      </c>
      <c r="D35" s="52">
        <f t="shared" si="0"/>
        <v>0.46180555555555558</v>
      </c>
      <c r="E35" s="54">
        <v>1947</v>
      </c>
      <c r="F35" s="54">
        <v>3769</v>
      </c>
      <c r="G35" s="55">
        <v>0</v>
      </c>
      <c r="H35" s="56">
        <v>4433</v>
      </c>
      <c r="I35" s="56">
        <v>3928</v>
      </c>
      <c r="J35" s="56">
        <v>4294</v>
      </c>
      <c r="K35" s="56">
        <v>8690</v>
      </c>
      <c r="L35" s="38">
        <f t="shared" si="6"/>
        <v>27061</v>
      </c>
      <c r="M35" s="104">
        <v>26800</v>
      </c>
      <c r="N35" s="38">
        <f t="shared" si="7"/>
        <v>261</v>
      </c>
      <c r="O35" s="39">
        <f t="shared" si="8"/>
        <v>9.738805970149254E-3</v>
      </c>
      <c r="P35" s="40">
        <v>200</v>
      </c>
      <c r="Q35" s="40">
        <f t="shared" si="1"/>
        <v>461</v>
      </c>
      <c r="R35" s="38">
        <f t="shared" si="9"/>
        <v>742222</v>
      </c>
      <c r="S35" s="38">
        <f t="shared" si="16"/>
        <v>4988885</v>
      </c>
      <c r="T35" s="41">
        <f t="shared" si="10"/>
        <v>2.629834791059281</v>
      </c>
      <c r="U35" s="41">
        <f t="shared" si="11"/>
        <v>2.5200274348422496</v>
      </c>
      <c r="V35" s="41">
        <f t="shared" si="12"/>
        <v>2.8966666666666665</v>
      </c>
      <c r="W35" s="41">
        <f t="shared" si="13"/>
        <v>4.7337600000000002</v>
      </c>
      <c r="X35" s="47">
        <v>4733.76</v>
      </c>
      <c r="Y35" s="41">
        <v>426.5</v>
      </c>
      <c r="Z35" s="42">
        <v>0</v>
      </c>
      <c r="AA35" s="41">
        <v>29.65</v>
      </c>
      <c r="AB35" s="41">
        <v>37.42</v>
      </c>
      <c r="AC35" s="43">
        <f t="shared" si="17"/>
        <v>0.55633839862337042</v>
      </c>
      <c r="AD35" s="43">
        <f t="shared" si="3"/>
        <v>0.52980506264550575</v>
      </c>
      <c r="AE35" s="41">
        <f t="shared" si="14"/>
        <v>5.1180000000000003</v>
      </c>
      <c r="AF35" s="39">
        <f t="shared" si="4"/>
        <v>0.15466963877457704</v>
      </c>
      <c r="AG35" s="44"/>
      <c r="AH35" s="44"/>
      <c r="AI35" s="44"/>
      <c r="AJ35" s="45">
        <f t="shared" si="15"/>
        <v>0</v>
      </c>
      <c r="AK35" s="97" t="s">
        <v>698</v>
      </c>
      <c r="AL35" s="37">
        <v>0.25347222222222221</v>
      </c>
      <c r="AM35" s="37">
        <v>0.71527777777777779</v>
      </c>
      <c r="AN35" s="45">
        <f t="shared" si="5"/>
        <v>0.46180555555555558</v>
      </c>
      <c r="AO35" s="98" t="s">
        <v>644</v>
      </c>
      <c r="AP35" s="93" t="s">
        <v>701</v>
      </c>
    </row>
    <row r="36" spans="1:42" ht="125">
      <c r="A36" s="36">
        <v>43768</v>
      </c>
      <c r="B36" s="37">
        <v>0.25208333333333333</v>
      </c>
      <c r="C36" s="37">
        <v>0.70972222222222225</v>
      </c>
      <c r="D36" s="52">
        <f t="shared" si="0"/>
        <v>0.45763888888888893</v>
      </c>
      <c r="E36" s="54">
        <v>1632</v>
      </c>
      <c r="F36" s="54">
        <v>3201</v>
      </c>
      <c r="G36" s="55">
        <v>0</v>
      </c>
      <c r="H36" s="56">
        <v>3652</v>
      </c>
      <c r="I36" s="56">
        <v>3271</v>
      </c>
      <c r="J36" s="56">
        <v>3692</v>
      </c>
      <c r="K36" s="56">
        <v>7260</v>
      </c>
      <c r="L36" s="38">
        <f t="shared" si="6"/>
        <v>22708</v>
      </c>
      <c r="M36" s="104">
        <v>22400</v>
      </c>
      <c r="N36" s="38">
        <f t="shared" si="7"/>
        <v>308</v>
      </c>
      <c r="O36" s="39">
        <f t="shared" si="8"/>
        <v>1.375E-2</v>
      </c>
      <c r="P36" s="40">
        <v>300</v>
      </c>
      <c r="Q36" s="40">
        <f t="shared" si="1"/>
        <v>608</v>
      </c>
      <c r="R36" s="38">
        <f t="shared" si="9"/>
        <v>764930</v>
      </c>
      <c r="S36" s="38">
        <f t="shared" si="16"/>
        <v>5011593</v>
      </c>
      <c r="T36" s="41">
        <f t="shared" si="10"/>
        <v>2.2068027210884353</v>
      </c>
      <c r="U36" s="41">
        <f t="shared" si="11"/>
        <v>2.1190672153635117</v>
      </c>
      <c r="V36" s="41">
        <f t="shared" si="12"/>
        <v>2.42</v>
      </c>
      <c r="W36" s="41">
        <f t="shared" si="13"/>
        <v>3.7977600000000002</v>
      </c>
      <c r="X36" s="47">
        <v>3797.76</v>
      </c>
      <c r="Y36" s="41">
        <v>347.68</v>
      </c>
      <c r="Z36" s="42">
        <v>0</v>
      </c>
      <c r="AA36" s="51">
        <v>29.33</v>
      </c>
      <c r="AB36" s="41">
        <v>35.479999999999997</v>
      </c>
      <c r="AC36" s="43">
        <f t="shared" si="17"/>
        <v>0.57789593235798653</v>
      </c>
      <c r="AD36" s="43">
        <f t="shared" si="3"/>
        <v>0.5546395507729176</v>
      </c>
      <c r="AE36" s="41">
        <f t="shared" si="14"/>
        <v>4.1721599999999999</v>
      </c>
      <c r="AF36" s="39">
        <f t="shared" si="4"/>
        <v>0.12978966620941929</v>
      </c>
      <c r="AG36" s="44"/>
      <c r="AH36" s="44"/>
      <c r="AI36" s="44"/>
      <c r="AJ36" s="45">
        <f t="shared" si="15"/>
        <v>0</v>
      </c>
      <c r="AK36" s="97" t="s">
        <v>698</v>
      </c>
      <c r="AL36" s="44">
        <v>0.25208333333333333</v>
      </c>
      <c r="AM36" s="44">
        <v>0.70972222222222225</v>
      </c>
      <c r="AN36" s="45">
        <f t="shared" si="5"/>
        <v>0.45763888888888893</v>
      </c>
      <c r="AO36" s="98" t="s">
        <v>644</v>
      </c>
      <c r="AP36" s="93" t="s">
        <v>702</v>
      </c>
    </row>
    <row r="37" spans="1:42" ht="125">
      <c r="A37" s="36">
        <v>43769</v>
      </c>
      <c r="B37" s="103">
        <v>0.25</v>
      </c>
      <c r="C37" s="103">
        <v>0.71875</v>
      </c>
      <c r="D37" s="52">
        <f t="shared" si="0"/>
        <v>0.46875</v>
      </c>
      <c r="E37" s="104">
        <v>1751</v>
      </c>
      <c r="F37" s="104">
        <v>3380</v>
      </c>
      <c r="G37" s="104">
        <v>0</v>
      </c>
      <c r="H37" s="104">
        <v>3969</v>
      </c>
      <c r="I37" s="104">
        <v>3656</v>
      </c>
      <c r="J37" s="104">
        <v>4169</v>
      </c>
      <c r="K37" s="104">
        <v>7940</v>
      </c>
      <c r="L37" s="38">
        <f t="shared" si="6"/>
        <v>24865</v>
      </c>
      <c r="M37" s="104">
        <v>24600</v>
      </c>
      <c r="N37" s="38">
        <f t="shared" si="7"/>
        <v>265</v>
      </c>
      <c r="O37" s="39">
        <f t="shared" si="8"/>
        <v>1.0772357723577236E-2</v>
      </c>
      <c r="P37" s="104">
        <v>200</v>
      </c>
      <c r="Q37" s="40">
        <f t="shared" si="1"/>
        <v>465</v>
      </c>
      <c r="R37" s="38">
        <f t="shared" si="9"/>
        <v>789795</v>
      </c>
      <c r="S37" s="38">
        <f t="shared" si="16"/>
        <v>5036458</v>
      </c>
      <c r="T37" s="41">
        <f t="shared" si="10"/>
        <v>2.4164237123420795</v>
      </c>
      <c r="U37" s="41">
        <f t="shared" si="11"/>
        <v>2.3216735253772289</v>
      </c>
      <c r="V37" s="41">
        <f t="shared" si="12"/>
        <v>2.6466666666666665</v>
      </c>
      <c r="W37" s="41">
        <f t="shared" si="13"/>
        <v>6.1612200000000001</v>
      </c>
      <c r="X37" s="104">
        <v>6161.22</v>
      </c>
      <c r="Y37" s="104">
        <v>547.52</v>
      </c>
      <c r="Z37" s="104">
        <v>0</v>
      </c>
      <c r="AA37" s="104">
        <v>29</v>
      </c>
      <c r="AB37" s="104">
        <v>35.93</v>
      </c>
      <c r="AC37" s="43">
        <f t="shared" si="17"/>
        <v>0.39230205083805436</v>
      </c>
      <c r="AD37" s="43">
        <f t="shared" si="3"/>
        <v>0.3758366630019202</v>
      </c>
      <c r="AE37" s="41">
        <f t="shared" si="14"/>
        <v>6.5702400000000001</v>
      </c>
      <c r="AF37" s="39">
        <f t="shared" si="4"/>
        <v>0.14211819844535895</v>
      </c>
      <c r="AG37" s="130"/>
      <c r="AH37" s="130"/>
      <c r="AI37" s="130"/>
      <c r="AJ37" s="45">
        <f t="shared" si="15"/>
        <v>0</v>
      </c>
      <c r="AK37" s="97" t="s">
        <v>698</v>
      </c>
      <c r="AL37" s="103">
        <v>0.25</v>
      </c>
      <c r="AM37" s="103">
        <v>0.71875</v>
      </c>
      <c r="AN37" s="45">
        <f t="shared" si="5"/>
        <v>0.46875</v>
      </c>
      <c r="AO37" s="98" t="s">
        <v>644</v>
      </c>
      <c r="AP37" s="93" t="s">
        <v>703</v>
      </c>
    </row>
  </sheetData>
  <mergeCells count="8">
    <mergeCell ref="L4:T4"/>
    <mergeCell ref="AG4:AJ4"/>
    <mergeCell ref="AK4:AO4"/>
    <mergeCell ref="A5:A6"/>
    <mergeCell ref="B5:D5"/>
    <mergeCell ref="E5:K5"/>
    <mergeCell ref="B4:D4"/>
    <mergeCell ref="E4:K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April-19</vt:lpstr>
      <vt:lpstr>May-19</vt:lpstr>
      <vt:lpstr>June-19</vt:lpstr>
      <vt:lpstr>July-19</vt:lpstr>
      <vt:lpstr>Aug-19</vt:lpstr>
      <vt:lpstr>Sheet2</vt:lpstr>
      <vt:lpstr>Sheet4</vt:lpstr>
      <vt:lpstr>Sep-19</vt:lpstr>
      <vt:lpstr>Oct-19</vt:lpstr>
      <vt:lpstr>Nov-19</vt:lpstr>
      <vt:lpstr>Dec-19</vt:lpstr>
      <vt:lpstr>Jan-20</vt:lpstr>
      <vt:lpstr>Feb-20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2020-02-08T13:56:29Z</dcterms:modified>
</cp:coreProperties>
</file>