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6 - Working Capital Managament/Exercises/"/>
    </mc:Choice>
  </mc:AlternateContent>
  <xr:revisionPtr revIDLastSave="379" documentId="8_{CD1C34D0-7221-4E1D-BB58-717D8DBCD5CD}" xr6:coauthVersionLast="47" xr6:coauthVersionMax="47" xr10:uidLastSave="{1EEEECB0-E00D-4444-B13B-1DCC8A07E74C}"/>
  <bookViews>
    <workbookView xWindow="-120" yWindow="-120" windowWidth="29040" windowHeight="15840" tabRatio="727" firstSheet="4" activeTab="9" xr2:uid="{00000000-000D-0000-FFFF-FFFF00000000}"/>
  </bookViews>
  <sheets>
    <sheet name="Capa" sheetId="14" state="hidden" r:id="rId1"/>
    <sheet name="Indicadores" sheetId="1" state="hidden" r:id="rId2"/>
    <sheet name="Receita Bruta" sheetId="3" state="hidden" r:id="rId3"/>
    <sheet name="Histórico de Lojas" sheetId="4" state="hidden" r:id="rId4"/>
    <sheet name="Balanço Patrimonial" sheetId="6" r:id="rId5"/>
    <sheet name="DRE" sheetId="13" r:id="rId6"/>
    <sheet name="DFC" sheetId="15" state="hidden" r:id="rId7"/>
    <sheet name="CAPEX" sheetId="11" state="hidden" r:id="rId8"/>
    <sheet name="ROIC" sheetId="12" r:id="rId9"/>
    <sheet name="CCC" sheetId="18" r:id="rId10"/>
    <sheet name="Dividendos" sheetId="10" state="hidden" r:id="rId11"/>
    <sheet name="Marcas e Canais" sheetId="17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10" hidden="1">Dividendos!$A$55:$E$55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7">[1]ARZZ3.SA_Annotation_Sheet!#REF!</definedName>
    <definedName name="A_PERIOD_2019" localSheetId="10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ATUAL">[2]APOIO!$AN$2</definedName>
    <definedName name="ANO_BASE" localSheetId="0">#REF!</definedName>
    <definedName name="ANO_BASE" localSheetId="7">#REF!</definedName>
    <definedName name="ANO_BASE" localSheetId="10">#REF!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7">#REF!</definedName>
    <definedName name="CÓD." localSheetId="10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[4]QORFA!$AE$134</definedName>
    <definedName name="dil00s1q03">[4]QORFA!$AE$134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[5]VVAR11.SA_Exchange_Sheet!$A$1:$AO$275</definedName>
    <definedName name="E_ALL_VVAR11.SA">[5]VVAR11.SA_Exchange_Sheet!$A$1:$AO$275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7">[1]ARZZ3.SA_Exchange_Sheet!#REF!</definedName>
    <definedName name="E_PERIOD_2019" localSheetId="10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[6]Results!$E$182:$AD$182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7">#REF!</definedName>
    <definedName name="JUROS" localSheetId="10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[5]VVAR11.SA_Live_Sheet!$A$1:$AO$275</definedName>
    <definedName name="L_ALL_VVAR11.SA">[5]VVAR11.SA_Live_Sheet!$A$1:$AO$275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7">[1]ARZZ3.SA_Live_Sheet!#REF!</definedName>
    <definedName name="L_PERIOD_2019" localSheetId="10">[1]ARZZ3.SA_Live_Sheet!#REF!</definedName>
    <definedName name="L_PERIOD_2019">[1]ARZZ3.SA_Live_Sheet!#REF!</definedName>
    <definedName name="lalala" localSheetId="0">[7]DADOS!$E$7</definedName>
    <definedName name="lalala">[7]DADOS!$E$7</definedName>
    <definedName name="MLNK7f2711632ccb4adcbf39d53ce37e1f34" hidden="1">#REF!</definedName>
    <definedName name="MULTA" localSheetId="0">#REF!</definedName>
    <definedName name="MULTA" localSheetId="7">#REF!</definedName>
    <definedName name="MULTA" localSheetId="10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[6]Results!$E$145:$AD$145</definedName>
    <definedName name="NOPLAT">[6]Results!$E$145:$AD$145</definedName>
    <definedName name="One" localSheetId="0">'[6]Forecast Drivers'!$D$330</definedName>
    <definedName name="One">'[6]Forecast Drivers'!$D$330</definedName>
    <definedName name="Orcamento">[3]TABELA!$B$287:$Q$300</definedName>
    <definedName name="Orcamento_Empresa">[3]TABELA!$AB$287:$AQ$299</definedName>
    <definedName name="_xlnm.Print_Area" localSheetId="6">DFC!$A$1:$CO$49</definedName>
    <definedName name="Products" localSheetId="0">[8]Array0!$B$5:$C$7</definedName>
    <definedName name="Products">[8]Array0!$B$5:$C$7</definedName>
    <definedName name="Ranking">[3]Tabela_Ponte_Dados_Pre_Diretori!$J$11:$J$25</definedName>
    <definedName name="Rev" localSheetId="0">'[6]Forecast Drivers'!$E$25:$S$25</definedName>
    <definedName name="Rev">'[6]Forecast Drivers'!$E$25:$S$25</definedName>
    <definedName name="rngGaveta1" localSheetId="0">[9]Apoio!$F$19</definedName>
    <definedName name="rngGaveta1" localSheetId="6">[10]Apoio!$F$19</definedName>
    <definedName name="rngGaveta1">[9]Apoio!$F$19</definedName>
    <definedName name="rngGaveta2" localSheetId="6">[11]Apoio!$F$22</definedName>
    <definedName name="rngGaveta2">[3]Apoio!$F$22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[12]Resultado!$A$1:$K$56</definedName>
    <definedName name="sasasa">[12]Resultado!$A$1:$K$56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[5]VVAR11.SA_Validation_Sheet!$A$1:$AO$275</definedName>
    <definedName name="V_ALL_VVAR11.SA">[5]VVAR11.SA_Validation_Sheet!$A$1:$AO$275</definedName>
    <definedName name="V_PERIOD_2019" localSheetId="0">[1]ARZZ3.SA_Validation_Sheet!#REF!</definedName>
    <definedName name="V_PERIOD_2019" localSheetId="7">[1]ARZZ3.SA_Validation_Sheet!#REF!</definedName>
    <definedName name="V_PERIOD_2019" localSheetId="10">[1]ARZZ3.SA_Validation_Sheet!#REF!</definedName>
    <definedName name="V_PERIOD_2019">[1]ARZZ3.SA_Validation_Sheet!#REF!</definedName>
    <definedName name="Vendas2000" localSheetId="0">[13]VENDAS!#REF!</definedName>
    <definedName name="Vendas2000" localSheetId="7">[13]VENDAS!#REF!</definedName>
    <definedName name="Vendas2000" localSheetId="10">[13]VENDAS!#REF!</definedName>
    <definedName name="Vendas2000">[13]VENDAS!#REF!</definedName>
    <definedName name="vendas2002" localSheetId="0">[13]VENDAS!#REF!</definedName>
    <definedName name="vendas2002" localSheetId="7">[13]VENDAS!#REF!</definedName>
    <definedName name="vendas2002" localSheetId="10">[13]VENDAS!#REF!</definedName>
    <definedName name="vendas2002">[13]VENDAS!#REF!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2" l="1"/>
  <c r="O5" i="12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D38" i="4"/>
  <c r="BE39" i="4" l="1"/>
  <c r="BE37" i="4"/>
  <c r="BE36" i="4"/>
  <c r="BE35" i="4"/>
  <c r="BE34" i="4"/>
  <c r="BE33" i="4"/>
  <c r="BE32" i="4"/>
  <c r="BE31" i="4"/>
  <c r="BE38" i="4"/>
  <c r="E2" i="10"/>
  <c r="D2" i="10"/>
  <c r="BW31" i="1" l="1"/>
  <c r="E24" i="10"/>
  <c r="BV31" i="1" l="1"/>
  <c r="E6" i="10"/>
  <c r="D6" i="10"/>
  <c r="D10" i="10"/>
  <c r="D18" i="10"/>
  <c r="D14" i="10"/>
  <c r="E18" i="10"/>
  <c r="E14" i="10"/>
  <c r="E10" i="10"/>
  <c r="BJ32" i="15"/>
  <c r="CH49" i="15"/>
  <c r="CH43" i="15"/>
  <c r="CH32" i="15"/>
  <c r="CH23" i="15"/>
  <c r="CH4" i="15"/>
  <c r="CH44" i="15" l="1"/>
  <c r="D37" i="15" l="1"/>
  <c r="D43" i="15" s="1"/>
  <c r="C34" i="15"/>
  <c r="C37" i="15"/>
  <c r="J4" i="15"/>
  <c r="C4" i="15"/>
  <c r="L43" i="15"/>
  <c r="E43" i="15"/>
  <c r="E32" i="15"/>
  <c r="F32" i="15"/>
  <c r="F49" i="15"/>
  <c r="L32" i="15"/>
  <c r="M49" i="15"/>
  <c r="M32" i="15"/>
  <c r="D4" i="15"/>
  <c r="B4" i="15"/>
  <c r="D23" i="15"/>
  <c r="C23" i="15"/>
  <c r="B23" i="15"/>
  <c r="D32" i="15"/>
  <c r="C32" i="15"/>
  <c r="B32" i="15"/>
  <c r="B43" i="15"/>
  <c r="E49" i="15"/>
  <c r="D49" i="15"/>
  <c r="C49" i="15"/>
  <c r="B49" i="15"/>
  <c r="U32" i="15"/>
  <c r="U4" i="15"/>
  <c r="O49" i="15"/>
  <c r="N49" i="15"/>
  <c r="L49" i="15"/>
  <c r="K49" i="15"/>
  <c r="J49" i="15"/>
  <c r="I49" i="15"/>
  <c r="O43" i="15"/>
  <c r="N43" i="15"/>
  <c r="K43" i="15"/>
  <c r="J43" i="15"/>
  <c r="I43" i="15"/>
  <c r="O32" i="15"/>
  <c r="N32" i="15"/>
  <c r="K32" i="15"/>
  <c r="J32" i="15"/>
  <c r="I32" i="15"/>
  <c r="O23" i="15"/>
  <c r="N23" i="15"/>
  <c r="K23" i="15"/>
  <c r="J23" i="15"/>
  <c r="I23" i="15"/>
  <c r="O4" i="15"/>
  <c r="N4" i="15"/>
  <c r="I4" i="15"/>
  <c r="U49" i="15"/>
  <c r="T49" i="15"/>
  <c r="S49" i="15"/>
  <c r="R49" i="15"/>
  <c r="Q49" i="15"/>
  <c r="P49" i="15"/>
  <c r="H49" i="15"/>
  <c r="G49" i="15"/>
  <c r="T43" i="15"/>
  <c r="S43" i="15"/>
  <c r="R43" i="15"/>
  <c r="Q43" i="15"/>
  <c r="P43" i="15"/>
  <c r="H43" i="15"/>
  <c r="G43" i="15"/>
  <c r="T32" i="15"/>
  <c r="S32" i="15"/>
  <c r="R32" i="15"/>
  <c r="Q32" i="15"/>
  <c r="P32" i="15"/>
  <c r="H32" i="15"/>
  <c r="G32" i="15"/>
  <c r="T23" i="15"/>
  <c r="S23" i="15"/>
  <c r="R23" i="15"/>
  <c r="Q23" i="15"/>
  <c r="P23" i="15"/>
  <c r="H23" i="15"/>
  <c r="G23" i="15"/>
  <c r="T4" i="15"/>
  <c r="S4" i="15"/>
  <c r="R4" i="15"/>
  <c r="Q4" i="15"/>
  <c r="P4" i="15"/>
  <c r="H4" i="15"/>
  <c r="G4" i="15"/>
  <c r="C43" i="15" l="1"/>
  <c r="C44" i="15" s="1"/>
  <c r="K4" i="15"/>
  <c r="M43" i="15"/>
  <c r="F43" i="15"/>
  <c r="E23" i="15"/>
  <c r="E4" i="15"/>
  <c r="F23" i="15"/>
  <c r="F4" i="15"/>
  <c r="L4" i="15"/>
  <c r="L23" i="15"/>
  <c r="L44" i="15" s="1"/>
  <c r="M4" i="15"/>
  <c r="M23" i="15"/>
  <c r="D44" i="15"/>
  <c r="B44" i="15"/>
  <c r="G44" i="15"/>
  <c r="O44" i="15"/>
  <c r="U43" i="15"/>
  <c r="U23" i="15"/>
  <c r="I44" i="15"/>
  <c r="J44" i="15"/>
  <c r="K44" i="15"/>
  <c r="N44" i="15"/>
  <c r="P44" i="15"/>
  <c r="R44" i="15"/>
  <c r="S44" i="15"/>
  <c r="T44" i="15"/>
  <c r="H44" i="15"/>
  <c r="Q44" i="15"/>
  <c r="E44" i="15" l="1"/>
  <c r="F44" i="15"/>
  <c r="M44" i="15"/>
  <c r="U44" i="15"/>
  <c r="AF23" i="15" l="1"/>
  <c r="X49" i="15" l="1"/>
  <c r="AD49" i="15"/>
  <c r="AC49" i="15"/>
  <c r="AB49" i="15"/>
  <c r="AA49" i="15"/>
  <c r="Z49" i="15"/>
  <c r="Y49" i="15"/>
  <c r="W49" i="15"/>
  <c r="V49" i="15"/>
  <c r="AD43" i="15"/>
  <c r="AC43" i="15"/>
  <c r="AB43" i="15"/>
  <c r="AA43" i="15"/>
  <c r="Z43" i="15"/>
  <c r="Y43" i="15"/>
  <c r="X43" i="15"/>
  <c r="W43" i="15"/>
  <c r="V43" i="15"/>
  <c r="AD32" i="15"/>
  <c r="AC32" i="15"/>
  <c r="AB32" i="15"/>
  <c r="AA32" i="15"/>
  <c r="Z32" i="15"/>
  <c r="Y32" i="15"/>
  <c r="X32" i="15"/>
  <c r="W32" i="15"/>
  <c r="V32" i="15"/>
  <c r="AD23" i="15"/>
  <c r="AC23" i="15"/>
  <c r="AB23" i="15"/>
  <c r="AA23" i="15"/>
  <c r="Z23" i="15"/>
  <c r="Y23" i="15"/>
  <c r="W23" i="15"/>
  <c r="V23" i="15"/>
  <c r="AD4" i="15"/>
  <c r="AC4" i="15"/>
  <c r="AB4" i="15"/>
  <c r="AA4" i="15"/>
  <c r="Z4" i="15"/>
  <c r="Y4" i="15"/>
  <c r="X4" i="15"/>
  <c r="W4" i="15"/>
  <c r="V4" i="15"/>
  <c r="V44" i="15" l="1"/>
  <c r="AD44" i="15"/>
  <c r="AC44" i="15"/>
  <c r="W44" i="15"/>
  <c r="Z44" i="15"/>
  <c r="X23" i="15"/>
  <c r="Y44" i="15"/>
  <c r="AB44" i="15"/>
  <c r="AA44" i="15"/>
  <c r="X44" i="15" l="1"/>
  <c r="AQ49" i="15" l="1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Q23" i="15"/>
  <c r="AP23" i="15"/>
  <c r="AO23" i="15"/>
  <c r="AN23" i="15"/>
  <c r="AM23" i="15"/>
  <c r="AL23" i="15"/>
  <c r="AK23" i="15"/>
  <c r="AJ23" i="15"/>
  <c r="AI23" i="15"/>
  <c r="AH23" i="15"/>
  <c r="AG23" i="15"/>
  <c r="AE23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I44" i="15" l="1"/>
  <c r="AJ44" i="15"/>
  <c r="AH44" i="15"/>
  <c r="AL44" i="15"/>
  <c r="AE44" i="15"/>
  <c r="AM44" i="15"/>
  <c r="AF44" i="15"/>
  <c r="AG44" i="15"/>
  <c r="AK44" i="15"/>
  <c r="AN44" i="15"/>
  <c r="AO44" i="15"/>
  <c r="AP44" i="15"/>
  <c r="AQ44" i="15"/>
  <c r="BE23" i="15" l="1"/>
  <c r="AY23" i="15"/>
  <c r="AY4" i="15" l="1"/>
  <c r="AX4" i="15"/>
  <c r="AW4" i="15"/>
  <c r="AV4" i="15"/>
  <c r="AU4" i="15"/>
  <c r="AT4" i="15"/>
  <c r="AS4" i="15"/>
  <c r="AR4" i="15"/>
  <c r="BG32" i="15"/>
  <c r="BJ49" i="15"/>
  <c r="BI49" i="15"/>
  <c r="BJ43" i="15"/>
  <c r="BI43" i="15"/>
  <c r="BJ4" i="15"/>
  <c r="BI4" i="15"/>
  <c r="BJ23" i="15"/>
  <c r="BI23" i="15"/>
  <c r="BF4" i="15"/>
  <c r="BE4" i="15"/>
  <c r="BD4" i="15"/>
  <c r="BF49" i="15"/>
  <c r="BE49" i="15"/>
  <c r="BD49" i="15"/>
  <c r="BF43" i="15"/>
  <c r="BE43" i="15"/>
  <c r="BD43" i="15"/>
  <c r="BI32" i="15"/>
  <c r="BF32" i="15"/>
  <c r="BE32" i="15"/>
  <c r="BD32" i="15"/>
  <c r="BF23" i="15"/>
  <c r="BD23" i="15"/>
  <c r="BJ44" i="15" l="1"/>
  <c r="BI44" i="15"/>
  <c r="BD44" i="15"/>
  <c r="BH32" i="15"/>
  <c r="BG43" i="15"/>
  <c r="BF44" i="15"/>
  <c r="BE44" i="15"/>
  <c r="BH43" i="15"/>
  <c r="BG49" i="15"/>
  <c r="BH49" i="15"/>
  <c r="BA4" i="15" l="1"/>
  <c r="AZ4" i="15" l="1"/>
  <c r="BG4" i="15" l="1"/>
  <c r="BG23" i="15"/>
  <c r="BG44" i="15" s="1"/>
  <c r="BH4" i="15" l="1"/>
  <c r="BH23" i="15" l="1"/>
  <c r="BH44" i="15" s="1"/>
  <c r="AU43" i="15" l="1"/>
  <c r="AV43" i="15"/>
  <c r="AU32" i="15"/>
  <c r="AV32" i="15"/>
  <c r="BB49" i="15"/>
  <c r="BA49" i="15"/>
  <c r="AZ49" i="15"/>
  <c r="AY49" i="15"/>
  <c r="AX49" i="15"/>
  <c r="AW49" i="15"/>
  <c r="AT49" i="15"/>
  <c r="AS49" i="15"/>
  <c r="AR49" i="15"/>
  <c r="BB43" i="15"/>
  <c r="BA43" i="15"/>
  <c r="AZ43" i="15"/>
  <c r="AY43" i="15"/>
  <c r="AX43" i="15"/>
  <c r="AW43" i="15"/>
  <c r="AT43" i="15"/>
  <c r="AS43" i="15"/>
  <c r="AR43" i="15"/>
  <c r="BB32" i="15"/>
  <c r="BA32" i="15"/>
  <c r="AZ32" i="15"/>
  <c r="AY32" i="15"/>
  <c r="AX32" i="15"/>
  <c r="AW32" i="15"/>
  <c r="AT32" i="15"/>
  <c r="AS32" i="15"/>
  <c r="AR32" i="15"/>
  <c r="BB23" i="15"/>
  <c r="BA23" i="15"/>
  <c r="AZ23" i="15"/>
  <c r="AX23" i="15"/>
  <c r="AW23" i="15"/>
  <c r="AT23" i="15"/>
  <c r="AS23" i="15"/>
  <c r="AR23" i="15"/>
  <c r="BC4" i="15"/>
  <c r="BB4" i="15"/>
  <c r="AT44" i="15" l="1"/>
  <c r="AX44" i="15"/>
  <c r="AY44" i="15"/>
  <c r="BB44" i="15"/>
  <c r="AZ44" i="15"/>
  <c r="BA44" i="15"/>
  <c r="AR44" i="15"/>
  <c r="AS44" i="15"/>
  <c r="AW44" i="15"/>
  <c r="AU23" i="15" l="1"/>
  <c r="AU44" i="15" l="1"/>
  <c r="AU49" i="15"/>
  <c r="AV49" i="15"/>
  <c r="AV23" i="15" l="1"/>
  <c r="AV44" i="15" l="1"/>
  <c r="BC49" i="15" l="1"/>
  <c r="BC43" i="15" l="1"/>
  <c r="BC23" i="15"/>
  <c r="BC32" i="15"/>
  <c r="BC44" i="15" l="1"/>
  <c r="BP23" i="15" l="1"/>
  <c r="CC32" i="15" l="1"/>
  <c r="CB32" i="15"/>
  <c r="CN4" i="15" l="1"/>
  <c r="CM4" i="15"/>
  <c r="CG4" i="15"/>
  <c r="CF4" i="15"/>
  <c r="BU38" i="1" l="1"/>
  <c r="BU37" i="1"/>
  <c r="BU36" i="1"/>
  <c r="BU31" i="1" l="1"/>
  <c r="BL23" i="1" l="1"/>
  <c r="BL22" i="1" s="1"/>
  <c r="BK23" i="1" l="1"/>
  <c r="BK22" i="1" s="1"/>
  <c r="BJ23" i="1" l="1"/>
  <c r="BJ22" i="1" s="1"/>
  <c r="BI23" i="1"/>
  <c r="BI18" i="1"/>
  <c r="BI7" i="1"/>
  <c r="BI5" i="1"/>
  <c r="BI15" i="1" s="1"/>
  <c r="BH23" i="1" l="1"/>
  <c r="BG23" i="1"/>
  <c r="BH18" i="1"/>
  <c r="BH7" i="1"/>
  <c r="BH5" i="1"/>
  <c r="BH15" i="1" l="1"/>
  <c r="BG22" i="1" l="1"/>
  <c r="BF23" i="1" l="1"/>
  <c r="BF22" i="1" s="1"/>
  <c r="BG18" i="1"/>
  <c r="BF18" i="1"/>
  <c r="BG7" i="1"/>
  <c r="BG8" i="1" s="1"/>
  <c r="BF7" i="1"/>
  <c r="BF8" i="1" s="1"/>
  <c r="BG5" i="1"/>
  <c r="BF5" i="1"/>
  <c r="BG15" i="1" l="1"/>
  <c r="BF15" i="1"/>
  <c r="BE23" i="1"/>
  <c r="BE22" i="1" s="1"/>
  <c r="BE18" i="1"/>
  <c r="BE7" i="1"/>
  <c r="BE8" i="1" s="1"/>
  <c r="BE5" i="1"/>
  <c r="BE15" i="1" l="1"/>
  <c r="D24" i="10"/>
  <c r="AS2" i="11" l="1"/>
  <c r="AT2" i="11"/>
  <c r="AW2" i="11"/>
  <c r="AX2" i="11"/>
  <c r="AY2" i="11"/>
  <c r="BD23" i="1" l="1"/>
  <c r="BD22" i="1" s="1"/>
  <c r="BC23" i="1"/>
  <c r="BC22" i="1" s="1"/>
  <c r="BB23" i="1"/>
  <c r="BB22" i="1" s="1"/>
  <c r="BA23" i="1"/>
  <c r="BA22" i="1" s="1"/>
  <c r="BD18" i="1"/>
  <c r="BC18" i="1"/>
  <c r="BB18" i="1"/>
  <c r="BA18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D16" i="1" s="1"/>
  <c r="BB15" i="1"/>
  <c r="BB16" i="1" s="1"/>
  <c r="AZ23" i="1" l="1"/>
  <c r="AZ22" i="1" s="1"/>
  <c r="AY23" i="1"/>
  <c r="AY22" i="1" s="1"/>
  <c r="AZ18" i="1"/>
  <c r="AY18" i="1"/>
  <c r="AZ7" i="1"/>
  <c r="AZ8" i="1" s="1"/>
  <c r="AY7" i="1"/>
  <c r="AY8" i="1" s="1"/>
  <c r="AZ5" i="1"/>
  <c r="AY5" i="1"/>
  <c r="AY15" i="1" s="1"/>
  <c r="AY16" i="1" s="1"/>
  <c r="AZ15" i="1" l="1"/>
  <c r="AZ16" i="1" s="1"/>
  <c r="AY6" i="1"/>
  <c r="AZ6" i="1"/>
  <c r="AX23" i="1"/>
  <c r="AX22" i="1" s="1"/>
  <c r="AW23" i="1"/>
  <c r="AW22" i="1" s="1"/>
  <c r="AX18" i="1"/>
  <c r="AW18" i="1"/>
  <c r="AX7" i="1"/>
  <c r="AX8" i="1" s="1"/>
  <c r="AW7" i="1"/>
  <c r="AW8" i="1" s="1"/>
  <c r="AX5" i="1"/>
  <c r="AX6" i="1" s="1"/>
  <c r="AW5" i="1"/>
  <c r="AW6" i="1" s="1"/>
  <c r="AX15" i="1" l="1"/>
  <c r="AX16" i="1" s="1"/>
  <c r="AW15" i="1"/>
  <c r="AW16" i="1" s="1"/>
  <c r="AU23" i="1"/>
  <c r="AU22" i="1" s="1"/>
  <c r="AT23" i="1"/>
  <c r="AT22" i="1" s="1"/>
  <c r="AS23" i="1"/>
  <c r="AS22" i="1" s="1"/>
  <c r="AR23" i="1"/>
  <c r="AR22" i="1" s="1"/>
  <c r="AQ23" i="1"/>
  <c r="AQ22" i="1" s="1"/>
  <c r="AP23" i="1"/>
  <c r="AP22" i="1" s="1"/>
  <c r="AO23" i="1"/>
  <c r="AO22" i="1" s="1"/>
  <c r="AN23" i="1"/>
  <c r="AN22" i="1" s="1"/>
  <c r="AM23" i="1"/>
  <c r="AM22" i="1" s="1"/>
  <c r="AL23" i="1"/>
  <c r="AL22" i="1" s="1"/>
  <c r="AK23" i="1"/>
  <c r="AK22" i="1" s="1"/>
  <c r="AJ23" i="1"/>
  <c r="AJ22" i="1" s="1"/>
  <c r="AI23" i="1"/>
  <c r="AI22" i="1" s="1"/>
  <c r="AH23" i="1"/>
  <c r="AH22" i="1" s="1"/>
  <c r="AG23" i="1"/>
  <c r="AG22" i="1" s="1"/>
  <c r="AF23" i="1"/>
  <c r="AF22" i="1" s="1"/>
  <c r="AE23" i="1"/>
  <c r="AE22" i="1" s="1"/>
  <c r="AD23" i="1"/>
  <c r="AD22" i="1" s="1"/>
  <c r="AC23" i="1"/>
  <c r="AC22" i="1" s="1"/>
  <c r="AB23" i="1"/>
  <c r="AB22" i="1" s="1"/>
  <c r="AA23" i="1"/>
  <c r="AA22" i="1" s="1"/>
  <c r="Z23" i="1"/>
  <c r="Z22" i="1" s="1"/>
  <c r="Y23" i="1"/>
  <c r="Y22" i="1" s="1"/>
  <c r="X23" i="1"/>
  <c r="X22" i="1" s="1"/>
  <c r="W23" i="1"/>
  <c r="W22" i="1" s="1"/>
  <c r="V23" i="1"/>
  <c r="V22" i="1" s="1"/>
  <c r="U23" i="1"/>
  <c r="U22" i="1" s="1"/>
  <c r="T23" i="1"/>
  <c r="T22" i="1" s="1"/>
  <c r="S23" i="1"/>
  <c r="S22" i="1" s="1"/>
  <c r="R23" i="1"/>
  <c r="R22" i="1" s="1"/>
  <c r="Q23" i="1"/>
  <c r="Q22" i="1" s="1"/>
  <c r="P23" i="1"/>
  <c r="P22" i="1" s="1"/>
  <c r="O23" i="1"/>
  <c r="O22" i="1" s="1"/>
  <c r="N23" i="1"/>
  <c r="N22" i="1" s="1"/>
  <c r="M23" i="1"/>
  <c r="M22" i="1" s="1"/>
  <c r="L23" i="1"/>
  <c r="L22" i="1" s="1"/>
  <c r="K23" i="1"/>
  <c r="K22" i="1" s="1"/>
  <c r="J23" i="1"/>
  <c r="J22" i="1" s="1"/>
  <c r="I23" i="1"/>
  <c r="I22" i="1" s="1"/>
  <c r="H23" i="1"/>
  <c r="H22" i="1" s="1"/>
  <c r="G23" i="1"/>
  <c r="G22" i="1" s="1"/>
  <c r="F23" i="1"/>
  <c r="F22" i="1" s="1"/>
  <c r="E23" i="1"/>
  <c r="E22" i="1" s="1"/>
  <c r="D23" i="1"/>
  <c r="D22" i="1" s="1"/>
  <c r="C23" i="1"/>
  <c r="C22" i="1" s="1"/>
  <c r="B23" i="1"/>
  <c r="B22" i="1" s="1"/>
  <c r="AV23" i="1"/>
  <c r="AV22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U6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V18" i="1"/>
  <c r="AV15" i="1" l="1"/>
  <c r="AV16" i="1" s="1"/>
  <c r="AU15" i="1"/>
  <c r="AU16" i="1" s="1"/>
  <c r="AT15" i="1"/>
  <c r="AT16" i="1" s="1"/>
  <c r="AS15" i="1"/>
  <c r="AS16" i="1" s="1"/>
  <c r="AR15" i="1"/>
  <c r="AR16" i="1" s="1"/>
  <c r="D48" i="10" l="1"/>
  <c r="D41" i="10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M16" i="1" s="1"/>
  <c r="AO15" i="1"/>
  <c r="AO16" i="1" s="1"/>
  <c r="I15" i="1"/>
  <c r="I16" i="1" s="1"/>
  <c r="AC15" i="1"/>
  <c r="AC16" i="1" s="1"/>
  <c r="Y15" i="1"/>
  <c r="Y16" i="1" s="1"/>
  <c r="AK15" i="1"/>
  <c r="AK16" i="1" s="1"/>
  <c r="U15" i="1"/>
  <c r="U16" i="1" s="1"/>
  <c r="AG15" i="1"/>
  <c r="AG16" i="1" s="1"/>
  <c r="Q15" i="1"/>
  <c r="Q16" i="1" s="1"/>
  <c r="AN15" i="1"/>
  <c r="AN16" i="1" s="1"/>
  <c r="AJ15" i="1"/>
  <c r="AJ16" i="1" s="1"/>
  <c r="AF15" i="1"/>
  <c r="AF16" i="1" s="1"/>
  <c r="AB15" i="1"/>
  <c r="AB16" i="1" s="1"/>
  <c r="X15" i="1"/>
  <c r="X16" i="1" s="1"/>
  <c r="T15" i="1"/>
  <c r="T16" i="1" s="1"/>
  <c r="P15" i="1"/>
  <c r="P16" i="1" s="1"/>
  <c r="L15" i="1"/>
  <c r="L16" i="1" s="1"/>
  <c r="H15" i="1"/>
  <c r="H16" i="1" s="1"/>
  <c r="AQ15" i="1"/>
  <c r="AQ16" i="1" s="1"/>
  <c r="AM15" i="1"/>
  <c r="AM16" i="1" s="1"/>
  <c r="AI15" i="1"/>
  <c r="AI16" i="1" s="1"/>
  <c r="AE15" i="1"/>
  <c r="AE16" i="1" s="1"/>
  <c r="AA15" i="1"/>
  <c r="AA16" i="1" s="1"/>
  <c r="W15" i="1"/>
  <c r="W16" i="1" s="1"/>
  <c r="S15" i="1"/>
  <c r="S16" i="1" s="1"/>
  <c r="O15" i="1"/>
  <c r="O16" i="1" s="1"/>
  <c r="K15" i="1"/>
  <c r="K16" i="1" s="1"/>
  <c r="G15" i="1"/>
  <c r="G16" i="1" s="1"/>
  <c r="AP15" i="1"/>
  <c r="AP16" i="1" s="1"/>
  <c r="AL15" i="1"/>
  <c r="AL16" i="1" s="1"/>
  <c r="AH15" i="1"/>
  <c r="AH16" i="1" s="1"/>
  <c r="AD15" i="1"/>
  <c r="AD16" i="1" s="1"/>
  <c r="Z15" i="1"/>
  <c r="Z16" i="1" s="1"/>
  <c r="V15" i="1"/>
  <c r="V16" i="1" s="1"/>
  <c r="R15" i="1"/>
  <c r="R16" i="1" s="1"/>
  <c r="N15" i="1"/>
  <c r="N16" i="1" s="1"/>
  <c r="J15" i="1"/>
  <c r="J16" i="1" s="1"/>
  <c r="D74" i="10" l="1"/>
  <c r="BH22" i="1"/>
  <c r="BI22" i="1"/>
</calcChain>
</file>

<file path=xl/sharedStrings.xml><?xml version="1.0" encoding="utf-8"?>
<sst xmlns="http://schemas.openxmlformats.org/spreadsheetml/2006/main" count="965" uniqueCount="323">
  <si>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</si>
  <si>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</si>
  <si>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</si>
  <si>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</si>
  <si>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</si>
  <si>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</si>
  <si>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</si>
  <si>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</si>
  <si>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</si>
  <si>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</si>
  <si>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</si>
  <si>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</si>
  <si>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</si>
  <si>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</si>
  <si>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</si>
  <si>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</si>
  <si>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</si>
  <si>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</si>
  <si>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</si>
  <si>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</si>
  <si>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</si>
  <si>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</si>
  <si>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</si>
  <si>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</si>
  <si>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</si>
  <si>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</si>
  <si>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</si>
  <si>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</si>
  <si>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</si>
  <si>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</si>
  <si>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</si>
  <si>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</si>
  <si>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</si>
  <si>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</si>
  <si>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</si>
  <si>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</si>
  <si>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</si>
  <si>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</si>
  <si>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</si>
  <si>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Receita Bruta</t>
  </si>
  <si>
    <t>Receita bruta total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</si>
  <si>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</si>
  <si>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</si>
  <si>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</si>
  <si>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</si>
  <si>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</si>
  <si>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</si>
  <si>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</si>
  <si>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</si>
  <si>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</si>
  <si>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</si>
  <si>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</si>
  <si>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</si>
  <si>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</si>
  <si>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</si>
  <si>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</si>
  <si>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</si>
  <si>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</si>
  <si>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</si>
  <si>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</si>
  <si>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</si>
  <si>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</si>
  <si>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</si>
  <si>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</si>
  <si>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</si>
  <si>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</si>
  <si>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</si>
  <si>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</si>
  <si>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</si>
  <si>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</si>
  <si>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</si>
  <si>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</si>
  <si>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</si>
  <si>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</si>
  <si>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</si>
  <si>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</si>
  <si>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</si>
  <si>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</si>
  <si>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</si>
  <si>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</si>
  <si>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</si>
  <si>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</si>
  <si>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</si>
  <si>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</si>
  <si>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</si>
  <si>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</si>
  <si>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</si>
  <si>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</si>
  <si>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</t>
  </si>
  <si>
    <t>Passivo circulante</t>
  </si>
  <si>
    <t>Empréstimos e financiamentos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</si>
  <si>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</si>
  <si>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</si>
  <si>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</si>
  <si>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</si>
  <si>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</si>
  <si>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</si>
  <si>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</si>
  <si>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</si>
  <si>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</si>
  <si>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CAPEX total</t>
  </si>
  <si>
    <t>Lojas - expansão e reforma</t>
  </si>
  <si>
    <t>Corporativo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</si>
  <si>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</si>
  <si>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</si>
  <si>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</si>
  <si>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</si>
  <si>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</si>
  <si>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</si>
  <si>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</si>
  <si>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</si>
  <si>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</si>
  <si>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</si>
  <si>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</si>
  <si>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</si>
  <si>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</si>
  <si>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</si>
  <si>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</si>
  <si>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</si>
  <si>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</si>
  <si>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</si>
  <si>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</si>
  <si>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</si>
  <si>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</si>
  <si>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</si>
  <si>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Sumário de Investimentos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</si>
  <si>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</si>
  <si>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</si>
  <si>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</si>
  <si>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</si>
  <si>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</si>
  <si>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</si>
  <si>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</si>
  <si>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</si>
  <si>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</si>
  <si>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</si>
  <si>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</si>
  <si>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Resultado operacional</t>
  </si>
  <si>
    <t>EBIT (LTM)</t>
  </si>
  <si>
    <t>+ IR e CS (LTM)</t>
  </si>
  <si>
    <t>NOPAT</t>
  </si>
  <si>
    <r>
      <t>Capital de giro</t>
    </r>
    <r>
      <rPr>
        <vertAlign val="superscript"/>
        <sz val="8"/>
        <color theme="1"/>
        <rFont val="Arial"/>
        <family val="2"/>
      </rPr>
      <t>1</t>
    </r>
  </si>
  <si>
    <t>Ativo permanente</t>
  </si>
  <si>
    <t>Outros ativos de longo prazo²</t>
  </si>
  <si>
    <t>Capital empregado</t>
  </si>
  <si>
    <t>Média do capital empregado³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</si>
  <si>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</si>
  <si>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</si>
  <si>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</si>
  <si>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</si>
  <si>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</si>
  <si>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</si>
  <si>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Custo dos produtos vendidos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</si>
  <si>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</si>
  <si>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</si>
  <si>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</si>
  <si>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</si>
  <si>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</si>
  <si>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</si>
  <si>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</si>
  <si>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</si>
  <si>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</si>
  <si>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</si>
  <si>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</si>
  <si>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</si>
  <si>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</si>
  <si>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</si>
  <si>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</si>
  <si>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</si>
  <si>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</si>
  <si>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</si>
  <si>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</si>
  <si>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</si>
  <si>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</si>
  <si>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</si>
  <si>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</si>
  <si>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</si>
  <si>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</si>
  <si>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</si>
  <si>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</si>
  <si>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</si>
  <si>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</si>
  <si>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</si>
  <si>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Contas a receber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</si>
  <si>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</si>
  <si>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</si>
  <si>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</si>
  <si>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</si>
  <si>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</si>
  <si>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</si>
  <si>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</si>
  <si>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Descontados do IR e Contribuição Social diferidos. 
(3) Média de capital empregado no período e no mesmo período do ano anterior.
(4) ROIC: NOPAT dos últimos 12 meses dividido pelo capital empregado médio.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</si>
  <si>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</si>
  <si>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</si>
  <si>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</si>
  <si>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</si>
  <si>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</si>
  <si>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</si>
  <si>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</si>
  <si>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</si>
  <si>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</si>
  <si>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</si>
  <si>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</si>
  <si>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</si>
  <si>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</si>
  <si>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</si>
  <si>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</si>
  <si>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</si>
  <si>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</si>
  <si>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</si>
  <si>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</si>
  <si>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</si>
  <si>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</si>
  <si>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</si>
  <si>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</si>
  <si>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</si>
  <si>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</si>
  <si>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</si>
  <si>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</si>
  <si>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</si>
  <si>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</si>
  <si>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</si>
  <si>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</si>
  <si>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</si>
  <si>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</si>
  <si>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</si>
  <si>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</si>
  <si>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</si>
  <si>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</si>
  <si>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</si>
  <si>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</si>
  <si>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</si>
  <si>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</si>
  <si>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</si>
  <si>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</si>
  <si>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</si>
  <si>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</si>
  <si>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</si>
  <si>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</si>
  <si>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</si>
  <si>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</si>
  <si>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</si>
  <si>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</si>
  <si>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Vicenza</t>
  </si>
  <si>
    <t>DFC</t>
  </si>
  <si>
    <t>Das atividades operacionais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</si>
  <si>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</si>
  <si>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</si>
  <si>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</si>
  <si>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</si>
  <si>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Decréscimo (acréscimo) em ativos</t>
  </si>
  <si>
    <t>Variação de outros ativos</t>
  </si>
  <si>
    <t>Depósitos judiciais</t>
  </si>
  <si>
    <t xml:space="preserve">(Decréscimo) acréscimo em passivos 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</si>
  <si>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</si>
  <si>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</si>
  <si>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</si>
  <si>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</si>
  <si>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</si>
  <si>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</si>
  <si>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Das atividades de investimento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</si>
  <si>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</si>
  <si>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</si>
  <si>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</si>
  <si>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</si>
  <si>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</si>
  <si>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Caixa líquido utilizado pelas atividades de investimento</t>
  </si>
  <si>
    <t xml:space="preserve">Das atividades de financiamento 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</si>
  <si>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</si>
  <si>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</si>
  <si>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</si>
  <si>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</si>
  <si>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</si>
  <si>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</si>
  <si>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</si>
  <si>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</si>
  <si>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</si>
  <si>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</si>
  <si>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</si>
  <si>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Disponibilidades</t>
  </si>
  <si>
    <t>Efeito Da Variação Cambial Sobre O Caixa E Equivalentes De Caixa</t>
  </si>
  <si>
    <t>Caixa e equivalentes de caixa - Saldo inicial</t>
  </si>
  <si>
    <t>Caixa e equivalentes de caixa - Saldo final</t>
  </si>
  <si>
    <t>9M22</t>
  </si>
  <si>
    <t>9M21</t>
  </si>
  <si>
    <t>1S21</t>
  </si>
  <si>
    <t>1S22</t>
  </si>
  <si>
    <t>1S20</t>
  </si>
  <si>
    <t>9M20</t>
  </si>
  <si>
    <t>Recebimento de dividendos</t>
  </si>
  <si>
    <t>1S19</t>
  </si>
  <si>
    <t>9M19</t>
  </si>
  <si>
    <t>1S18</t>
  </si>
  <si>
    <t>9M18</t>
  </si>
  <si>
    <t>1S17</t>
  </si>
  <si>
    <t>9M17</t>
  </si>
  <si>
    <t>1S16</t>
  </si>
  <si>
    <t>9M16</t>
  </si>
  <si>
    <t>1S15</t>
  </si>
  <si>
    <t>9M15</t>
  </si>
  <si>
    <t>1S14</t>
  </si>
  <si>
    <t>9M14</t>
  </si>
  <si>
    <t>1S13</t>
  </si>
  <si>
    <t>9M13</t>
  </si>
  <si>
    <t>1S12</t>
  </si>
  <si>
    <t>9M12</t>
  </si>
  <si>
    <t>1S11</t>
  </si>
  <si>
    <t>9M11</t>
  </si>
  <si>
    <t>1S10</t>
  </si>
  <si>
    <t>9M10</t>
  </si>
  <si>
    <t>Total 2023</t>
  </si>
  <si>
    <t>2T23</t>
  </si>
  <si>
    <r>
      <t xml:space="preserve">2T23 </t>
    </r>
    <r>
      <rPr>
        <b/>
        <sz val="8"/>
        <color theme="0"/>
        <rFont val="Arial"/>
        <family val="2"/>
      </rPr>
      <t>Ajustado</t>
    </r>
  </si>
  <si>
    <t>(4) Inclui 4 lojas da marca Schutz sendo (i) Nova York na Madison Avenue, (ii) Miami no Shopping Aventura e (iii) Los Angeles na rua Beverly Drive e (iv) Nova York no Soho. Inclui também 2 lojas da marca Alexandre Birman sendo (i) Nova York na Madison Avenue e (ii) Miami no Shopping Bal Harbour.</t>
  </si>
  <si>
    <t>Lojas Próprias</t>
  </si>
  <si>
    <t>ARZZ International</t>
  </si>
  <si>
    <t>3T23</t>
  </si>
  <si>
    <r>
      <t xml:space="preserve">3T23 </t>
    </r>
    <r>
      <rPr>
        <b/>
        <sz val="8"/>
        <color theme="0"/>
        <rFont val="Arial"/>
        <family val="2"/>
      </rPr>
      <t>Ajustado</t>
    </r>
  </si>
  <si>
    <t>Inventory</t>
  </si>
  <si>
    <t>Receivables</t>
  </si>
  <si>
    <t>Payables</t>
  </si>
  <si>
    <t>Cash Conversion Cycle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</si>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</sst>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#,##0_);\(#,##0\);_(@_)"/>
    <numFmt numFmtId="167" formatCode="_-* #,##0_-;\-* #,##0_-;_-* &quot;-&quot;??_-;_-@_-"/>
    <numFmt numFmtId="168" formatCode="0.0%"/>
    <numFmt numFmtId="169" formatCode="_(#,##0_)_%;\(#,##0\)_%;_(&quot;–&quot;_)_%;_(@_)_%"/>
    <numFmt numFmtId="170" formatCode="_(* #,##0_);_(* \(#,##0\);_(* &quot;-&quot;??_);_(@_)"/>
    <numFmt numFmtId="171" formatCode="_(#,##0.0%_);_(\(#,##0.0%\);_(&quot;-&quot;??_);_(@_)"/>
    <numFmt numFmtId="172" formatCode="_(* #,##0.0_);_(* \-#,##0.0&quot;x&quot;_);_(* &quot;-&quot;??_);_(@_)"/>
    <numFmt numFmtId="173" formatCode="\-"/>
    <numFmt numFmtId="174" formatCode="&quot;$&quot;_(#,##0.00_);&quot;$&quot;\(#,##0.00\);&quot;$&quot;_(0.00_);@_)"/>
    <numFmt numFmtId="175" formatCode="_-[$R$-416]\ * #,##0.00_-;\-[$R$-416]\ * #,##0.00_-;_-[$R$-416]\ * &quot;-&quot;??_-;_-@_-"/>
    <numFmt numFmtId="176" formatCode="_-[$R$-416]\ * #,##0.0000_-;\-[$R$-416]\ * #,##0.0000_-;_-[$R$-416]\ * &quot;-&quot;??_-;_-@_-"/>
    <numFmt numFmtId="177" formatCode="_-[$R$-416]\ * #,##0.0000_-;\-[$R$-416]\ * #,##0.0000_-;_-[$R$-416]\ * &quot;-&quot;????_-;_-@_-"/>
    <numFmt numFmtId="178" formatCode="_(* #,##0_);_(* \(#,##0\);_(* &quot;-&quot;?_);@_)"/>
    <numFmt numFmtId="179" formatCode="&quot;R$ &quot;#,##0_);[Red]\(&quot;R$ &quot;#,##0\)"/>
    <numFmt numFmtId="180" formatCode="&quot;R$ &quot;#,##0.00_);\(&quot;R$ &quot;#,##0.00\)"/>
    <numFmt numFmtId="181" formatCode="&quot;R$ &quot;#,##0.00_);[Red]\(&quot;R$ &quot;#,##0.00\)"/>
    <numFmt numFmtId="182" formatCode="_(&quot;R$ &quot;* #,##0_);_(&quot;R$ &quot;* \(#,##0\);_(&quot;R$ &quot;* &quot;-&quot;_);_(@_)"/>
    <numFmt numFmtId="183" formatCode="_(&quot;R$ &quot;* #,##0.00_);_(&quot;R$ &quot;* \(#,##0.00\);_(&quot;R$ &quot;* &quot;-&quot;??_);_(@_)"/>
    <numFmt numFmtId="184" formatCode="\£\ #,##0_);[Red]\(\£\ #,##0\)"/>
    <numFmt numFmtId="185" formatCode="\¥\ #,##0_);[Red]\(\¥\ #,##0\)"/>
    <numFmt numFmtId="186" formatCode="_ * #,##0.00_)&quot;Cr$&quot;_ ;_ * \(#,##0.00\)&quot;Cr$&quot;_ ;_ * &quot;-&quot;??_)&quot;Cr$&quot;_ ;_ @_ "/>
    <numFmt numFmtId="187" formatCode="#,##0.00000_);\(#,##0.00000\)"/>
    <numFmt numFmtId="188" formatCode="#,##0.0\x_0;[Red]\-#,##0.0\x_0;&quot;...&quot;;@&quot;   &quot;"/>
    <numFmt numFmtId="189" formatCode="_ * #,##0.00_)_C_r_$_ ;_ * \(#,##0.00\)_C_r_$_ ;_ * &quot;-&quot;??_)_C_r_$_ ;_ @_ "/>
    <numFmt numFmtId="190" formatCode="_-* #,##0.00\ _F_-;\-* #,##0.00\ _F_-;_-* &quot;-&quot;??\ _F_-;_-@_-"/>
    <numFmt numFmtId="191" formatCode="#,##0&quot;R$ &quot;_);[Red]\(#,##0&quot;R$ &quot;\)"/>
    <numFmt numFmtId="192" formatCode="#,##0.0_);\(#,##0.0\)"/>
    <numFmt numFmtId="193" formatCode="_(* #,##0.0_);_(* \(#,##0.0\);_(* &quot;-&quot;?_);@_)"/>
    <numFmt numFmtId="194" formatCode="\•\ \ @"/>
    <numFmt numFmtId="195" formatCode="d\ mmm\ yyyy"/>
    <numFmt numFmtId="196" formatCode="0.00000000000"/>
    <numFmt numFmtId="197" formatCode="&quot;R$ &quot;#,##0.00_%_);\(&quot;R$ &quot;#,##0.00\)_%;&quot;R$ &quot;###0.00_%_);@_%_)"/>
    <numFmt numFmtId="198" formatCode="0.0000000000"/>
    <numFmt numFmtId="199" formatCode="#,##0.0_ ;\-#,##0.0\ "/>
    <numFmt numFmtId="200" formatCode="\ \ _•\–\ \ \ \ @"/>
    <numFmt numFmtId="201" formatCode="_(* #,##0.0000_);_(* \(#,##0.0000\);_(* &quot;-&quot;??_);_(@_)"/>
    <numFmt numFmtId="202" formatCode="#,##0.0_);[Red]\(#,##0.0\)"/>
    <numFmt numFmtId="203" formatCode="mmm\-yyyy"/>
    <numFmt numFmtId="204" formatCode="m/d/yy_%_)"/>
    <numFmt numFmtId="205" formatCode="mmmm\-yy"/>
    <numFmt numFmtId="206" formatCode="&quot;R$ &quot;#,##0;\-&quot;R$ &quot;#,##0"/>
    <numFmt numFmtId="207" formatCode="&quot;R$ &quot;#,##0.00"/>
    <numFmt numFmtId="208" formatCode="_([$€]* #,##0.00_);_([$€]* \(#,##0.00\);_([$€]* &quot;-&quot;??_);_(@_)"/>
    <numFmt numFmtId="209" formatCode="###0_);\(###0\)"/>
    <numFmt numFmtId="210" formatCode="#,#00"/>
    <numFmt numFmtId="211" formatCode="0.00%;\(0.00%\)"/>
    <numFmt numFmtId="212" formatCode="General_)"/>
    <numFmt numFmtId="213" formatCode="#,##0.000"/>
    <numFmt numFmtId="214" formatCode="mmm\ yyyy;;&quot;n.a.&quot;;@"/>
    <numFmt numFmtId="215" formatCode="\+\ 0.0%\ ;[Red]\-\ 0.0%\ ;;\ @_)"/>
    <numFmt numFmtId="216" formatCode="#,##0.0\x_)_);\(#,##0.0\x\)_);#,##0.0\x_)_);@_%_)"/>
    <numFmt numFmtId="217" formatCode="0.0"/>
    <numFmt numFmtId="218" formatCode="#,##0.00&quot;Cr$&quot;_);[Red]\(#,##0.00&quot;Cr$&quot;\)"/>
    <numFmt numFmtId="219" formatCode="_ * #,##0.000000_)_C_r_$_ ;_ * \(#,##0.000000\)_C_r_$_ ;_ * &quot;-&quot;??_)_C_r_$_ ;_ @_ "/>
    <numFmt numFmtId="220" formatCode="#,##0.000_);[Red]\(#,##0.000\)"/>
    <numFmt numFmtId="221" formatCode="0.000000"/>
    <numFmt numFmtId="222" formatCode="_(* #,##0.0_);_(* \(#,##0.0\);_(* &quot;-&quot;??_);_(@_)"/>
    <numFmt numFmtId="223" formatCode="_ * #,##0_)&quot;Cr$&quot;_ ;_ * \(#,##0\)&quot;Cr$&quot;_ ;_ * &quot;-&quot;_)&quot;Cr$&quot;_ ;_ @_ "/>
    <numFmt numFmtId="224" formatCode="#,##0.00&quot;R$ &quot;_);\(#,##0.00&quot;R$ &quot;\)"/>
    <numFmt numFmtId="225" formatCode="#,##0&quot;Cr$&quot;_);[Red]\(#,##0&quot;Cr$&quot;\)"/>
    <numFmt numFmtId="226" formatCode="_(* #,##0.0_);_(* \(#,##0.0\);_(* &quot;-&quot;?_);_(@_)"/>
    <numFmt numFmtId="227" formatCode="0%;[Red]\(0%\)"/>
    <numFmt numFmtId="228" formatCode="#,##0.0\%_);\(#,##0.0\%\);#,##0.0\%_);@_%_)"/>
    <numFmt numFmtId="229" formatCode="0.0%&quot;Sales&quot;"/>
    <numFmt numFmtId="230" formatCode="%#,#00"/>
    <numFmt numFmtId="231" formatCode="#.##000"/>
    <numFmt numFmtId="232" formatCode="&quot;R$ &quot;#,##0.0_);\(&quot;R$ &quot;#,##0.0\)"/>
    <numFmt numFmtId="233" formatCode="#,##0.00\x"/>
    <numFmt numFmtId="234" formatCode="&quot;R$ &quot;#,##0.0_);[Red]\(&quot;R$ &quot;#,##0.0\)"/>
    <numFmt numFmtId="235" formatCode="_(&quot;CR$&quot;* #,##0_);_(&quot;CR$&quot;* \(#,##0\);_(&quot;CR$&quot;* &quot;-&quot;_);_(@_)"/>
    <numFmt numFmtId="236" formatCode="#,##0&quot;R$ &quot;_);\(#,##0&quot;R$ &quot;\)"/>
    <numFmt numFmtId="237" formatCode="0.00000%"/>
    <numFmt numFmtId="238" formatCode="#,##0.00_)\ \x;\(#,##0.00\)\ \x"/>
    <numFmt numFmtId="239" formatCode="_(* #,##0.00000000_);_(* \(#,##0.00000000\);_(* &quot;-&quot;??_);_(@_)"/>
    <numFmt numFmtId="240" formatCode="#,"/>
    <numFmt numFmtId="241" formatCode="_(* #,##0.000000_);_(* \(#,##0.000000\);_(* &quot;-&quot;??_);_(@_)"/>
    <numFmt numFmtId="242" formatCode="0_%_);\(0\)_%;0_%_);@_%_)"/>
    <numFmt numFmtId="243" formatCode="&quot;Yes&quot;_%_);&quot;Error&quot;_%_);&quot;No&quot;_%_);&quot;--&quot;_%_)"/>
    <numFmt numFmtId="244" formatCode="&quot;$&quot;#,##0;[Red]\-&quot;$&quot;#,##0"/>
    <numFmt numFmtId="245" formatCode="&quot;$&quot;#,##0.00_%_);\(&quot;$&quot;#,##0.00\)_%;&quot;$&quot;###0.00_%_);@_%_)"/>
    <numFmt numFmtId="246" formatCode="&quot;$&quot;#,##0.00"/>
    <numFmt numFmtId="247" formatCode="[$€]#,##0.00\ ;[$€]\(#,##0.00\);[$€]\-#\ "/>
    <numFmt numFmtId="248" formatCode="#,##0.00\ ;&quot; (&quot;#,##0.00\);&quot; -&quot;#\ ;@\ "/>
    <numFmt numFmtId="249" formatCode="d\.m\.\y\y\ h:mm"/>
    <numFmt numFmtId="250" formatCode="&quot;$&quot;#,##0.0_);\(&quot;$&quot;#,##0.0\)"/>
    <numFmt numFmtId="251" formatCode="#,##0.0&quot;x&quot;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12"/>
      <color theme="1" tint="0.499984740745262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  <font>
      <sz val="8"/>
      <name val="Gotham Book"/>
      <family val="3"/>
    </font>
  </fonts>
  <fills count="4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208" fontId="65" fillId="0" borderId="76">
      <alignment horizontal="left" vertical="center"/>
    </xf>
    <xf numFmtId="208" fontId="1" fillId="0" borderId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184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6" fillId="0" borderId="32">
      <alignment horizontal="right"/>
    </xf>
    <xf numFmtId="187" fontId="37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6" fillId="0" borderId="32">
      <alignment horizontal="right"/>
    </xf>
    <xf numFmtId="189" fontId="36" fillId="0" borderId="32" applyFill="0">
      <alignment horizontal="right"/>
    </xf>
    <xf numFmtId="3" fontId="31" fillId="0" borderId="32" applyFill="0">
      <alignment horizontal="right"/>
    </xf>
    <xf numFmtId="190" fontId="39" fillId="0" borderId="32" applyFill="0">
      <alignment horizontal="right"/>
    </xf>
    <xf numFmtId="3" fontId="40" fillId="0" borderId="32" applyFill="0">
      <alignment horizontal="right"/>
    </xf>
    <xf numFmtId="208" fontId="31" fillId="0" borderId="0"/>
    <xf numFmtId="191" fontId="36" fillId="0" borderId="32">
      <alignment horizontal="right"/>
      <protection locked="0"/>
    </xf>
    <xf numFmtId="179" fontId="39" fillId="0" borderId="32" applyNumberFormat="0" applyFont="0" applyBorder="0" applyProtection="0">
      <alignment horizontal="right"/>
    </xf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2" fillId="0" borderId="32">
      <protection hidden="1"/>
    </xf>
    <xf numFmtId="208" fontId="42" fillId="0" borderId="32">
      <protection hidden="1"/>
    </xf>
    <xf numFmtId="208" fontId="43" fillId="5" borderId="32" applyNumberFormat="0" applyFont="0" applyBorder="0" applyAlignment="0" applyProtection="0">
      <protection hidden="1"/>
    </xf>
    <xf numFmtId="208" fontId="43" fillId="5" borderId="32" applyNumberFormat="0" applyFont="0" applyBorder="0" applyAlignment="0" applyProtection="0">
      <protection hidden="1"/>
    </xf>
    <xf numFmtId="208" fontId="44" fillId="0" borderId="0"/>
    <xf numFmtId="208" fontId="44" fillId="0" borderId="0"/>
    <xf numFmtId="192" fontId="31" fillId="0" borderId="0" applyNumberFormat="0" applyFont="0" applyAlignment="0" applyProtection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08" fontId="40" fillId="0" borderId="34" applyNumberFormat="0" applyFont="0" applyFill="0" applyAlignment="0" applyProtection="0"/>
    <xf numFmtId="208" fontId="40" fillId="0" borderId="34" applyNumberFormat="0" applyFont="0" applyFill="0" applyAlignment="0" applyProtection="0"/>
    <xf numFmtId="208" fontId="46" fillId="0" borderId="35" applyNumberFormat="0" applyFont="0" applyFill="0" applyAlignment="0" applyProtection="0">
      <alignment horizontal="centerContinuous"/>
    </xf>
    <xf numFmtId="208" fontId="46" fillId="0" borderId="35" applyNumberFormat="0" applyFont="0" applyFill="0" applyAlignment="0" applyProtection="0">
      <alignment horizontal="centerContinuous"/>
    </xf>
    <xf numFmtId="208" fontId="47" fillId="0" borderId="36" applyFill="0" applyProtection="0">
      <alignment horizontal="right"/>
    </xf>
    <xf numFmtId="208" fontId="47" fillId="0" borderId="36" applyFill="0" applyProtection="0">
      <alignment horizontal="right"/>
    </xf>
    <xf numFmtId="193" fontId="48" fillId="0" borderId="0" applyAlignment="0" applyProtection="0"/>
    <xf numFmtId="208" fontId="49" fillId="0" borderId="0" applyFont="0" applyFill="0" applyBorder="0" applyAlignment="0" applyProtection="0"/>
    <xf numFmtId="208" fontId="49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8" fillId="0" borderId="0" applyFill="0" applyBorder="0" applyAlignment="0"/>
    <xf numFmtId="192" fontId="40" fillId="6" borderId="0" applyNumberFormat="0" applyFont="0" applyBorder="0" applyAlignment="0">
      <alignment horizontal="left"/>
    </xf>
    <xf numFmtId="181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208" fontId="50" fillId="5" borderId="0"/>
    <xf numFmtId="208" fontId="50" fillId="5" borderId="0"/>
    <xf numFmtId="208" fontId="51" fillId="0" borderId="0">
      <alignment horizontal="right"/>
    </xf>
    <xf numFmtId="208" fontId="51" fillId="0" borderId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208" fontId="53" fillId="0" borderId="0"/>
    <xf numFmtId="208" fontId="53" fillId="0" borderId="0"/>
    <xf numFmtId="208" fontId="31" fillId="0" borderId="0" applyFill="0" applyBorder="0">
      <alignment horizontal="right"/>
      <protection locked="0"/>
    </xf>
    <xf numFmtId="208" fontId="31" fillId="0" borderId="0" applyFill="0" applyBorder="0">
      <alignment horizontal="right"/>
      <protection locked="0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197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99" fontId="39" fillId="0" borderId="0"/>
    <xf numFmtId="200" fontId="35" fillId="0" borderId="0" applyFont="0" applyFill="0" applyBorder="0" applyAlignment="0" applyProtection="0"/>
    <xf numFmtId="201" fontId="36" fillId="7" borderId="0" applyFont="0" applyFill="0" applyBorder="0" applyAlignment="0" applyProtection="0">
      <alignment vertical="center"/>
    </xf>
    <xf numFmtId="15" fontId="31" fillId="0" borderId="0" applyFont="0" applyFill="0" applyBorder="0" applyProtection="0">
      <alignment horizontal="right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83" fontId="36" fillId="8" borderId="38" applyFont="0" applyFill="0" applyBorder="0" applyAlignment="0" applyProtection="0"/>
    <xf numFmtId="202" fontId="4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204" fontId="40" fillId="0" borderId="0" applyFont="0" applyFill="0" applyBorder="0" applyProtection="0">
      <alignment horizontal="right"/>
    </xf>
    <xf numFmtId="205" fontId="36" fillId="0" borderId="0" applyFill="0" applyBorder="0">
      <alignment horizontal="right"/>
    </xf>
    <xf numFmtId="206" fontId="36" fillId="0" borderId="39">
      <alignment horizontal="center"/>
    </xf>
    <xf numFmtId="38" fontId="55" fillId="0" borderId="0" applyFont="0" applyFill="0" applyBorder="0" applyAlignment="0" applyProtection="0"/>
    <xf numFmtId="208" fontId="56" fillId="0" borderId="0" applyFont="0" applyFill="0" applyBorder="0" applyAlignment="0" applyProtection="0"/>
    <xf numFmtId="208" fontId="57" fillId="0" borderId="0"/>
    <xf numFmtId="207" fontId="58" fillId="0" borderId="0" applyFont="0" applyFill="0" applyBorder="0" applyAlignment="0" applyProtection="0"/>
    <xf numFmtId="182" fontId="59" fillId="0" borderId="0" applyFill="0" applyBorder="0" applyAlignment="0" applyProtection="0"/>
    <xf numFmtId="208" fontId="31" fillId="0" borderId="0"/>
    <xf numFmtId="208" fontId="31" fillId="0" borderId="0">
      <alignment vertical="top"/>
    </xf>
    <xf numFmtId="208" fontId="31" fillId="0" borderId="0">
      <alignment vertical="top"/>
    </xf>
    <xf numFmtId="208" fontId="31" fillId="0" borderId="0"/>
    <xf numFmtId="208" fontId="31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41" fillId="0" borderId="0" applyFont="0" applyFill="0" applyBorder="0" applyAlignment="0" applyProtection="0"/>
    <xf numFmtId="3" fontId="32" fillId="0" borderId="40" applyFill="0" applyBorder="0"/>
    <xf numFmtId="209" fontId="31" fillId="8" borderId="0" applyFont="0" applyFill="0" applyBorder="0" applyAlignment="0"/>
    <xf numFmtId="210" fontId="60" fillId="0" borderId="0">
      <protection locked="0"/>
    </xf>
    <xf numFmtId="208" fontId="54" fillId="0" borderId="0" applyNumberFormat="0" applyFill="0" applyBorder="0" applyProtection="0">
      <alignment horizontal="left" vertical="center"/>
    </xf>
    <xf numFmtId="208" fontId="54" fillId="0" borderId="0" applyNumberFormat="0" applyFill="0" applyBorder="0" applyProtection="0">
      <alignment horizontal="left" vertical="center"/>
    </xf>
    <xf numFmtId="208" fontId="61" fillId="0" borderId="0"/>
    <xf numFmtId="208" fontId="61" fillId="0" borderId="0"/>
    <xf numFmtId="38" fontId="4" fillId="9" borderId="0" applyNumberFormat="0" applyFont="0" applyBorder="0" applyAlignment="0">
      <protection hidden="1"/>
    </xf>
    <xf numFmtId="168" fontId="31" fillId="10" borderId="41" applyNumberFormat="0" applyFont="0" applyBorder="0" applyAlignment="0" applyProtection="0"/>
    <xf numFmtId="211" fontId="6" fillId="8" borderId="41" applyNumberFormat="0" applyFont="0" applyAlignment="0"/>
    <xf numFmtId="192" fontId="62" fillId="10" borderId="0" applyNumberFormat="0" applyFont="0" applyAlignment="0"/>
    <xf numFmtId="208" fontId="63" fillId="0" borderId="0" applyFont="0"/>
    <xf numFmtId="208" fontId="63" fillId="0" borderId="0" applyFont="0"/>
    <xf numFmtId="208" fontId="64" fillId="0" borderId="0" applyProtection="0">
      <alignment horizontal="right" vertical="top"/>
    </xf>
    <xf numFmtId="208" fontId="64" fillId="0" borderId="0" applyProtection="0">
      <alignment horizontal="right" vertical="top"/>
    </xf>
    <xf numFmtId="208" fontId="65" fillId="0" borderId="42" applyNumberFormat="0" applyAlignment="0" applyProtection="0">
      <alignment horizontal="left" vertical="center"/>
    </xf>
    <xf numFmtId="208" fontId="65" fillId="0" borderId="42" applyNumberFormat="0" applyAlignment="0" applyProtection="0">
      <alignment horizontal="left" vertical="center"/>
    </xf>
    <xf numFmtId="208" fontId="65" fillId="0" borderId="43">
      <alignment horizontal="left" vertical="center"/>
    </xf>
    <xf numFmtId="208" fontId="65" fillId="0" borderId="43">
      <alignment horizontal="left" vertical="center"/>
    </xf>
    <xf numFmtId="208" fontId="66" fillId="0" borderId="0" applyFill="0" applyBorder="0" applyProtection="0">
      <alignment horizontal="right"/>
    </xf>
    <xf numFmtId="208" fontId="66" fillId="0" borderId="0" applyFill="0" applyBorder="0" applyProtection="0">
      <alignment horizontal="right"/>
    </xf>
    <xf numFmtId="208" fontId="67" fillId="0" borderId="44" applyNumberFormat="0" applyFill="0" applyBorder="0" applyAlignment="0" applyProtection="0">
      <alignment horizontal="left"/>
    </xf>
    <xf numFmtId="208" fontId="67" fillId="0" borderId="44" applyNumberFormat="0" applyFill="0" applyBorder="0" applyAlignment="0" applyProtection="0">
      <alignment horizontal="left"/>
    </xf>
    <xf numFmtId="212" fontId="68" fillId="11" borderId="0" applyProtection="0">
      <alignment vertical="center"/>
    </xf>
    <xf numFmtId="208" fontId="69" fillId="0" borderId="0"/>
    <xf numFmtId="208" fontId="69" fillId="0" borderId="0"/>
    <xf numFmtId="208" fontId="31" fillId="0" borderId="0" applyNumberFormat="0" applyFill="0" applyBorder="0" applyAlignment="0" applyProtection="0"/>
    <xf numFmtId="192" fontId="70" fillId="8" borderId="41" applyNumberFormat="0" applyAlignment="0" applyProtection="0"/>
    <xf numFmtId="208" fontId="31" fillId="0" borderId="0">
      <alignment horizontal="right"/>
    </xf>
    <xf numFmtId="181" fontId="4" fillId="0" borderId="0"/>
    <xf numFmtId="183" fontId="36" fillId="8" borderId="0" applyFont="0" applyBorder="0" applyAlignment="0" applyProtection="0">
      <protection locked="0"/>
    </xf>
    <xf numFmtId="209" fontId="4" fillId="8" borderId="0" applyFont="0" applyBorder="0" applyAlignment="0">
      <protection locked="0"/>
    </xf>
    <xf numFmtId="202" fontId="4" fillId="0" borderId="0"/>
    <xf numFmtId="208" fontId="71" fillId="12" borderId="0" applyNumberFormat="0" applyBorder="0" applyAlignment="0">
      <protection locked="0"/>
    </xf>
    <xf numFmtId="208" fontId="71" fillId="12" borderId="0" applyNumberFormat="0" applyBorder="0" applyAlignment="0">
      <protection locked="0"/>
    </xf>
    <xf numFmtId="202" fontId="4" fillId="0" borderId="0"/>
    <xf numFmtId="10" fontId="4" fillId="8" borderId="0">
      <protection locked="0"/>
    </xf>
    <xf numFmtId="202" fontId="4" fillId="0" borderId="0"/>
    <xf numFmtId="202" fontId="31" fillId="8" borderId="0" applyNumberFormat="0" applyBorder="0" applyAlignment="0">
      <protection locked="0"/>
    </xf>
    <xf numFmtId="208" fontId="72" fillId="13" borderId="0" applyNumberFormat="0" applyFont="0" applyBorder="0" applyAlignment="0"/>
    <xf numFmtId="213" fontId="39" fillId="0" borderId="0"/>
    <xf numFmtId="167" fontId="39" fillId="0" borderId="0"/>
    <xf numFmtId="199" fontId="39" fillId="0" borderId="0"/>
    <xf numFmtId="208" fontId="73" fillId="8" borderId="0" applyNumberFormat="0" applyFont="0" applyBorder="0" applyAlignment="0">
      <alignment horizontal="right"/>
      <protection locked="0"/>
    </xf>
    <xf numFmtId="208" fontId="73" fillId="8" borderId="0" applyNumberFormat="0" applyFont="0" applyBorder="0" applyAlignment="0">
      <alignment horizontal="right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75" fillId="15" borderId="45" applyNumberFormat="0" applyFont="0" applyBorder="0" applyAlignment="0">
      <alignment horizontal="right" vertical="center"/>
      <protection locked="0"/>
    </xf>
    <xf numFmtId="213" fontId="39" fillId="0" borderId="0"/>
    <xf numFmtId="168" fontId="42" fillId="0" borderId="0"/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35" fillId="0" borderId="0"/>
    <xf numFmtId="208" fontId="35" fillId="0" borderId="0" applyNumberFormat="0" applyFill="0" applyBorder="0" applyProtection="0">
      <alignment horizontal="left" vertical="center"/>
    </xf>
    <xf numFmtId="192" fontId="76" fillId="0" borderId="0" applyNumberFormat="0" applyFont="0" applyFill="0" applyBorder="0" applyAlignment="0">
      <protection hidden="1"/>
    </xf>
    <xf numFmtId="208" fontId="77" fillId="0" borderId="32">
      <alignment horizontal="left"/>
      <protection locked="0"/>
    </xf>
    <xf numFmtId="208" fontId="77" fillId="0" borderId="32">
      <alignment horizontal="left"/>
      <protection locked="0"/>
    </xf>
    <xf numFmtId="168" fontId="78" fillId="0" borderId="0"/>
    <xf numFmtId="214" fontId="38" fillId="0" borderId="0" applyFont="0" applyFill="0" applyBorder="0" applyProtection="0">
      <alignment horizontal="right"/>
    </xf>
    <xf numFmtId="215" fontId="38" fillId="0" borderId="0" applyFont="0" applyFill="0" applyBorder="0" applyProtection="0">
      <alignment horizontal="right"/>
    </xf>
    <xf numFmtId="208" fontId="79" fillId="0" borderId="0" applyBorder="0"/>
    <xf numFmtId="208" fontId="79" fillId="0" borderId="0" applyBorder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16" fontId="80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17" fontId="31" fillId="0" borderId="0" applyFont="0" applyFill="0" applyBorder="0" applyProtection="0">
      <alignment horizontal="right"/>
    </xf>
    <xf numFmtId="218" fontId="39" fillId="0" borderId="0"/>
    <xf numFmtId="219" fontId="35" fillId="0" borderId="0"/>
    <xf numFmtId="208" fontId="4" fillId="9" borderId="0" applyFont="0" applyBorder="0" applyAlignment="0" applyProtection="0">
      <alignment horizontal="right"/>
      <protection hidden="1"/>
    </xf>
    <xf numFmtId="208" fontId="4" fillId="9" borderId="0" applyFont="0" applyBorder="0" applyAlignment="0" applyProtection="0">
      <alignment horizontal="right"/>
      <protection hidden="1"/>
    </xf>
    <xf numFmtId="208" fontId="31" fillId="0" borderId="46" applyBorder="0" applyAlignment="0" applyProtection="0">
      <alignment horizontal="center"/>
    </xf>
    <xf numFmtId="212" fontId="39" fillId="0" borderId="0" applyNumberFormat="0" applyFont="0" applyFill="0" applyBorder="0" applyAlignment="0" applyProtection="0">
      <alignment vertical="center"/>
    </xf>
    <xf numFmtId="212" fontId="8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2" fontId="31" fillId="0" borderId="0" applyFont="0" applyFill="0" applyBorder="0" applyAlignment="0"/>
    <xf numFmtId="40" fontId="4" fillId="0" borderId="0" applyFont="0" applyFill="0" applyBorder="0" applyAlignment="0"/>
    <xf numFmtId="220" fontId="4" fillId="0" borderId="0" applyFont="0" applyFill="0" applyBorder="0" applyAlignment="0"/>
    <xf numFmtId="208" fontId="1" fillId="0" borderId="0"/>
    <xf numFmtId="208" fontId="1" fillId="0" borderId="0"/>
    <xf numFmtId="208" fontId="1" fillId="0" borderId="0"/>
    <xf numFmtId="208" fontId="31" fillId="0" borderId="0"/>
    <xf numFmtId="208" fontId="41" fillId="0" borderId="0"/>
    <xf numFmtId="208" fontId="4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 applyNumberFormat="0" applyFill="0" applyBorder="0" applyAlignment="0" applyProtection="0"/>
    <xf numFmtId="208" fontId="8" fillId="0" borderId="0"/>
    <xf numFmtId="208" fontId="30" fillId="0" borderId="0"/>
    <xf numFmtId="208" fontId="31" fillId="0" borderId="0"/>
    <xf numFmtId="208" fontId="31" fillId="0" borderId="0"/>
    <xf numFmtId="208" fontId="31" fillId="0" borderId="0"/>
    <xf numFmtId="208" fontId="30" fillId="0" borderId="0"/>
    <xf numFmtId="208" fontId="3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31" fillId="0" borderId="0"/>
    <xf numFmtId="208" fontId="31" fillId="0" borderId="0"/>
    <xf numFmtId="208" fontId="8" fillId="0" borderId="0"/>
    <xf numFmtId="208" fontId="8" fillId="0" borderId="0"/>
    <xf numFmtId="208" fontId="31" fillId="0" borderId="0"/>
    <xf numFmtId="208" fontId="31" fillId="0" borderId="0"/>
    <xf numFmtId="208" fontId="113" fillId="0" borderId="0"/>
    <xf numFmtId="208" fontId="113" fillId="0" borderId="0"/>
    <xf numFmtId="202" fontId="31" fillId="0" borderId="0" applyNumberFormat="0" applyFill="0" applyBorder="0" applyAlignment="0" applyProtection="0"/>
    <xf numFmtId="208" fontId="35" fillId="0" borderId="0"/>
    <xf numFmtId="208" fontId="35" fillId="0" borderId="0"/>
    <xf numFmtId="208" fontId="82" fillId="0" borderId="0"/>
    <xf numFmtId="208" fontId="82" fillId="0" borderId="0"/>
    <xf numFmtId="208" fontId="83" fillId="7" borderId="0"/>
    <xf numFmtId="208" fontId="83" fillId="7" borderId="0"/>
    <xf numFmtId="221" fontId="36" fillId="0" borderId="0" applyFont="0" applyFill="0" applyBorder="0" applyAlignment="0" applyProtection="0"/>
    <xf numFmtId="213" fontId="39" fillId="0" borderId="0"/>
    <xf numFmtId="223" fontId="39" fillId="0" borderId="0"/>
    <xf numFmtId="224" fontId="39" fillId="0" borderId="0"/>
    <xf numFmtId="225" fontId="39" fillId="0" borderId="0"/>
    <xf numFmtId="226" fontId="84" fillId="0" borderId="0"/>
    <xf numFmtId="182" fontId="36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31" fillId="0" borderId="0">
      <alignment horizontal="right"/>
    </xf>
    <xf numFmtId="208" fontId="31" fillId="0" borderId="0">
      <alignment horizontal="right"/>
    </xf>
    <xf numFmtId="208" fontId="85" fillId="0" borderId="0" applyProtection="0">
      <alignment horizontal="left"/>
    </xf>
    <xf numFmtId="208" fontId="85" fillId="0" borderId="0" applyProtection="0">
      <alignment horizontal="left"/>
    </xf>
    <xf numFmtId="208" fontId="85" fillId="0" borderId="0" applyFill="0" applyBorder="0" applyProtection="0">
      <alignment horizontal="left"/>
    </xf>
    <xf numFmtId="208" fontId="85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7" fillId="0" borderId="0">
      <alignment horizontal="center"/>
    </xf>
    <xf numFmtId="208" fontId="87" fillId="0" borderId="0">
      <alignment horizontal="center"/>
    </xf>
    <xf numFmtId="208" fontId="88" fillId="0" borderId="0">
      <alignment horizontal="center"/>
    </xf>
    <xf numFmtId="208" fontId="88" fillId="0" borderId="0">
      <alignment horizontal="center"/>
    </xf>
    <xf numFmtId="212" fontId="89" fillId="0" borderId="0" applyNumberFormat="0" applyFill="0" applyProtection="0"/>
    <xf numFmtId="49" fontId="90" fillId="0" borderId="33" applyFill="0" applyProtection="0">
      <alignment vertical="center"/>
    </xf>
    <xf numFmtId="2" fontId="78" fillId="0" borderId="0"/>
    <xf numFmtId="227" fontId="31" fillId="0" borderId="0" applyFont="0" applyFill="0" applyBorder="0" applyAlignment="0"/>
    <xf numFmtId="208" fontId="4" fillId="0" borderId="0" applyFont="0" applyFill="0" applyBorder="0" applyAlignment="0"/>
    <xf numFmtId="208" fontId="4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28" fontId="40" fillId="0" borderId="0" applyFont="0" applyFill="0" applyBorder="0" applyProtection="0">
      <alignment horizontal="right"/>
    </xf>
    <xf numFmtId="168" fontId="54" fillId="0" borderId="0"/>
    <xf numFmtId="208" fontId="31" fillId="0" borderId="0" applyFill="0" applyBorder="0">
      <alignment horizontal="right"/>
      <protection locked="0"/>
    </xf>
    <xf numFmtId="229" fontId="4" fillId="0" borderId="0" applyFont="0" applyFill="0" applyBorder="0" applyAlignment="0" applyProtection="0"/>
    <xf numFmtId="230" fontId="60" fillId="0" borderId="0">
      <protection locked="0"/>
    </xf>
    <xf numFmtId="192" fontId="31" fillId="0" borderId="0">
      <protection locked="0"/>
    </xf>
    <xf numFmtId="231" fontId="60" fillId="0" borderId="0">
      <protection locked="0"/>
    </xf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217" fontId="33" fillId="0" borderId="0"/>
    <xf numFmtId="232" fontId="91" fillId="0" borderId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33" fontId="31" fillId="0" borderId="0" applyFont="0" applyFill="0" applyBorder="0" applyProtection="0">
      <alignment horizontal="right"/>
    </xf>
    <xf numFmtId="208" fontId="31" fillId="0" borderId="0">
      <alignment horizontal="right"/>
      <protection locked="0"/>
    </xf>
    <xf numFmtId="202" fontId="31" fillId="0" borderId="0" applyNumberFormat="0" applyFill="0" applyBorder="0" applyAlignment="0" applyProtection="0">
      <alignment horizontal="left"/>
    </xf>
    <xf numFmtId="208" fontId="92" fillId="0" borderId="32" applyNumberFormat="0" applyFill="0" applyBorder="0" applyAlignment="0" applyProtection="0">
      <protection hidden="1"/>
    </xf>
    <xf numFmtId="208" fontId="92" fillId="0" borderId="32" applyNumberFormat="0" applyFill="0" applyBorder="0" applyAlignment="0" applyProtection="0">
      <protection hidden="1"/>
    </xf>
    <xf numFmtId="180" fontId="93" fillId="7" borderId="0">
      <alignment horizontal="right"/>
    </xf>
    <xf numFmtId="234" fontId="94" fillId="16" borderId="0" applyFont="0" applyFill="0"/>
    <xf numFmtId="222" fontId="95" fillId="7" borderId="0">
      <alignment horizontal="right"/>
    </xf>
    <xf numFmtId="217" fontId="96" fillId="7" borderId="0"/>
    <xf numFmtId="180" fontId="93" fillId="7" borderId="0">
      <alignment horizontal="right"/>
    </xf>
    <xf numFmtId="208" fontId="35" fillId="0" borderId="0" applyNumberFormat="0" applyFill="0" applyBorder="0" applyProtection="0">
      <alignment horizontal="right" vertical="center"/>
    </xf>
    <xf numFmtId="208" fontId="35" fillId="0" borderId="0" applyNumberFormat="0" applyFill="0" applyBorder="0" applyProtection="0">
      <alignment horizontal="right" vertical="center"/>
    </xf>
    <xf numFmtId="208" fontId="31" fillId="0" borderId="0" applyNumberFormat="0" applyFont="0" applyFill="0" applyBorder="0" applyAlignment="0" applyProtection="0"/>
    <xf numFmtId="208" fontId="31" fillId="0" borderId="0" applyNumberFormat="0" applyFont="0" applyFill="0" applyBorder="0" applyAlignment="0" applyProtection="0"/>
    <xf numFmtId="208" fontId="31" fillId="0" borderId="0" applyFill="0" applyBorder="0">
      <alignment horizontal="right"/>
      <protection hidden="1"/>
    </xf>
    <xf numFmtId="208" fontId="65" fillId="0" borderId="0" applyFill="0" applyBorder="0" applyProtection="0">
      <alignment horizontal="left"/>
    </xf>
    <xf numFmtId="208" fontId="65" fillId="0" borderId="0" applyFill="0" applyBorder="0" applyProtection="0">
      <alignment horizontal="left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4" fillId="17" borderId="0" applyNumberFormat="0" applyFont="0" applyBorder="0" applyAlignment="0" applyProtection="0"/>
    <xf numFmtId="208" fontId="54" fillId="17" borderId="0" applyNumberFormat="0" applyFont="0" applyBorder="0" applyAlignment="0" applyProtection="0"/>
    <xf numFmtId="208" fontId="55" fillId="0" borderId="0"/>
    <xf numFmtId="12" fontId="31" fillId="0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45" fillId="0" borderId="0" applyNumberFormat="0" applyFill="0" applyBorder="0" applyProtection="0">
      <alignment horizontal="left" vertical="center"/>
    </xf>
    <xf numFmtId="208" fontId="45" fillId="0" borderId="0" applyNumberFormat="0" applyFill="0" applyBorder="0" applyProtection="0">
      <alignment horizontal="left" vertical="center"/>
    </xf>
    <xf numFmtId="208" fontId="45" fillId="0" borderId="43" applyNumberFormat="0" applyFill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/>
    <xf numFmtId="208" fontId="46" fillId="0" borderId="0" applyFill="0" applyBorder="0" applyProtection="0"/>
    <xf numFmtId="208" fontId="97" fillId="0" borderId="0" applyFill="0" applyBorder="0" applyProtection="0">
      <alignment horizontal="left"/>
    </xf>
    <xf numFmtId="208" fontId="97" fillId="0" borderId="0" applyFill="0" applyBorder="0" applyProtection="0">
      <alignment horizontal="left"/>
    </xf>
    <xf numFmtId="208" fontId="98" fillId="0" borderId="0" applyFill="0" applyBorder="0" applyProtection="0">
      <alignment horizontal="left" vertical="top"/>
    </xf>
    <xf numFmtId="208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12" fontId="99" fillId="20" borderId="48" applyNumberFormat="0" applyBorder="0" applyAlignment="0" applyProtection="0">
      <alignment vertical="center"/>
    </xf>
    <xf numFmtId="212" fontId="36" fillId="0" borderId="0" applyNumberFormat="0" applyBorder="0" applyProtection="0">
      <alignment vertical="center"/>
    </xf>
    <xf numFmtId="212" fontId="39" fillId="0" borderId="0" applyNumberFormat="0" applyBorder="0" applyProtection="0">
      <alignment vertical="center"/>
    </xf>
    <xf numFmtId="236" fontId="31" fillId="0" borderId="0" applyNumberFormat="0" applyBorder="0" applyProtection="0">
      <alignment horizontal="right" vertical="center"/>
    </xf>
    <xf numFmtId="212" fontId="100" fillId="0" borderId="0" applyNumberFormat="0" applyFill="0">
      <alignment horizontal="centerContinuous" vertical="top"/>
    </xf>
    <xf numFmtId="212" fontId="99" fillId="0" borderId="0" applyNumberFormat="0" applyFill="0" applyBorder="0">
      <alignment horizontal="center" vertical="top"/>
    </xf>
    <xf numFmtId="212" fontId="101" fillId="0" borderId="0" applyNumberFormat="0" applyFill="0">
      <alignment horizontal="center" vertical="top"/>
    </xf>
    <xf numFmtId="212" fontId="31" fillId="7" borderId="47" applyNumberFormat="0" applyProtection="0">
      <alignment horizontal="centerContinuous" vertical="center"/>
    </xf>
    <xf numFmtId="212" fontId="99" fillId="0" borderId="0" applyNumberFormat="0" applyBorder="0">
      <alignment horizontal="left" vertical="center"/>
    </xf>
    <xf numFmtId="212" fontId="102" fillId="0" borderId="0" applyNumberFormat="0" applyAlignment="0">
      <alignment vertical="center"/>
    </xf>
    <xf numFmtId="212" fontId="39" fillId="0" borderId="36" applyNumberFormat="0" applyFont="0" applyFill="0" applyAlignment="0">
      <alignment vertical="center"/>
    </xf>
    <xf numFmtId="212" fontId="36" fillId="0" borderId="33" applyNumberFormat="0" applyFont="0" applyFill="0" applyAlignment="0">
      <alignment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212" fontId="103" fillId="0" borderId="0" applyNumberFormat="0" applyFill="0" applyBorder="0">
      <alignment vertical="center"/>
    </xf>
    <xf numFmtId="212" fontId="104" fillId="0" borderId="0" applyNumberFormat="0" applyFill="0" applyBorder="0" applyAlignment="0">
      <alignment vertical="center"/>
    </xf>
    <xf numFmtId="212" fontId="105" fillId="0" borderId="0" applyNumberFormat="0" applyFill="0" applyBorder="0" applyAlignment="0">
      <alignment vertical="center"/>
    </xf>
    <xf numFmtId="212" fontId="99" fillId="0" borderId="0" applyNumberFormat="0" applyFill="0" applyBorder="0">
      <alignment vertical="center"/>
    </xf>
    <xf numFmtId="212" fontId="99" fillId="0" borderId="0" applyNumberFormat="0" applyFill="0" applyBorder="0">
      <alignment vertical="center"/>
    </xf>
    <xf numFmtId="212" fontId="106" fillId="0" borderId="0" applyNumberFormat="0" applyFill="0" applyBorder="0" applyProtection="0">
      <alignment horizontal="left"/>
    </xf>
    <xf numFmtId="212" fontId="106" fillId="0" borderId="0" applyNumberFormat="0" applyFill="0" applyBorder="0" applyProtection="0">
      <alignment horizontal="left" vertical="top"/>
    </xf>
    <xf numFmtId="212" fontId="107" fillId="0" borderId="0" applyNumberFormat="0" applyFill="0">
      <alignment vertical="center"/>
    </xf>
    <xf numFmtId="212" fontId="107" fillId="0" borderId="0" applyNumberFormat="0" applyFill="0" applyBorder="0">
      <alignment vertical="center"/>
    </xf>
    <xf numFmtId="208" fontId="4" fillId="0" borderId="0"/>
    <xf numFmtId="208" fontId="4" fillId="0" borderId="0"/>
    <xf numFmtId="49" fontId="57" fillId="0" borderId="33">
      <alignment vertical="center"/>
    </xf>
    <xf numFmtId="208" fontId="4" fillId="0" borderId="0"/>
    <xf numFmtId="202" fontId="10" fillId="0" borderId="0" applyFill="0" applyBorder="0" applyAlignment="0" applyProtection="0">
      <alignment horizontal="right"/>
    </xf>
    <xf numFmtId="238" fontId="31" fillId="0" borderId="0"/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239" fontId="36" fillId="21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40" fontId="109" fillId="0" borderId="0">
      <protection locked="0"/>
    </xf>
    <xf numFmtId="240" fontId="109" fillId="0" borderId="0">
      <protection locked="0"/>
    </xf>
    <xf numFmtId="241" fontId="36" fillId="0" borderId="0" applyNumberFormat="0" applyFill="0" applyBorder="0" applyProtection="0">
      <alignment vertical="top"/>
    </xf>
    <xf numFmtId="208" fontId="110" fillId="0" borderId="0" applyFill="0" applyBorder="0" applyAlignment="0" applyProtection="0"/>
    <xf numFmtId="208" fontId="110" fillId="0" borderId="0" applyFill="0" applyBorder="0" applyAlignment="0" applyProtection="0"/>
    <xf numFmtId="208" fontId="87" fillId="5" borderId="32"/>
    <xf numFmtId="208" fontId="87" fillId="5" borderId="32"/>
    <xf numFmtId="192" fontId="31" fillId="0" borderId="49" applyNumberFormat="0" applyFont="0" applyFill="0" applyAlignment="0"/>
    <xf numFmtId="208" fontId="111" fillId="0" borderId="0">
      <alignment horizontal="left"/>
      <protection locked="0"/>
    </xf>
    <xf numFmtId="208" fontId="111" fillId="0" borderId="0">
      <alignment horizontal="left"/>
      <protection locked="0"/>
    </xf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31" fillId="0" borderId="0" applyNumberFormat="0" applyBorder="0" applyProtection="0">
      <alignment horizontal="centerContinuous" vertical="center"/>
    </xf>
    <xf numFmtId="208" fontId="31" fillId="0" borderId="0" applyNumberFormat="0" applyBorder="0" applyProtection="0">
      <alignment horizontal="centerContinuous" vertical="center"/>
    </xf>
    <xf numFmtId="49" fontId="112" fillId="0" borderId="0" applyFill="0" applyBorder="0" applyAlignment="0" applyProtection="0">
      <alignment vertical="center"/>
    </xf>
    <xf numFmtId="242" fontId="40" fillId="0" borderId="0" applyFont="0" applyFill="0" applyBorder="0" applyProtection="0">
      <alignment horizontal="right"/>
    </xf>
    <xf numFmtId="208" fontId="31" fillId="0" borderId="0">
      <alignment horizontal="center"/>
    </xf>
    <xf numFmtId="243" fontId="95" fillId="0" borderId="0" applyFont="0" applyFill="0" applyBorder="0" applyProtection="0">
      <alignment horizontal="right"/>
    </xf>
    <xf numFmtId="183" fontId="8" fillId="0" borderId="0" applyFont="0" applyFill="0" applyBorder="0" applyAlignment="0" applyProtection="0"/>
    <xf numFmtId="208" fontId="8" fillId="0" borderId="0"/>
    <xf numFmtId="208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1" fillId="0" borderId="0"/>
    <xf numFmtId="208" fontId="1" fillId="0" borderId="0"/>
    <xf numFmtId="208" fontId="1" fillId="0" borderId="0"/>
    <xf numFmtId="0" fontId="31" fillId="0" borderId="0"/>
    <xf numFmtId="0" fontId="34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4" fillId="32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5" borderId="0" applyNumberFormat="0" applyBorder="0" applyAlignment="0" applyProtection="0"/>
    <xf numFmtId="0" fontId="114" fillId="36" borderId="0" applyNumberFormat="0" applyBorder="0" applyAlignment="0" applyProtection="0"/>
    <xf numFmtId="0" fontId="114" fillId="37" borderId="0" applyNumberFormat="0" applyBorder="0" applyAlignment="0" applyProtection="0"/>
    <xf numFmtId="0" fontId="114" fillId="38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9" borderId="0" applyNumberFormat="0" applyBorder="0" applyAlignment="0" applyProtection="0"/>
    <xf numFmtId="3" fontId="31" fillId="0" borderId="32" applyFill="0">
      <alignment horizontal="right"/>
    </xf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>
      <protection hidden="1"/>
    </xf>
    <xf numFmtId="0" fontId="43" fillId="5" borderId="32" applyNumberFormat="0" applyFont="0" applyBorder="0" applyAlignment="0" applyProtection="0">
      <protection hidden="1"/>
    </xf>
    <xf numFmtId="0" fontId="44" fillId="0" borderId="0"/>
    <xf numFmtId="0" fontId="115" fillId="23" borderId="0" applyNumberFormat="0" applyBorder="0" applyAlignment="0" applyProtection="0"/>
    <xf numFmtId="192" fontId="31" fillId="0" borderId="0" applyNumberFormat="0" applyFont="0" applyAlignment="0" applyProtection="0"/>
    <xf numFmtId="0" fontId="116" fillId="0" borderId="0" applyNumberFormat="0" applyFill="0" applyBorder="0" applyAlignment="0" applyProtection="0"/>
    <xf numFmtId="0" fontId="45" fillId="0" borderId="33" applyNumberFormat="0" applyFill="0" applyAlignment="0" applyProtection="0"/>
    <xf numFmtId="244" fontId="34" fillId="0" borderId="49" applyAlignment="0" applyProtection="0"/>
    <xf numFmtId="0" fontId="40" fillId="0" borderId="34" applyNumberFormat="0" applyFont="0" applyFill="0" applyAlignment="0" applyProtection="0"/>
    <xf numFmtId="0" fontId="46" fillId="0" borderId="35" applyNumberFormat="0" applyFont="0" applyFill="0" applyAlignment="0" applyProtection="0">
      <alignment horizontal="centerContinuous"/>
    </xf>
    <xf numFmtId="244" fontId="34" fillId="0" borderId="49" applyAlignment="0" applyProtection="0"/>
    <xf numFmtId="0" fontId="47" fillId="0" borderId="36" applyFill="0" applyProtection="0">
      <alignment horizontal="right"/>
    </xf>
    <xf numFmtId="0" fontId="49" fillId="0" borderId="0" applyFont="0" applyFill="0" applyBorder="0" applyAlignment="0" applyProtection="0"/>
    <xf numFmtId="0" fontId="117" fillId="0" borderId="0"/>
    <xf numFmtId="0" fontId="118" fillId="5" borderId="51" applyNumberFormat="0" applyAlignment="0" applyProtection="0"/>
    <xf numFmtId="8" fontId="31" fillId="0" borderId="37" applyFont="0" applyFill="0" applyBorder="0" applyProtection="0">
      <alignment horizontal="right"/>
    </xf>
    <xf numFmtId="8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0" fontId="119" fillId="40" borderId="52" applyNumberFormat="0" applyAlignment="0" applyProtection="0"/>
    <xf numFmtId="0" fontId="50" fillId="5" borderId="0"/>
    <xf numFmtId="0" fontId="51" fillId="0" borderId="0">
      <alignment horizontal="right"/>
    </xf>
    <xf numFmtId="0" fontId="6" fillId="0" borderId="50">
      <alignment horizontal="center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0" fontId="53" fillId="0" borderId="0"/>
    <xf numFmtId="0" fontId="31" fillId="0" borderId="0" applyFill="0" applyBorder="0">
      <alignment horizontal="right"/>
      <protection locked="0"/>
    </xf>
    <xf numFmtId="0" fontId="31" fillId="0" borderId="0" applyFill="0" applyBorder="0">
      <alignment horizontal="right"/>
      <protection locked="0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245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15" fontId="31" fillId="0" borderId="0" applyFont="0" applyFill="0" applyBorder="0" applyProtection="0">
      <alignment horizontal="right"/>
    </xf>
    <xf numFmtId="246" fontId="58" fillId="0" borderId="0" applyFont="0" applyFill="0" applyBorder="0" applyAlignment="0" applyProtection="0"/>
    <xf numFmtId="42" fontId="59" fillId="0" borderId="0" applyFill="0" applyBorder="0" applyAlignment="0" applyProtection="0"/>
    <xf numFmtId="0" fontId="31" fillId="0" borderId="0"/>
    <xf numFmtId="0" fontId="54" fillId="0" borderId="0">
      <alignment vertical="top"/>
    </xf>
    <xf numFmtId="0" fontId="54" fillId="0" borderId="0">
      <alignment vertical="top"/>
    </xf>
    <xf numFmtId="247" fontId="31" fillId="0" borderId="0" applyFill="0" applyAlignment="0" applyProtection="0"/>
    <xf numFmtId="247" fontId="31" fillId="0" borderId="0" applyFill="0" applyAlignment="0" applyProtection="0"/>
    <xf numFmtId="247" fontId="31" fillId="0" borderId="0" applyFill="0" applyAlignment="0" applyProtection="0"/>
    <xf numFmtId="248" fontId="31" fillId="0" borderId="0" applyFill="0" applyAlignment="0" applyProtection="0"/>
    <xf numFmtId="0" fontId="120" fillId="0" borderId="0" applyNumberFormat="0" applyFill="0" applyBorder="0" applyAlignment="0" applyProtection="0"/>
    <xf numFmtId="209" fontId="31" fillId="8" borderId="0" applyFont="0" applyFill="0" applyBorder="0" applyAlignment="0"/>
    <xf numFmtId="0" fontId="121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Protection="0">
      <alignment horizontal="left" vertical="center"/>
    </xf>
    <xf numFmtId="0" fontId="61" fillId="0" borderId="0"/>
    <xf numFmtId="0" fontId="122" fillId="24" borderId="0" applyNumberFormat="0" applyBorder="0" applyAlignment="0" applyProtection="0"/>
    <xf numFmtId="0" fontId="63" fillId="0" borderId="0" applyFont="0"/>
    <xf numFmtId="0" fontId="64" fillId="0" borderId="0" applyProtection="0">
      <alignment horizontal="right" vertical="top"/>
    </xf>
    <xf numFmtId="0" fontId="65" fillId="0" borderId="42" applyNumberFormat="0" applyAlignment="0" applyProtection="0">
      <alignment horizontal="left" vertical="center"/>
    </xf>
    <xf numFmtId="0" fontId="65" fillId="0" borderId="43">
      <alignment horizontal="left" vertical="center"/>
    </xf>
    <xf numFmtId="0" fontId="66" fillId="0" borderId="0" applyFill="0" applyBorder="0" applyProtection="0">
      <alignment horizontal="right"/>
    </xf>
    <xf numFmtId="0" fontId="123" fillId="0" borderId="53" applyNumberFormat="0" applyFill="0" applyAlignment="0" applyProtection="0"/>
    <xf numFmtId="0" fontId="124" fillId="0" borderId="54" applyNumberFormat="0" applyFill="0" applyAlignment="0" applyProtection="0"/>
    <xf numFmtId="0" fontId="125" fillId="0" borderId="55" applyNumberFormat="0" applyFill="0" applyAlignment="0" applyProtection="0"/>
    <xf numFmtId="0" fontId="125" fillId="0" borderId="0" applyNumberFormat="0" applyFill="0" applyBorder="0" applyAlignment="0" applyProtection="0"/>
    <xf numFmtId="38" fontId="6" fillId="41" borderId="43"/>
    <xf numFmtId="38" fontId="6" fillId="42" borderId="43"/>
    <xf numFmtId="0" fontId="67" fillId="0" borderId="44" applyNumberFormat="0" applyFill="0" applyBorder="0" applyAlignment="0" applyProtection="0">
      <alignment horizontal="left"/>
    </xf>
    <xf numFmtId="0" fontId="69" fillId="0" borderId="0"/>
    <xf numFmtId="10" fontId="4" fillId="8" borderId="41" applyNumberFormat="0" applyBorder="0" applyAlignment="0" applyProtection="0"/>
    <xf numFmtId="0" fontId="71" fillId="12" borderId="0" applyNumberFormat="0" applyBorder="0" applyAlignment="0">
      <protection locked="0"/>
    </xf>
    <xf numFmtId="202" fontId="31" fillId="8" borderId="0" applyNumberFormat="0" applyBorder="0" applyAlignment="0">
      <protection locked="0"/>
    </xf>
    <xf numFmtId="0" fontId="73" fillId="8" borderId="0" applyNumberFormat="0" applyFont="0" applyBorder="0" applyAlignment="0">
      <alignment horizontal="right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126" fillId="0" borderId="56" applyNumberFormat="0" applyFill="0" applyAlignment="0" applyProtection="0"/>
    <xf numFmtId="37" fontId="127" fillId="0" borderId="33" applyFill="0" applyBorder="0" applyAlignment="0" applyProtection="0"/>
    <xf numFmtId="0" fontId="77" fillId="0" borderId="32">
      <alignment horizontal="left"/>
      <protection locked="0"/>
    </xf>
    <xf numFmtId="168" fontId="78" fillId="0" borderId="0"/>
    <xf numFmtId="0" fontId="79" fillId="0" borderId="0" applyBorder="0"/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8" fillId="14" borderId="0" applyNumberFormat="0" applyBorder="0" applyAlignment="0" applyProtection="0"/>
    <xf numFmtId="37" fontId="129" fillId="0" borderId="0"/>
    <xf numFmtId="249" fontId="129" fillId="0" borderId="0"/>
    <xf numFmtId="202" fontId="31" fillId="0" borderId="0" applyFont="0" applyFill="0" applyBorder="0" applyAlignment="0"/>
    <xf numFmtId="0" fontId="31" fillId="0" borderId="0"/>
    <xf numFmtId="0" fontId="31" fillId="0" borderId="0"/>
    <xf numFmtId="202" fontId="31" fillId="0" borderId="0" applyNumberFormat="0" applyFill="0" applyBorder="0" applyAlignment="0" applyProtection="0"/>
    <xf numFmtId="0" fontId="35" fillId="0" borderId="0"/>
    <xf numFmtId="0" fontId="82" fillId="0" borderId="0"/>
    <xf numFmtId="0" fontId="83" fillId="7" borderId="0"/>
    <xf numFmtId="166" fontId="130" fillId="0" borderId="0" applyFill="0" applyBorder="0" applyAlignment="0" applyProtection="0"/>
    <xf numFmtId="0" fontId="31" fillId="43" borderId="57" applyNumberFormat="0" applyFont="0" applyAlignment="0" applyProtection="0"/>
    <xf numFmtId="0" fontId="31" fillId="43" borderId="57" applyNumberFormat="0" applyFont="0" applyAlignment="0" applyProtection="0"/>
    <xf numFmtId="0" fontId="4" fillId="0" borderId="0" applyFont="0" applyFill="0" applyBorder="0" applyAlignment="0" applyProtection="0"/>
    <xf numFmtId="0" fontId="131" fillId="5" borderId="58" applyNumberFormat="0" applyAlignment="0" applyProtection="0"/>
    <xf numFmtId="0" fontId="31" fillId="0" borderId="0" applyNumberFormat="0" applyFill="0" applyBorder="0" applyAlignment="0" applyProtection="0"/>
    <xf numFmtId="0" fontId="85" fillId="0" borderId="0" applyProtection="0">
      <alignment horizontal="left"/>
    </xf>
    <xf numFmtId="0" fontId="85" fillId="0" borderId="0" applyFill="0" applyBorder="0" applyProtection="0">
      <alignment horizontal="left"/>
    </xf>
    <xf numFmtId="0" fontId="86" fillId="0" borderId="0" applyFill="0" applyBorder="0" applyProtection="0">
      <alignment horizontal="left"/>
    </xf>
    <xf numFmtId="0" fontId="87" fillId="0" borderId="0">
      <alignment horizontal="center"/>
    </xf>
    <xf numFmtId="0" fontId="88" fillId="0" borderId="0">
      <alignment horizontal="center"/>
    </xf>
    <xf numFmtId="227" fontId="31" fillId="0" borderId="0" applyFont="0" applyFill="0" applyBorder="0" applyAlignment="0"/>
    <xf numFmtId="0" fontId="4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Protection="0">
      <alignment horizontal="right"/>
    </xf>
    <xf numFmtId="168" fontId="4" fillId="7" borderId="0"/>
    <xf numFmtId="192" fontId="31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4" fillId="0" borderId="34">
      <alignment horizontal="center"/>
    </xf>
    <xf numFmtId="3" fontId="55" fillId="0" borderId="0" applyFont="0" applyFill="0" applyBorder="0" applyAlignment="0" applyProtection="0"/>
    <xf numFmtId="0" fontId="55" fillId="44" borderId="0" applyNumberFormat="0" applyFont="0" applyBorder="0" applyAlignment="0" applyProtection="0"/>
    <xf numFmtId="250" fontId="91" fillId="0" borderId="0"/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202" fontId="31" fillId="0" borderId="0" applyNumberFormat="0" applyFill="0" applyBorder="0" applyAlignment="0" applyProtection="0">
      <alignment horizontal="left"/>
    </xf>
    <xf numFmtId="0" fontId="92" fillId="0" borderId="32" applyNumberFormat="0" applyFill="0" applyBorder="0" applyAlignment="0" applyProtection="0">
      <protection hidden="1"/>
    </xf>
    <xf numFmtId="0" fontId="35" fillId="0" borderId="0" applyNumberFormat="0" applyFill="0" applyBorder="0" applyProtection="0">
      <alignment horizontal="right" vertical="center"/>
    </xf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Fill="0" applyBorder="0" applyProtection="0">
      <alignment horizontal="left"/>
    </xf>
    <xf numFmtId="0" fontId="54" fillId="17" borderId="0" applyNumberFormat="0" applyFont="0" applyBorder="0" applyAlignment="0" applyProtection="0"/>
    <xf numFmtId="0" fontId="31" fillId="18" borderId="0" applyFont="0" applyFill="0" applyBorder="0" applyProtection="0">
      <alignment horizontal="right"/>
    </xf>
    <xf numFmtId="0" fontId="45" fillId="0" borderId="0" applyNumberFormat="0" applyFill="0" applyBorder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0" fontId="46" fillId="0" borderId="0" applyFill="0" applyBorder="0" applyProtection="0">
      <alignment horizontal="center" vertical="center"/>
    </xf>
    <xf numFmtId="0" fontId="46" fillId="0" borderId="0" applyFill="0" applyBorder="0" applyProtection="0"/>
    <xf numFmtId="0" fontId="97" fillId="0" borderId="0" applyFill="0" applyBorder="0" applyProtection="0">
      <alignment horizontal="left"/>
    </xf>
    <xf numFmtId="0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36" fontId="31" fillId="0" borderId="0" applyNumberFormat="0" applyBorder="0" applyProtection="0">
      <alignment horizontal="right" vertical="center"/>
    </xf>
    <xf numFmtId="212" fontId="31" fillId="7" borderId="47" applyNumberFormat="0" applyProtection="0">
      <alignment horizontal="centerContinuous"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0" fontId="4" fillId="0" borderId="0"/>
    <xf numFmtId="238" fontId="31" fillId="0" borderId="0"/>
    <xf numFmtId="0" fontId="108" fillId="0" borderId="33" applyFill="0" applyAlignment="0" applyProtection="0">
      <alignment horizontal="left"/>
    </xf>
    <xf numFmtId="0" fontId="31" fillId="0" borderId="0" applyNumberFormat="0" applyProtection="0">
      <alignment horizontal="left" vertical="center"/>
    </xf>
    <xf numFmtId="0" fontId="31" fillId="0" borderId="0" applyNumberFormat="0" applyProtection="0">
      <alignment horizontal="left" vertical="center"/>
    </xf>
    <xf numFmtId="0" fontId="110" fillId="0" borderId="0" applyFill="0" applyBorder="0" applyAlignment="0" applyProtection="0"/>
    <xf numFmtId="0" fontId="87" fillId="5" borderId="32"/>
    <xf numFmtId="0" fontId="111" fillId="0" borderId="0">
      <alignment horizontal="left"/>
      <protection locked="0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 applyNumberFormat="0" applyBorder="0" applyProtection="0">
      <alignment horizontal="centerContinuous" vertical="center"/>
    </xf>
    <xf numFmtId="0" fontId="31" fillId="0" borderId="0" applyNumberFormat="0" applyBorder="0" applyProtection="0">
      <alignment horizontal="centerContinuous" vertical="center"/>
    </xf>
    <xf numFmtId="0" fontId="132" fillId="0" borderId="0" applyNumberFormat="0" applyFill="0" applyBorder="0" applyAlignment="0" applyProtection="0"/>
    <xf numFmtId="0" fontId="31" fillId="0" borderId="0"/>
    <xf numFmtId="0" fontId="31" fillId="0" borderId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44" fontId="34" fillId="0" borderId="59" applyAlignment="0" applyProtection="0"/>
    <xf numFmtId="0" fontId="47" fillId="0" borderId="36" applyFill="0" applyProtection="0">
      <alignment horizontal="right"/>
    </xf>
    <xf numFmtId="212" fontId="99" fillId="20" borderId="48" applyNumberFormat="0" applyBorder="0" applyAlignment="0" applyProtection="0">
      <alignment vertical="center"/>
    </xf>
    <xf numFmtId="212" fontId="36" fillId="0" borderId="33" applyNumberFormat="0" applyFont="0" applyFill="0" applyAlignment="0">
      <alignment vertical="center"/>
    </xf>
    <xf numFmtId="49" fontId="57" fillId="0" borderId="33">
      <alignment vertical="center"/>
    </xf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192" fontId="31" fillId="0" borderId="49" applyNumberFormat="0" applyFont="0" applyFill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31" fillId="0" borderId="65" applyNumberFormat="0" applyFont="0" applyFill="0" applyAlignment="0"/>
    <xf numFmtId="208" fontId="47" fillId="0" borderId="84" applyFill="0" applyProtection="0">
      <alignment horizontal="right"/>
    </xf>
    <xf numFmtId="0" fontId="118" fillId="5" borderId="87" applyNumberFormat="0" applyAlignment="0" applyProtection="0"/>
    <xf numFmtId="208" fontId="65" fillId="0" borderId="69">
      <alignment horizontal="left" vertical="center"/>
    </xf>
    <xf numFmtId="38" fontId="6" fillId="41" borderId="90"/>
    <xf numFmtId="212" fontId="99" fillId="20" borderId="78" applyNumberFormat="0" applyBorder="0" applyAlignment="0" applyProtection="0">
      <alignment vertical="center"/>
    </xf>
    <xf numFmtId="0" fontId="31" fillId="43" borderId="88" applyNumberFormat="0" applyFont="0" applyAlignment="0" applyProtection="0"/>
    <xf numFmtId="208" fontId="47" fillId="0" borderId="61" applyFill="0" applyProtection="0">
      <alignment horizontal="right"/>
    </xf>
    <xf numFmtId="208" fontId="47" fillId="0" borderId="61" applyFill="0" applyProtection="0">
      <alignment horizontal="right"/>
    </xf>
    <xf numFmtId="192" fontId="31" fillId="0" borderId="72" applyNumberFormat="0" applyFont="0" applyFill="0" applyAlignment="0"/>
    <xf numFmtId="0" fontId="47" fillId="0" borderId="70" applyFill="0" applyProtection="0">
      <alignment horizontal="right"/>
    </xf>
    <xf numFmtId="0" fontId="65" fillId="0" borderId="76">
      <alignment horizontal="left" vertical="center"/>
    </xf>
    <xf numFmtId="212" fontId="39" fillId="0" borderId="63" applyNumberFormat="0" applyFont="0" applyFill="0" applyAlignment="0">
      <alignment vertical="center"/>
    </xf>
    <xf numFmtId="0" fontId="118" fillId="5" borderId="94" applyNumberFormat="0" applyAlignment="0" applyProtection="0"/>
    <xf numFmtId="0" fontId="31" fillId="43" borderId="95" applyNumberFormat="0" applyFont="0" applyAlignment="0" applyProtection="0"/>
    <xf numFmtId="244" fontId="34" fillId="0" borderId="79" applyAlignment="0" applyProtection="0"/>
    <xf numFmtId="212" fontId="99" fillId="20" borderId="71" applyNumberFormat="0" applyBorder="0" applyAlignment="0" applyProtection="0">
      <alignment vertical="center"/>
    </xf>
    <xf numFmtId="0" fontId="47" fillId="0" borderId="77" applyFill="0" applyProtection="0">
      <alignment horizontal="right"/>
    </xf>
    <xf numFmtId="208" fontId="65" fillId="0" borderId="76">
      <alignment horizontal="left" vertical="center"/>
    </xf>
    <xf numFmtId="0" fontId="131" fillId="5" borderId="75" applyNumberFormat="0" applyAlignment="0" applyProtection="0"/>
    <xf numFmtId="208" fontId="65" fillId="0" borderId="60">
      <alignment horizontal="left" vertical="center"/>
    </xf>
    <xf numFmtId="208" fontId="65" fillId="0" borderId="60">
      <alignment horizontal="left" vertical="center"/>
    </xf>
    <xf numFmtId="0" fontId="47" fillId="0" borderId="63" applyFill="0" applyProtection="0">
      <alignment horizontal="right"/>
    </xf>
    <xf numFmtId="208" fontId="65" fillId="0" borderId="90">
      <alignment horizontal="left" vertical="center"/>
    </xf>
    <xf numFmtId="0" fontId="131" fillId="5" borderId="68" applyNumberFormat="0" applyAlignment="0" applyProtection="0"/>
    <xf numFmtId="0" fontId="31" fillId="43" borderId="67" applyNumberFormat="0" applyFont="0" applyAlignment="0" applyProtection="0"/>
    <xf numFmtId="0" fontId="31" fillId="43" borderId="67" applyNumberFormat="0" applyFont="0" applyAlignment="0" applyProtection="0"/>
    <xf numFmtId="208" fontId="65" fillId="0" borderId="69">
      <alignment horizontal="left" vertical="center"/>
    </xf>
    <xf numFmtId="192" fontId="31" fillId="0" borderId="79" applyNumberFormat="0" applyFont="0" applyFill="0" applyAlignment="0"/>
    <xf numFmtId="0" fontId="131" fillId="5" borderId="89" applyNumberFormat="0" applyAlignment="0" applyProtection="0"/>
    <xf numFmtId="212" fontId="99" fillId="20" borderId="92" applyNumberFormat="0" applyBorder="0" applyAlignment="0" applyProtection="0">
      <alignment vertical="center"/>
    </xf>
    <xf numFmtId="0" fontId="131" fillId="5" borderId="96" applyNumberFormat="0" applyAlignment="0" applyProtection="0"/>
    <xf numFmtId="208" fontId="47" fillId="0" borderId="91" applyFill="0" applyProtection="0">
      <alignment horizontal="right"/>
    </xf>
    <xf numFmtId="0" fontId="118" fillId="5" borderId="66" applyNumberFormat="0" applyAlignment="0" applyProtection="0"/>
    <xf numFmtId="0" fontId="47" fillId="0" borderId="63" applyFill="0" applyProtection="0">
      <alignment horizontal="right"/>
    </xf>
    <xf numFmtId="192" fontId="31" fillId="0" borderId="93" applyNumberFormat="0" applyFont="0" applyFill="0" applyAlignment="0"/>
    <xf numFmtId="0" fontId="131" fillId="5" borderId="82" applyNumberFormat="0" applyAlignment="0" applyProtection="0"/>
    <xf numFmtId="0" fontId="47" fillId="0" borderId="70" applyFill="0" applyProtection="0">
      <alignment horizontal="right"/>
    </xf>
    <xf numFmtId="0" fontId="131" fillId="5" borderId="75" applyNumberFormat="0" applyAlignment="0" applyProtection="0"/>
    <xf numFmtId="0" fontId="47" fillId="0" borderId="77" applyFill="0" applyProtection="0">
      <alignment horizontal="right"/>
    </xf>
    <xf numFmtId="0" fontId="31" fillId="43" borderId="81" applyNumberFormat="0" applyFont="0" applyAlignment="0" applyProtection="0"/>
    <xf numFmtId="212" fontId="39" fillId="0" borderId="70" applyNumberFormat="0" applyFont="0" applyFill="0" applyAlignment="0">
      <alignment vertical="center"/>
    </xf>
    <xf numFmtId="0" fontId="65" fillId="0" borderId="90">
      <alignment horizontal="left" vertical="center"/>
    </xf>
    <xf numFmtId="212" fontId="99" fillId="20" borderId="92" applyNumberFormat="0" applyBorder="0" applyAlignment="0" applyProtection="0">
      <alignment vertical="center"/>
    </xf>
    <xf numFmtId="208" fontId="65" fillId="0" borderId="83">
      <alignment horizontal="left" vertical="center"/>
    </xf>
    <xf numFmtId="38" fontId="6" fillId="42" borderId="90"/>
    <xf numFmtId="38" fontId="6" fillId="42" borderId="83"/>
    <xf numFmtId="208" fontId="47" fillId="0" borderId="70" applyFill="0" applyProtection="0">
      <alignment horizontal="right"/>
    </xf>
    <xf numFmtId="208" fontId="65" fillId="0" borderId="62">
      <alignment horizontal="left" vertical="center"/>
    </xf>
    <xf numFmtId="0" fontId="31" fillId="43" borderId="74" applyNumberFormat="0" applyFont="0" applyAlignment="0" applyProtection="0"/>
    <xf numFmtId="38" fontId="6" fillId="42" borderId="76"/>
    <xf numFmtId="0" fontId="131" fillId="5" borderId="96" applyNumberFormat="0" applyAlignment="0" applyProtection="0"/>
    <xf numFmtId="0" fontId="131" fillId="5" borderId="89" applyNumberFormat="0" applyAlignment="0" applyProtection="0"/>
    <xf numFmtId="192" fontId="31" fillId="0" borderId="93" applyNumberFormat="0" applyFont="0" applyFill="0" applyAlignment="0"/>
    <xf numFmtId="212" fontId="99" fillId="20" borderId="71" applyNumberFormat="0" applyBorder="0" applyAlignment="0" applyProtection="0">
      <alignment vertical="center"/>
    </xf>
    <xf numFmtId="208" fontId="65" fillId="0" borderId="83">
      <alignment horizontal="left" vertical="center"/>
    </xf>
    <xf numFmtId="208" fontId="65" fillId="0" borderId="62">
      <alignment horizontal="left" vertical="center"/>
    </xf>
    <xf numFmtId="0" fontId="131" fillId="5" borderId="82" applyNumberFormat="0" applyAlignment="0" applyProtection="0"/>
    <xf numFmtId="38" fontId="6" fillId="41" borderId="62"/>
    <xf numFmtId="0" fontId="65" fillId="0" borderId="62">
      <alignment horizontal="left" vertical="center"/>
    </xf>
    <xf numFmtId="212" fontId="39" fillId="0" borderId="61" applyNumberFormat="0" applyFont="0" applyFill="0" applyAlignment="0">
      <alignment vertical="center"/>
    </xf>
    <xf numFmtId="38" fontId="6" fillId="42" borderId="69"/>
    <xf numFmtId="0" fontId="131" fillId="5" borderId="68" applyNumberFormat="0" applyAlignment="0" applyProtection="0"/>
    <xf numFmtId="0" fontId="47" fillId="0" borderId="84" applyFill="0" applyProtection="0">
      <alignment horizontal="right"/>
    </xf>
    <xf numFmtId="38" fontId="6" fillId="41" borderId="76"/>
    <xf numFmtId="208" fontId="47" fillId="0" borderId="63" applyFill="0" applyProtection="0">
      <alignment horizontal="right"/>
    </xf>
    <xf numFmtId="208" fontId="65" fillId="0" borderId="90">
      <alignment horizontal="left" vertical="center"/>
    </xf>
    <xf numFmtId="192" fontId="31" fillId="0" borderId="86" applyNumberFormat="0" applyFont="0" applyFill="0" applyAlignment="0"/>
    <xf numFmtId="0" fontId="65" fillId="0" borderId="83">
      <alignment horizontal="left" vertical="center"/>
    </xf>
    <xf numFmtId="0" fontId="118" fillId="5" borderId="73" applyNumberFormat="0" applyAlignment="0" applyProtection="0"/>
    <xf numFmtId="244" fontId="34" fillId="0" borderId="72" applyAlignment="0" applyProtection="0"/>
    <xf numFmtId="0" fontId="47" fillId="0" borderId="61" applyFill="0" applyProtection="0">
      <alignment horizontal="right"/>
    </xf>
    <xf numFmtId="212" fontId="99" fillId="20" borderId="78" applyNumberFormat="0" applyBorder="0" applyAlignment="0" applyProtection="0">
      <alignment vertical="center"/>
    </xf>
    <xf numFmtId="208" fontId="47" fillId="0" borderId="77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0" fontId="65" fillId="0" borderId="60">
      <alignment horizontal="left" vertical="center"/>
    </xf>
    <xf numFmtId="212" fontId="99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2" fontId="31" fillId="0" borderId="86" applyNumberFormat="0" applyFont="0" applyFill="0" applyAlignment="0"/>
    <xf numFmtId="192" fontId="31" fillId="0" borderId="79" applyNumberFormat="0" applyFont="0" applyFill="0" applyAlignment="0"/>
    <xf numFmtId="38" fontId="6" fillId="42" borderId="62"/>
    <xf numFmtId="244" fontId="34" fillId="0" borderId="93" applyAlignment="0" applyProtection="0"/>
    <xf numFmtId="244" fontId="34" fillId="0" borderId="86" applyAlignment="0" applyProtection="0"/>
    <xf numFmtId="0" fontId="31" fillId="43" borderId="95" applyNumberFormat="0" applyFont="0" applyAlignment="0" applyProtection="0"/>
    <xf numFmtId="0" fontId="31" fillId="43" borderId="74" applyNumberFormat="0" applyFont="0" applyAlignment="0" applyProtection="0"/>
    <xf numFmtId="192" fontId="31" fillId="0" borderId="72" applyNumberFormat="0" applyFont="0" applyFill="0" applyAlignment="0"/>
    <xf numFmtId="208" fontId="47" fillId="0" borderId="63" applyFill="0" applyProtection="0">
      <alignment horizontal="right"/>
    </xf>
    <xf numFmtId="38" fontId="6" fillId="41" borderId="83"/>
    <xf numFmtId="192" fontId="31" fillId="0" borderId="65" applyNumberFormat="0" applyFont="0" applyFill="0" applyAlignment="0"/>
    <xf numFmtId="0" fontId="47" fillId="0" borderId="84" applyFill="0" applyProtection="0">
      <alignment horizontal="right"/>
    </xf>
    <xf numFmtId="212" fontId="99" fillId="20" borderId="64" applyNumberFormat="0" applyBorder="0" applyAlignment="0" applyProtection="0">
      <alignment vertical="center"/>
    </xf>
    <xf numFmtId="0" fontId="118" fillId="5" borderId="80" applyNumberFormat="0" applyAlignment="0" applyProtection="0"/>
    <xf numFmtId="0" fontId="47" fillId="0" borderId="91" applyFill="0" applyProtection="0">
      <alignment horizontal="right"/>
    </xf>
    <xf numFmtId="0" fontId="47" fillId="0" borderId="61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244" fontId="34" fillId="0" borderId="65" applyAlignment="0" applyProtection="0"/>
    <xf numFmtId="0" fontId="65" fillId="0" borderId="69">
      <alignment horizontal="left" vertical="center"/>
    </xf>
    <xf numFmtId="0" fontId="31" fillId="43" borderId="81" applyNumberFormat="0" applyFont="0" applyAlignment="0" applyProtection="0"/>
    <xf numFmtId="0" fontId="31" fillId="43" borderId="88" applyNumberFormat="0" applyFont="0" applyAlignment="0" applyProtection="0"/>
    <xf numFmtId="212" fontId="39" fillId="0" borderId="77" applyNumberFormat="0" applyFont="0" applyFill="0" applyAlignment="0">
      <alignment vertical="center"/>
    </xf>
    <xf numFmtId="208" fontId="47" fillId="0" borderId="70" applyFill="0" applyProtection="0">
      <alignment horizontal="right"/>
    </xf>
    <xf numFmtId="0" fontId="47" fillId="0" borderId="91" applyFill="0" applyProtection="0">
      <alignment horizontal="right"/>
    </xf>
    <xf numFmtId="212" fontId="39" fillId="0" borderId="84" applyNumberFormat="0" applyFont="0" applyFill="0" applyAlignment="0">
      <alignment vertical="center"/>
    </xf>
    <xf numFmtId="208" fontId="47" fillId="0" borderId="77" applyFill="0" applyProtection="0">
      <alignment horizontal="right"/>
    </xf>
    <xf numFmtId="212" fontId="39" fillId="0" borderId="91" applyNumberFormat="0" applyFont="0" applyFill="0" applyAlignment="0">
      <alignment vertical="center"/>
    </xf>
    <xf numFmtId="208" fontId="47" fillId="0" borderId="84" applyFill="0" applyProtection="0">
      <alignment horizontal="right"/>
    </xf>
    <xf numFmtId="208" fontId="47" fillId="0" borderId="91" applyFill="0" applyProtection="0">
      <alignment horizontal="right"/>
    </xf>
    <xf numFmtId="0" fontId="131" fillId="5" borderId="96" applyNumberFormat="0" applyAlignment="0" applyProtection="0"/>
    <xf numFmtId="165" fontId="1" fillId="0" borderId="0" applyFont="0" applyFill="0" applyBorder="0" applyAlignment="0" applyProtection="0"/>
    <xf numFmtId="0" fontId="47" fillId="0" borderId="99" applyFill="0" applyProtection="0">
      <alignment horizontal="right"/>
    </xf>
    <xf numFmtId="0" fontId="131" fillId="5" borderId="101" applyNumberFormat="0" applyAlignment="0" applyProtection="0"/>
    <xf numFmtId="0" fontId="31" fillId="43" borderId="100" applyNumberFormat="0" applyFont="0" applyAlignment="0" applyProtection="0"/>
    <xf numFmtId="208" fontId="47" fillId="0" borderId="110" applyFill="0" applyProtection="0">
      <alignment horizontal="right"/>
    </xf>
    <xf numFmtId="192" fontId="31" fillId="0" borderId="105" applyNumberFormat="0" applyFont="0" applyFill="0" applyAlignment="0"/>
    <xf numFmtId="0" fontId="47" fillId="0" borderId="99" applyFill="0" applyProtection="0">
      <alignment horizontal="right"/>
    </xf>
    <xf numFmtId="38" fontId="6" fillId="41" borderId="102"/>
    <xf numFmtId="192" fontId="31" fillId="0" borderId="112" applyNumberFormat="0" applyFont="0" applyFill="0" applyAlignment="0"/>
    <xf numFmtId="0" fontId="31" fillId="43" borderId="107" applyNumberFormat="0" applyFont="0" applyAlignment="0" applyProtection="0"/>
    <xf numFmtId="0" fontId="31" fillId="43" borderId="107" applyNumberFormat="0" applyFont="0" applyAlignment="0" applyProtection="0"/>
    <xf numFmtId="38" fontId="6" fillId="42" borderId="109"/>
    <xf numFmtId="38" fontId="6" fillId="41" borderId="109"/>
    <xf numFmtId="0" fontId="65" fillId="0" borderId="109">
      <alignment horizontal="left" vertical="center"/>
    </xf>
    <xf numFmtId="208" fontId="47" fillId="0" borderId="103" applyFill="0" applyProtection="0">
      <alignment horizontal="right"/>
    </xf>
    <xf numFmtId="208" fontId="47" fillId="0" borderId="103" applyFill="0" applyProtection="0">
      <alignment horizontal="right"/>
    </xf>
    <xf numFmtId="0" fontId="118" fillId="5" borderId="113" applyNumberFormat="0" applyAlignment="0" applyProtection="0"/>
    <xf numFmtId="244" fontId="34" fillId="0" borderId="112" applyAlignment="0" applyProtection="0"/>
    <xf numFmtId="208" fontId="65" fillId="0" borderId="102">
      <alignment horizontal="left" vertical="center"/>
    </xf>
    <xf numFmtId="208" fontId="65" fillId="0" borderId="109">
      <alignment horizontal="left" vertical="center"/>
    </xf>
    <xf numFmtId="208" fontId="65" fillId="0" borderId="109">
      <alignment horizontal="left" vertical="center"/>
    </xf>
    <xf numFmtId="212" fontId="39" fillId="0" borderId="103" applyNumberFormat="0" applyFont="0" applyFill="0" applyAlignment="0">
      <alignment vertical="center"/>
    </xf>
    <xf numFmtId="0" fontId="31" fillId="43" borderId="114" applyNumberFormat="0" applyFont="0" applyAlignment="0" applyProtection="0"/>
    <xf numFmtId="244" fontId="34" fillId="0" borderId="105" applyAlignment="0" applyProtection="0"/>
    <xf numFmtId="0" fontId="47" fillId="0" borderId="103" applyFill="0" applyProtection="0">
      <alignment horizontal="right"/>
    </xf>
    <xf numFmtId="0" fontId="118" fillId="5" borderId="106" applyNumberFormat="0" applyAlignment="0" applyProtection="0"/>
    <xf numFmtId="208" fontId="47" fillId="0" borderId="99" applyFill="0" applyProtection="0">
      <alignment horizontal="right"/>
    </xf>
    <xf numFmtId="208" fontId="47" fillId="0" borderId="99" applyFill="0" applyProtection="0">
      <alignment horizontal="right"/>
    </xf>
    <xf numFmtId="212" fontId="39" fillId="0" borderId="110" applyNumberFormat="0" applyFont="0" applyFill="0" applyAlignment="0">
      <alignment vertical="center"/>
    </xf>
    <xf numFmtId="212" fontId="99" fillId="20" borderId="111" applyNumberFormat="0" applyBorder="0" applyAlignment="0" applyProtection="0">
      <alignment vertical="center"/>
    </xf>
    <xf numFmtId="0" fontId="131" fillId="5" borderId="115" applyNumberFormat="0" applyAlignment="0" applyProtection="0"/>
    <xf numFmtId="0" fontId="65" fillId="0" borderId="102">
      <alignment horizontal="left" vertical="center"/>
    </xf>
    <xf numFmtId="0" fontId="31" fillId="43" borderId="100" applyNumberFormat="0" applyFont="0" applyAlignment="0" applyProtection="0"/>
    <xf numFmtId="0" fontId="31" fillId="43" borderId="114" applyNumberFormat="0" applyFont="0" applyAlignment="0" applyProtection="0"/>
    <xf numFmtId="212" fontId="39" fillId="0" borderId="99" applyNumberFormat="0" applyFont="0" applyFill="0" applyAlignment="0">
      <alignment vertical="center"/>
    </xf>
    <xf numFmtId="0" fontId="47" fillId="0" borderId="110" applyFill="0" applyProtection="0">
      <alignment horizontal="right"/>
    </xf>
    <xf numFmtId="208" fontId="65" fillId="0" borderId="102">
      <alignment horizontal="left" vertical="center"/>
    </xf>
    <xf numFmtId="0" fontId="131" fillId="5" borderId="96" applyNumberFormat="0" applyAlignment="0" applyProtection="0"/>
    <xf numFmtId="212" fontId="99" fillId="20" borderId="104" applyNumberFormat="0" applyBorder="0" applyAlignment="0" applyProtection="0">
      <alignment vertical="center"/>
    </xf>
    <xf numFmtId="0" fontId="131" fillId="5" borderId="115" applyNumberFormat="0" applyAlignment="0" applyProtection="0"/>
    <xf numFmtId="38" fontId="6" fillId="42" borderId="102"/>
    <xf numFmtId="0" fontId="131" fillId="5" borderId="108" applyNumberFormat="0" applyAlignment="0" applyProtection="0"/>
    <xf numFmtId="208" fontId="47" fillId="0" borderId="110" applyFill="0" applyProtection="0">
      <alignment horizontal="right"/>
    </xf>
    <xf numFmtId="165" fontId="1" fillId="0" borderId="0" applyFont="0" applyFill="0" applyBorder="0" applyAlignment="0" applyProtection="0"/>
    <xf numFmtId="0" fontId="47" fillId="0" borderId="103" applyFill="0" applyProtection="0">
      <alignment horizontal="right"/>
    </xf>
    <xf numFmtId="212" fontId="99" fillId="20" borderId="104" applyNumberFormat="0" applyBorder="0" applyAlignment="0" applyProtection="0">
      <alignment vertical="center"/>
    </xf>
    <xf numFmtId="192" fontId="31" fillId="0" borderId="105" applyNumberFormat="0" applyFont="0" applyFill="0" applyAlignment="0"/>
    <xf numFmtId="0" fontId="47" fillId="0" borderId="110" applyFill="0" applyProtection="0">
      <alignment horizontal="right"/>
    </xf>
    <xf numFmtId="212" fontId="99" fillId="20" borderId="111" applyNumberFormat="0" applyBorder="0" applyAlignment="0" applyProtection="0">
      <alignment vertical="center"/>
    </xf>
    <xf numFmtId="192" fontId="31" fillId="0" borderId="112" applyNumberFormat="0" applyFont="0" applyFill="0" applyAlignment="0"/>
  </cellStyleXfs>
  <cellXfs count="196">
    <xf numFmtId="0" fontId="0" fillId="0" borderId="0" xfId="0"/>
    <xf numFmtId="0" fontId="6" fillId="0" borderId="2" xfId="0" applyFont="1" applyBorder="1" applyAlignment="1">
      <alignment horizontal="left" vertical="center"/>
    </xf>
    <xf numFmtId="167" fontId="6" fillId="0" borderId="5" xfId="1" applyNumberFormat="1" applyFont="1" applyFill="1" applyBorder="1" applyAlignment="1">
      <alignment horizontal="right" vertical="center"/>
    </xf>
    <xf numFmtId="167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173" fontId="14" fillId="0" borderId="25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26" xfId="0" applyFont="1" applyBorder="1"/>
    <xf numFmtId="0" fontId="22" fillId="2" borderId="0" xfId="0" applyFont="1" applyFill="1"/>
    <xf numFmtId="0" fontId="14" fillId="0" borderId="0" xfId="0" applyFont="1"/>
    <xf numFmtId="0" fontId="25" fillId="0" borderId="0" xfId="0" applyFont="1"/>
    <xf numFmtId="0" fontId="26" fillId="0" borderId="0" xfId="6"/>
    <xf numFmtId="0" fontId="22" fillId="0" borderId="0" xfId="0" quotePrefix="1" applyFont="1"/>
    <xf numFmtId="0" fontId="27" fillId="0" borderId="0" xfId="6" applyFont="1"/>
    <xf numFmtId="0" fontId="21" fillId="0" borderId="0" xfId="0" applyFont="1" applyAlignment="1">
      <alignment horizontal="center" vertical="center"/>
    </xf>
    <xf numFmtId="3" fontId="14" fillId="0" borderId="25" xfId="0" quotePrefix="1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lef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7" fontId="6" fillId="0" borderId="2" xfId="1" applyNumberFormat="1" applyFont="1" applyFill="1" applyBorder="1" applyAlignment="1">
      <alignment horizontal="right" vertical="center"/>
    </xf>
    <xf numFmtId="167" fontId="9" fillId="0" borderId="2" xfId="1" applyNumberFormat="1" applyFont="1" applyFill="1" applyBorder="1" applyAlignment="1">
      <alignment horizontal="right" vertical="center" wrapText="1"/>
    </xf>
    <xf numFmtId="167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167" fontId="6" fillId="3" borderId="2" xfId="1" applyNumberFormat="1" applyFont="1" applyFill="1" applyBorder="1" applyAlignment="1">
      <alignment horizontal="right" vertical="center"/>
    </xf>
    <xf numFmtId="3" fontId="20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6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41" fontId="14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167" fontId="6" fillId="0" borderId="0" xfId="1" applyNumberFormat="1" applyFont="1" applyFill="1" applyBorder="1" applyAlignment="1">
      <alignment horizontal="right" vertical="center"/>
    </xf>
    <xf numFmtId="4" fontId="14" fillId="0" borderId="16" xfId="0" applyNumberFormat="1" applyFont="1" applyBorder="1" applyAlignment="1">
      <alignment horizontal="left" vertical="center"/>
    </xf>
    <xf numFmtId="4" fontId="14" fillId="0" borderId="17" xfId="0" applyNumberFormat="1" applyFont="1" applyBorder="1" applyAlignment="1">
      <alignment horizontal="left" vertical="center"/>
    </xf>
    <xf numFmtId="41" fontId="14" fillId="0" borderId="10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70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70" fontId="3" fillId="3" borderId="0" xfId="1" applyNumberFormat="1" applyFont="1" applyFill="1" applyBorder="1" applyAlignment="1">
      <alignment horizontal="right" vertical="center"/>
    </xf>
    <xf numFmtId="170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1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70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1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70" fontId="3" fillId="0" borderId="0" xfId="1" applyNumberFormat="1" applyFont="1" applyFill="1" applyBorder="1" applyAlignment="1">
      <alignment horizontal="righ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70" fontId="14" fillId="0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3" fillId="3" borderId="19" xfId="1" applyNumberFormat="1" applyFont="1" applyFill="1" applyBorder="1" applyAlignment="1">
      <alignment horizontal="right" vertical="center"/>
    </xf>
    <xf numFmtId="168" fontId="9" fillId="0" borderId="20" xfId="1" applyNumberFormat="1" applyFont="1" applyFill="1" applyBorder="1" applyAlignment="1">
      <alignment horizontal="right" vertical="center" wrapText="1"/>
    </xf>
    <xf numFmtId="170" fontId="6" fillId="3" borderId="5" xfId="1" applyNumberFormat="1" applyFont="1" applyFill="1" applyBorder="1" applyAlignment="1">
      <alignment horizontal="right" vertical="center"/>
    </xf>
    <xf numFmtId="171" fontId="9" fillId="0" borderId="20" xfId="1" applyNumberFormat="1" applyFont="1" applyFill="1" applyBorder="1" applyAlignment="1">
      <alignment horizontal="right" vertical="center" wrapText="1"/>
    </xf>
    <xf numFmtId="168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2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7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7" fontId="9" fillId="3" borderId="2" xfId="1" applyNumberFormat="1" applyFont="1" applyFill="1" applyBorder="1" applyAlignment="1">
      <alignment horizontal="right" vertical="center"/>
    </xf>
    <xf numFmtId="168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7" fontId="4" fillId="3" borderId="6" xfId="1" applyNumberFormat="1" applyFont="1" applyFill="1" applyBorder="1" applyAlignment="1">
      <alignment horizontal="right" vertical="center"/>
    </xf>
    <xf numFmtId="168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7" fontId="4" fillId="0" borderId="0" xfId="1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67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7" fontId="29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70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70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4" fontId="3" fillId="3" borderId="118" xfId="0" applyNumberFormat="1" applyFont="1" applyFill="1" applyBorder="1" applyAlignment="1">
      <alignment horizontal="left" vertical="center" wrapText="1"/>
    </xf>
    <xf numFmtId="4" fontId="3" fillId="3" borderId="119" xfId="0" applyNumberFormat="1" applyFont="1" applyFill="1" applyBorder="1" applyAlignment="1">
      <alignment vertical="center" wrapText="1"/>
    </xf>
    <xf numFmtId="171" fontId="6" fillId="3" borderId="29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9" fontId="3" fillId="3" borderId="2" xfId="1" applyNumberFormat="1" applyFont="1" applyFill="1" applyBorder="1" applyAlignment="1">
      <alignment horizontal="right" vertical="center"/>
    </xf>
    <xf numFmtId="169" fontId="6" fillId="3" borderId="2" xfId="1" applyNumberFormat="1" applyFont="1" applyFill="1" applyBorder="1" applyAlignment="1">
      <alignment horizontal="right" vertical="center"/>
    </xf>
    <xf numFmtId="169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9" fontId="14" fillId="0" borderId="5" xfId="1" applyNumberFormat="1" applyFont="1" applyFill="1" applyBorder="1" applyAlignment="1">
      <alignment horizontal="right" vertical="center"/>
    </xf>
    <xf numFmtId="169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9" fontId="3" fillId="3" borderId="2" xfId="0" applyNumberFormat="1" applyFont="1" applyFill="1" applyBorder="1" applyAlignment="1">
      <alignment horizontal="right" vertical="center"/>
    </xf>
    <xf numFmtId="169" fontId="3" fillId="3" borderId="9" xfId="0" applyNumberFormat="1" applyFont="1" applyFill="1" applyBorder="1" applyAlignment="1">
      <alignment horizontal="right" vertical="center"/>
    </xf>
    <xf numFmtId="169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9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9" fontId="6" fillId="3" borderId="24" xfId="0" applyNumberFormat="1" applyFont="1" applyFill="1" applyBorder="1" applyAlignment="1">
      <alignment horizontal="right" vertical="center"/>
    </xf>
    <xf numFmtId="169" fontId="6" fillId="3" borderId="30" xfId="0" applyNumberFormat="1" applyFont="1" applyFill="1" applyBorder="1" applyAlignment="1">
      <alignment horizontal="right" vertical="center"/>
    </xf>
    <xf numFmtId="169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9" fontId="4" fillId="0" borderId="29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9" fontId="3" fillId="3" borderId="24" xfId="0" applyNumberFormat="1" applyFont="1" applyFill="1" applyBorder="1" applyAlignment="1">
      <alignment horizontal="right" vertical="center"/>
    </xf>
    <xf numFmtId="169" fontId="3" fillId="3" borderId="59" xfId="0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9" fontId="4" fillId="0" borderId="33" xfId="1" applyNumberFormat="1" applyFont="1" applyFill="1" applyBorder="1" applyAlignment="1">
      <alignment horizontal="right" vertical="center"/>
    </xf>
    <xf numFmtId="0" fontId="133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8" fontId="4" fillId="0" borderId="25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8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4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6" fillId="0" borderId="0" xfId="0" applyFont="1"/>
    <xf numFmtId="251" fontId="14" fillId="0" borderId="22" xfId="0" applyNumberFormat="1" applyFont="1" applyBorder="1" applyAlignment="1">
      <alignment horizontal="right" vertical="center"/>
    </xf>
    <xf numFmtId="168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vertical="center" wrapText="1"/>
    </xf>
    <xf numFmtId="164" fontId="2" fillId="2" borderId="25" xfId="0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0" fontId="66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left" vertical="center" indent="1"/>
    </xf>
    <xf numFmtId="178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/>
    </xf>
    <xf numFmtId="178" fontId="6" fillId="3" borderId="25" xfId="0" applyNumberFormat="1" applyFont="1" applyFill="1" applyBorder="1" applyAlignment="1">
      <alignment horizontal="center" vertical="center"/>
    </xf>
    <xf numFmtId="178" fontId="6" fillId="3" borderId="25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178" fontId="6" fillId="3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vertical="center"/>
    </xf>
    <xf numFmtId="178" fontId="4" fillId="0" borderId="33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4" fontId="4" fillId="4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14" fillId="0" borderId="0" xfId="2" applyFont="1"/>
    <xf numFmtId="9" fontId="14" fillId="0" borderId="0" xfId="2" applyFont="1" applyAlignment="1">
      <alignment horizontal="right"/>
    </xf>
    <xf numFmtId="169" fontId="138" fillId="0" borderId="0" xfId="1" applyNumberFormat="1" applyFont="1" applyFill="1" applyBorder="1" applyAlignment="1">
      <alignment horizontal="right" vertical="center"/>
    </xf>
    <xf numFmtId="168" fontId="0" fillId="0" borderId="0" xfId="2" applyNumberFormat="1" applyFont="1" applyAlignment="1">
      <alignment vertical="center"/>
    </xf>
  </cellXfs>
  <cellStyles count="793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2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4" xr:uid="{00000000-0005-0000-0000-00000E000000}"/>
    <cellStyle name="_Modelo_Minas_v50000_Merger 3" xfId="423" xr:uid="{00000000-0005-0000-0000-00000F000000}"/>
    <cellStyle name="_Modelo_Minas_v50000_Merger_FS ZZBrands_v45" xfId="425" xr:uid="{00000000-0005-0000-0000-000010000000}"/>
    <cellStyle name="_Modelo_Minas_v50000_Merger_FS ZZBrands_v45 2" xfId="426" xr:uid="{00000000-0005-0000-0000-000011000000}"/>
    <cellStyle name="_Modelo_Minas_v50000_Merger_Modelo Consolidado 5YR BP_Brain_v1000" xfId="427" xr:uid="{00000000-0005-0000-0000-000012000000}"/>
    <cellStyle name="_Modelo_Minas_v50000_Merger_Modelo Consolidado 5YR BP_Brain_v1000 2" xfId="428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0" xr:uid="{00000000-0005-0000-0000-000016000000}"/>
    <cellStyle name="_Modelo_Minas_v50000_Merger_vGP 3" xfId="429" xr:uid="{00000000-0005-0000-0000-000017000000}"/>
    <cellStyle name="_Modelo_Minas_v50000_Merger_vGP_FS ZZBrands_v45" xfId="431" xr:uid="{00000000-0005-0000-0000-000018000000}"/>
    <cellStyle name="_Modelo_Minas_v50000_Merger_vGP_FS ZZBrands_v45 2" xfId="432" xr:uid="{00000000-0005-0000-0000-000019000000}"/>
    <cellStyle name="_Modelo_Minas_v50000_Merger_vGP_Modelo Consolidado 5YR BP_Brain_v1000" xfId="433" xr:uid="{00000000-0005-0000-0000-00001A000000}"/>
    <cellStyle name="_Modelo_Minas_v50000_Merger_vGP_Modelo Consolidado 5YR BP_Brain_v1000 2" xfId="434" xr:uid="{00000000-0005-0000-0000-00001B000000}"/>
    <cellStyle name="£ BP" xfId="24" xr:uid="{00000000-0005-0000-0000-00001C000000}"/>
    <cellStyle name="¥ JY" xfId="25" xr:uid="{00000000-0005-0000-0000-00001D000000}"/>
    <cellStyle name="20% - Accent1" xfId="435" xr:uid="{00000000-0005-0000-0000-00001E000000}"/>
    <cellStyle name="20% - Accent2" xfId="436" xr:uid="{00000000-0005-0000-0000-00001F000000}"/>
    <cellStyle name="20% - Accent3" xfId="437" xr:uid="{00000000-0005-0000-0000-000020000000}"/>
    <cellStyle name="20% - Accent4" xfId="438" xr:uid="{00000000-0005-0000-0000-000021000000}"/>
    <cellStyle name="20% - Accent5" xfId="439" xr:uid="{00000000-0005-0000-0000-000022000000}"/>
    <cellStyle name="20% - Accent6" xfId="440" xr:uid="{00000000-0005-0000-0000-000023000000}"/>
    <cellStyle name="40% - Accent1" xfId="441" xr:uid="{00000000-0005-0000-0000-000024000000}"/>
    <cellStyle name="40% - Accent2" xfId="442" xr:uid="{00000000-0005-0000-0000-000025000000}"/>
    <cellStyle name="40% - Accent3" xfId="443" xr:uid="{00000000-0005-0000-0000-000026000000}"/>
    <cellStyle name="40% - Accent4" xfId="444" xr:uid="{00000000-0005-0000-0000-000027000000}"/>
    <cellStyle name="40% - Accent5" xfId="445" xr:uid="{00000000-0005-0000-0000-000028000000}"/>
    <cellStyle name="40% - Accent6" xfId="446" xr:uid="{00000000-0005-0000-0000-000029000000}"/>
    <cellStyle name="60% - Accent1" xfId="447" xr:uid="{00000000-0005-0000-0000-00002A000000}"/>
    <cellStyle name="60% - Accent2" xfId="448" xr:uid="{00000000-0005-0000-0000-00002B000000}"/>
    <cellStyle name="60% - Accent3" xfId="449" xr:uid="{00000000-0005-0000-0000-00002C000000}"/>
    <cellStyle name="60% - Accent4" xfId="450" xr:uid="{00000000-0005-0000-0000-00002D000000}"/>
    <cellStyle name="60% - Accent5" xfId="451" xr:uid="{00000000-0005-0000-0000-00002E000000}"/>
    <cellStyle name="60% - Accent6" xfId="452" xr:uid="{00000000-0005-0000-0000-00002F000000}"/>
    <cellStyle name="A%" xfId="26" xr:uid="{00000000-0005-0000-0000-000030000000}"/>
    <cellStyle name="Accent1" xfId="453" xr:uid="{00000000-0005-0000-0000-000031000000}"/>
    <cellStyle name="Accent2" xfId="454" xr:uid="{00000000-0005-0000-0000-000032000000}"/>
    <cellStyle name="Accent3" xfId="455" xr:uid="{00000000-0005-0000-0000-000033000000}"/>
    <cellStyle name="Accent4" xfId="456" xr:uid="{00000000-0005-0000-0000-000034000000}"/>
    <cellStyle name="Accent5" xfId="457" xr:uid="{00000000-0005-0000-0000-000035000000}"/>
    <cellStyle name="Accent6" xfId="458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59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0" xr:uid="{00000000-0005-0000-0000-000044000000}"/>
    <cellStyle name="Arial 12" xfId="39" xr:uid="{00000000-0005-0000-0000-000045000000}"/>
    <cellStyle name="Arial 12 2" xfId="40" xr:uid="{00000000-0005-0000-0000-000046000000}"/>
    <cellStyle name="Arial 12 3" xfId="461" xr:uid="{00000000-0005-0000-0000-000047000000}"/>
    <cellStyle name="Array" xfId="41" xr:uid="{00000000-0005-0000-0000-000048000000}"/>
    <cellStyle name="Array 2" xfId="42" xr:uid="{00000000-0005-0000-0000-000049000000}"/>
    <cellStyle name="Array 3" xfId="462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3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4" xr:uid="{00000000-0005-0000-0000-000050000000}"/>
    <cellStyle name="Bad" xfId="465" xr:uid="{00000000-0005-0000-0000-000051000000}"/>
    <cellStyle name="blank" xfId="47" xr:uid="{00000000-0005-0000-0000-000052000000}"/>
    <cellStyle name="blank 2" xfId="466" xr:uid="{00000000-0005-0000-0000-000053000000}"/>
    <cellStyle name="Body" xfId="467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1" xr:uid="{00000000-0005-0000-0000-000057000000}"/>
    <cellStyle name="Bold/Border 3" xfId="468" xr:uid="{00000000-0005-0000-0000-000058000000}"/>
    <cellStyle name="Bold/Border 4" xfId="622" xr:uid="{00000000-0005-0000-0000-000059000000}"/>
    <cellStyle name="Border" xfId="469" xr:uid="{00000000-0005-0000-0000-00005A000000}"/>
    <cellStyle name="Border 2" xfId="623" xr:uid="{00000000-0005-0000-0000-00005B000000}"/>
    <cellStyle name="Border 3" xfId="730" xr:uid="{00000000-0005-0000-0000-00005C000000}"/>
    <cellStyle name="Border 4" xfId="703" xr:uid="{00000000-0005-0000-0000-00005D000000}"/>
    <cellStyle name="Border 5" xfId="648" xr:uid="{00000000-0005-0000-0000-00005E000000}"/>
    <cellStyle name="Border 6" xfId="717" xr:uid="{00000000-0005-0000-0000-00005F000000}"/>
    <cellStyle name="Border 7" xfId="716" xr:uid="{00000000-0005-0000-0000-000060000000}"/>
    <cellStyle name="Border 8" xfId="766" xr:uid="{00000000-0005-0000-0000-000061000000}"/>
    <cellStyle name="Border 9" xfId="760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0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1" xr:uid="{00000000-0005-0000-0000-000068000000}"/>
    <cellStyle name="Border_DRE Lojas1234_v1000" xfId="472" xr:uid="{00000000-0005-0000-0000-000069000000}"/>
    <cellStyle name="Bottom Edge" xfId="54" xr:uid="{00000000-0005-0000-0000-00006A000000}"/>
    <cellStyle name="Bottom Edge 10" xfId="770" xr:uid="{00000000-0005-0000-0000-00006B000000}"/>
    <cellStyle name="Bottom Edge 11" xfId="757" xr:uid="{00000000-0005-0000-0000-00006C000000}"/>
    <cellStyle name="Bottom Edge 12" xfId="747" xr:uid="{00000000-0005-0000-0000-00006D000000}"/>
    <cellStyle name="Bottom Edge 2" xfId="55" xr:uid="{00000000-0005-0000-0000-00006E000000}"/>
    <cellStyle name="Bottom Edge 2 10" xfId="785" xr:uid="{00000000-0005-0000-0000-00006F000000}"/>
    <cellStyle name="Bottom Edge 2 2" xfId="641" xr:uid="{00000000-0005-0000-0000-000070000000}"/>
    <cellStyle name="Bottom Edge 2 3" xfId="721" xr:uid="{00000000-0005-0000-0000-000071000000}"/>
    <cellStyle name="Bottom Edge 2 4" xfId="680" xr:uid="{00000000-0005-0000-0000-000072000000}"/>
    <cellStyle name="Bottom Edge 2 5" xfId="706" xr:uid="{00000000-0005-0000-0000-000073000000}"/>
    <cellStyle name="Bottom Edge 2 6" xfId="634" xr:uid="{00000000-0005-0000-0000-000074000000}"/>
    <cellStyle name="Bottom Edge 2 7" xfId="665" xr:uid="{00000000-0005-0000-0000-000075000000}"/>
    <cellStyle name="Bottom Edge 2 8" xfId="769" xr:uid="{00000000-0005-0000-0000-000076000000}"/>
    <cellStyle name="Bottom Edge 2 9" xfId="758" xr:uid="{00000000-0005-0000-0000-000077000000}"/>
    <cellStyle name="Bottom Edge 3" xfId="473" xr:uid="{00000000-0005-0000-0000-000078000000}"/>
    <cellStyle name="Bottom Edge 3 10" xfId="767" xr:uid="{00000000-0005-0000-0000-000079000000}"/>
    <cellStyle name="Bottom Edge 3 11" xfId="778" xr:uid="{00000000-0005-0000-0000-00007A000000}"/>
    <cellStyle name="Bottom Edge 3 2" xfId="624" xr:uid="{00000000-0005-0000-0000-00007B000000}"/>
    <cellStyle name="Bottom Edge 3 2 10" xfId="790" xr:uid="{00000000-0005-0000-0000-00007C000000}"/>
    <cellStyle name="Bottom Edge 3 2 2" xfId="728" xr:uid="{00000000-0005-0000-0000-00007D000000}"/>
    <cellStyle name="Bottom Edge 3 2 3" xfId="655" xr:uid="{00000000-0005-0000-0000-00007E000000}"/>
    <cellStyle name="Bottom Edge 3 2 4" xfId="670" xr:uid="{00000000-0005-0000-0000-00007F000000}"/>
    <cellStyle name="Bottom Edge 3 2 5" xfId="672" xr:uid="{00000000-0005-0000-0000-000080000000}"/>
    <cellStyle name="Bottom Edge 3 2 6" xfId="724" xr:uid="{00000000-0005-0000-0000-000081000000}"/>
    <cellStyle name="Bottom Edge 3 2 7" xfId="736" xr:uid="{00000000-0005-0000-0000-000082000000}"/>
    <cellStyle name="Bottom Edge 3 2 8" xfId="744" xr:uid="{00000000-0005-0000-0000-000083000000}"/>
    <cellStyle name="Bottom Edge 3 2 9" xfId="787" xr:uid="{00000000-0005-0000-0000-000084000000}"/>
    <cellStyle name="Bottom Edge 3 3" xfId="704" xr:uid="{00000000-0005-0000-0000-000085000000}"/>
    <cellStyle name="Bottom Edge 3 4" xfId="667" xr:uid="{00000000-0005-0000-0000-000086000000}"/>
    <cellStyle name="Bottom Edge 3 5" xfId="643" xr:uid="{00000000-0005-0000-0000-000087000000}"/>
    <cellStyle name="Bottom Edge 3 6" xfId="650" xr:uid="{00000000-0005-0000-0000-000088000000}"/>
    <cellStyle name="Bottom Edge 3 7" xfId="696" xr:uid="{00000000-0005-0000-0000-000089000000}"/>
    <cellStyle name="Bottom Edge 3 8" xfId="727" xr:uid="{00000000-0005-0000-0000-00008A000000}"/>
    <cellStyle name="Bottom Edge 3 9" xfId="749" xr:uid="{00000000-0005-0000-0000-00008B000000}"/>
    <cellStyle name="Bottom Edge 4" xfId="640" xr:uid="{00000000-0005-0000-0000-00008C000000}"/>
    <cellStyle name="Bottom Edge 5" xfId="698" xr:uid="{00000000-0005-0000-0000-00008D000000}"/>
    <cellStyle name="Bottom Edge 6" xfId="735" xr:uid="{00000000-0005-0000-0000-00008E000000}"/>
    <cellStyle name="Bottom Edge 7" xfId="738" xr:uid="{00000000-0005-0000-0000-00008F000000}"/>
    <cellStyle name="Bottom Edge 8" xfId="740" xr:uid="{00000000-0005-0000-0000-000090000000}"/>
    <cellStyle name="Bottom Edge 9" xfId="741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4" xr:uid="{00000000-0005-0000-0000-000095000000}"/>
    <cellStyle name="Bullet" xfId="59" xr:uid="{00000000-0005-0000-0000-000096000000}"/>
    <cellStyle name="Ç¥ÁØ_¿ù°£¿ä¾àº¸°í" xfId="475" xr:uid="{00000000-0005-0000-0000-000097000000}"/>
    <cellStyle name="Calc Currency (0)" xfId="60" xr:uid="{00000000-0005-0000-0000-000098000000}"/>
    <cellStyle name="Calculation" xfId="476" xr:uid="{00000000-0005-0000-0000-000099000000}"/>
    <cellStyle name="Calculation 2" xfId="666" xr:uid="{00000000-0005-0000-0000-00009A000000}"/>
    <cellStyle name="Calculation 3" xfId="702" xr:uid="{00000000-0005-0000-0000-00009B000000}"/>
    <cellStyle name="Calculation 4" xfId="726" xr:uid="{00000000-0005-0000-0000-00009C000000}"/>
    <cellStyle name="Calculation 5" xfId="635" xr:uid="{00000000-0005-0000-0000-00009D000000}"/>
    <cellStyle name="Calculation 6" xfId="646" xr:uid="{00000000-0005-0000-0000-00009E000000}"/>
    <cellStyle name="Calculation 7" xfId="768" xr:uid="{00000000-0005-0000-0000-00009F000000}"/>
    <cellStyle name="Calculation 8" xfId="759" xr:uid="{00000000-0005-0000-0000-0000A0000000}"/>
    <cellStyle name="Case" xfId="61" xr:uid="{00000000-0005-0000-0000-0000A1000000}"/>
    <cellStyle name="Cents" xfId="62" xr:uid="{00000000-0005-0000-0000-0000A2000000}"/>
    <cellStyle name="Cents 2" xfId="478" xr:uid="{00000000-0005-0000-0000-0000A3000000}"/>
    <cellStyle name="Cents 3" xfId="477" xr:uid="{00000000-0005-0000-0000-0000A4000000}"/>
    <cellStyle name="Check" xfId="63" xr:uid="{00000000-0005-0000-0000-0000A5000000}"/>
    <cellStyle name="Check 2" xfId="479" xr:uid="{00000000-0005-0000-0000-0000A6000000}"/>
    <cellStyle name="Check Cell" xfId="480" xr:uid="{00000000-0005-0000-0000-0000A7000000}"/>
    <cellStyle name="colhead" xfId="64" xr:uid="{00000000-0005-0000-0000-0000A8000000}"/>
    <cellStyle name="colhead 2" xfId="65" xr:uid="{00000000-0005-0000-0000-0000A9000000}"/>
    <cellStyle name="colhead 3" xfId="481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2" xr:uid="{00000000-0005-0000-0000-0000AD000000}"/>
    <cellStyle name="Column_Title" xfId="483" xr:uid="{00000000-0005-0000-0000-0000AE000000}"/>
    <cellStyle name="Comma" xfId="1" builtinId="3"/>
    <cellStyle name="Comma [1]" xfId="68" xr:uid="{00000000-0005-0000-0000-0000AF000000}"/>
    <cellStyle name="Comma [1] 2" xfId="69" xr:uid="{00000000-0005-0000-0000-0000B0000000}"/>
    <cellStyle name="Comma [1] 3" xfId="484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5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6" xr:uid="{00000000-0005-0000-0000-0000B7000000}"/>
    <cellStyle name="Comma Cents" xfId="74" xr:uid="{00000000-0005-0000-0000-0000B8000000}"/>
    <cellStyle name="Comma Cents 2" xfId="487" xr:uid="{00000000-0005-0000-0000-0000B9000000}"/>
    <cellStyle name="Company" xfId="75" xr:uid="{00000000-0005-0000-0000-0000BA000000}"/>
    <cellStyle name="Company 2" xfId="76" xr:uid="{00000000-0005-0000-0000-0000BB000000}"/>
    <cellStyle name="Company 3" xfId="488" xr:uid="{00000000-0005-0000-0000-0000BC000000}"/>
    <cellStyle name="CurRatio" xfId="77" xr:uid="{00000000-0005-0000-0000-0000BD000000}"/>
    <cellStyle name="CurRatio 2" xfId="78" xr:uid="{00000000-0005-0000-0000-0000BE000000}"/>
    <cellStyle name="CurRatio 2 2" xfId="490" xr:uid="{00000000-0005-0000-0000-0000BF000000}"/>
    <cellStyle name="CurRatio 3" xfId="489" xr:uid="{00000000-0005-0000-0000-0000C0000000}"/>
    <cellStyle name="Currency [1]" xfId="79" xr:uid="{00000000-0005-0000-0000-0000C1000000}"/>
    <cellStyle name="Currency [1] 2" xfId="80" xr:uid="{00000000-0005-0000-0000-0000C2000000}"/>
    <cellStyle name="Currency [1] 3" xfId="491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2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3" xr:uid="{00000000-0005-0000-0000-0000C9000000}"/>
    <cellStyle name="Currency Per Share" xfId="85" xr:uid="{00000000-0005-0000-0000-0000CA000000}"/>
    <cellStyle name="Currency Per Share 2" xfId="494" xr:uid="{00000000-0005-0000-0000-0000CB000000}"/>
    <cellStyle name="Currency0" xfId="86" xr:uid="{00000000-0005-0000-0000-0000CC000000}"/>
    <cellStyle name="Currency0 2" xfId="495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6" xr:uid="{00000000-0005-0000-0000-0000D3000000}"/>
    <cellStyle name="Date [mm-d-yy]" xfId="92" xr:uid="{00000000-0005-0000-0000-0000D4000000}"/>
    <cellStyle name="Date [mm-d-yy] 2" xfId="497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8" xr:uid="{00000000-0005-0000-0000-0000D9000000}"/>
    <cellStyle name="Date [mmm-yyyy]" xfId="96" xr:uid="{00000000-0005-0000-0000-0000DA000000}"/>
    <cellStyle name="Date [mmm-yyyy] 2" xfId="499" xr:uid="{00000000-0005-0000-0000-0000DB000000}"/>
    <cellStyle name="Date 2" xfId="500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1" xr:uid="{00000000-0005-0000-0000-0000E4000000}"/>
    <cellStyle name="Double Accounting" xfId="104" xr:uid="{00000000-0005-0000-0000-0000E5000000}"/>
    <cellStyle name="Double Accounting 2" xfId="502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3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4" xr:uid="{00000000-0005-0000-0000-0000EF000000}"/>
    <cellStyle name="Estilo 3" xfId="112" xr:uid="{00000000-0005-0000-0000-0000F0000000}"/>
    <cellStyle name="Estilo 3 2" xfId="113" xr:uid="{00000000-0005-0000-0000-0000F1000000}"/>
    <cellStyle name="Estilo 3 3" xfId="505" xr:uid="{00000000-0005-0000-0000-0000F2000000}"/>
    <cellStyle name="Euro" xfId="114" xr:uid="{00000000-0005-0000-0000-0000F3000000}"/>
    <cellStyle name="Euro 1" xfId="506" xr:uid="{00000000-0005-0000-0000-0000F4000000}"/>
    <cellStyle name="Euro 1 2" xfId="507" xr:uid="{00000000-0005-0000-0000-0000F5000000}"/>
    <cellStyle name="Euro_DRE 2007 Brasil" xfId="508" xr:uid="{00000000-0005-0000-0000-0000F6000000}"/>
    <cellStyle name="Ex_MISTO" xfId="115" xr:uid="{00000000-0005-0000-0000-0000F7000000}"/>
    <cellStyle name="Excel_BuiltIn_Comma 1" xfId="509" xr:uid="{00000000-0005-0000-0000-0000F8000000}"/>
    <cellStyle name="Explanatory Text" xfId="510" xr:uid="{00000000-0005-0000-0000-0000F9000000}"/>
    <cellStyle name="Fixed [0]" xfId="116" xr:uid="{00000000-0005-0000-0000-0000FA000000}"/>
    <cellStyle name="Fixed [0] 2" xfId="511" xr:uid="{00000000-0005-0000-0000-0000FB000000}"/>
    <cellStyle name="Fixo" xfId="117" xr:uid="{00000000-0005-0000-0000-0000FC000000}"/>
    <cellStyle name="Followed Hyperlink_Modelagem financeira v30.xls" xfId="512" xr:uid="{00000000-0005-0000-0000-0000FD000000}"/>
    <cellStyle name="Footnote" xfId="118" xr:uid="{00000000-0005-0000-0000-0000FE000000}"/>
    <cellStyle name="Footnote 2" xfId="119" xr:uid="{00000000-0005-0000-0000-0000FF000000}"/>
    <cellStyle name="Footnote 3" xfId="513" xr:uid="{00000000-0005-0000-0000-000000010000}"/>
    <cellStyle name="forms" xfId="120" xr:uid="{00000000-0005-0000-0000-000001010000}"/>
    <cellStyle name="forms 2" xfId="121" xr:uid="{00000000-0005-0000-0000-000002010000}"/>
    <cellStyle name="forms 3" xfId="514" xr:uid="{00000000-0005-0000-0000-000003010000}"/>
    <cellStyle name="Good" xfId="515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6" xr:uid="{00000000-0005-0000-0000-00000B010000}"/>
    <cellStyle name="Header" xfId="128" xr:uid="{00000000-0005-0000-0000-00000C010000}"/>
    <cellStyle name="Header 2" xfId="129" xr:uid="{00000000-0005-0000-0000-00000D010000}"/>
    <cellStyle name="Header 3" xfId="517" xr:uid="{00000000-0005-0000-0000-00000E010000}"/>
    <cellStyle name="Header1" xfId="130" xr:uid="{00000000-0005-0000-0000-00000F010000}"/>
    <cellStyle name="Header1 2" xfId="131" xr:uid="{00000000-0005-0000-0000-000010010000}"/>
    <cellStyle name="Header1 3" xfId="518" xr:uid="{00000000-0005-0000-0000-000011010000}"/>
    <cellStyle name="Header2" xfId="132" xr:uid="{00000000-0005-0000-0000-000012010000}"/>
    <cellStyle name="Header2 10" xfId="779" xr:uid="{00000000-0005-0000-0000-000013010000}"/>
    <cellStyle name="Header2 11" xfId="763" xr:uid="{00000000-0005-0000-0000-000014010000}"/>
    <cellStyle name="Header2 2" xfId="133" xr:uid="{00000000-0005-0000-0000-000015010000}"/>
    <cellStyle name="Header2 2 2" xfId="654" xr:uid="{00000000-0005-0000-0000-000016010000}"/>
    <cellStyle name="Header2 2 3" xfId="681" xr:uid="{00000000-0005-0000-0000-000017010000}"/>
    <cellStyle name="Header2 2 4" xfId="636" xr:uid="{00000000-0005-0000-0000-000018010000}"/>
    <cellStyle name="Header2 2 5" xfId="8" xr:uid="{00000000-0005-0000-0000-000019010000}"/>
    <cellStyle name="Header2 2 6" xfId="677" xr:uid="{00000000-0005-0000-0000-00001A010000}"/>
    <cellStyle name="Header2 2 7" xfId="656" xr:uid="{00000000-0005-0000-0000-00001B010000}"/>
    <cellStyle name="Header2 2 8" xfId="761" xr:uid="{00000000-0005-0000-0000-00001C010000}"/>
    <cellStyle name="Header2 2 9" xfId="762" xr:uid="{00000000-0005-0000-0000-00001D010000}"/>
    <cellStyle name="Header2 3" xfId="519" xr:uid="{00000000-0005-0000-0000-00001E010000}"/>
    <cellStyle name="Header2 3 2" xfId="708" xr:uid="{00000000-0005-0000-0000-00001F010000}"/>
    <cellStyle name="Header2 3 3" xfId="692" xr:uid="{00000000-0005-0000-0000-000020010000}"/>
    <cellStyle name="Header2 3 4" xfId="731" xr:uid="{00000000-0005-0000-0000-000021010000}"/>
    <cellStyle name="Header2 3 5" xfId="644" xr:uid="{00000000-0005-0000-0000-000022010000}"/>
    <cellStyle name="Header2 3 6" xfId="701" xr:uid="{00000000-0005-0000-0000-000023010000}"/>
    <cellStyle name="Header2 3 7" xfId="675" xr:uid="{00000000-0005-0000-0000-000024010000}"/>
    <cellStyle name="Header2 3 8" xfId="774" xr:uid="{00000000-0005-0000-0000-000025010000}"/>
    <cellStyle name="Header2 3 9" xfId="756" xr:uid="{00000000-0005-0000-0000-000026010000}"/>
    <cellStyle name="Header2 4" xfId="653" xr:uid="{00000000-0005-0000-0000-000027010000}"/>
    <cellStyle name="Header2 5" xfId="689" xr:uid="{00000000-0005-0000-0000-000028010000}"/>
    <cellStyle name="Header2 6" xfId="660" xr:uid="{00000000-0005-0000-0000-000029010000}"/>
    <cellStyle name="Header2 7" xfId="651" xr:uid="{00000000-0005-0000-0000-00002A010000}"/>
    <cellStyle name="Header2 8" xfId="688" xr:uid="{00000000-0005-0000-0000-00002B010000}"/>
    <cellStyle name="Header2 9" xfId="699" xr:uid="{00000000-0005-0000-0000-00002C010000}"/>
    <cellStyle name="Heading" xfId="134" xr:uid="{00000000-0005-0000-0000-00002D010000}"/>
    <cellStyle name="Heading 1" xfId="521" xr:uid="{00000000-0005-0000-0000-00002E010000}"/>
    <cellStyle name="Heading 2" xfId="135" xr:uid="{00000000-0005-0000-0000-00002F010000}"/>
    <cellStyle name="Heading 2 2" xfId="522" xr:uid="{00000000-0005-0000-0000-000030010000}"/>
    <cellStyle name="Heading 3" xfId="523" xr:uid="{00000000-0005-0000-0000-000031010000}"/>
    <cellStyle name="Heading 4" xfId="524" xr:uid="{00000000-0005-0000-0000-000032010000}"/>
    <cellStyle name="Heading 5" xfId="520" xr:uid="{00000000-0005-0000-0000-000033010000}"/>
    <cellStyle name="Heading2" xfId="525" xr:uid="{00000000-0005-0000-0000-000034010000}"/>
    <cellStyle name="Heading2 2" xfId="711" xr:uid="{00000000-0005-0000-0000-000035010000}"/>
    <cellStyle name="Heading2 3" xfId="691" xr:uid="{00000000-0005-0000-0000-000036010000}"/>
    <cellStyle name="Heading2 4" xfId="710" xr:uid="{00000000-0005-0000-0000-000037010000}"/>
    <cellStyle name="Heading2 5" xfId="697" xr:uid="{00000000-0005-0000-0000-000038010000}"/>
    <cellStyle name="Heading2 6" xfId="722" xr:uid="{00000000-0005-0000-0000-000039010000}"/>
    <cellStyle name="Heading2 7" xfId="637" xr:uid="{00000000-0005-0000-0000-00003A010000}"/>
    <cellStyle name="Heading2 8" xfId="750" xr:uid="{00000000-0005-0000-0000-00003B010000}"/>
    <cellStyle name="Heading2 9" xfId="755" xr:uid="{00000000-0005-0000-0000-00003C010000}"/>
    <cellStyle name="Heading3b" xfId="526" xr:uid="{00000000-0005-0000-0000-00003D010000}"/>
    <cellStyle name="Heading3b 2" xfId="712" xr:uid="{00000000-0005-0000-0000-00003E010000}"/>
    <cellStyle name="Heading3b 3" xfId="715" xr:uid="{00000000-0005-0000-0000-00003F010000}"/>
    <cellStyle name="Heading3b 4" xfId="694" xr:uid="{00000000-0005-0000-0000-000040010000}"/>
    <cellStyle name="Heading3b 5" xfId="683" xr:uid="{00000000-0005-0000-0000-000041010000}"/>
    <cellStyle name="Heading3b 6" xfId="679" xr:uid="{00000000-0005-0000-0000-000042010000}"/>
    <cellStyle name="Heading3b 7" xfId="678" xr:uid="{00000000-0005-0000-0000-000043010000}"/>
    <cellStyle name="Heading3b 8" xfId="783" xr:uid="{00000000-0005-0000-0000-000044010000}"/>
    <cellStyle name="Heading3b 9" xfId="754" xr:uid="{00000000-0005-0000-0000-000045010000}"/>
    <cellStyle name="HeadingS" xfId="136" xr:uid="{00000000-0005-0000-0000-000046010000}"/>
    <cellStyle name="HeadingS 2" xfId="137" xr:uid="{00000000-0005-0000-0000-000047010000}"/>
    <cellStyle name="HeadingS 3" xfId="527" xr:uid="{00000000-0005-0000-0000-000048010000}"/>
    <cellStyle name="Highlight" xfId="138" xr:uid="{00000000-0005-0000-0000-000049010000}"/>
    <cellStyle name="Hyperlink" xfId="6" builtinId="8"/>
    <cellStyle name="Indefinido" xfId="139" xr:uid="{00000000-0005-0000-0000-00004B010000}"/>
    <cellStyle name="Indefinido 2" xfId="140" xr:uid="{00000000-0005-0000-0000-00004C010000}"/>
    <cellStyle name="Indefinido 3" xfId="528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29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0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1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2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3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4" xr:uid="{00000000-0005-0000-0000-00006D010000}"/>
    <cellStyle name="Item" xfId="167" xr:uid="{00000000-0005-0000-0000-00006E010000}"/>
    <cellStyle name="KP_Normal" xfId="168" xr:uid="{00000000-0005-0000-0000-00006F010000}"/>
    <cellStyle name="Linked Cell" xfId="535" xr:uid="{00000000-0005-0000-0000-000070010000}"/>
    <cellStyle name="lINKS" xfId="536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7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8" xr:uid="{00000000-0005-0000-0000-000079010000}"/>
    <cellStyle name="Mike" xfId="175" xr:uid="{00000000-0005-0000-0000-00007A010000}"/>
    <cellStyle name="Mike 2" xfId="176" xr:uid="{00000000-0005-0000-0000-00007B010000}"/>
    <cellStyle name="Mike 3" xfId="539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6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0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1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2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4" xr:uid="{00000000-0005-0000-0000-000090010000}"/>
    <cellStyle name="Multiple [3] 3" xfId="543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5" xr:uid="{00000000-0005-0000-0000-000097010000}"/>
    <cellStyle name="neg0.0_CapitalCost " xfId="197" xr:uid="{00000000-0005-0000-0000-000098010000}"/>
    <cellStyle name="Neutral" xfId="546" xr:uid="{00000000-0005-0000-0000-000099010000}"/>
    <cellStyle name="Nil" xfId="198" xr:uid="{00000000-0005-0000-0000-00009A010000}"/>
    <cellStyle name="no dec" xfId="547" xr:uid="{00000000-0005-0000-0000-00009B010000}"/>
    <cellStyle name="NonPrintingArea" xfId="199" xr:uid="{00000000-0005-0000-0000-00009C010000}"/>
    <cellStyle name="Normal" xfId="0" builtinId="0"/>
    <cellStyle name="Normal - Style1" xfId="548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49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8" xr:uid="{00000000-0005-0000-0000-0000A8010000}"/>
    <cellStyle name="Normal 15" xfId="420" xr:uid="{00000000-0005-0000-0000-0000A9010000}"/>
    <cellStyle name="Normal 16" xfId="419" xr:uid="{00000000-0005-0000-0000-0000AA010000}"/>
    <cellStyle name="Normal 17" xfId="421" xr:uid="{00000000-0005-0000-0000-0000AB010000}"/>
    <cellStyle name="Normal 18" xfId="619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0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1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0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8" xr:uid="{00000000-0005-0000-0000-0000CE010000}"/>
    <cellStyle name="Normal 7 3" xfId="407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2" xr:uid="{00000000-0005-0000-0000-0000D5010000}"/>
    <cellStyle name="Normal I" xfId="242" xr:uid="{00000000-0005-0000-0000-0000D6010000}"/>
    <cellStyle name="Normal I 2" xfId="243" xr:uid="{00000000-0005-0000-0000-0000D7010000}"/>
    <cellStyle name="Normal I 3" xfId="553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4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5" xr:uid="{00000000-0005-0000-0000-0000DE010000}"/>
    <cellStyle name="Normal Pct" xfId="248" xr:uid="{00000000-0005-0000-0000-0000DF010000}"/>
    <cellStyle name="Normal(Blue)" xfId="556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7" xr:uid="{00000000-0005-0000-0000-0000E6010000}"/>
    <cellStyle name="Note 10" xfId="765" xr:uid="{00000000-0005-0000-0000-0000E7010000}"/>
    <cellStyle name="Note 2" xfId="558" xr:uid="{00000000-0005-0000-0000-0000E8010000}"/>
    <cellStyle name="Note 2 2" xfId="658" xr:uid="{00000000-0005-0000-0000-0000E9010000}"/>
    <cellStyle name="Note 2 3" xfId="682" xr:uid="{00000000-0005-0000-0000-0000EA010000}"/>
    <cellStyle name="Note 2 4" xfId="732" xr:uid="{00000000-0005-0000-0000-0000EB010000}"/>
    <cellStyle name="Note 2 5" xfId="639" xr:uid="{00000000-0005-0000-0000-0000EC010000}"/>
    <cellStyle name="Note 2 6" xfId="647" xr:uid="{00000000-0005-0000-0000-0000ED010000}"/>
    <cellStyle name="Note 2 7" xfId="775" xr:uid="{00000000-0005-0000-0000-0000EE010000}"/>
    <cellStyle name="Note 2 8" xfId="753" xr:uid="{00000000-0005-0000-0000-0000EF010000}"/>
    <cellStyle name="Note 2 9" xfId="776" xr:uid="{00000000-0005-0000-0000-0000F0010000}"/>
    <cellStyle name="Note 3" xfId="659" xr:uid="{00000000-0005-0000-0000-0000F1010000}"/>
    <cellStyle name="Note 4" xfId="719" xr:uid="{00000000-0005-0000-0000-0000F2010000}"/>
    <cellStyle name="Note 5" xfId="673" xr:uid="{00000000-0005-0000-0000-0000F3010000}"/>
    <cellStyle name="Note 6" xfId="733" xr:uid="{00000000-0005-0000-0000-0000F4010000}"/>
    <cellStyle name="Note 7" xfId="718" xr:uid="{00000000-0005-0000-0000-0000F5010000}"/>
    <cellStyle name="Note 8" xfId="746" xr:uid="{00000000-0005-0000-0000-0000F6010000}"/>
    <cellStyle name="Note 9" xfId="752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59" xr:uid="{00000000-0005-0000-0000-0000FB010000}"/>
    <cellStyle name="Output" xfId="560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4" xr:uid="{00000000-0005-0000-0000-0000FF010000}"/>
    <cellStyle name="Output 11" xfId="684" xr:uid="{00000000-0005-0000-0000-000000020000}"/>
    <cellStyle name="Output 12" xfId="742" xr:uid="{00000000-0005-0000-0000-000001020000}"/>
    <cellStyle name="Output 13" xfId="780" xr:uid="{00000000-0005-0000-0000-000002020000}"/>
    <cellStyle name="Output 14" xfId="745" xr:uid="{00000000-0005-0000-0000-000003020000}"/>
    <cellStyle name="Output 15" xfId="784" xr:uid="{00000000-0005-0000-0000-000004020000}"/>
    <cellStyle name="Output 16" xfId="782" xr:uid="{00000000-0005-0000-0000-000005020000}"/>
    <cellStyle name="Output 17" xfId="773" xr:uid="{00000000-0005-0000-0000-000006020000}"/>
    <cellStyle name="Output 2" xfId="657" xr:uid="{00000000-0005-0000-0000-000007020000}"/>
    <cellStyle name="Output 3" xfId="695" xr:uid="{00000000-0005-0000-0000-000008020000}"/>
    <cellStyle name="Output 4" xfId="671" xr:uid="{00000000-0005-0000-0000-000009020000}"/>
    <cellStyle name="Output 5" xfId="652" xr:uid="{00000000-0005-0000-0000-00000A020000}"/>
    <cellStyle name="Output 6" xfId="690" xr:uid="{00000000-0005-0000-0000-00000B020000}"/>
    <cellStyle name="Output 7" xfId="669" xr:uid="{00000000-0005-0000-0000-00000C020000}"/>
    <cellStyle name="Output 8" xfId="662" xr:uid="{00000000-0005-0000-0000-00000D020000}"/>
    <cellStyle name="Output 9" xfId="685" xr:uid="{00000000-0005-0000-0000-00000E020000}"/>
    <cellStyle name="Output_Acquis_CapitalCost " xfId="561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2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3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4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5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6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" xfId="2" builtinId="5"/>
    <cellStyle name="Percent [0]" xfId="272" xr:uid="{00000000-0005-0000-0000-000022020000}"/>
    <cellStyle name="Percent [0] 2" xfId="567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8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0" xr:uid="{00000000-0005-0000-0000-000029020000}"/>
    <cellStyle name="Percent [2] 3" xfId="569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1" xr:uid="{00000000-0005-0000-0000-00002D020000}"/>
    <cellStyle name="Percent Hard" xfId="279" xr:uid="{00000000-0005-0000-0000-00002E020000}"/>
    <cellStyle name="Percent(1)" xfId="572" xr:uid="{00000000-0005-0000-0000-00002F020000}"/>
    <cellStyle name="Percent1" xfId="280" xr:uid="{00000000-0005-0000-0000-000031020000}"/>
    <cellStyle name="PercentChange_ Pies " xfId="281" xr:uid="{00000000-0005-0000-0000-000032020000}"/>
    <cellStyle name="PercentSales" xfId="282" xr:uid="{00000000-0005-0000-0000-000033020000}"/>
    <cellStyle name="Percentual" xfId="283" xr:uid="{00000000-0005-0000-0000-000034020000}"/>
    <cellStyle name="perec" xfId="284" xr:uid="{00000000-0005-0000-0000-000035020000}"/>
    <cellStyle name="perec 2" xfId="573" xr:uid="{00000000-0005-0000-0000-000036020000}"/>
    <cellStyle name="Ponto" xfId="285" xr:uid="{00000000-0005-0000-0000-000037020000}"/>
    <cellStyle name="Porcentagem 10" xfId="286" xr:uid="{00000000-0005-0000-0000-000039020000}"/>
    <cellStyle name="Porcentagem 2" xfId="287" xr:uid="{00000000-0005-0000-0000-00003A020000}"/>
    <cellStyle name="Porcentagem 2 2" xfId="288" xr:uid="{00000000-0005-0000-0000-00003B020000}"/>
    <cellStyle name="Porcentagem 2 2 2" xfId="4" xr:uid="{00000000-0005-0000-0000-00003C020000}"/>
    <cellStyle name="Porcentagem 2 2 3" xfId="574" xr:uid="{00000000-0005-0000-0000-00003D020000}"/>
    <cellStyle name="Porcentagem 2 3" xfId="289" xr:uid="{00000000-0005-0000-0000-00003E020000}"/>
    <cellStyle name="Porcentagem 3" xfId="290" xr:uid="{00000000-0005-0000-0000-00003F020000}"/>
    <cellStyle name="Porcentagem 4" xfId="291" xr:uid="{00000000-0005-0000-0000-000040020000}"/>
    <cellStyle name="Porcentagem 4 2" xfId="409" xr:uid="{00000000-0005-0000-0000-000041020000}"/>
    <cellStyle name="Porcentagem 4 3" xfId="575" xr:uid="{00000000-0005-0000-0000-000042020000}"/>
    <cellStyle name="Porcentagem 5" xfId="292" xr:uid="{00000000-0005-0000-0000-000043020000}"/>
    <cellStyle name="Porcentagem 6" xfId="293" xr:uid="{00000000-0005-0000-0000-000044020000}"/>
    <cellStyle name="Porcentagem 7" xfId="294" xr:uid="{00000000-0005-0000-0000-000045020000}"/>
    <cellStyle name="Porcentagem 7 2" xfId="410" xr:uid="{00000000-0005-0000-0000-000046020000}"/>
    <cellStyle name="Porcentagem 8" xfId="295" xr:uid="{00000000-0005-0000-0000-000047020000}"/>
    <cellStyle name="Porcentagem 9" xfId="296" xr:uid="{00000000-0005-0000-0000-000048020000}"/>
    <cellStyle name="Profit figure" xfId="297" xr:uid="{00000000-0005-0000-0000-000049020000}"/>
    <cellStyle name="PSChar" xfId="576" xr:uid="{00000000-0005-0000-0000-00004A020000}"/>
    <cellStyle name="PSDate" xfId="577" xr:uid="{00000000-0005-0000-0000-00004B020000}"/>
    <cellStyle name="PSDec" xfId="578" xr:uid="{00000000-0005-0000-0000-00004C020000}"/>
    <cellStyle name="PSHeading" xfId="579" xr:uid="{00000000-0005-0000-0000-00004D020000}"/>
    <cellStyle name="PSInt" xfId="580" xr:uid="{00000000-0005-0000-0000-00004E020000}"/>
    <cellStyle name="PSSpacer" xfId="581" xr:uid="{00000000-0005-0000-0000-00004F020000}"/>
    <cellStyle name="rate" xfId="298" xr:uid="{00000000-0005-0000-0000-000050020000}"/>
    <cellStyle name="rate 2" xfId="582" xr:uid="{00000000-0005-0000-0000-000051020000}"/>
    <cellStyle name="Ratio" xfId="299" xr:uid="{00000000-0005-0000-0000-000052020000}"/>
    <cellStyle name="Ratio 2" xfId="300" xr:uid="{00000000-0005-0000-0000-000053020000}"/>
    <cellStyle name="Ratio 2 2" xfId="584" xr:uid="{00000000-0005-0000-0000-000054020000}"/>
    <cellStyle name="Ratio 3" xfId="583" xr:uid="{00000000-0005-0000-0000-000055020000}"/>
    <cellStyle name="Ratio Comma" xfId="301" xr:uid="{00000000-0005-0000-0000-000056020000}"/>
    <cellStyle name="Ratio Comma 2" xfId="302" xr:uid="{00000000-0005-0000-0000-000057020000}"/>
    <cellStyle name="Ratio Comma 3" xfId="585" xr:uid="{00000000-0005-0000-0000-000058020000}"/>
    <cellStyle name="Ratio_COMPS SUMMARY11" xfId="303" xr:uid="{00000000-0005-0000-0000-000059020000}"/>
    <cellStyle name="RatioX_ Pies " xfId="304" xr:uid="{00000000-0005-0000-0000-00005A020000}"/>
    <cellStyle name="Red font" xfId="305" xr:uid="{00000000-0005-0000-0000-00005B020000}"/>
    <cellStyle name="Red font 2" xfId="586" xr:uid="{00000000-0005-0000-0000-00005C020000}"/>
    <cellStyle name="Red Text" xfId="306" xr:uid="{00000000-0005-0000-0000-00005D020000}"/>
    <cellStyle name="Red Text 2" xfId="307" xr:uid="{00000000-0005-0000-0000-00005E020000}"/>
    <cellStyle name="Red Text 3" xfId="587" xr:uid="{00000000-0005-0000-0000-00005F020000}"/>
    <cellStyle name="Renata" xfId="308" xr:uid="{00000000-0005-0000-0000-000060020000}"/>
    <cellStyle name="Renata I" xfId="309" xr:uid="{00000000-0005-0000-0000-000061020000}"/>
    <cellStyle name="Renata II" xfId="310" xr:uid="{00000000-0005-0000-0000-000062020000}"/>
    <cellStyle name="Renata III" xfId="311" xr:uid="{00000000-0005-0000-0000-000063020000}"/>
    <cellStyle name="Renata_Country Risk November" xfId="312" xr:uid="{00000000-0005-0000-0000-000064020000}"/>
    <cellStyle name="Right" xfId="313" xr:uid="{00000000-0005-0000-0000-000065020000}"/>
    <cellStyle name="Right 2" xfId="314" xr:uid="{00000000-0005-0000-0000-000066020000}"/>
    <cellStyle name="Right 3" xfId="588" xr:uid="{00000000-0005-0000-0000-000067020000}"/>
    <cellStyle name="SAPOutput" xfId="315" xr:uid="{00000000-0005-0000-0000-000068020000}"/>
    <cellStyle name="SAPOutput 2" xfId="316" xr:uid="{00000000-0005-0000-0000-000069020000}"/>
    <cellStyle name="SAPOutput 2 2" xfId="590" xr:uid="{00000000-0005-0000-0000-00006A020000}"/>
    <cellStyle name="SAPOutput 3" xfId="589" xr:uid="{00000000-0005-0000-0000-00006B020000}"/>
    <cellStyle name="ScripFactor_ Pies " xfId="317" xr:uid="{00000000-0005-0000-0000-00006C020000}"/>
    <cellStyle name="Section" xfId="318" xr:uid="{00000000-0005-0000-0000-00006D020000}"/>
    <cellStyle name="Section 2" xfId="319" xr:uid="{00000000-0005-0000-0000-00006E020000}"/>
    <cellStyle name="Section 3" xfId="591" xr:uid="{00000000-0005-0000-0000-00006F020000}"/>
    <cellStyle name="Separador de milhares 2" xfId="320" xr:uid="{00000000-0005-0000-0000-000070020000}"/>
    <cellStyle name="Separador de milhares 2 2" xfId="321" xr:uid="{00000000-0005-0000-0000-000071020000}"/>
    <cellStyle name="Separador de milhares 2 3" xfId="322" xr:uid="{00000000-0005-0000-0000-000072020000}"/>
    <cellStyle name="Separador de milhares 2 3 2" xfId="411" xr:uid="{00000000-0005-0000-0000-000073020000}"/>
    <cellStyle name="Separador de milhares 3" xfId="323" xr:uid="{00000000-0005-0000-0000-000074020000}"/>
    <cellStyle name="Separador de milhares 3 2" xfId="324" xr:uid="{00000000-0005-0000-0000-000075020000}"/>
    <cellStyle name="Separador de milhares 3 2 2" xfId="412" xr:uid="{00000000-0005-0000-0000-000076020000}"/>
    <cellStyle name="Separador de milhares 4" xfId="325" xr:uid="{00000000-0005-0000-0000-000077020000}"/>
    <cellStyle name="Separador de milhares 4 2" xfId="413" xr:uid="{00000000-0005-0000-0000-000078020000}"/>
    <cellStyle name="Separador de milhares 5" xfId="326" xr:uid="{00000000-0005-0000-0000-000079020000}"/>
    <cellStyle name="Separador de milhares 6" xfId="327" xr:uid="{00000000-0005-0000-0000-00007A020000}"/>
    <cellStyle name="Separador de milhares 7" xfId="328" xr:uid="{00000000-0005-0000-0000-00007B020000}"/>
    <cellStyle name="Separador de milhares 7 2" xfId="414" xr:uid="{00000000-0005-0000-0000-00007C020000}"/>
    <cellStyle name="Shaded" xfId="329" xr:uid="{00000000-0005-0000-0000-00007D020000}"/>
    <cellStyle name="Shaded 2" xfId="330" xr:uid="{00000000-0005-0000-0000-00007E020000}"/>
    <cellStyle name="Shaded 3" xfId="592" xr:uid="{00000000-0005-0000-0000-00007F020000}"/>
    <cellStyle name="Standard_Plan Bil 6  " xfId="331" xr:uid="{00000000-0005-0000-0000-000080020000}"/>
    <cellStyle name="Stock Comma" xfId="332" xr:uid="{00000000-0005-0000-0000-000081020000}"/>
    <cellStyle name="Stock Price" xfId="333" xr:uid="{00000000-0005-0000-0000-000082020000}"/>
    <cellStyle name="Stock Price 2" xfId="334" xr:uid="{00000000-0005-0000-0000-000083020000}"/>
    <cellStyle name="Stock Price 3" xfId="593" xr:uid="{00000000-0005-0000-0000-000084020000}"/>
    <cellStyle name="Subhead" xfId="335" xr:uid="{00000000-0005-0000-0000-000085020000}"/>
    <cellStyle name="Subhead 2" xfId="336" xr:uid="{00000000-0005-0000-0000-000086020000}"/>
    <cellStyle name="Subhead 3" xfId="594" xr:uid="{00000000-0005-0000-0000-000087020000}"/>
    <cellStyle name="Subtotal_left" xfId="337" xr:uid="{00000000-0005-0000-0000-000088020000}"/>
    <cellStyle name="SwitchCell" xfId="338" xr:uid="{00000000-0005-0000-0000-000089020000}"/>
    <cellStyle name="SwitchCell 2" xfId="595" xr:uid="{00000000-0005-0000-0000-00008A020000}"/>
    <cellStyle name="Table Col Head" xfId="339" xr:uid="{00000000-0005-0000-0000-00008B020000}"/>
    <cellStyle name="Table Col Head 2" xfId="340" xr:uid="{00000000-0005-0000-0000-00008C020000}"/>
    <cellStyle name="Table Col Head 3" xfId="596" xr:uid="{00000000-0005-0000-0000-00008D020000}"/>
    <cellStyle name="Table Sub Head" xfId="341" xr:uid="{00000000-0005-0000-0000-00008E020000}"/>
    <cellStyle name="Table Sub Head 2" xfId="342" xr:uid="{00000000-0005-0000-0000-00008F020000}"/>
    <cellStyle name="Table Sub Head 3" xfId="597" xr:uid="{00000000-0005-0000-0000-000090020000}"/>
    <cellStyle name="Table Title" xfId="343" xr:uid="{00000000-0005-0000-0000-000091020000}"/>
    <cellStyle name="Table Title 2" xfId="344" xr:uid="{00000000-0005-0000-0000-000092020000}"/>
    <cellStyle name="Table Title 3" xfId="598" xr:uid="{00000000-0005-0000-0000-000093020000}"/>
    <cellStyle name="Table Units" xfId="345" xr:uid="{00000000-0005-0000-0000-000094020000}"/>
    <cellStyle name="Table Units 2" xfId="346" xr:uid="{00000000-0005-0000-0000-000095020000}"/>
    <cellStyle name="Table Units 3" xfId="599" xr:uid="{00000000-0005-0000-0000-000096020000}"/>
    <cellStyle name="TableBorder" xfId="347" xr:uid="{00000000-0005-0000-0000-000097020000}"/>
    <cellStyle name="TableBorder 2" xfId="600" xr:uid="{00000000-0005-0000-0000-000098020000}"/>
    <cellStyle name="TableColumnHeader" xfId="348" xr:uid="{00000000-0005-0000-0000-000099020000}"/>
    <cellStyle name="TableColumnHeader 2" xfId="625" xr:uid="{00000000-0005-0000-0000-00009A020000}"/>
    <cellStyle name="TableColumnHeader 2 2" xfId="709" xr:uid="{00000000-0005-0000-0000-00009B020000}"/>
    <cellStyle name="TableColumnHeader 2 3" xfId="649" xr:uid="{00000000-0005-0000-0000-00009C020000}"/>
    <cellStyle name="TableColumnHeader 2 4" xfId="705" xr:uid="{00000000-0005-0000-0000-00009D020000}"/>
    <cellStyle name="TableColumnHeader 2 5" xfId="707" xr:uid="{00000000-0005-0000-0000-00009E020000}"/>
    <cellStyle name="TableColumnHeader 2 6" xfId="676" xr:uid="{00000000-0005-0000-0000-00009F020000}"/>
    <cellStyle name="TableColumnHeader 2 7" xfId="788" xr:uid="{00000000-0005-0000-0000-0000A0020000}"/>
    <cellStyle name="TableColumnHeader 2 8" xfId="791" xr:uid="{00000000-0005-0000-0000-0000A1020000}"/>
    <cellStyle name="TableColumnHeader 3" xfId="725" xr:uid="{00000000-0005-0000-0000-0000A2020000}"/>
    <cellStyle name="TableColumnHeader 4" xfId="687" xr:uid="{00000000-0005-0000-0000-0000A3020000}"/>
    <cellStyle name="TableColumnHeader 5" xfId="638" xr:uid="{00000000-0005-0000-0000-0000A4020000}"/>
    <cellStyle name="TableColumnHeader 6" xfId="729" xr:uid="{00000000-0005-0000-0000-0000A5020000}"/>
    <cellStyle name="TableColumnHeader 7" xfId="663" xr:uid="{00000000-0005-0000-0000-0000A6020000}"/>
    <cellStyle name="TableColumnHeader 8" xfId="781" xr:uid="{00000000-0005-0000-0000-0000A7020000}"/>
    <cellStyle name="TableColumnHeader 9" xfId="772" xr:uid="{00000000-0005-0000-0000-0000A8020000}"/>
    <cellStyle name="TableContents" xfId="349" xr:uid="{00000000-0005-0000-0000-0000A9020000}"/>
    <cellStyle name="TableContentsSmall" xfId="350" xr:uid="{00000000-0005-0000-0000-0000AA020000}"/>
    <cellStyle name="TableContentsVSmall" xfId="351" xr:uid="{00000000-0005-0000-0000-0000AB020000}"/>
    <cellStyle name="TableContentsVSmall 2" xfId="601" xr:uid="{00000000-0005-0000-0000-0000AC020000}"/>
    <cellStyle name="TableHeadColMulti" xfId="352" xr:uid="{00000000-0005-0000-0000-0000AD020000}"/>
    <cellStyle name="TableHeadColStd" xfId="353" xr:uid="{00000000-0005-0000-0000-0000AE020000}"/>
    <cellStyle name="TableHeadColThin" xfId="354" xr:uid="{00000000-0005-0000-0000-0000AF020000}"/>
    <cellStyle name="TableHeading" xfId="355" xr:uid="{00000000-0005-0000-0000-0000B0020000}"/>
    <cellStyle name="TableHeading 2" xfId="602" xr:uid="{00000000-0005-0000-0000-0000B1020000}"/>
    <cellStyle name="TableHeadLeft" xfId="356" xr:uid="{00000000-0005-0000-0000-0000B2020000}"/>
    <cellStyle name="TableHighlight" xfId="357" xr:uid="{00000000-0005-0000-0000-0000B3020000}"/>
    <cellStyle name="TableLineAboveCell" xfId="358" xr:uid="{00000000-0005-0000-0000-0000B4020000}"/>
    <cellStyle name="TableLineAboveCell 10" xfId="771" xr:uid="{00000000-0005-0000-0000-0000B5020000}"/>
    <cellStyle name="TableLineAboveCell 2" xfId="693" xr:uid="{00000000-0005-0000-0000-0000B6020000}"/>
    <cellStyle name="TableLineAboveCell 3" xfId="645" xr:uid="{00000000-0005-0000-0000-0000B7020000}"/>
    <cellStyle name="TableLineAboveCell 4" xfId="674" xr:uid="{00000000-0005-0000-0000-0000B8020000}"/>
    <cellStyle name="TableLineAboveCell 5" xfId="734" xr:uid="{00000000-0005-0000-0000-0000B9020000}"/>
    <cellStyle name="TableLineAboveCell 6" xfId="737" xr:uid="{00000000-0005-0000-0000-0000BA020000}"/>
    <cellStyle name="TableLineAboveCell 7" xfId="739" xr:uid="{00000000-0005-0000-0000-0000BB020000}"/>
    <cellStyle name="TableLineAboveCell 8" xfId="777" xr:uid="{00000000-0005-0000-0000-0000BC020000}"/>
    <cellStyle name="TableLineAboveCell 9" xfId="764" xr:uid="{00000000-0005-0000-0000-0000BD020000}"/>
    <cellStyle name="TableLineBelowCell" xfId="359" xr:uid="{00000000-0005-0000-0000-0000BE020000}"/>
    <cellStyle name="TableLineBelowCell 2" xfId="626" xr:uid="{00000000-0005-0000-0000-0000BF020000}"/>
    <cellStyle name="TableNote" xfId="360" xr:uid="{00000000-0005-0000-0000-0000C0020000}"/>
    <cellStyle name="TableNote 2" xfId="603" xr:uid="{00000000-0005-0000-0000-0000C1020000}"/>
    <cellStyle name="TableNotes" xfId="361" xr:uid="{00000000-0005-0000-0000-0000C2020000}"/>
    <cellStyle name="TableNotes 2" xfId="604" xr:uid="{00000000-0005-0000-0000-0000C3020000}"/>
    <cellStyle name="TableRowBeforeTotal" xfId="362" xr:uid="{00000000-0005-0000-0000-0000C4020000}"/>
    <cellStyle name="TableSpaceCreator" xfId="363" xr:uid="{00000000-0005-0000-0000-0000C5020000}"/>
    <cellStyle name="TableSpaceCreatorSmall" xfId="364" xr:uid="{00000000-0005-0000-0000-0000C6020000}"/>
    <cellStyle name="TableSubtotalData" xfId="365" xr:uid="{00000000-0005-0000-0000-0000C7020000}"/>
    <cellStyle name="TableSubtotalText" xfId="366" xr:uid="{00000000-0005-0000-0000-0000C8020000}"/>
    <cellStyle name="TableTitle" xfId="367" xr:uid="{00000000-0005-0000-0000-0000C9020000}"/>
    <cellStyle name="TableTitleSub" xfId="368" xr:uid="{00000000-0005-0000-0000-0000CA020000}"/>
    <cellStyle name="TableTotalData" xfId="369" xr:uid="{00000000-0005-0000-0000-0000CB020000}"/>
    <cellStyle name="TableTotalText" xfId="370" xr:uid="{00000000-0005-0000-0000-0000CC020000}"/>
    <cellStyle name="Test" xfId="371" xr:uid="{00000000-0005-0000-0000-0000CD020000}"/>
    <cellStyle name="Test 2" xfId="372" xr:uid="{00000000-0005-0000-0000-0000CE020000}"/>
    <cellStyle name="Test 3" xfId="605" xr:uid="{00000000-0005-0000-0000-0000CF020000}"/>
    <cellStyle name="test a style" xfId="373" xr:uid="{00000000-0005-0000-0000-0000D0020000}"/>
    <cellStyle name="test a style 2" xfId="627" xr:uid="{00000000-0005-0000-0000-0000D1020000}"/>
    <cellStyle name="Test_Cremer - PIPE Model v10" xfId="374" xr:uid="{00000000-0005-0000-0000-0000D2020000}"/>
    <cellStyle name="TFCF" xfId="375" xr:uid="{00000000-0005-0000-0000-0000D3020000}"/>
    <cellStyle name="times" xfId="376" xr:uid="{00000000-0005-0000-0000-0000D4020000}"/>
    <cellStyle name="times 2" xfId="606" xr:uid="{00000000-0005-0000-0000-0000D5020000}"/>
    <cellStyle name="Title" xfId="377" xr:uid="{00000000-0005-0000-0000-0000D6020000}"/>
    <cellStyle name="Title 2" xfId="378" xr:uid="{00000000-0005-0000-0000-0000D7020000}"/>
    <cellStyle name="Title 2 2" xfId="628" xr:uid="{00000000-0005-0000-0000-0000D8020000}"/>
    <cellStyle name="Title 3" xfId="607" xr:uid="{00000000-0005-0000-0000-0000D9020000}"/>
    <cellStyle name="Title 4" xfId="629" xr:uid="{00000000-0005-0000-0000-0000DA020000}"/>
    <cellStyle name="title1" xfId="379" xr:uid="{00000000-0005-0000-0000-0000DB020000}"/>
    <cellStyle name="title2" xfId="380" xr:uid="{00000000-0005-0000-0000-0000DC020000}"/>
    <cellStyle name="title2 2" xfId="381" xr:uid="{00000000-0005-0000-0000-0000DD020000}"/>
    <cellStyle name="title2 2 2" xfId="609" xr:uid="{00000000-0005-0000-0000-0000DE020000}"/>
    <cellStyle name="title2 3" xfId="608" xr:uid="{00000000-0005-0000-0000-0000DF020000}"/>
    <cellStyle name="Titulo1" xfId="382" xr:uid="{00000000-0005-0000-0000-0000E0020000}"/>
    <cellStyle name="Titulo2" xfId="383" xr:uid="{00000000-0005-0000-0000-0000E1020000}"/>
    <cellStyle name="TOC" xfId="384" xr:uid="{00000000-0005-0000-0000-0000E2020000}"/>
    <cellStyle name="Top Edge" xfId="385" xr:uid="{00000000-0005-0000-0000-0000E3020000}"/>
    <cellStyle name="Top Edge 2" xfId="386" xr:uid="{00000000-0005-0000-0000-0000E4020000}"/>
    <cellStyle name="Top Edge 3" xfId="610" xr:uid="{00000000-0005-0000-0000-0000E5020000}"/>
    <cellStyle name="TopGrey" xfId="387" xr:uid="{00000000-0005-0000-0000-0000E6020000}"/>
    <cellStyle name="TopGrey 2" xfId="388" xr:uid="{00000000-0005-0000-0000-0000E7020000}"/>
    <cellStyle name="TopGrey 3" xfId="611" xr:uid="{00000000-0005-0000-0000-0000E8020000}"/>
    <cellStyle name="Topline" xfId="389" xr:uid="{00000000-0005-0000-0000-0000E9020000}"/>
    <cellStyle name="Topline 2" xfId="630" xr:uid="{00000000-0005-0000-0000-0000EA020000}"/>
    <cellStyle name="Topline 2 2" xfId="633" xr:uid="{00000000-0005-0000-0000-0000EB020000}"/>
    <cellStyle name="Topline 2 3" xfId="642" xr:uid="{00000000-0005-0000-0000-0000EC020000}"/>
    <cellStyle name="Topline 2 4" xfId="661" xr:uid="{00000000-0005-0000-0000-0000ED020000}"/>
    <cellStyle name="Topline 2 5" xfId="700" xr:uid="{00000000-0005-0000-0000-0000EE020000}"/>
    <cellStyle name="Topline 2 6" xfId="686" xr:uid="{00000000-0005-0000-0000-0000EF020000}"/>
    <cellStyle name="Topline 2 7" xfId="789" xr:uid="{00000000-0005-0000-0000-0000F0020000}"/>
    <cellStyle name="Topline 2 8" xfId="792" xr:uid="{00000000-0005-0000-0000-0000F1020000}"/>
    <cellStyle name="Topline 3" xfId="723" xr:uid="{00000000-0005-0000-0000-0000F2020000}"/>
    <cellStyle name="Topline 4" xfId="720" xr:uid="{00000000-0005-0000-0000-0000F3020000}"/>
    <cellStyle name="Topline 5" xfId="714" xr:uid="{00000000-0005-0000-0000-0000F4020000}"/>
    <cellStyle name="Topline 6" xfId="713" xr:uid="{00000000-0005-0000-0000-0000F5020000}"/>
    <cellStyle name="Topline 7" xfId="668" xr:uid="{00000000-0005-0000-0000-0000F6020000}"/>
    <cellStyle name="Topline 8" xfId="748" xr:uid="{00000000-0005-0000-0000-0000F7020000}"/>
    <cellStyle name="Topline 9" xfId="751" xr:uid="{00000000-0005-0000-0000-0000F8020000}"/>
    <cellStyle name="ubordinated Debt" xfId="390" xr:uid="{00000000-0005-0000-0000-0000F9020000}"/>
    <cellStyle name="ubordinated Debt 2" xfId="391" xr:uid="{00000000-0005-0000-0000-0000FA020000}"/>
    <cellStyle name="ubordinated Debt 3" xfId="612" xr:uid="{00000000-0005-0000-0000-0000FB020000}"/>
    <cellStyle name="Vírgula 2" xfId="393" xr:uid="{00000000-0005-0000-0000-0000FD020000}"/>
    <cellStyle name="Vírgula 2 2" xfId="613" xr:uid="{00000000-0005-0000-0000-0000FE020000}"/>
    <cellStyle name="Vírgula 3" xfId="394" xr:uid="{00000000-0005-0000-0000-0000FF020000}"/>
    <cellStyle name="Vírgula 3 2" xfId="3" xr:uid="{00000000-0005-0000-0000-000000030000}"/>
    <cellStyle name="Vírgula 3 2 2" xfId="415" xr:uid="{00000000-0005-0000-0000-000001030000}"/>
    <cellStyle name="Vírgula 3 3" xfId="614" xr:uid="{00000000-0005-0000-0000-000002030000}"/>
    <cellStyle name="Vírgula 4" xfId="395" xr:uid="{00000000-0005-0000-0000-000003030000}"/>
    <cellStyle name="Vírgula 4 2" xfId="416" xr:uid="{00000000-0005-0000-0000-000004030000}"/>
    <cellStyle name="Vírgula 4 3" xfId="615" xr:uid="{00000000-0005-0000-0000-000005030000}"/>
    <cellStyle name="Vírgula 5" xfId="396" xr:uid="{00000000-0005-0000-0000-000006030000}"/>
    <cellStyle name="Vírgula 5 2" xfId="417" xr:uid="{00000000-0005-0000-0000-000007030000}"/>
    <cellStyle name="Vírgula 6" xfId="397" xr:uid="{00000000-0005-0000-0000-000008030000}"/>
    <cellStyle name="Vírgula 7" xfId="392" xr:uid="{00000000-0005-0000-0000-000009030000}"/>
    <cellStyle name="Vírgula 8" xfId="631" xr:uid="{00000000-0005-0000-0000-00000A030000}"/>
    <cellStyle name="Vírgula 9" xfId="7" xr:uid="{00000000-0005-0000-0000-00000B030000}"/>
    <cellStyle name="Vírgula 9 2" xfId="632" xr:uid="{00000000-0005-0000-0000-00000C030000}"/>
    <cellStyle name="Vírgula 9 3" xfId="743" xr:uid="{00000000-0005-0000-0000-00000D030000}"/>
    <cellStyle name="Vírgula 9 4" xfId="786" xr:uid="{00000000-0005-0000-0000-00000E030000}"/>
    <cellStyle name="Währung [0]_Plan Bil 6  " xfId="398" xr:uid="{00000000-0005-0000-0000-00000F030000}"/>
    <cellStyle name="Währung_Plan Bil 6  " xfId="399" xr:uid="{00000000-0005-0000-0000-000010030000}"/>
    <cellStyle name="Warburg" xfId="400" xr:uid="{00000000-0005-0000-0000-000011030000}"/>
    <cellStyle name="Warburg 2" xfId="401" xr:uid="{00000000-0005-0000-0000-000012030000}"/>
    <cellStyle name="Warburg 2 2" xfId="617" xr:uid="{00000000-0005-0000-0000-000013030000}"/>
    <cellStyle name="Warburg 3" xfId="616" xr:uid="{00000000-0005-0000-0000-000014030000}"/>
    <cellStyle name="Warning Text" xfId="618" xr:uid="{00000000-0005-0000-0000-000015030000}"/>
    <cellStyle name="WideFontText" xfId="402" xr:uid="{00000000-0005-0000-0000-000016030000}"/>
    <cellStyle name="Year" xfId="403" xr:uid="{00000000-0005-0000-0000-000017030000}"/>
    <cellStyle name="YearE_ Pies " xfId="404" xr:uid="{00000000-0005-0000-0000-000018030000}"/>
    <cellStyle name="YesNo" xfId="405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>
    <xdr:from>
      <xdr:col>1</xdr:col>
      <xdr:colOff>119064</xdr:colOff>
      <xdr:row>10</xdr:row>
      <xdr:rowOff>174625</xdr:rowOff>
    </xdr:from>
    <xdr:to>
      <xdr:col>5</xdr:col>
      <xdr:colOff>484187</xdr:colOff>
      <xdr:row>16</xdr:row>
      <xdr:rowOff>154958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3E302D2-8B0F-DDFC-8190-7DA1936B89AD}"/>
            </a:ext>
          </a:extLst>
        </xdr:cNvPr>
        <xdr:cNvGrpSpPr/>
      </xdr:nvGrpSpPr>
      <xdr:grpSpPr>
        <a:xfrm>
          <a:off x="285752" y="2520156"/>
          <a:ext cx="9925841" cy="1123333"/>
          <a:chOff x="293689" y="2524125"/>
          <a:chExt cx="10406061" cy="112333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2279B0-5FD3-5E82-5630-EFAAF43D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7500" y="2524125"/>
            <a:ext cx="10382250" cy="69956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9177990-D558-B3A5-1C78-9A4089D62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3689" y="3055940"/>
            <a:ext cx="10374312" cy="591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ALIG~1\AppData\Local\Temp\Rar$DI00.564\Arvore_EBITDA%20%20Budget_v14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RI\EarningsRelease\2016\4T16\Base%20de%20Dados\Controladoria\C&#243;pia%20de%20Arvore_EBITDA%20%20Budget_v2GEST&#195;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&#225;lises_Controladoria/Resultado/2022/Ferramenta%20Ebitda/FERRAMENTA%20DE%20TEND&#202;NCIA%20v100%2019102022%20(Real%20Set,%20Forecast%204T,%20Forecast%20Desafio,%20Budget%20202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ARVORE"/>
      <sheetName val="TABELA"/>
      <sheetName val="TABELA_MARCA"/>
      <sheetName val="Tabela_Ponte_Dados_Pre"/>
      <sheetName val="PONTE_AREZZO_CO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Plan1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F22" t="str">
            <v>Planejamento2017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E Gerencial"/>
      <sheetName val="DRE Analítico"/>
      <sheetName val="DRE Marcas"/>
      <sheetName val="Impacto Marcas"/>
      <sheetName val="Mg Ebitda Marca~Canal"/>
      <sheetName val="Marca~Canal"/>
      <sheetName val="ROB Earnings"/>
      <sheetName val="ROB Marca-Canal"/>
      <sheetName val="ROB Canal-Marca"/>
      <sheetName val="Gráfico ROB"/>
      <sheetName val="SG&amp;A-ROL"/>
      <sheetName val="Mg Bruta Impacto Canal"/>
      <sheetName val="Mg Bruta Canal-Marca"/>
      <sheetName val="Mg Bruta Impacto Marca"/>
      <sheetName val="Mg Bruta Marca-Canal"/>
      <sheetName val="Gráfico MB"/>
      <sheetName val="Modelo Ponte Ebitda"/>
      <sheetName val="Modelo Ponte Ebitda Ecomm"/>
      <sheetName val="TD_DRE"/>
      <sheetName val="TD_MG_BRUTA"/>
      <sheetName val="TD_ANALITICO"/>
      <sheetName val="TD_ROB"/>
      <sheetName val="TD_SG&amp;A_ROL"/>
      <sheetName val="TD_PONTE"/>
      <sheetName val="TD_EBITDA"/>
      <sheetName val="TD_MG_EBITDA"/>
      <sheetName val="TD_MARCA_CANAL"/>
      <sheetName val="BASE_CONSOLIDADA"/>
      <sheetName val="RESUMO_PARA_DRE"/>
      <sheetName val="TD_LB_FORECAST"/>
      <sheetName val="BASE_LB_FORECAST"/>
      <sheetName val="PREMISSAS_FORECAST"/>
      <sheetName val="TD_LB_REAL"/>
      <sheetName val="BASE_LB_REAL"/>
      <sheetName val="TD_SG&amp;A"/>
      <sheetName val="BASE_SG&amp;A"/>
      <sheetName val="TD_LB_BUDGET"/>
      <sheetName val="BASE_LB_BUDGET"/>
      <sheetName val="BASE_LB_FORECAST2S"/>
      <sheetName val="APOIO"/>
      <sheetName val="FLUXO_ATUALIZ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AN2">
            <v>2022</v>
          </cell>
        </row>
      </sheetData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C5" sqref="C5:L5"/>
    </sheetView>
  </sheetViews>
  <sheetFormatPr defaultColWidth="0" defaultRowHeight="0" customHeight="1" zeroHeight="1"/>
  <cols>
    <col min="1" max="1" width="2.5703125" style="12" customWidth="1"/>
    <col min="2" max="2" width="116.140625" style="12" customWidth="1"/>
    <col min="3" max="6" width="9.140625" style="12" customWidth="1"/>
    <col min="7" max="7" width="2.5703125" style="12" customWidth="1"/>
    <col min="8" max="24" width="9.140625" style="12" hidden="1" customWidth="1"/>
    <col min="25" max="26" width="10" style="12" hidden="1" customWidth="1"/>
    <col min="27" max="16384" width="9.140625" style="12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5">
      <c r="B5" s="161" t="s">
        <v>105</v>
      </c>
    </row>
    <row r="6" spans="2:6" ht="15" customHeight="1" thickBot="1">
      <c r="B6" s="13"/>
      <c r="C6" s="13"/>
      <c r="D6" s="13"/>
      <c r="E6" s="13"/>
      <c r="F6" s="13"/>
    </row>
    <row r="7" spans="2:6" ht="15" customHeight="1" thickTop="1">
      <c r="B7" s="14"/>
      <c r="C7" s="14"/>
      <c r="D7" s="14"/>
      <c r="E7" s="14"/>
      <c r="F7" s="14"/>
    </row>
    <row r="8" spans="2:6" ht="15" customHeight="1">
      <c r="B8" s="155"/>
      <c r="C8" s="155"/>
      <c r="D8" s="155"/>
      <c r="E8" s="155"/>
      <c r="F8" s="155"/>
    </row>
    <row r="9" spans="2:6" ht="15" customHeight="1">
      <c r="B9" s="15"/>
    </row>
    <row r="10" spans="2:6" ht="15" customHeight="1">
      <c r="B10" s="16" t="s">
        <v>316</v>
      </c>
    </row>
    <row r="11" spans="2:6" ht="15" customHeight="1">
      <c r="B11" s="19"/>
    </row>
    <row r="12" spans="2:6" ht="15" customHeight="1">
      <c r="B12" s="18"/>
    </row>
    <row r="13" spans="2:6" ht="15" customHeight="1">
      <c r="B13" s="18"/>
    </row>
    <row r="14" spans="2:6" ht="15" customHeight="1">
      <c r="B14" s="16"/>
    </row>
    <row r="15" spans="2:6" ht="15" customHeight="1">
      <c r="B15" s="19"/>
    </row>
    <row r="16" spans="2:6" ht="15" customHeight="1">
      <c r="B16" s="18"/>
    </row>
    <row r="17" spans="2:6" ht="15" customHeight="1">
      <c r="B17" s="15"/>
    </row>
    <row r="18" spans="2:6" ht="15" customHeight="1">
      <c r="B18" s="16"/>
    </row>
    <row r="19" spans="2:6" ht="15" customHeight="1">
      <c r="B19" s="17"/>
    </row>
    <row r="20" spans="2:6" ht="15" customHeight="1">
      <c r="B20" s="18"/>
    </row>
    <row r="21" spans="2:6" ht="15" customHeight="1" thickBot="1">
      <c r="B21" s="13"/>
      <c r="C21" s="13"/>
      <c r="D21" s="13"/>
      <c r="E21" s="13"/>
      <c r="F21" s="13"/>
    </row>
    <row r="22" spans="2:6" ht="15" customHeight="1" thickTop="1">
      <c r="B22" s="14"/>
      <c r="C22" s="14"/>
      <c r="D22" s="14"/>
      <c r="E22" s="14"/>
      <c r="F22" s="14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88DC-AAB3-462A-A200-AA5C1B4EF0C6}">
  <dimension ref="A1:N5"/>
  <sheetViews>
    <sheetView tabSelected="1" workbookViewId="0">
      <selection activeCell="P21" sqref="P21"/>
    </sheetView>
  </sheetViews>
  <sheetFormatPr defaultRowHeight="15"/>
  <cols>
    <col min="1" max="1" width="21" bestFit="1" customWidth="1"/>
  </cols>
  <sheetData>
    <row r="1" spans="1:14">
      <c r="A1" t="s">
        <v>322</v>
      </c>
      <c r="B1" s="30">
        <v>2010</v>
      </c>
      <c r="C1" s="30">
        <v>2011</v>
      </c>
      <c r="D1" s="30">
        <v>2012</v>
      </c>
      <c r="E1" s="30">
        <v>2013</v>
      </c>
      <c r="F1" s="30">
        <v>2014</v>
      </c>
      <c r="G1" s="30">
        <v>2015</v>
      </c>
      <c r="H1" s="30">
        <v>2016</v>
      </c>
      <c r="I1" s="30">
        <v>2017</v>
      </c>
      <c r="J1" s="30">
        <v>2018</v>
      </c>
      <c r="K1" s="30">
        <v>2019</v>
      </c>
      <c r="L1" s="30">
        <v>2020</v>
      </c>
      <c r="M1" s="30">
        <v>2021</v>
      </c>
      <c r="N1" s="30">
        <v>2022</v>
      </c>
    </row>
    <row r="2" spans="1:14">
      <c r="A2" t="s">
        <v>318</v>
      </c>
      <c r="B2">
        <f>'Balanço Patrimonial'!B6/(-DRE!B4/365)</f>
        <v>52.472695331991019</v>
      </c>
      <c r="C2">
        <f>'Balanço Patrimonial'!C6/(-DRE!C4/365)</f>
        <v>52.694476833808132</v>
      </c>
      <c r="D2">
        <f>'Balanço Patrimonial'!D6/(-DRE!D4/365)</f>
        <v>57.351549700611294</v>
      </c>
      <c r="E2">
        <f>'Balanço Patrimonial'!E6/(-DRE!E4/365)</f>
        <v>57.824286327579493</v>
      </c>
      <c r="F2">
        <f>'Balanço Patrimonial'!F6/(-DRE!F4/365)</f>
        <v>59.339334917296526</v>
      </c>
      <c r="G2">
        <f>'Balanço Patrimonial'!G6/(-DRE!G4/365)</f>
        <v>60.554767023755232</v>
      </c>
      <c r="H2">
        <f>'Balanço Patrimonial'!H6/(-DRE!H4/365)</f>
        <v>58.456594457890027</v>
      </c>
      <c r="I2">
        <f>'Balanço Patrimonial'!I6/(-DRE!I4/365)</f>
        <v>56.227970453213281</v>
      </c>
      <c r="J2">
        <f>'Balanço Patrimonial'!J6/(-DRE!J4/365)</f>
        <v>67.481788681349641</v>
      </c>
      <c r="K2">
        <f>'Balanço Patrimonial'!K6/(-DRE!K4/365)</f>
        <v>72.511524103499454</v>
      </c>
      <c r="L2">
        <f>'Balanço Patrimonial'!L6/(-DRE!L4/365)</f>
        <v>127.03961214627311</v>
      </c>
      <c r="M2">
        <f>'Balanço Patrimonial'!M6/(-DRE!M4/365)</f>
        <v>118.70780141024743</v>
      </c>
      <c r="N2">
        <f>'Balanço Patrimonial'!N6/(-DRE!N4/365)</f>
        <v>144.50697710672114</v>
      </c>
    </row>
    <row r="3" spans="1:14">
      <c r="A3" t="s">
        <v>319</v>
      </c>
      <c r="B3">
        <f>'Balanço Patrimonial'!B5/(DRE!B3/365)</f>
        <v>84.557509604059462</v>
      </c>
      <c r="C3">
        <f>'Balanço Patrimonial'!C5/(DRE!C3/365)</f>
        <v>96.552229138279856</v>
      </c>
      <c r="D3">
        <f>'Balanço Patrimonial'!D5/(DRE!D3/365)</f>
        <v>88.565436672533892</v>
      </c>
      <c r="E3">
        <f>'Balanço Patrimonial'!E5/(DRE!E3/365)</f>
        <v>93.812519338490134</v>
      </c>
      <c r="F3">
        <f>'Balanço Patrimonial'!F5/(DRE!F3/365)</f>
        <v>96.340948682695569</v>
      </c>
      <c r="G3">
        <f>'Balanço Patrimonial'!G5/(DRE!G3/365)</f>
        <v>91.376624611630646</v>
      </c>
      <c r="H3">
        <f>'Balanço Patrimonial'!H5/(DRE!H3/365)</f>
        <v>92.877919243612979</v>
      </c>
      <c r="I3">
        <f>'Balanço Patrimonial'!I5/(DRE!I3/365)</f>
        <v>90.400998882436568</v>
      </c>
      <c r="J3">
        <f>'Balanço Patrimonial'!J5/(DRE!J3/365)</f>
        <v>91.504209600333624</v>
      </c>
      <c r="K3">
        <f>'Balanço Patrimonial'!K5/(DRE!K3/365)</f>
        <v>89.859596780676924</v>
      </c>
      <c r="L3">
        <f>'Balanço Patrimonial'!L5/(DRE!L3/365)</f>
        <v>137.38017538743125</v>
      </c>
      <c r="M3">
        <f>'Balanço Patrimonial'!M5/(DRE!M3/365)</f>
        <v>98.658446618079651</v>
      </c>
      <c r="N3">
        <f>'Balanço Patrimonial'!N5/(DRE!N3/365)</f>
        <v>74.796392114180279</v>
      </c>
    </row>
    <row r="4" spans="1:14">
      <c r="A4" t="s">
        <v>320</v>
      </c>
      <c r="B4">
        <f>-'Balanço Patrimonial'!B26/(-DRE!B4/365)</f>
        <v>-30.868060141270309</v>
      </c>
      <c r="C4">
        <f>-'Balanço Patrimonial'!C26/(-DRE!C4/365)</f>
        <v>-34.238921358311899</v>
      </c>
      <c r="D4">
        <f>-'Balanço Patrimonial'!D26/(-DRE!D4/365)</f>
        <v>-26.747684646862798</v>
      </c>
      <c r="E4">
        <f>-'Balanço Patrimonial'!E26/(-DRE!E4/365)</f>
        <v>-23.68398737008382</v>
      </c>
      <c r="F4">
        <f>-'Balanço Patrimonial'!F26/(-DRE!F4/365)</f>
        <v>-42.519135998916809</v>
      </c>
      <c r="G4">
        <f>-'Balanço Patrimonial'!G26/(-DRE!G4/365)</f>
        <v>-36.735082788082984</v>
      </c>
      <c r="H4">
        <f>-'Balanço Patrimonial'!H26/(-DRE!H4/365)</f>
        <v>-35.157664139054859</v>
      </c>
      <c r="I4">
        <f>-'Balanço Patrimonial'!I26/(-DRE!I4/365)</f>
        <v>-51.732764962619441</v>
      </c>
      <c r="J4">
        <f>-'Balanço Patrimonial'!J26/(-DRE!J4/365)</f>
        <v>-49.258337485360059</v>
      </c>
      <c r="K4">
        <f>-'Balanço Patrimonial'!K26/(-DRE!K4/365)</f>
        <v>-54.522102483451214</v>
      </c>
      <c r="L4">
        <f>-'Balanço Patrimonial'!L26/(-DRE!L4/365)</f>
        <v>-174.33314907409732</v>
      </c>
      <c r="M4">
        <f>-'Balanço Patrimonial'!M26/(-DRE!M4/365)</f>
        <v>-151.44258696008438</v>
      </c>
      <c r="N4">
        <f>-'Balanço Patrimonial'!N26/(-DRE!N4/365)</f>
        <v>-125.71541752901915</v>
      </c>
    </row>
    <row r="5" spans="1:14">
      <c r="A5" t="s">
        <v>321</v>
      </c>
      <c r="B5">
        <f>SUM(B2:B4)</f>
        <v>106.16214479478019</v>
      </c>
      <c r="C5">
        <f t="shared" ref="C5:N5" si="0">SUM(C2:C4)</f>
        <v>115.0077846137761</v>
      </c>
      <c r="D5">
        <f t="shared" si="0"/>
        <v>119.1693017262824</v>
      </c>
      <c r="E5">
        <f t="shared" si="0"/>
        <v>127.95281829598579</v>
      </c>
      <c r="F5">
        <f t="shared" si="0"/>
        <v>113.16114760107529</v>
      </c>
      <c r="G5">
        <f t="shared" si="0"/>
        <v>115.19630884730287</v>
      </c>
      <c r="H5">
        <f t="shared" si="0"/>
        <v>116.17684956244814</v>
      </c>
      <c r="I5">
        <f t="shared" si="0"/>
        <v>94.896204373030415</v>
      </c>
      <c r="J5">
        <f t="shared" si="0"/>
        <v>109.72766079632321</v>
      </c>
      <c r="K5">
        <f t="shared" si="0"/>
        <v>107.84901840072516</v>
      </c>
      <c r="L5">
        <f t="shared" si="0"/>
        <v>90.086638459607059</v>
      </c>
      <c r="M5">
        <f t="shared" si="0"/>
        <v>65.923661068242694</v>
      </c>
      <c r="N5">
        <f t="shared" si="0"/>
        <v>93.587951691882253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showGridLines="0" workbookViewId="0">
      <pane ySplit="1" topLeftCell="A2" activePane="bottomLeft" state="frozen"/>
      <selection activeCell="C5" sqref="C5:L5"/>
      <selection pane="bottomLeft" activeCell="C5" sqref="C5:L5"/>
    </sheetView>
  </sheetViews>
  <sheetFormatPr defaultColWidth="9.140625" defaultRowHeight="15"/>
  <cols>
    <col min="1" max="3" width="21.7109375" style="46" customWidth="1"/>
    <col min="4" max="5" width="21.7109375" style="86" customWidth="1"/>
    <col min="6" max="6" width="9.140625" style="46" customWidth="1"/>
    <col min="7" max="16384" width="9.140625" style="46"/>
  </cols>
  <sheetData>
    <row r="1" spans="1:8" ht="24.75" customHeight="1">
      <c r="A1" s="8" t="s">
        <v>113</v>
      </c>
      <c r="B1" s="8" t="s">
        <v>114</v>
      </c>
      <c r="C1" s="8" t="s">
        <v>115</v>
      </c>
      <c r="D1" s="167" t="s">
        <v>116</v>
      </c>
      <c r="E1" s="167" t="s">
        <v>117</v>
      </c>
    </row>
    <row r="2" spans="1:8" ht="15" customHeight="1">
      <c r="A2" s="37" t="s">
        <v>310</v>
      </c>
      <c r="B2" s="90"/>
      <c r="C2" s="90"/>
      <c r="D2" s="168">
        <f>SUM(D3:D5)</f>
        <v>1.53976952879</v>
      </c>
      <c r="E2" s="168">
        <f>SUM(E3:E5)</f>
        <v>214195907.05000001</v>
      </c>
      <c r="H2" s="91"/>
    </row>
    <row r="3" spans="1:8" ht="15" customHeight="1">
      <c r="A3" s="36" t="s">
        <v>128</v>
      </c>
      <c r="B3" s="24">
        <v>45236</v>
      </c>
      <c r="C3" s="24">
        <v>45258</v>
      </c>
      <c r="D3" s="190">
        <v>0.3</v>
      </c>
      <c r="E3" s="190">
        <v>32959428.280000001</v>
      </c>
      <c r="H3" s="91"/>
    </row>
    <row r="4" spans="1:8" ht="15" customHeight="1">
      <c r="A4" s="36" t="s">
        <v>217</v>
      </c>
      <c r="B4" s="24">
        <v>45236</v>
      </c>
      <c r="C4" s="24">
        <v>45258</v>
      </c>
      <c r="D4" s="169">
        <v>0.39</v>
      </c>
      <c r="E4" s="169">
        <v>87040571.719999999</v>
      </c>
      <c r="H4" s="91"/>
    </row>
    <row r="5" spans="1:8" ht="15" customHeight="1">
      <c r="A5" s="36" t="s">
        <v>217</v>
      </c>
      <c r="B5" s="189">
        <v>45103</v>
      </c>
      <c r="C5" s="189">
        <v>45170</v>
      </c>
      <c r="D5" s="190">
        <v>0.84976952879000001</v>
      </c>
      <c r="E5" s="190">
        <v>94195907.049999997</v>
      </c>
      <c r="H5" s="91"/>
    </row>
    <row r="6" spans="1:8" ht="15" customHeight="1">
      <c r="A6" s="37" t="s">
        <v>229</v>
      </c>
      <c r="B6" s="90"/>
      <c r="C6" s="90"/>
      <c r="D6" s="168">
        <f>SUM(D7:D9)</f>
        <v>1.8307345490500002</v>
      </c>
      <c r="E6" s="168">
        <f>SUM(E7:E9)</f>
        <v>201790525.54000002</v>
      </c>
      <c r="H6" s="91"/>
    </row>
    <row r="7" spans="1:8" ht="15" customHeight="1">
      <c r="A7" s="36" t="s">
        <v>217</v>
      </c>
      <c r="B7" s="189">
        <v>44907</v>
      </c>
      <c r="C7" s="189">
        <v>44956</v>
      </c>
      <c r="D7" s="190">
        <v>0.74517524313000005</v>
      </c>
      <c r="E7" s="190">
        <v>82107476.200000003</v>
      </c>
      <c r="H7" s="91"/>
    </row>
    <row r="8" spans="1:8" ht="15" customHeight="1">
      <c r="A8" s="36" t="s">
        <v>217</v>
      </c>
      <c r="B8" s="24">
        <v>44739</v>
      </c>
      <c r="C8" s="24">
        <v>44756</v>
      </c>
      <c r="D8" s="169">
        <v>0.63</v>
      </c>
      <c r="E8" s="169">
        <v>69683049.340000004</v>
      </c>
      <c r="H8" s="91"/>
    </row>
    <row r="9" spans="1:8" ht="15" customHeight="1">
      <c r="A9" s="36" t="s">
        <v>128</v>
      </c>
      <c r="B9" s="24">
        <v>44680</v>
      </c>
      <c r="C9" s="24">
        <v>44923</v>
      </c>
      <c r="D9" s="169">
        <v>0.45555930591999999</v>
      </c>
      <c r="E9" s="169">
        <v>50000000</v>
      </c>
      <c r="H9" s="91"/>
    </row>
    <row r="10" spans="1:8" ht="15" customHeight="1">
      <c r="A10" s="37" t="s">
        <v>220</v>
      </c>
      <c r="B10" s="90"/>
      <c r="C10" s="90"/>
      <c r="D10" s="168">
        <f>SUM(D11:D13)</f>
        <v>0.89865107726000004</v>
      </c>
      <c r="E10" s="168">
        <f>SUM(E11:E13)</f>
        <v>89589672.289999992</v>
      </c>
      <c r="H10" s="91"/>
    </row>
    <row r="11" spans="1:8" ht="15" customHeight="1">
      <c r="A11" s="36" t="s">
        <v>217</v>
      </c>
      <c r="B11" s="24">
        <v>44529</v>
      </c>
      <c r="C11" s="24">
        <v>44575</v>
      </c>
      <c r="D11" s="169">
        <v>0.34</v>
      </c>
      <c r="E11" s="169">
        <v>33784559.939999998</v>
      </c>
      <c r="H11" s="91"/>
    </row>
    <row r="12" spans="1:8" ht="15" customHeight="1">
      <c r="A12" s="36" t="s">
        <v>128</v>
      </c>
      <c r="B12" s="24">
        <v>44529</v>
      </c>
      <c r="C12" s="24">
        <v>44575</v>
      </c>
      <c r="D12" s="169">
        <v>0.26</v>
      </c>
      <c r="E12" s="169">
        <v>26215440.059999999</v>
      </c>
      <c r="H12" s="91"/>
    </row>
    <row r="13" spans="1:8" ht="15" customHeight="1">
      <c r="A13" s="36" t="s">
        <v>217</v>
      </c>
      <c r="B13" s="189">
        <v>44375</v>
      </c>
      <c r="C13" s="189">
        <v>44407</v>
      </c>
      <c r="D13" s="190">
        <v>0.29865107726000001</v>
      </c>
      <c r="E13" s="190">
        <v>29589672.289999999</v>
      </c>
      <c r="H13" s="91"/>
    </row>
    <row r="14" spans="1:8" ht="15" customHeight="1">
      <c r="A14" s="37" t="s">
        <v>194</v>
      </c>
      <c r="B14" s="90"/>
      <c r="C14" s="90"/>
      <c r="D14" s="168">
        <f>SUM(D15:D17)</f>
        <v>0.55664843376000006</v>
      </c>
      <c r="E14" s="168">
        <f>SUM(E15:E17)</f>
        <v>50852427.590000004</v>
      </c>
      <c r="H14" s="91"/>
    </row>
    <row r="15" spans="1:8" ht="15" customHeight="1">
      <c r="A15" s="36" t="s">
        <v>134</v>
      </c>
      <c r="B15" s="24">
        <v>44315</v>
      </c>
      <c r="C15" s="24">
        <v>44407</v>
      </c>
      <c r="D15" s="169">
        <v>2.5920769850000001E-2</v>
      </c>
      <c r="E15" s="169">
        <v>2582427.59</v>
      </c>
      <c r="H15" s="91"/>
    </row>
    <row r="16" spans="1:8" ht="15" customHeight="1">
      <c r="A16" s="36" t="s">
        <v>127</v>
      </c>
      <c r="B16" s="24">
        <v>44126</v>
      </c>
      <c r="C16" s="24">
        <v>44188</v>
      </c>
      <c r="D16" s="169">
        <v>0.29662797786</v>
      </c>
      <c r="E16" s="169">
        <v>26978492.859999999</v>
      </c>
      <c r="F16" s="107"/>
      <c r="H16" s="91"/>
    </row>
    <row r="17" spans="1:8" ht="15" customHeight="1">
      <c r="A17" s="36" t="s">
        <v>134</v>
      </c>
      <c r="B17" s="24">
        <v>44126</v>
      </c>
      <c r="C17" s="24">
        <v>44188</v>
      </c>
      <c r="D17" s="169">
        <v>0.23409968605000001</v>
      </c>
      <c r="E17" s="169">
        <v>21291507.140000001</v>
      </c>
      <c r="F17" s="107"/>
      <c r="H17" s="91"/>
    </row>
    <row r="18" spans="1:8" ht="15" customHeight="1">
      <c r="A18" s="171" t="s">
        <v>149</v>
      </c>
      <c r="B18" s="90"/>
      <c r="C18" s="90"/>
      <c r="D18" s="168">
        <f>SUM(D19:D23)</f>
        <v>1.4096720896299999</v>
      </c>
      <c r="E18" s="168">
        <f>SUM(E19:E23)</f>
        <v>127617165.91</v>
      </c>
      <c r="H18" s="91"/>
    </row>
    <row r="19" spans="1:8" ht="15" customHeight="1">
      <c r="A19" s="36" t="s">
        <v>127</v>
      </c>
      <c r="B19" s="24">
        <v>43796</v>
      </c>
      <c r="C19" s="24">
        <v>43838</v>
      </c>
      <c r="D19" s="169">
        <v>0.19528978123999999</v>
      </c>
      <c r="E19" s="169">
        <v>17761424.57</v>
      </c>
      <c r="H19" s="91"/>
    </row>
    <row r="20" spans="1:8" ht="15" customHeight="1">
      <c r="A20" s="36" t="s">
        <v>134</v>
      </c>
      <c r="B20" s="24">
        <v>43796</v>
      </c>
      <c r="C20" s="24">
        <v>43838</v>
      </c>
      <c r="D20" s="169">
        <v>7.9589326109999997E-2</v>
      </c>
      <c r="E20" s="169">
        <v>7238575.4299999997</v>
      </c>
      <c r="H20" s="91"/>
    </row>
    <row r="21" spans="1:8" ht="15" customHeight="1">
      <c r="A21" s="36" t="s">
        <v>134</v>
      </c>
      <c r="B21" s="24">
        <v>43738</v>
      </c>
      <c r="C21" s="24">
        <v>43753</v>
      </c>
      <c r="D21" s="169">
        <v>7.9974471869999994E-2</v>
      </c>
      <c r="E21" s="169">
        <v>7273604</v>
      </c>
      <c r="H21" s="91"/>
    </row>
    <row r="22" spans="1:8" ht="15" customHeight="1">
      <c r="A22" s="36" t="s">
        <v>127</v>
      </c>
      <c r="B22" s="24">
        <v>43640</v>
      </c>
      <c r="C22" s="24">
        <v>43671</v>
      </c>
      <c r="D22" s="169">
        <v>0.22379624076999999</v>
      </c>
      <c r="E22" s="169">
        <v>20343561.91</v>
      </c>
      <c r="H22" s="91"/>
    </row>
    <row r="23" spans="1:8" ht="15" customHeight="1">
      <c r="A23" s="36" t="s">
        <v>134</v>
      </c>
      <c r="B23" s="24">
        <v>43516</v>
      </c>
      <c r="C23" s="24">
        <v>43557</v>
      </c>
      <c r="D23" s="169">
        <v>0.83102226964000003</v>
      </c>
      <c r="E23" s="169">
        <v>75000000</v>
      </c>
      <c r="H23" s="91"/>
    </row>
    <row r="24" spans="1:8" ht="15" customHeight="1">
      <c r="A24" s="171" t="s">
        <v>135</v>
      </c>
      <c r="B24" s="90"/>
      <c r="C24" s="90"/>
      <c r="D24" s="168">
        <f>SUM(D25:D29)</f>
        <v>1.4462937997799998</v>
      </c>
      <c r="E24" s="168">
        <f>SUM(E25:E29)</f>
        <v>130574949.38000001</v>
      </c>
      <c r="H24" s="91"/>
    </row>
    <row r="25" spans="1:8" ht="15" customHeight="1">
      <c r="A25" s="36" t="s">
        <v>134</v>
      </c>
      <c r="B25" s="24">
        <v>43585</v>
      </c>
      <c r="C25" s="24">
        <v>43753</v>
      </c>
      <c r="D25" s="169">
        <v>0.19641373027</v>
      </c>
      <c r="E25" s="169">
        <v>17726395.920000002</v>
      </c>
      <c r="H25" s="91"/>
    </row>
    <row r="26" spans="1:8" ht="15" customHeight="1">
      <c r="A26" s="36" t="s">
        <v>127</v>
      </c>
      <c r="B26" s="24">
        <v>43451</v>
      </c>
      <c r="C26" s="24">
        <v>43480</v>
      </c>
      <c r="D26" s="169">
        <v>0.23</v>
      </c>
      <c r="E26" s="169">
        <v>20847214.199999999</v>
      </c>
      <c r="H26" s="91"/>
    </row>
    <row r="27" spans="1:8" ht="15" customHeight="1">
      <c r="A27" s="36" t="s">
        <v>134</v>
      </c>
      <c r="B27" s="24">
        <v>43375</v>
      </c>
      <c r="C27" s="24">
        <v>43395</v>
      </c>
      <c r="D27" s="169">
        <v>0.27700742320999999</v>
      </c>
      <c r="E27" s="169">
        <v>25000000</v>
      </c>
      <c r="H27" s="91"/>
    </row>
    <row r="28" spans="1:8" ht="15" customHeight="1">
      <c r="A28" s="36" t="s">
        <v>127</v>
      </c>
      <c r="B28" s="24">
        <v>43276</v>
      </c>
      <c r="C28" s="24">
        <v>43306</v>
      </c>
      <c r="D28" s="169">
        <v>0.23</v>
      </c>
      <c r="E28" s="169">
        <v>21001339.260000002</v>
      </c>
      <c r="H28" s="91"/>
    </row>
    <row r="29" spans="1:8" ht="15" customHeight="1">
      <c r="A29" s="36" t="s">
        <v>134</v>
      </c>
      <c r="B29" s="24">
        <v>43237</v>
      </c>
      <c r="C29" s="24">
        <v>43259</v>
      </c>
      <c r="D29" s="169">
        <v>0.51287264629999996</v>
      </c>
      <c r="E29" s="169">
        <v>46000000</v>
      </c>
      <c r="H29" s="91"/>
    </row>
    <row r="30" spans="1:8" ht="15" customHeight="1">
      <c r="A30" s="171" t="s">
        <v>126</v>
      </c>
      <c r="B30" s="90"/>
      <c r="C30" s="90"/>
      <c r="D30" s="168">
        <v>1.49368388389</v>
      </c>
      <c r="E30" s="168">
        <v>134089201.75</v>
      </c>
      <c r="H30" s="91"/>
    </row>
    <row r="31" spans="1:8" ht="15" customHeight="1">
      <c r="A31" s="36" t="s">
        <v>134</v>
      </c>
      <c r="B31" s="24">
        <v>43210</v>
      </c>
      <c r="C31" s="24">
        <v>43259</v>
      </c>
      <c r="D31" s="169">
        <v>3.1E-2</v>
      </c>
      <c r="E31" s="169">
        <v>2795920.81</v>
      </c>
      <c r="H31" s="91"/>
    </row>
    <row r="32" spans="1:8" ht="15" customHeight="1">
      <c r="A32" s="36" t="s">
        <v>127</v>
      </c>
      <c r="B32" s="24">
        <v>43087</v>
      </c>
      <c r="C32" s="24">
        <v>43105</v>
      </c>
      <c r="D32" s="169">
        <v>0.23311947346</v>
      </c>
      <c r="E32" s="169">
        <v>20920347.16</v>
      </c>
    </row>
    <row r="33" spans="1:6" ht="15" customHeight="1">
      <c r="A33" s="36" t="s">
        <v>128</v>
      </c>
      <c r="B33" s="24">
        <v>42975</v>
      </c>
      <c r="C33" s="24">
        <v>43005</v>
      </c>
      <c r="D33" s="169">
        <v>0.41032227196999999</v>
      </c>
      <c r="E33" s="169">
        <v>36832940.649999999</v>
      </c>
    </row>
    <row r="34" spans="1:6" ht="15" customHeight="1">
      <c r="A34" s="36" t="s">
        <v>128</v>
      </c>
      <c r="B34" s="24">
        <v>42975</v>
      </c>
      <c r="C34" s="24">
        <v>43005</v>
      </c>
      <c r="D34" s="169">
        <v>0.57928467745000001</v>
      </c>
      <c r="E34" s="169">
        <v>52000000</v>
      </c>
    </row>
    <row r="35" spans="1:6" ht="15" customHeight="1">
      <c r="A35" s="36" t="s">
        <v>127</v>
      </c>
      <c r="B35" s="24">
        <v>42912</v>
      </c>
      <c r="C35" s="24">
        <v>42944</v>
      </c>
      <c r="D35" s="169">
        <v>0.23995746101000001</v>
      </c>
      <c r="E35" s="169">
        <v>21539993.129999999</v>
      </c>
    </row>
    <row r="36" spans="1:6" ht="15" customHeight="1">
      <c r="A36" s="171" t="s">
        <v>118</v>
      </c>
      <c r="B36" s="90"/>
      <c r="C36" s="90"/>
      <c r="D36" s="168">
        <v>1.2200831060652089</v>
      </c>
      <c r="E36" s="168">
        <v>108374353.31</v>
      </c>
    </row>
    <row r="37" spans="1:6" s="47" customFormat="1" ht="15" customHeight="1">
      <c r="A37" s="36" t="s">
        <v>128</v>
      </c>
      <c r="B37" s="24">
        <v>42853</v>
      </c>
      <c r="C37" s="24">
        <v>42870</v>
      </c>
      <c r="D37" s="169">
        <v>0.59632810918000001</v>
      </c>
      <c r="E37" s="169">
        <v>52975551.200000003</v>
      </c>
    </row>
    <row r="38" spans="1:6" s="47" customFormat="1" ht="15" customHeight="1">
      <c r="A38" s="36" t="s">
        <v>127</v>
      </c>
      <c r="B38" s="24">
        <v>42716</v>
      </c>
      <c r="C38" s="24">
        <v>42733</v>
      </c>
      <c r="D38" s="169">
        <v>0.2504457671427745</v>
      </c>
      <c r="E38" s="169">
        <v>22248662.030000001</v>
      </c>
    </row>
    <row r="39" spans="1:6" ht="15" customHeight="1">
      <c r="A39" s="36" t="s">
        <v>128</v>
      </c>
      <c r="B39" s="24">
        <v>42639</v>
      </c>
      <c r="C39" s="24">
        <v>42669</v>
      </c>
      <c r="D39" s="169">
        <v>0.12671276973238188</v>
      </c>
      <c r="E39" s="169">
        <v>11256686.91</v>
      </c>
      <c r="F39" s="47"/>
    </row>
    <row r="40" spans="1:6" ht="15" customHeight="1">
      <c r="A40" s="36" t="s">
        <v>127</v>
      </c>
      <c r="B40" s="24">
        <v>42542</v>
      </c>
      <c r="C40" s="24">
        <v>42566</v>
      </c>
      <c r="D40" s="169">
        <v>0.24659646001005245</v>
      </c>
      <c r="E40" s="169">
        <v>21893453.170000002</v>
      </c>
    </row>
    <row r="41" spans="1:6" ht="15" customHeight="1">
      <c r="A41" s="171" t="s">
        <v>119</v>
      </c>
      <c r="B41" s="90"/>
      <c r="C41" s="90"/>
      <c r="D41" s="168">
        <f>SUM(D42:D47)</f>
        <v>0.69552867872179347</v>
      </c>
      <c r="E41" s="168">
        <v>61703937.380000003</v>
      </c>
    </row>
    <row r="42" spans="1:6" ht="15" customHeight="1">
      <c r="A42" s="36" t="s">
        <v>128</v>
      </c>
      <c r="B42" s="24">
        <v>42489</v>
      </c>
      <c r="C42" s="24">
        <v>42510</v>
      </c>
      <c r="D42" s="169">
        <v>0.21079510093572948</v>
      </c>
      <c r="E42" s="169">
        <v>18705003.620000001</v>
      </c>
    </row>
    <row r="43" spans="1:6" ht="15" customHeight="1">
      <c r="A43" s="36" t="s">
        <v>127</v>
      </c>
      <c r="B43" s="24">
        <v>42352</v>
      </c>
      <c r="C43" s="24">
        <v>42368</v>
      </c>
      <c r="D43" s="169">
        <v>0.10987796740956234</v>
      </c>
      <c r="E43" s="169">
        <v>9750073.7400000002</v>
      </c>
    </row>
    <row r="44" spans="1:6" ht="15" customHeight="1">
      <c r="A44" s="36" t="s">
        <v>127</v>
      </c>
      <c r="B44" s="24">
        <v>42352</v>
      </c>
      <c r="C44" s="24">
        <v>42368</v>
      </c>
      <c r="D44" s="169">
        <v>9.2557655557194987E-2</v>
      </c>
      <c r="E44" s="169">
        <v>8208266.04</v>
      </c>
    </row>
    <row r="45" spans="1:6" ht="15" customHeight="1">
      <c r="A45" s="36" t="s">
        <v>128</v>
      </c>
      <c r="B45" s="24">
        <v>42219</v>
      </c>
      <c r="C45" s="24">
        <v>42244</v>
      </c>
      <c r="D45" s="169">
        <v>0.10692367830426694</v>
      </c>
      <c r="E45" s="169">
        <v>9487923.4900000002</v>
      </c>
    </row>
    <row r="46" spans="1:6" ht="15" customHeight="1">
      <c r="A46" s="36" t="s">
        <v>127</v>
      </c>
      <c r="B46" s="24">
        <v>42170</v>
      </c>
      <c r="C46" s="24">
        <v>42185</v>
      </c>
      <c r="D46" s="169">
        <v>0.10994331354349864</v>
      </c>
      <c r="E46" s="169">
        <v>9750073.7400000002</v>
      </c>
    </row>
    <row r="47" spans="1:6" ht="15" customHeight="1">
      <c r="A47" s="36" t="s">
        <v>127</v>
      </c>
      <c r="B47" s="24">
        <v>42170</v>
      </c>
      <c r="C47" s="24">
        <v>42185</v>
      </c>
      <c r="D47" s="169">
        <v>6.543096297154119E-2</v>
      </c>
      <c r="E47" s="169">
        <v>5802596.75</v>
      </c>
    </row>
    <row r="48" spans="1:6" ht="15" customHeight="1">
      <c r="A48" s="171" t="s">
        <v>120</v>
      </c>
      <c r="B48" s="90"/>
      <c r="C48" s="90"/>
      <c r="D48" s="168">
        <f>SUM(D49:D54)</f>
        <v>0.79849011621932087</v>
      </c>
      <c r="E48" s="168">
        <v>70805978.895750001</v>
      </c>
    </row>
    <row r="49" spans="1:6" ht="15" customHeight="1">
      <c r="A49" s="36" t="s">
        <v>128</v>
      </c>
      <c r="B49" s="24">
        <v>42118</v>
      </c>
      <c r="C49" s="24">
        <v>42139</v>
      </c>
      <c r="D49" s="169">
        <v>0.39859239372522731</v>
      </c>
      <c r="E49" s="169">
        <v>35348263.625749998</v>
      </c>
      <c r="F49" s="92"/>
    </row>
    <row r="50" spans="1:6" ht="15" customHeight="1">
      <c r="A50" s="36" t="s">
        <v>127</v>
      </c>
      <c r="B50" s="24">
        <v>41989</v>
      </c>
      <c r="C50" s="24">
        <v>42002</v>
      </c>
      <c r="D50" s="169">
        <v>0.10994331354349864</v>
      </c>
      <c r="E50" s="169">
        <v>9750073.7400000002</v>
      </c>
      <c r="F50" s="92"/>
    </row>
    <row r="51" spans="1:6" ht="15" customHeight="1">
      <c r="A51" s="36" t="s">
        <v>127</v>
      </c>
      <c r="B51" s="24">
        <v>41989</v>
      </c>
      <c r="C51" s="24">
        <v>42002</v>
      </c>
      <c r="D51" s="169">
        <v>2.7077215762459285E-2</v>
      </c>
      <c r="E51" s="169">
        <v>2401281.5499999998</v>
      </c>
      <c r="F51" s="92"/>
    </row>
    <row r="52" spans="1:6" ht="15" customHeight="1">
      <c r="A52" s="36" t="s">
        <v>127</v>
      </c>
      <c r="B52" s="24">
        <v>41810</v>
      </c>
      <c r="C52" s="24">
        <v>41820</v>
      </c>
      <c r="D52" s="169">
        <v>0.11</v>
      </c>
      <c r="E52" s="169">
        <v>9750073.7400000002</v>
      </c>
      <c r="F52" s="92"/>
    </row>
    <row r="53" spans="1:6" ht="15" customHeight="1">
      <c r="A53" s="36" t="s">
        <v>127</v>
      </c>
      <c r="B53" s="24">
        <v>41810</v>
      </c>
      <c r="C53" s="24">
        <v>41820</v>
      </c>
      <c r="D53" s="169">
        <v>2.8038140242824458E-2</v>
      </c>
      <c r="E53" s="169">
        <v>2485217.59</v>
      </c>
    </row>
    <row r="54" spans="1:6" ht="15" customHeight="1">
      <c r="A54" s="36" t="s">
        <v>128</v>
      </c>
      <c r="B54" s="24">
        <v>41848</v>
      </c>
      <c r="C54" s="24">
        <v>41879</v>
      </c>
      <c r="D54" s="169">
        <v>0.12483905294531117</v>
      </c>
      <c r="E54" s="169">
        <v>11071068.65</v>
      </c>
    </row>
    <row r="55" spans="1:6" ht="15" customHeight="1">
      <c r="A55" s="171" t="s">
        <v>121</v>
      </c>
      <c r="B55" s="90"/>
      <c r="C55" s="90"/>
      <c r="D55" s="168">
        <v>0.6266326445524113</v>
      </c>
      <c r="E55" s="168">
        <v>55541724.997986272</v>
      </c>
    </row>
    <row r="56" spans="1:6" ht="15" customHeight="1">
      <c r="A56" s="36" t="s">
        <v>128</v>
      </c>
      <c r="B56" s="24">
        <v>41754</v>
      </c>
      <c r="C56" s="24">
        <v>41773</v>
      </c>
      <c r="D56" s="169">
        <v>0.23571636972855245</v>
      </c>
      <c r="E56" s="169">
        <v>20893199.877986275</v>
      </c>
    </row>
    <row r="57" spans="1:6" ht="15" customHeight="1">
      <c r="A57" s="36" t="s">
        <v>127</v>
      </c>
      <c r="B57" s="24">
        <v>41626</v>
      </c>
      <c r="C57" s="24">
        <v>41669</v>
      </c>
      <c r="D57" s="169">
        <v>9.9944080935740698E-2</v>
      </c>
      <c r="E57" s="169">
        <v>8858746.9000000004</v>
      </c>
      <c r="F57" s="92"/>
    </row>
    <row r="58" spans="1:6" ht="15" customHeight="1">
      <c r="A58" s="36" t="s">
        <v>127</v>
      </c>
      <c r="B58" s="24">
        <v>41485</v>
      </c>
      <c r="C58" s="24">
        <v>41635</v>
      </c>
      <c r="D58" s="169">
        <v>1.7805002026579544E-2</v>
      </c>
      <c r="E58" s="169">
        <v>1578182.57</v>
      </c>
      <c r="F58" s="92"/>
    </row>
    <row r="59" spans="1:6" ht="15" customHeight="1">
      <c r="A59" s="36" t="s">
        <v>128</v>
      </c>
      <c r="B59" s="24">
        <v>41484</v>
      </c>
      <c r="C59" s="24">
        <v>41516</v>
      </c>
      <c r="D59" s="169">
        <v>0.15034360490898196</v>
      </c>
      <c r="E59" s="169">
        <v>13326011.220000001</v>
      </c>
    </row>
    <row r="60" spans="1:6" ht="15" customHeight="1">
      <c r="A60" s="36" t="s">
        <v>127</v>
      </c>
      <c r="B60" s="24">
        <v>41453</v>
      </c>
      <c r="C60" s="24">
        <v>41485</v>
      </c>
      <c r="D60" s="169">
        <v>2.287950601681599E-2</v>
      </c>
      <c r="E60" s="169">
        <v>2026837.53</v>
      </c>
    </row>
    <row r="61" spans="1:6" ht="15" customHeight="1">
      <c r="A61" s="36" t="s">
        <v>127</v>
      </c>
      <c r="B61" s="24">
        <v>41453</v>
      </c>
      <c r="C61" s="24">
        <v>41485</v>
      </c>
      <c r="D61" s="169">
        <v>9.9944080935740698E-2</v>
      </c>
      <c r="E61" s="169">
        <v>8858746.9000000004</v>
      </c>
    </row>
    <row r="62" spans="1:6" ht="15" customHeight="1">
      <c r="A62" s="171" t="s">
        <v>122</v>
      </c>
      <c r="B62" s="90"/>
      <c r="C62" s="90"/>
      <c r="D62" s="168">
        <v>0.55457985781108865</v>
      </c>
      <c r="E62" s="168">
        <v>49119008.918286376</v>
      </c>
    </row>
    <row r="63" spans="1:6" ht="15" customHeight="1">
      <c r="A63" s="36" t="s">
        <v>128</v>
      </c>
      <c r="B63" s="24">
        <v>41337</v>
      </c>
      <c r="C63" s="24">
        <v>41408</v>
      </c>
      <c r="D63" s="169">
        <v>0.23007660722308251</v>
      </c>
      <c r="E63" s="169">
        <v>20381904.309999999</v>
      </c>
    </row>
    <row r="64" spans="1:6" ht="15" customHeight="1">
      <c r="A64" s="36" t="s">
        <v>127</v>
      </c>
      <c r="B64" s="24">
        <v>41260</v>
      </c>
      <c r="C64" s="24">
        <v>41304</v>
      </c>
      <c r="D64" s="169">
        <v>9.0000000000000011E-2</v>
      </c>
      <c r="E64" s="169">
        <v>7968816.9000000004</v>
      </c>
    </row>
    <row r="65" spans="1:5" ht="15" customHeight="1">
      <c r="A65" s="36" t="s">
        <v>127</v>
      </c>
      <c r="B65" s="24">
        <v>41260</v>
      </c>
      <c r="C65" s="24">
        <v>41304</v>
      </c>
      <c r="D65" s="169">
        <v>2.7773019999999999E-2</v>
      </c>
      <c r="E65" s="169">
        <v>2460341.5482863798</v>
      </c>
    </row>
    <row r="66" spans="1:5" ht="15" customHeight="1">
      <c r="A66" s="36" t="s">
        <v>127</v>
      </c>
      <c r="B66" s="24">
        <v>41089</v>
      </c>
      <c r="C66" s="24">
        <v>41121</v>
      </c>
      <c r="D66" s="169">
        <v>9.0000000000000011E-2</v>
      </c>
      <c r="E66" s="169">
        <v>7968816.9000000004</v>
      </c>
    </row>
    <row r="67" spans="1:5" ht="15" customHeight="1">
      <c r="A67" s="36" t="s">
        <v>127</v>
      </c>
      <c r="B67" s="24">
        <v>41089</v>
      </c>
      <c r="C67" s="24">
        <v>41121</v>
      </c>
      <c r="D67" s="169">
        <v>3.7870871032310953E-2</v>
      </c>
      <c r="E67" s="169">
        <v>3353178.19</v>
      </c>
    </row>
    <row r="68" spans="1:5" ht="15" customHeight="1">
      <c r="A68" s="36" t="s">
        <v>128</v>
      </c>
      <c r="B68" s="24">
        <v>41120</v>
      </c>
      <c r="C68" s="24">
        <v>41151</v>
      </c>
      <c r="D68" s="169">
        <v>7.8859359555695174E-2</v>
      </c>
      <c r="E68" s="169">
        <v>6985951.0700000003</v>
      </c>
    </row>
    <row r="69" spans="1:5" ht="15" customHeight="1">
      <c r="A69" s="171" t="s">
        <v>123</v>
      </c>
      <c r="B69" s="90"/>
      <c r="C69" s="90"/>
      <c r="D69" s="168">
        <v>0.27089595844522413</v>
      </c>
      <c r="E69" s="168">
        <v>23985781.020000003</v>
      </c>
    </row>
    <row r="70" spans="1:5" ht="15" customHeight="1">
      <c r="A70" s="36" t="s">
        <v>127</v>
      </c>
      <c r="B70" s="24">
        <v>40898</v>
      </c>
      <c r="C70" s="24">
        <v>40938</v>
      </c>
      <c r="D70" s="169">
        <v>1.6467511444515682E-2</v>
      </c>
      <c r="E70" s="169">
        <v>1458073.15</v>
      </c>
    </row>
    <row r="71" spans="1:5" ht="15" customHeight="1">
      <c r="A71" s="36" t="s">
        <v>127</v>
      </c>
      <c r="B71" s="24">
        <v>40898</v>
      </c>
      <c r="C71" s="24">
        <v>40938</v>
      </c>
      <c r="D71" s="169">
        <v>8.999999830589657E-2</v>
      </c>
      <c r="E71" s="169">
        <v>7968816.75</v>
      </c>
    </row>
    <row r="72" spans="1:5" ht="15" customHeight="1">
      <c r="A72" s="36" t="s">
        <v>127</v>
      </c>
      <c r="B72" s="24">
        <v>40724</v>
      </c>
      <c r="C72" s="24">
        <v>40752</v>
      </c>
      <c r="D72" s="169">
        <v>9.5339218347456317E-2</v>
      </c>
      <c r="E72" s="169">
        <v>8441564.1600000001</v>
      </c>
    </row>
    <row r="73" spans="1:5" ht="15" customHeight="1">
      <c r="A73" s="36" t="s">
        <v>128</v>
      </c>
      <c r="B73" s="24">
        <v>41023</v>
      </c>
      <c r="C73" s="24">
        <v>41059</v>
      </c>
      <c r="D73" s="169">
        <v>6.9089230347355576E-2</v>
      </c>
      <c r="E73" s="169">
        <v>6117326.96</v>
      </c>
    </row>
    <row r="74" spans="1:5" ht="15" customHeight="1">
      <c r="A74" s="171" t="s">
        <v>130</v>
      </c>
      <c r="B74" s="90"/>
      <c r="C74" s="90"/>
      <c r="D74" s="168">
        <f>D75</f>
        <v>0.35816756230282959</v>
      </c>
      <c r="E74" s="168">
        <v>28026000</v>
      </c>
    </row>
    <row r="75" spans="1:5" ht="15" customHeight="1">
      <c r="A75" s="23" t="s">
        <v>128</v>
      </c>
      <c r="B75" s="24">
        <v>40549</v>
      </c>
      <c r="C75" s="24">
        <v>40662</v>
      </c>
      <c r="D75" s="170">
        <v>0.35816756230282959</v>
      </c>
      <c r="E75" s="170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70E-5958-4EB8-A29D-ECF608B31391}">
  <dimension ref="A1:L35"/>
  <sheetViews>
    <sheetView showGridLines="0" workbookViewId="0">
      <pane ySplit="1" topLeftCell="A2" activePane="bottomLeft" state="frozen"/>
      <selection activeCell="C5" sqref="C5:L5"/>
      <selection pane="bottomLeft" activeCell="C5" sqref="C5:L5"/>
    </sheetView>
  </sheetViews>
  <sheetFormatPr defaultRowHeight="15"/>
  <cols>
    <col min="1" max="1" width="12.42578125" bestFit="1" customWidth="1"/>
  </cols>
  <sheetData>
    <row r="1" spans="1:12">
      <c r="B1" s="30" t="s">
        <v>199</v>
      </c>
      <c r="C1" s="30" t="s">
        <v>203</v>
      </c>
      <c r="D1" s="30" t="s">
        <v>209</v>
      </c>
      <c r="E1" s="30" t="s">
        <v>215</v>
      </c>
      <c r="F1" s="30" t="s">
        <v>221</v>
      </c>
      <c r="G1" s="30" t="s">
        <v>227</v>
      </c>
      <c r="H1" s="30" t="s">
        <v>230</v>
      </c>
      <c r="I1" s="30" t="s">
        <v>234</v>
      </c>
      <c r="J1" s="30" t="s">
        <v>238</v>
      </c>
      <c r="K1" s="30" t="s">
        <v>311</v>
      </c>
      <c r="L1" s="30" t="s">
        <v>316</v>
      </c>
    </row>
    <row r="2" spans="1:12">
      <c r="A2" s="19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 spans="1:12">
      <c r="A3" s="15" t="s">
        <v>12</v>
      </c>
      <c r="B3" s="192">
        <v>0.54880905671043789</v>
      </c>
      <c r="C3" s="192">
        <v>0.47817458170679206</v>
      </c>
      <c r="D3" s="192">
        <v>0.51758582501326189</v>
      </c>
      <c r="E3" s="192">
        <v>0.55619218630667011</v>
      </c>
      <c r="F3" s="192">
        <v>0.54313920730866061</v>
      </c>
      <c r="G3" s="192">
        <v>0.51137533626242282</v>
      </c>
      <c r="H3" s="192">
        <v>0.5</v>
      </c>
      <c r="I3" s="192">
        <v>0.4940340346570809</v>
      </c>
      <c r="J3" s="192">
        <v>0.5320291016513089</v>
      </c>
      <c r="K3" s="192">
        <v>0.50089418223848559</v>
      </c>
      <c r="L3" s="192">
        <v>0.47658170427027785</v>
      </c>
    </row>
    <row r="4" spans="1:12">
      <c r="A4" s="15" t="s">
        <v>45</v>
      </c>
      <c r="B4" s="192">
        <v>0.13935593587639375</v>
      </c>
      <c r="C4" s="192">
        <v>0.14144318107519899</v>
      </c>
      <c r="D4" s="192">
        <v>0.15313057312126563</v>
      </c>
      <c r="E4" s="192">
        <v>0.14241158150457445</v>
      </c>
      <c r="F4" s="192">
        <v>0.13193729925435566</v>
      </c>
      <c r="G4" s="192">
        <v>0.12468645286765276</v>
      </c>
      <c r="H4" s="192">
        <v>0.15</v>
      </c>
      <c r="I4" s="192">
        <v>0.16170840412008616</v>
      </c>
      <c r="J4" s="192">
        <v>0.14308696079161584</v>
      </c>
      <c r="K4" s="192">
        <v>0.12852474835145913</v>
      </c>
      <c r="L4" s="192">
        <v>0.15705003097198295</v>
      </c>
    </row>
    <row r="5" spans="1:12">
      <c r="A5" s="15" t="s">
        <v>314</v>
      </c>
      <c r="B5" s="192">
        <v>0.04</v>
      </c>
      <c r="C5" s="192">
        <v>7.2718460894640263E-2</v>
      </c>
      <c r="D5" s="192">
        <v>7.0673317884233589E-2</v>
      </c>
      <c r="E5" s="192">
        <v>9.6241879495741048E-2</v>
      </c>
      <c r="F5" s="192">
        <v>8.1804543352556061E-2</v>
      </c>
      <c r="G5" s="192">
        <v>0.1147447292308497</v>
      </c>
      <c r="H5" s="192">
        <v>8.2245130044350662E-2</v>
      </c>
      <c r="I5" s="192">
        <v>0.11341572319149262</v>
      </c>
      <c r="J5" s="192">
        <v>0.10275823242930361</v>
      </c>
      <c r="K5" s="192">
        <v>0.14637233304611977</v>
      </c>
      <c r="L5" s="192">
        <v>0.11066936637874343</v>
      </c>
    </row>
    <row r="6" spans="1:12">
      <c r="A6" s="15" t="s">
        <v>47</v>
      </c>
      <c r="B6" s="192">
        <v>0.2560632176628217</v>
      </c>
      <c r="C6" s="192">
        <v>0.29211179330792714</v>
      </c>
      <c r="D6" s="192">
        <v>0.24147513929050823</v>
      </c>
      <c r="E6" s="192">
        <v>0.18700164739890338</v>
      </c>
      <c r="F6" s="192">
        <v>0.21861722256288693</v>
      </c>
      <c r="G6" s="192">
        <v>0.23204375784932976</v>
      </c>
      <c r="H6" s="192">
        <v>0.23</v>
      </c>
      <c r="I6" s="192">
        <v>0.22</v>
      </c>
      <c r="J6" s="192">
        <v>0.20910953946883673</v>
      </c>
      <c r="K6" s="192">
        <v>0.20914070651825431</v>
      </c>
      <c r="L6" s="192">
        <v>0.21497116492149559</v>
      </c>
    </row>
    <row r="7" spans="1:12">
      <c r="A7" s="15" t="s">
        <v>315</v>
      </c>
      <c r="B7" s="192">
        <v>7.122246019632344E-3</v>
      </c>
      <c r="C7" s="192">
        <v>1.4340653807961755E-2</v>
      </c>
      <c r="D7" s="192">
        <v>1.5431881713341868E-2</v>
      </c>
      <c r="E7" s="192">
        <v>1.5438636753984372E-2</v>
      </c>
      <c r="F7" s="192">
        <v>0.03</v>
      </c>
      <c r="G7" s="192">
        <v>0.03</v>
      </c>
      <c r="H7" s="192">
        <v>0.03</v>
      </c>
      <c r="I7" s="192">
        <v>1.5176285827689954E-2</v>
      </c>
      <c r="J7" s="192">
        <v>1.2047734630846513E-2</v>
      </c>
      <c r="K7" s="192">
        <v>1.4544484283096829E-2</v>
      </c>
      <c r="L7" s="192">
        <v>3.9638907892526283E-2</v>
      </c>
    </row>
    <row r="8" spans="1:12">
      <c r="A8" s="15"/>
    </row>
    <row r="9" spans="1:12">
      <c r="A9" s="191" t="s">
        <v>48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</row>
    <row r="10" spans="1:12">
      <c r="A10" s="15" t="s">
        <v>12</v>
      </c>
      <c r="B10" s="192">
        <v>0.13</v>
      </c>
      <c r="C10" s="192">
        <v>0.09</v>
      </c>
      <c r="D10" s="192">
        <v>0.13</v>
      </c>
      <c r="E10" s="192">
        <v>0.12</v>
      </c>
      <c r="F10" s="192">
        <v>0.11</v>
      </c>
      <c r="G10" s="192">
        <v>0.12</v>
      </c>
      <c r="H10" s="192">
        <v>0.12</v>
      </c>
      <c r="I10" s="192">
        <v>0.1</v>
      </c>
      <c r="J10" s="192">
        <v>0.12</v>
      </c>
      <c r="K10" s="192">
        <v>0.12</v>
      </c>
      <c r="L10" s="192">
        <v>0.11922119020755972</v>
      </c>
    </row>
    <row r="11" spans="1:12">
      <c r="A11" s="15" t="s">
        <v>45</v>
      </c>
      <c r="B11" s="192">
        <v>0.27</v>
      </c>
      <c r="C11" s="192">
        <v>0.21</v>
      </c>
      <c r="D11" s="192">
        <v>0.25</v>
      </c>
      <c r="E11" s="192">
        <v>0.21</v>
      </c>
      <c r="F11" s="192">
        <v>0.24</v>
      </c>
      <c r="G11" s="192">
        <v>0.21</v>
      </c>
      <c r="H11" s="192">
        <v>0.28999999999999998</v>
      </c>
      <c r="I11" s="192">
        <v>0.24</v>
      </c>
      <c r="J11" s="192">
        <v>0.27</v>
      </c>
      <c r="K11" s="192">
        <v>0.3</v>
      </c>
      <c r="L11" s="192">
        <v>0.32202645700742472</v>
      </c>
    </row>
    <row r="12" spans="1:12">
      <c r="A12" s="15" t="s">
        <v>314</v>
      </c>
      <c r="B12" s="192">
        <v>0.08</v>
      </c>
      <c r="C12" s="192">
        <v>0.12</v>
      </c>
      <c r="D12" s="192">
        <v>0.1</v>
      </c>
      <c r="E12" s="192">
        <v>0.12</v>
      </c>
      <c r="F12" s="192">
        <v>0.1</v>
      </c>
      <c r="G12" s="192">
        <v>0.13</v>
      </c>
      <c r="H12" s="192">
        <v>0.09</v>
      </c>
      <c r="I12" s="192">
        <v>0.12</v>
      </c>
      <c r="J12" s="192">
        <v>0.11</v>
      </c>
      <c r="K12" s="192">
        <v>0.13</v>
      </c>
      <c r="L12" s="192">
        <v>9.9790737863916623E-2</v>
      </c>
    </row>
    <row r="13" spans="1:12">
      <c r="A13" s="15" t="s">
        <v>47</v>
      </c>
      <c r="B13" s="192">
        <v>0.25</v>
      </c>
      <c r="C13" s="192">
        <v>0.23</v>
      </c>
      <c r="D13" s="192">
        <v>0.21</v>
      </c>
      <c r="E13" s="192">
        <v>0.18</v>
      </c>
      <c r="F13" s="192">
        <v>0.22</v>
      </c>
      <c r="G13" s="192">
        <v>0.19</v>
      </c>
      <c r="H13" s="192">
        <v>0.19</v>
      </c>
      <c r="I13" s="192">
        <v>0.19</v>
      </c>
      <c r="J13" s="192">
        <v>0.2</v>
      </c>
      <c r="K13" s="192">
        <v>0.18</v>
      </c>
      <c r="L13" s="192">
        <v>0.17872355827175329</v>
      </c>
    </row>
    <row r="14" spans="1:12">
      <c r="A14" s="15" t="s">
        <v>315</v>
      </c>
      <c r="B14" s="192">
        <v>0.26</v>
      </c>
      <c r="C14" s="192">
        <v>0.34</v>
      </c>
      <c r="D14" s="192">
        <v>0.3</v>
      </c>
      <c r="E14" s="192">
        <v>0.36</v>
      </c>
      <c r="F14" s="192">
        <v>0.33</v>
      </c>
      <c r="G14" s="192">
        <v>0.34</v>
      </c>
      <c r="H14" s="192">
        <v>0.31</v>
      </c>
      <c r="I14" s="192">
        <v>0.35</v>
      </c>
      <c r="J14" s="192">
        <v>0.28999999999999998</v>
      </c>
      <c r="K14" s="192">
        <v>0.26</v>
      </c>
      <c r="L14" s="192">
        <v>0.27594478912526266</v>
      </c>
    </row>
    <row r="15" spans="1:12">
      <c r="A15" s="15"/>
    </row>
    <row r="16" spans="1:12">
      <c r="A16" s="191" t="s">
        <v>49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  <row r="17" spans="1:12">
      <c r="A17" s="15" t="s">
        <v>12</v>
      </c>
      <c r="B17" s="192">
        <v>0.37772029704139459</v>
      </c>
      <c r="C17" s="192">
        <v>0.30825305732275443</v>
      </c>
      <c r="D17" s="192">
        <v>0.3854000837048393</v>
      </c>
      <c r="E17" s="192">
        <v>0.47040502877318491</v>
      </c>
      <c r="F17" s="192">
        <v>0.42887432956037497</v>
      </c>
      <c r="G17" s="192">
        <v>0.39</v>
      </c>
      <c r="H17" s="192">
        <v>0.41450961925941382</v>
      </c>
      <c r="I17" s="192">
        <v>0.48</v>
      </c>
      <c r="J17" s="192">
        <v>0.44</v>
      </c>
      <c r="K17" s="192">
        <v>0.43</v>
      </c>
      <c r="L17" s="192">
        <v>0.40851478698862526</v>
      </c>
    </row>
    <row r="18" spans="1:12">
      <c r="A18" s="15" t="s">
        <v>45</v>
      </c>
      <c r="B18" s="192">
        <v>0.38494983290289392</v>
      </c>
      <c r="C18" s="192">
        <v>0.43368319115750903</v>
      </c>
      <c r="D18" s="192">
        <v>0.40438150566130038</v>
      </c>
      <c r="E18" s="192">
        <v>0.3320016165548495</v>
      </c>
      <c r="F18" s="192">
        <v>0.36110946850855924</v>
      </c>
      <c r="G18" s="192">
        <v>0.39545736891962646</v>
      </c>
      <c r="H18" s="192">
        <v>0.39107431150121447</v>
      </c>
      <c r="I18" s="192">
        <v>0.34410129729100575</v>
      </c>
      <c r="J18" s="192">
        <v>0.35</v>
      </c>
      <c r="K18" s="192">
        <v>0.38</v>
      </c>
      <c r="L18" s="192">
        <v>0.37302472036568102</v>
      </c>
    </row>
    <row r="19" spans="1:12">
      <c r="A19" s="15" t="s">
        <v>314</v>
      </c>
      <c r="B19" s="192">
        <v>2.4850038482180745E-2</v>
      </c>
      <c r="C19" s="192">
        <v>3.3138585720091922E-2</v>
      </c>
      <c r="D19" s="192">
        <v>2.7267823797420963E-2</v>
      </c>
      <c r="E19" s="192">
        <v>2.8243204781934393E-2</v>
      </c>
      <c r="F19" s="192">
        <v>2.1479192877428277E-2</v>
      </c>
      <c r="G19" s="192">
        <v>2.5506994542755811E-2</v>
      </c>
      <c r="H19" s="192">
        <v>1.7942692454708059E-2</v>
      </c>
      <c r="I19" s="192">
        <v>2.5462009827479051E-2</v>
      </c>
      <c r="J19" s="192">
        <v>2.1999999999999999E-2</v>
      </c>
      <c r="K19" s="192">
        <v>0.02</v>
      </c>
      <c r="L19" s="192">
        <v>1.8407213789725589E-2</v>
      </c>
    </row>
    <row r="20" spans="1:12">
      <c r="A20" s="15" t="s">
        <v>47</v>
      </c>
      <c r="B20" s="192">
        <v>0.19850658064599974</v>
      </c>
      <c r="C20" s="192">
        <v>0.20620241331248895</v>
      </c>
      <c r="D20" s="192">
        <v>0.15604185290123873</v>
      </c>
      <c r="E20" s="192">
        <v>0.14610155011296172</v>
      </c>
      <c r="F20" s="192">
        <v>0.18</v>
      </c>
      <c r="G20" s="192">
        <v>0.1696143250299042</v>
      </c>
      <c r="H20" s="192">
        <v>0.16635937899842504</v>
      </c>
      <c r="I20" s="192">
        <v>0.14236798978695572</v>
      </c>
      <c r="J20" s="192">
        <v>0.17330755538530937</v>
      </c>
      <c r="K20" s="192">
        <v>0.16</v>
      </c>
      <c r="L20" s="192">
        <v>0.19138736372505344</v>
      </c>
    </row>
    <row r="21" spans="1:12">
      <c r="A21" s="15" t="s">
        <v>315</v>
      </c>
      <c r="B21" s="192">
        <v>8.7732116322538373E-3</v>
      </c>
      <c r="C21" s="192">
        <v>1.229338590716047E-2</v>
      </c>
      <c r="D21" s="192">
        <v>2.0398464000291248E-2</v>
      </c>
      <c r="E21" s="192">
        <v>1.6389019426477403E-2</v>
      </c>
      <c r="F21" s="192">
        <v>9.0353115020953226E-3</v>
      </c>
      <c r="G21" s="192">
        <v>0.01</v>
      </c>
      <c r="H21" s="192">
        <v>8.3999442194366229E-3</v>
      </c>
      <c r="I21" s="192">
        <v>1.372540985352236E-2</v>
      </c>
      <c r="J21" s="192">
        <v>7.5759276473880014E-3</v>
      </c>
      <c r="K21" s="192">
        <v>0.01</v>
      </c>
      <c r="L21" s="192">
        <v>8.6420213881336864E-3</v>
      </c>
    </row>
    <row r="22" spans="1:12">
      <c r="A22" s="177"/>
    </row>
    <row r="23" spans="1:12">
      <c r="A23" s="191" t="s">
        <v>201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</row>
    <row r="24" spans="1:12">
      <c r="A24" s="15" t="s">
        <v>12</v>
      </c>
      <c r="B24" s="192">
        <v>7.2528793097969183E-2</v>
      </c>
      <c r="C24" s="192">
        <v>7.8740835243510984E-2</v>
      </c>
      <c r="D24" s="192">
        <v>7.0000000000000007E-2</v>
      </c>
      <c r="E24" s="192">
        <v>7.0000000000000007E-2</v>
      </c>
      <c r="F24" s="192">
        <v>0.08</v>
      </c>
      <c r="G24" s="192">
        <v>8.0761246932413405E-2</v>
      </c>
      <c r="H24" s="192">
        <v>9.9831093008495964E-2</v>
      </c>
      <c r="I24" s="192">
        <v>7.924437683991456E-2</v>
      </c>
      <c r="J24" s="192">
        <v>7.8993705797460109E-2</v>
      </c>
      <c r="K24" s="192">
        <v>0.09</v>
      </c>
      <c r="L24" s="192">
        <v>8.0145063918771908E-2</v>
      </c>
    </row>
    <row r="25" spans="1:12">
      <c r="A25" s="15" t="s">
        <v>45</v>
      </c>
      <c r="B25" s="192">
        <v>0.17</v>
      </c>
      <c r="C25" s="192">
        <v>0.26</v>
      </c>
      <c r="D25" s="192">
        <v>0.24</v>
      </c>
      <c r="E25" s="192">
        <v>0.17</v>
      </c>
      <c r="F25" s="192">
        <v>0.2</v>
      </c>
      <c r="G25" s="192">
        <v>0.24</v>
      </c>
      <c r="H25" s="192">
        <v>0.25040935245151935</v>
      </c>
      <c r="I25" s="192">
        <v>0.19028379622766223</v>
      </c>
      <c r="J25" s="192">
        <v>0.25516036562432132</v>
      </c>
      <c r="K25" s="192">
        <v>0.21</v>
      </c>
      <c r="L25" s="192">
        <v>0.20660094507149543</v>
      </c>
    </row>
    <row r="26" spans="1:12">
      <c r="A26" s="15" t="s">
        <v>314</v>
      </c>
      <c r="B26" s="192">
        <v>0.48</v>
      </c>
      <c r="C26" s="192">
        <v>0.41</v>
      </c>
      <c r="D26" s="192">
        <v>0.45</v>
      </c>
      <c r="E26" s="192">
        <v>0.49</v>
      </c>
      <c r="F26" s="192">
        <v>0.47</v>
      </c>
      <c r="G26" s="192">
        <v>0.48</v>
      </c>
      <c r="H26" s="192">
        <v>0.45886479620963289</v>
      </c>
      <c r="I26" s="192">
        <v>0.46670657995957798</v>
      </c>
      <c r="J26" s="192">
        <v>0.38</v>
      </c>
      <c r="K26" s="192">
        <v>0.41</v>
      </c>
      <c r="L26" s="192">
        <v>0.43689130593914577</v>
      </c>
    </row>
    <row r="27" spans="1:12">
      <c r="A27" s="15" t="s">
        <v>47</v>
      </c>
      <c r="B27" s="192">
        <v>0.27</v>
      </c>
      <c r="C27" s="192">
        <v>0.24</v>
      </c>
      <c r="D27" s="192">
        <v>0.24</v>
      </c>
      <c r="E27" s="192">
        <v>0.27</v>
      </c>
      <c r="F27" s="192">
        <v>0.25</v>
      </c>
      <c r="G27" s="192">
        <v>0.2</v>
      </c>
      <c r="H27" s="192">
        <v>0.18887735768318484</v>
      </c>
      <c r="I27" s="192">
        <v>0.26360910577922725</v>
      </c>
      <c r="J27" s="192">
        <v>0.2851122414800587</v>
      </c>
      <c r="K27" s="192">
        <v>0.28000000000000003</v>
      </c>
      <c r="L27" s="192">
        <v>0.27536820864495271</v>
      </c>
    </row>
    <row r="28" spans="1:12">
      <c r="A28" s="15" t="s">
        <v>315</v>
      </c>
      <c r="B28" s="193" t="s">
        <v>54</v>
      </c>
      <c r="C28" s="193" t="s">
        <v>54</v>
      </c>
      <c r="D28" s="193" t="s">
        <v>54</v>
      </c>
      <c r="E28" s="193" t="s">
        <v>54</v>
      </c>
      <c r="F28" s="193" t="s">
        <v>54</v>
      </c>
      <c r="G28" s="193" t="s">
        <v>54</v>
      </c>
      <c r="H28" s="193" t="s">
        <v>54</v>
      </c>
      <c r="I28" s="193" t="s">
        <v>54</v>
      </c>
      <c r="J28" s="193" t="s">
        <v>54</v>
      </c>
      <c r="K28" s="193" t="s">
        <v>54</v>
      </c>
      <c r="L28" s="193" t="s">
        <v>54</v>
      </c>
    </row>
    <row r="30" spans="1:12">
      <c r="A30" s="191" t="s">
        <v>180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</row>
    <row r="31" spans="1:12">
      <c r="A31" s="15" t="s">
        <v>12</v>
      </c>
      <c r="B31" s="192">
        <v>5.0997434145375962E-2</v>
      </c>
      <c r="C31" s="192">
        <v>5.4626107829362974E-2</v>
      </c>
      <c r="D31" s="192">
        <v>6.4816600213753905E-2</v>
      </c>
      <c r="E31" s="192">
        <v>9.9306715140112467E-2</v>
      </c>
      <c r="F31" s="192">
        <v>4.7151262655670934E-2</v>
      </c>
      <c r="G31" s="192">
        <v>9.1561413969321256E-2</v>
      </c>
      <c r="H31" s="192">
        <v>6.2660310469205324E-2</v>
      </c>
      <c r="I31" s="192">
        <v>0.11963305725154781</v>
      </c>
      <c r="J31" s="192">
        <v>7.3173209729632385E-2</v>
      </c>
      <c r="K31" s="192">
        <v>7.0000000000000007E-2</v>
      </c>
      <c r="L31" s="192">
        <v>9.2357890200852125E-2</v>
      </c>
    </row>
    <row r="32" spans="1:12">
      <c r="A32" s="15" t="s">
        <v>45</v>
      </c>
      <c r="B32" s="192">
        <v>0.60450181825196903</v>
      </c>
      <c r="C32" s="192">
        <v>0.55489409798617118</v>
      </c>
      <c r="D32" s="192">
        <v>0.58967849137687922</v>
      </c>
      <c r="E32" s="192">
        <v>0.46033307894903164</v>
      </c>
      <c r="F32" s="192">
        <v>0.52873687933287972</v>
      </c>
      <c r="G32" s="192">
        <v>0.38698824598566028</v>
      </c>
      <c r="H32" s="192">
        <v>0.5059979297880387</v>
      </c>
      <c r="I32" s="192">
        <v>0.39445135313692437</v>
      </c>
      <c r="J32" s="192">
        <v>0.50923578396782643</v>
      </c>
      <c r="K32" s="192">
        <v>0.45</v>
      </c>
      <c r="L32" s="192">
        <v>0.46969882520964717</v>
      </c>
    </row>
    <row r="33" spans="1:12">
      <c r="A33" s="15" t="s">
        <v>314</v>
      </c>
      <c r="B33" s="192">
        <v>0.10025538519213642</v>
      </c>
      <c r="C33" s="192">
        <v>0.12067011893171418</v>
      </c>
      <c r="D33" s="192">
        <v>0.1468314941407943</v>
      </c>
      <c r="E33" s="192">
        <v>0.22170875673772</v>
      </c>
      <c r="F33" s="192">
        <v>0.19189027712989501</v>
      </c>
      <c r="G33" s="192">
        <v>0.24245246969681172</v>
      </c>
      <c r="H33" s="192">
        <v>0.20489030237896705</v>
      </c>
      <c r="I33" s="192">
        <v>0.25027943007182141</v>
      </c>
      <c r="J33" s="192">
        <v>0.19400000000000001</v>
      </c>
      <c r="K33" s="192">
        <v>0.24</v>
      </c>
      <c r="L33" s="192">
        <v>0.20007376432270574</v>
      </c>
    </row>
    <row r="34" spans="1:12">
      <c r="A34" s="15" t="s">
        <v>47</v>
      </c>
      <c r="B34" s="192">
        <v>0.24037576673338007</v>
      </c>
      <c r="C34" s="192">
        <v>0.26710667719774306</v>
      </c>
      <c r="D34" s="192">
        <v>0.19660369563327482</v>
      </c>
      <c r="E34" s="192">
        <v>0.21661990496747877</v>
      </c>
      <c r="F34" s="192">
        <v>0.22972852750167991</v>
      </c>
      <c r="G34" s="192">
        <v>0.27899162782535991</v>
      </c>
      <c r="H34" s="192">
        <v>0.22641128335770927</v>
      </c>
      <c r="I34" s="192">
        <v>0.23559767987270519</v>
      </c>
      <c r="J34" s="192">
        <v>0.22380393477700355</v>
      </c>
      <c r="K34" s="192">
        <v>0.24</v>
      </c>
      <c r="L34" s="192">
        <v>0.23781035340632301</v>
      </c>
    </row>
    <row r="35" spans="1:12">
      <c r="A35" s="15" t="s">
        <v>315</v>
      </c>
      <c r="B35" s="193" t="s">
        <v>54</v>
      </c>
      <c r="C35" s="193" t="s">
        <v>54</v>
      </c>
      <c r="D35" s="193" t="s">
        <v>54</v>
      </c>
      <c r="E35" s="193" t="s">
        <v>54</v>
      </c>
      <c r="F35" s="193" t="s">
        <v>54</v>
      </c>
      <c r="G35" s="193" t="s">
        <v>54</v>
      </c>
      <c r="H35" s="193" t="s">
        <v>54</v>
      </c>
      <c r="I35" s="193" t="s">
        <v>54</v>
      </c>
      <c r="J35" s="193" t="s">
        <v>54</v>
      </c>
      <c r="K35" s="193" t="s">
        <v>54</v>
      </c>
      <c r="L35" s="193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8"/>
  <sheetViews>
    <sheetView showGridLines="0" workbookViewId="0">
      <pane xSplit="1" ySplit="1" topLeftCell="BM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3.42578125" style="46" bestFit="1" customWidth="1"/>
    <col min="2" max="59" width="9.140625" style="46" customWidth="1"/>
    <col min="60" max="66" width="9.140625" style="46"/>
    <col min="67" max="75" width="9.5703125" style="46" bestFit="1" customWidth="1"/>
    <col min="76" max="16384" width="9.140625" style="46"/>
  </cols>
  <sheetData>
    <row r="1" spans="1:75" ht="24.95" customHeight="1">
      <c r="A1" s="38" t="s">
        <v>104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156" t="s">
        <v>165</v>
      </c>
      <c r="AW1" s="30" t="s">
        <v>166</v>
      </c>
      <c r="AX1" s="156" t="s">
        <v>167</v>
      </c>
      <c r="AY1" s="30" t="s">
        <v>171</v>
      </c>
      <c r="AZ1" s="156" t="s">
        <v>172</v>
      </c>
      <c r="BA1" s="156" t="s">
        <v>174</v>
      </c>
      <c r="BB1" s="156" t="s">
        <v>175</v>
      </c>
      <c r="BC1" s="156">
        <v>2019</v>
      </c>
      <c r="BD1" s="156" t="s">
        <v>176</v>
      </c>
      <c r="BE1" s="156" t="s">
        <v>177</v>
      </c>
      <c r="BF1" s="156" t="s">
        <v>184</v>
      </c>
      <c r="BG1" s="156" t="s">
        <v>185</v>
      </c>
      <c r="BH1" s="156" t="s">
        <v>186</v>
      </c>
      <c r="BI1" s="156" t="s">
        <v>196</v>
      </c>
      <c r="BJ1" s="156" t="s">
        <v>197</v>
      </c>
      <c r="BK1" s="156" t="s">
        <v>200</v>
      </c>
      <c r="BL1" s="156" t="s">
        <v>204</v>
      </c>
      <c r="BM1" s="156" t="s">
        <v>210</v>
      </c>
      <c r="BN1" s="156" t="s">
        <v>216</v>
      </c>
      <c r="BO1" s="156" t="s">
        <v>218</v>
      </c>
      <c r="BP1" s="156" t="s">
        <v>222</v>
      </c>
      <c r="BQ1" s="156" t="s">
        <v>228</v>
      </c>
      <c r="BR1" s="156" t="s">
        <v>231</v>
      </c>
      <c r="BS1" s="156" t="s">
        <v>235</v>
      </c>
      <c r="BT1" s="156" t="s">
        <v>236</v>
      </c>
      <c r="BU1" s="156" t="s">
        <v>239</v>
      </c>
      <c r="BV1" s="156" t="s">
        <v>312</v>
      </c>
      <c r="BW1" s="156" t="s">
        <v>317</v>
      </c>
    </row>
    <row r="2" spans="1:75">
      <c r="A2" s="48" t="s">
        <v>0</v>
      </c>
      <c r="B2" s="49">
        <v>112610</v>
      </c>
      <c r="C2" s="49">
        <v>125302</v>
      </c>
      <c r="D2" s="49">
        <v>158829</v>
      </c>
      <c r="E2" s="49">
        <v>174784.98822211503</v>
      </c>
      <c r="F2" s="49">
        <v>571525.98822211497</v>
      </c>
      <c r="G2" s="49">
        <v>138594.999998824</v>
      </c>
      <c r="H2" s="49">
        <v>152240</v>
      </c>
      <c r="I2" s="49">
        <v>188901</v>
      </c>
      <c r="J2" s="49">
        <v>199171</v>
      </c>
      <c r="K2" s="49">
        <v>678906.99999882397</v>
      </c>
      <c r="L2" s="49">
        <v>161361</v>
      </c>
      <c r="M2" s="49">
        <v>199468</v>
      </c>
      <c r="N2" s="49">
        <v>246655</v>
      </c>
      <c r="O2" s="49">
        <v>252851</v>
      </c>
      <c r="P2" s="49">
        <v>860335</v>
      </c>
      <c r="Q2" s="49">
        <v>201039</v>
      </c>
      <c r="R2" s="49">
        <v>237639</v>
      </c>
      <c r="S2" s="49">
        <v>266671</v>
      </c>
      <c r="T2" s="49">
        <v>257601</v>
      </c>
      <c r="U2" s="49">
        <v>962950</v>
      </c>
      <c r="V2" s="49">
        <v>213425</v>
      </c>
      <c r="W2" s="49">
        <v>253748</v>
      </c>
      <c r="X2" s="49">
        <v>296099</v>
      </c>
      <c r="Y2" s="49">
        <v>289637</v>
      </c>
      <c r="Z2" s="49">
        <v>1052909</v>
      </c>
      <c r="AA2" s="49">
        <v>236242</v>
      </c>
      <c r="AB2" s="49">
        <v>285450</v>
      </c>
      <c r="AC2" s="49">
        <v>315068</v>
      </c>
      <c r="AD2" s="49">
        <v>283797</v>
      </c>
      <c r="AE2" s="49">
        <v>1120557</v>
      </c>
      <c r="AF2" s="49">
        <v>257547</v>
      </c>
      <c r="AG2" s="49">
        <v>295752</v>
      </c>
      <c r="AH2" s="49">
        <v>346941</v>
      </c>
      <c r="AI2" s="49">
        <v>338870</v>
      </c>
      <c r="AJ2" s="49">
        <v>1239110</v>
      </c>
      <c r="AK2" s="49">
        <v>297177</v>
      </c>
      <c r="AL2" s="49">
        <v>328903</v>
      </c>
      <c r="AM2" s="49">
        <v>370793</v>
      </c>
      <c r="AN2" s="49">
        <v>363601</v>
      </c>
      <c r="AO2" s="49">
        <v>1360474</v>
      </c>
      <c r="AP2" s="49">
        <v>330185</v>
      </c>
      <c r="AQ2" s="49">
        <v>373859</v>
      </c>
      <c r="AR2" s="49">
        <v>410404</v>
      </c>
      <c r="AS2" s="49">
        <v>412211</v>
      </c>
      <c r="AT2" s="49">
        <v>1526659</v>
      </c>
      <c r="AU2" s="49">
        <v>377163</v>
      </c>
      <c r="AV2" s="49">
        <v>377163</v>
      </c>
      <c r="AW2" s="49">
        <v>393546</v>
      </c>
      <c r="AX2" s="49">
        <v>393546</v>
      </c>
      <c r="AY2" s="49">
        <v>440874</v>
      </c>
      <c r="AZ2" s="49">
        <v>440874</v>
      </c>
      <c r="BA2" s="49">
        <v>467652</v>
      </c>
      <c r="BB2" s="49">
        <v>467652</v>
      </c>
      <c r="BC2" s="49">
        <v>1679235</v>
      </c>
      <c r="BD2" s="49">
        <v>1679235</v>
      </c>
      <c r="BE2" s="49">
        <v>375471</v>
      </c>
      <c r="BF2" s="49">
        <v>154443</v>
      </c>
      <c r="BG2" s="49">
        <v>175989.88730840932</v>
      </c>
      <c r="BH2" s="49">
        <v>416463</v>
      </c>
      <c r="BI2" s="49">
        <v>644615</v>
      </c>
      <c r="BJ2" s="49">
        <v>1612538.8873084099</v>
      </c>
      <c r="BK2" s="49">
        <v>499952</v>
      </c>
      <c r="BL2" s="49">
        <v>552976</v>
      </c>
      <c r="BM2" s="49">
        <v>777949</v>
      </c>
      <c r="BN2" s="49">
        <v>1092950</v>
      </c>
      <c r="BO2" s="49">
        <v>2923827</v>
      </c>
      <c r="BP2" s="49">
        <v>839576</v>
      </c>
      <c r="BQ2" s="49">
        <v>944752</v>
      </c>
      <c r="BR2" s="49">
        <v>1137985</v>
      </c>
      <c r="BS2" s="49">
        <v>1311413</v>
      </c>
      <c r="BT2" s="49">
        <v>4233726</v>
      </c>
      <c r="BU2" s="49">
        <v>1025291</v>
      </c>
      <c r="BV2" s="49">
        <v>1131023</v>
      </c>
      <c r="BW2" s="49">
        <v>1265823</v>
      </c>
    </row>
    <row r="3" spans="1:75">
      <c r="A3" s="50" t="s">
        <v>55</v>
      </c>
      <c r="B3" s="49">
        <v>-65857</v>
      </c>
      <c r="C3" s="49">
        <v>-71705</v>
      </c>
      <c r="D3" s="49">
        <v>-95715</v>
      </c>
      <c r="E3" s="49">
        <v>-106607</v>
      </c>
      <c r="F3" s="49">
        <v>-339884</v>
      </c>
      <c r="G3" s="49">
        <v>-82150</v>
      </c>
      <c r="H3" s="49">
        <v>-86532</v>
      </c>
      <c r="I3" s="49">
        <v>-109976</v>
      </c>
      <c r="J3" s="49">
        <v>-118825</v>
      </c>
      <c r="K3" s="49">
        <v>-397483</v>
      </c>
      <c r="L3" s="49">
        <v>-94188</v>
      </c>
      <c r="M3" s="49">
        <v>-109533</v>
      </c>
      <c r="N3" s="49">
        <v>-139606</v>
      </c>
      <c r="O3" s="49">
        <v>-141203</v>
      </c>
      <c r="P3" s="49">
        <v>-484530</v>
      </c>
      <c r="Q3" s="49">
        <v>-111606</v>
      </c>
      <c r="R3" s="49">
        <v>-131581</v>
      </c>
      <c r="S3" s="49">
        <v>-150592</v>
      </c>
      <c r="T3" s="49">
        <v>-143442</v>
      </c>
      <c r="U3" s="49">
        <v>-537221</v>
      </c>
      <c r="V3" s="49">
        <v>-121364</v>
      </c>
      <c r="W3" s="49">
        <v>-140840</v>
      </c>
      <c r="X3" s="49">
        <v>-171199</v>
      </c>
      <c r="Y3" s="49">
        <v>-170207</v>
      </c>
      <c r="Z3" s="49">
        <v>-603610</v>
      </c>
      <c r="AA3" s="49">
        <v>-140342</v>
      </c>
      <c r="AB3" s="49">
        <v>-164895</v>
      </c>
      <c r="AC3" s="49">
        <v>-182053</v>
      </c>
      <c r="AD3" s="49">
        <v>-157368</v>
      </c>
      <c r="AE3" s="49">
        <v>-644658</v>
      </c>
      <c r="AF3" s="49">
        <v>-145828</v>
      </c>
      <c r="AG3" s="49">
        <v>-163611</v>
      </c>
      <c r="AH3" s="49">
        <v>-194741</v>
      </c>
      <c r="AI3" s="49">
        <v>-185639</v>
      </c>
      <c r="AJ3" s="49">
        <v>-689819</v>
      </c>
      <c r="AK3" s="49">
        <v>-167113</v>
      </c>
      <c r="AL3" s="49">
        <v>-174572</v>
      </c>
      <c r="AM3" s="49">
        <v>-200974</v>
      </c>
      <c r="AN3" s="49">
        <v>-194047</v>
      </c>
      <c r="AO3" s="49">
        <v>-736706</v>
      </c>
      <c r="AP3" s="49">
        <v>-183625</v>
      </c>
      <c r="AQ3" s="49">
        <v>-195108</v>
      </c>
      <c r="AR3" s="49">
        <v>-219767</v>
      </c>
      <c r="AS3" s="49">
        <v>-217487</v>
      </c>
      <c r="AT3" s="49">
        <v>-815987</v>
      </c>
      <c r="AU3" s="49">
        <v>-204687</v>
      </c>
      <c r="AV3" s="49">
        <v>-204699</v>
      </c>
      <c r="AW3" s="49">
        <v>-209215</v>
      </c>
      <c r="AX3" s="49">
        <v>-209234</v>
      </c>
      <c r="AY3" s="49">
        <v>-240204</v>
      </c>
      <c r="AZ3" s="49">
        <v>-240222</v>
      </c>
      <c r="BA3" s="49">
        <v>-249435</v>
      </c>
      <c r="BB3" s="49">
        <v>-249428</v>
      </c>
      <c r="BC3" s="49">
        <v>-903541</v>
      </c>
      <c r="BD3" s="49">
        <v>-903583</v>
      </c>
      <c r="BE3" s="49">
        <v>-203099</v>
      </c>
      <c r="BF3" s="49">
        <v>-74283</v>
      </c>
      <c r="BG3" s="49">
        <v>-84679.302351169899</v>
      </c>
      <c r="BH3" s="49">
        <v>-229976</v>
      </c>
      <c r="BI3" s="49">
        <v>-328421</v>
      </c>
      <c r="BJ3" s="49">
        <v>-846175.30235116987</v>
      </c>
      <c r="BK3" s="49">
        <v>-250027</v>
      </c>
      <c r="BL3" s="49">
        <v>-255170.81713000001</v>
      </c>
      <c r="BM3" s="49">
        <v>-372066.06887000002</v>
      </c>
      <c r="BN3" s="49">
        <v>-502252</v>
      </c>
      <c r="BO3" s="49">
        <v>-1379515.8859999999</v>
      </c>
      <c r="BP3" s="49">
        <v>-390836</v>
      </c>
      <c r="BQ3" s="49">
        <v>-416145</v>
      </c>
      <c r="BR3" s="49">
        <v>-536683</v>
      </c>
      <c r="BS3" s="49">
        <v>-606428</v>
      </c>
      <c r="BT3" s="49">
        <v>-1950092</v>
      </c>
      <c r="BU3" s="49">
        <v>-488467</v>
      </c>
      <c r="BV3" s="49">
        <v>-509825.41465757124</v>
      </c>
      <c r="BW3" s="49">
        <v>-585097</v>
      </c>
    </row>
    <row r="4" spans="1:75">
      <c r="A4" s="51" t="s">
        <v>133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>
        <v>-324</v>
      </c>
      <c r="AQ4" s="52">
        <v>-329</v>
      </c>
      <c r="AR4" s="52">
        <v>-394</v>
      </c>
      <c r="AS4" s="52">
        <v>-412</v>
      </c>
      <c r="AT4" s="52">
        <v>-1459</v>
      </c>
      <c r="AU4" s="52">
        <v>-613</v>
      </c>
      <c r="AV4" s="52">
        <v>-432</v>
      </c>
      <c r="AW4" s="52">
        <v>-743</v>
      </c>
      <c r="AX4" s="52">
        <v>-469</v>
      </c>
      <c r="AY4" s="52">
        <v>-748</v>
      </c>
      <c r="AZ4" s="52">
        <v>-497</v>
      </c>
      <c r="BA4" s="52">
        <v>-664</v>
      </c>
      <c r="BB4" s="52">
        <v>-469</v>
      </c>
      <c r="BC4" s="52">
        <v>-2768</v>
      </c>
      <c r="BD4" s="52">
        <v>-1867</v>
      </c>
      <c r="BE4" s="52">
        <v>-806</v>
      </c>
      <c r="BF4" s="52">
        <v>-817</v>
      </c>
      <c r="BG4" s="52">
        <v>-817</v>
      </c>
      <c r="BH4" s="52">
        <v>-805</v>
      </c>
      <c r="BI4" s="52">
        <v>-821</v>
      </c>
      <c r="BJ4" s="52">
        <v>-3249</v>
      </c>
      <c r="BK4" s="52">
        <v>-746</v>
      </c>
      <c r="BL4" s="52">
        <v>-746</v>
      </c>
      <c r="BM4" s="52">
        <v>-770</v>
      </c>
      <c r="BN4" s="52">
        <v>-876</v>
      </c>
      <c r="BO4" s="52">
        <v>-3138</v>
      </c>
      <c r="BP4" s="52">
        <v>-978</v>
      </c>
      <c r="BQ4" s="52">
        <v>-1022</v>
      </c>
      <c r="BR4" s="52">
        <v>-1163</v>
      </c>
      <c r="BS4" s="52">
        <v>-1225</v>
      </c>
      <c r="BT4" s="52">
        <v>-4388</v>
      </c>
      <c r="BU4" s="52">
        <v>-1346</v>
      </c>
      <c r="BV4" s="52">
        <v>-1510</v>
      </c>
      <c r="BW4" s="52">
        <v>-1358</v>
      </c>
    </row>
    <row r="5" spans="1:75">
      <c r="A5" s="51" t="s">
        <v>56</v>
      </c>
      <c r="B5" s="53">
        <f t="shared" ref="B5:AU5" si="0">B2+B3</f>
        <v>46753</v>
      </c>
      <c r="C5" s="53">
        <f t="shared" si="0"/>
        <v>53597</v>
      </c>
      <c r="D5" s="53">
        <f t="shared" si="0"/>
        <v>63114</v>
      </c>
      <c r="E5" s="53">
        <f t="shared" si="0"/>
        <v>68177.988222115033</v>
      </c>
      <c r="F5" s="53">
        <f t="shared" si="0"/>
        <v>231641.98822211497</v>
      </c>
      <c r="G5" s="53">
        <f t="shared" si="0"/>
        <v>56444.999998824002</v>
      </c>
      <c r="H5" s="53">
        <f t="shared" si="0"/>
        <v>65708</v>
      </c>
      <c r="I5" s="53">
        <f t="shared" si="0"/>
        <v>78925</v>
      </c>
      <c r="J5" s="53">
        <f t="shared" si="0"/>
        <v>80346</v>
      </c>
      <c r="K5" s="53">
        <f t="shared" si="0"/>
        <v>281423.99999882397</v>
      </c>
      <c r="L5" s="53">
        <f t="shared" si="0"/>
        <v>67173</v>
      </c>
      <c r="M5" s="53">
        <f t="shared" si="0"/>
        <v>89935</v>
      </c>
      <c r="N5" s="53">
        <f t="shared" si="0"/>
        <v>107049</v>
      </c>
      <c r="O5" s="53">
        <f t="shared" si="0"/>
        <v>111648</v>
      </c>
      <c r="P5" s="53">
        <f t="shared" si="0"/>
        <v>375805</v>
      </c>
      <c r="Q5" s="53">
        <f t="shared" si="0"/>
        <v>89433</v>
      </c>
      <c r="R5" s="53">
        <f t="shared" si="0"/>
        <v>106058</v>
      </c>
      <c r="S5" s="53">
        <f t="shared" si="0"/>
        <v>116079</v>
      </c>
      <c r="T5" s="53">
        <f t="shared" si="0"/>
        <v>114159</v>
      </c>
      <c r="U5" s="53">
        <f t="shared" si="0"/>
        <v>425729</v>
      </c>
      <c r="V5" s="53">
        <f t="shared" si="0"/>
        <v>92061</v>
      </c>
      <c r="W5" s="53">
        <f t="shared" si="0"/>
        <v>112908</v>
      </c>
      <c r="X5" s="53">
        <f t="shared" si="0"/>
        <v>124900</v>
      </c>
      <c r="Y5" s="53">
        <f t="shared" si="0"/>
        <v>119430</v>
      </c>
      <c r="Z5" s="53">
        <f t="shared" si="0"/>
        <v>449299</v>
      </c>
      <c r="AA5" s="53">
        <f t="shared" si="0"/>
        <v>95900</v>
      </c>
      <c r="AB5" s="53">
        <f t="shared" si="0"/>
        <v>120555</v>
      </c>
      <c r="AC5" s="53">
        <f t="shared" si="0"/>
        <v>133015</v>
      </c>
      <c r="AD5" s="53">
        <f t="shared" si="0"/>
        <v>126429</v>
      </c>
      <c r="AE5" s="53">
        <f t="shared" si="0"/>
        <v>475899</v>
      </c>
      <c r="AF5" s="53">
        <f t="shared" si="0"/>
        <v>111719</v>
      </c>
      <c r="AG5" s="53">
        <f t="shared" si="0"/>
        <v>132141</v>
      </c>
      <c r="AH5" s="53">
        <f t="shared" si="0"/>
        <v>152200</v>
      </c>
      <c r="AI5" s="53">
        <f t="shared" si="0"/>
        <v>153231</v>
      </c>
      <c r="AJ5" s="53">
        <f t="shared" si="0"/>
        <v>549291</v>
      </c>
      <c r="AK5" s="53">
        <f t="shared" si="0"/>
        <v>130064</v>
      </c>
      <c r="AL5" s="53">
        <f t="shared" si="0"/>
        <v>154331</v>
      </c>
      <c r="AM5" s="53">
        <f t="shared" si="0"/>
        <v>169819</v>
      </c>
      <c r="AN5" s="53">
        <f t="shared" si="0"/>
        <v>169554</v>
      </c>
      <c r="AO5" s="53">
        <f t="shared" si="0"/>
        <v>623768</v>
      </c>
      <c r="AP5" s="53">
        <f t="shared" si="0"/>
        <v>146560</v>
      </c>
      <c r="AQ5" s="53">
        <f t="shared" si="0"/>
        <v>178751</v>
      </c>
      <c r="AR5" s="53">
        <f t="shared" si="0"/>
        <v>190637</v>
      </c>
      <c r="AS5" s="53">
        <f t="shared" si="0"/>
        <v>194724</v>
      </c>
      <c r="AT5" s="53">
        <f t="shared" si="0"/>
        <v>710672</v>
      </c>
      <c r="AU5" s="53">
        <f t="shared" si="0"/>
        <v>172476</v>
      </c>
      <c r="AV5" s="53">
        <f>AV2+AV3</f>
        <v>172464</v>
      </c>
      <c r="AW5" s="53">
        <f t="shared" ref="AW5:AZ5" si="1">AW2+AW3</f>
        <v>184331</v>
      </c>
      <c r="AX5" s="53">
        <f t="shared" si="1"/>
        <v>184312</v>
      </c>
      <c r="AY5" s="53">
        <f t="shared" si="1"/>
        <v>200670</v>
      </c>
      <c r="AZ5" s="53">
        <f t="shared" si="1"/>
        <v>200652</v>
      </c>
      <c r="BA5" s="53">
        <f t="shared" ref="BA5:BI5" si="2">BA2+BA3</f>
        <v>218217</v>
      </c>
      <c r="BB5" s="53">
        <f t="shared" si="2"/>
        <v>218224</v>
      </c>
      <c r="BC5" s="53">
        <f t="shared" si="2"/>
        <v>775694</v>
      </c>
      <c r="BD5" s="53">
        <f t="shared" si="2"/>
        <v>775652</v>
      </c>
      <c r="BE5" s="53">
        <f t="shared" si="2"/>
        <v>172372</v>
      </c>
      <c r="BF5" s="53">
        <f t="shared" si="2"/>
        <v>80160</v>
      </c>
      <c r="BG5" s="53">
        <f t="shared" si="2"/>
        <v>91310.584957239422</v>
      </c>
      <c r="BH5" s="53">
        <f t="shared" si="2"/>
        <v>186487</v>
      </c>
      <c r="BI5" s="53">
        <f t="shared" si="2"/>
        <v>316194</v>
      </c>
      <c r="BJ5" s="53">
        <v>766363.58495723957</v>
      </c>
      <c r="BK5" s="53">
        <v>249925</v>
      </c>
      <c r="BL5" s="53">
        <v>297805.18287000002</v>
      </c>
      <c r="BM5" s="53">
        <v>405882.93112999998</v>
      </c>
      <c r="BN5" s="53">
        <v>590698</v>
      </c>
      <c r="BO5" s="53">
        <v>1544311.1140000001</v>
      </c>
      <c r="BP5" s="53">
        <v>448740</v>
      </c>
      <c r="BQ5" s="53">
        <v>528607</v>
      </c>
      <c r="BR5" s="53">
        <v>601302</v>
      </c>
      <c r="BS5" s="53">
        <v>704985</v>
      </c>
      <c r="BT5" s="53">
        <v>2283634</v>
      </c>
      <c r="BU5" s="53">
        <v>536824</v>
      </c>
      <c r="BV5" s="53">
        <v>621197.58534242876</v>
      </c>
      <c r="BW5" s="53">
        <v>680726</v>
      </c>
    </row>
    <row r="6" spans="1:75">
      <c r="A6" s="54" t="s">
        <v>1</v>
      </c>
      <c r="B6" s="55">
        <f t="shared" ref="B6:AU6" si="3">B5/B2</f>
        <v>0.41517627208951247</v>
      </c>
      <c r="C6" s="55">
        <f t="shared" si="3"/>
        <v>0.42774257394135767</v>
      </c>
      <c r="D6" s="55">
        <f t="shared" si="3"/>
        <v>0.39737075722947318</v>
      </c>
      <c r="E6" s="55">
        <f t="shared" si="3"/>
        <v>0.39006775647960751</v>
      </c>
      <c r="F6" s="55">
        <f t="shared" si="3"/>
        <v>0.40530438334519059</v>
      </c>
      <c r="G6" s="55">
        <f t="shared" si="3"/>
        <v>0.40726577437355566</v>
      </c>
      <c r="H6" s="55">
        <f t="shared" si="3"/>
        <v>0.43160798738833422</v>
      </c>
      <c r="I6" s="55">
        <f t="shared" si="3"/>
        <v>0.41781144620727262</v>
      </c>
      <c r="J6" s="55">
        <f t="shared" si="3"/>
        <v>0.40340210171159457</v>
      </c>
      <c r="K6" s="55">
        <f t="shared" si="3"/>
        <v>0.41452511168585898</v>
      </c>
      <c r="L6" s="55">
        <f t="shared" si="3"/>
        <v>0.41629018164240428</v>
      </c>
      <c r="M6" s="55">
        <f t="shared" si="3"/>
        <v>0.45087432570637898</v>
      </c>
      <c r="N6" s="55">
        <f t="shared" si="3"/>
        <v>0.43400295959944052</v>
      </c>
      <c r="O6" s="55">
        <f t="shared" si="3"/>
        <v>0.44155648979042994</v>
      </c>
      <c r="P6" s="55">
        <f t="shared" si="3"/>
        <v>0.43681240447035169</v>
      </c>
      <c r="Q6" s="55">
        <f t="shared" si="3"/>
        <v>0.44485398355542954</v>
      </c>
      <c r="R6" s="55">
        <f t="shared" si="3"/>
        <v>0.44629879775626052</v>
      </c>
      <c r="S6" s="55">
        <f t="shared" si="3"/>
        <v>0.43528917655088106</v>
      </c>
      <c r="T6" s="55">
        <f t="shared" si="3"/>
        <v>0.44316209952601116</v>
      </c>
      <c r="U6" s="55">
        <f t="shared" si="3"/>
        <v>0.44210914377693544</v>
      </c>
      <c r="V6" s="55">
        <f t="shared" si="3"/>
        <v>0.4313505915426965</v>
      </c>
      <c r="W6" s="55">
        <f t="shared" si="3"/>
        <v>0.44496114255087726</v>
      </c>
      <c r="X6" s="55">
        <f t="shared" si="3"/>
        <v>0.42181837831265895</v>
      </c>
      <c r="Y6" s="55">
        <f t="shared" si="3"/>
        <v>0.41234372680286013</v>
      </c>
      <c r="Z6" s="55">
        <f t="shared" si="3"/>
        <v>0.42672158752560763</v>
      </c>
      <c r="AA6" s="55">
        <f t="shared" si="3"/>
        <v>0.40593967203122222</v>
      </c>
      <c r="AB6" s="55">
        <f t="shared" si="3"/>
        <v>0.42233315817130845</v>
      </c>
      <c r="AC6" s="55">
        <f t="shared" si="3"/>
        <v>0.42217870427971105</v>
      </c>
      <c r="AD6" s="55">
        <f t="shared" si="3"/>
        <v>0.44549096713495917</v>
      </c>
      <c r="AE6" s="55">
        <f t="shared" si="3"/>
        <v>0.42469860970927853</v>
      </c>
      <c r="AF6" s="55">
        <f t="shared" si="3"/>
        <v>0.43378101861019541</v>
      </c>
      <c r="AG6" s="55">
        <f t="shared" si="3"/>
        <v>0.44679664042846712</v>
      </c>
      <c r="AH6" s="55">
        <f t="shared" si="3"/>
        <v>0.43869130486163355</v>
      </c>
      <c r="AI6" s="55">
        <f t="shared" si="3"/>
        <v>0.45218225278130258</v>
      </c>
      <c r="AJ6" s="55">
        <f t="shared" si="3"/>
        <v>0.44329478415959844</v>
      </c>
      <c r="AK6" s="55">
        <f t="shared" si="3"/>
        <v>0.43766509521261737</v>
      </c>
      <c r="AL6" s="55">
        <f t="shared" si="3"/>
        <v>0.46922952967896309</v>
      </c>
      <c r="AM6" s="55">
        <f t="shared" si="3"/>
        <v>0.45798868910686014</v>
      </c>
      <c r="AN6" s="55">
        <f t="shared" si="3"/>
        <v>0.46631884950811464</v>
      </c>
      <c r="AO6" s="55">
        <f t="shared" si="3"/>
        <v>0.45849314283110149</v>
      </c>
      <c r="AP6" s="55">
        <f t="shared" si="3"/>
        <v>0.44387237457788814</v>
      </c>
      <c r="AQ6" s="55">
        <f t="shared" si="3"/>
        <v>0.4781241056120088</v>
      </c>
      <c r="AR6" s="55">
        <f t="shared" si="3"/>
        <v>0.46451057981891014</v>
      </c>
      <c r="AS6" s="55">
        <f t="shared" si="3"/>
        <v>0.47238914051298969</v>
      </c>
      <c r="AT6" s="55">
        <f t="shared" si="3"/>
        <v>0.46550801455989843</v>
      </c>
      <c r="AU6" s="55">
        <f t="shared" si="3"/>
        <v>0.45729830338606914</v>
      </c>
      <c r="AV6" s="55">
        <f>AV5/AV2</f>
        <v>0.45726648690354038</v>
      </c>
      <c r="AW6" s="55">
        <f t="shared" ref="AW6:AZ6" si="4">AW5/AW2</f>
        <v>0.46838489020343238</v>
      </c>
      <c r="AX6" s="55">
        <f t="shared" si="4"/>
        <v>0.46833661122206804</v>
      </c>
      <c r="AY6" s="55">
        <f t="shared" si="4"/>
        <v>0.45516406047986502</v>
      </c>
      <c r="AZ6" s="55">
        <f t="shared" si="4"/>
        <v>0.45512323248819392</v>
      </c>
      <c r="BA6" s="55">
        <f t="shared" ref="BA6:BD6" si="5">BA5/BA2</f>
        <v>0.46662261681763362</v>
      </c>
      <c r="BB6" s="55">
        <f t="shared" si="5"/>
        <v>0.46663758521293613</v>
      </c>
      <c r="BC6" s="55">
        <f t="shared" si="5"/>
        <v>0.46193296352208002</v>
      </c>
      <c r="BD6" s="55">
        <f t="shared" si="5"/>
        <v>0.46190795213296532</v>
      </c>
      <c r="BE6" s="55">
        <v>0.4590820595998093</v>
      </c>
      <c r="BF6" s="55">
        <v>0.5190264369378994</v>
      </c>
      <c r="BG6" s="55">
        <v>0.51883995355496959</v>
      </c>
      <c r="BH6" s="55">
        <v>0.44778767861730812</v>
      </c>
      <c r="BI6" s="55">
        <v>0.49051604446064706</v>
      </c>
      <c r="BJ6" s="55">
        <v>0.47525277746102945</v>
      </c>
      <c r="BK6" s="55">
        <v>0.49989799020705988</v>
      </c>
      <c r="BL6" s="55">
        <v>0.53854992417392444</v>
      </c>
      <c r="BM6" s="55">
        <v>0.52173462673002979</v>
      </c>
      <c r="BN6" s="55">
        <v>0.54046205224392696</v>
      </c>
      <c r="BO6" s="55">
        <v>0.52818142591883854</v>
      </c>
      <c r="BP6" s="55">
        <v>0.53448407291299416</v>
      </c>
      <c r="BQ6" s="55">
        <v>0.55951932358968282</v>
      </c>
      <c r="BR6" s="55">
        <v>0.52839185050769566</v>
      </c>
      <c r="BS6" s="55">
        <v>0.53757664442856679</v>
      </c>
      <c r="BT6" s="55">
        <v>0.53939107065502112</v>
      </c>
      <c r="BU6" s="55">
        <v>0.52358208547622087</v>
      </c>
      <c r="BV6" s="55">
        <v>0.54923514848277066</v>
      </c>
      <c r="BW6" s="55">
        <v>0.53777344857851372</v>
      </c>
    </row>
    <row r="7" spans="1:75">
      <c r="A7" s="56" t="s">
        <v>57</v>
      </c>
      <c r="B7" s="57">
        <v>-29985</v>
      </c>
      <c r="C7" s="57">
        <v>-31137</v>
      </c>
      <c r="D7" s="57">
        <v>-39701</v>
      </c>
      <c r="E7" s="57">
        <v>-37998</v>
      </c>
      <c r="F7" s="57">
        <v>-138821</v>
      </c>
      <c r="G7" s="57">
        <f t="shared" ref="G7:BI7" si="6">G9+G12+G13+G14</f>
        <v>-36589.860069874994</v>
      </c>
      <c r="H7" s="57">
        <f t="shared" si="6"/>
        <v>-38380.038323050998</v>
      </c>
      <c r="I7" s="57">
        <f t="shared" si="6"/>
        <v>-44439.616615043997</v>
      </c>
      <c r="J7" s="57">
        <f t="shared" si="6"/>
        <v>-48343.805103696992</v>
      </c>
      <c r="K7" s="57">
        <f t="shared" si="6"/>
        <v>-167753.32011166698</v>
      </c>
      <c r="L7" s="57">
        <f t="shared" si="6"/>
        <v>-53922</v>
      </c>
      <c r="M7" s="57">
        <f t="shared" si="6"/>
        <v>-57050</v>
      </c>
      <c r="N7" s="57">
        <f t="shared" si="6"/>
        <v>-66436</v>
      </c>
      <c r="O7" s="57">
        <f t="shared" si="6"/>
        <v>-70192</v>
      </c>
      <c r="P7" s="57">
        <f t="shared" si="6"/>
        <v>-247600</v>
      </c>
      <c r="Q7" s="57">
        <f t="shared" si="6"/>
        <v>-63382</v>
      </c>
      <c r="R7" s="57">
        <f t="shared" si="6"/>
        <v>-67965</v>
      </c>
      <c r="S7" s="57">
        <f t="shared" si="6"/>
        <v>-72129.517226622003</v>
      </c>
      <c r="T7" s="57">
        <f t="shared" si="6"/>
        <v>-73762.326579157991</v>
      </c>
      <c r="U7" s="57">
        <f t="shared" si="6"/>
        <v>-277238.84380577999</v>
      </c>
      <c r="V7" s="57">
        <f t="shared" si="6"/>
        <v>-67981.407153087988</v>
      </c>
      <c r="W7" s="57">
        <f t="shared" si="6"/>
        <v>-73724.212345291002</v>
      </c>
      <c r="X7" s="57">
        <f t="shared" si="6"/>
        <v>-76765.785976165003</v>
      </c>
      <c r="Y7" s="57">
        <f t="shared" si="6"/>
        <v>-82757.63207130399</v>
      </c>
      <c r="Z7" s="57">
        <f t="shared" si="6"/>
        <v>-301229.03754584794</v>
      </c>
      <c r="AA7" s="57">
        <f t="shared" si="6"/>
        <v>-73573.198530811947</v>
      </c>
      <c r="AB7" s="57">
        <f t="shared" si="6"/>
        <v>-83697.155965290003</v>
      </c>
      <c r="AC7" s="57">
        <f t="shared" si="6"/>
        <v>-89437.181254504976</v>
      </c>
      <c r="AD7" s="57">
        <f t="shared" si="6"/>
        <v>-87902.705301733848</v>
      </c>
      <c r="AE7" s="57">
        <f t="shared" si="6"/>
        <v>-334610.24105234077</v>
      </c>
      <c r="AF7" s="57">
        <f t="shared" si="6"/>
        <v>-91647.471890318964</v>
      </c>
      <c r="AG7" s="57">
        <f t="shared" si="6"/>
        <v>-97664</v>
      </c>
      <c r="AH7" s="57">
        <f t="shared" si="6"/>
        <v>-102804</v>
      </c>
      <c r="AI7" s="57">
        <f t="shared" si="6"/>
        <v>-105849</v>
      </c>
      <c r="AJ7" s="57">
        <f t="shared" si="6"/>
        <v>-397964.47189031891</v>
      </c>
      <c r="AK7" s="57">
        <f t="shared" si="6"/>
        <v>-100706</v>
      </c>
      <c r="AL7" s="57">
        <f t="shared" ref="AL7" si="7">AL9+AL12+AL13+AL14</f>
        <v>-110753</v>
      </c>
      <c r="AM7" s="57">
        <f t="shared" si="6"/>
        <v>-113602</v>
      </c>
      <c r="AN7" s="57">
        <f t="shared" si="6"/>
        <v>-125074</v>
      </c>
      <c r="AO7" s="57">
        <f t="shared" si="6"/>
        <v>-450135</v>
      </c>
      <c r="AP7" s="57">
        <f t="shared" si="6"/>
        <v>-114224</v>
      </c>
      <c r="AQ7" s="57">
        <f t="shared" si="6"/>
        <v>-130987</v>
      </c>
      <c r="AR7" s="57">
        <f t="shared" si="6"/>
        <v>-130574</v>
      </c>
      <c r="AS7" s="57">
        <f t="shared" si="6"/>
        <v>-143607</v>
      </c>
      <c r="AT7" s="57">
        <f t="shared" si="6"/>
        <v>-519392</v>
      </c>
      <c r="AU7" s="57">
        <f t="shared" si="6"/>
        <v>-135789</v>
      </c>
      <c r="AV7" s="57">
        <f t="shared" si="6"/>
        <v>-136327</v>
      </c>
      <c r="AW7" s="57">
        <f t="shared" si="6"/>
        <v>-135210</v>
      </c>
      <c r="AX7" s="57">
        <f t="shared" si="6"/>
        <v>-134894</v>
      </c>
      <c r="AY7" s="57">
        <f t="shared" si="6"/>
        <v>-139413</v>
      </c>
      <c r="AZ7" s="57">
        <f t="shared" si="6"/>
        <v>-139491</v>
      </c>
      <c r="BA7" s="57">
        <f t="shared" si="6"/>
        <v>-142180</v>
      </c>
      <c r="BB7" s="57">
        <f t="shared" si="6"/>
        <v>-142588</v>
      </c>
      <c r="BC7" s="57">
        <f t="shared" si="6"/>
        <v>-552592</v>
      </c>
      <c r="BD7" s="57">
        <f t="shared" si="6"/>
        <v>-553300</v>
      </c>
      <c r="BE7" s="57">
        <f t="shared" si="6"/>
        <v>-128354</v>
      </c>
      <c r="BF7" s="57">
        <f t="shared" si="6"/>
        <v>-171328</v>
      </c>
      <c r="BG7" s="57">
        <f t="shared" si="6"/>
        <v>-104825.61660325179</v>
      </c>
      <c r="BH7" s="57">
        <f t="shared" si="6"/>
        <v>-142031</v>
      </c>
      <c r="BI7" s="57">
        <f t="shared" si="6"/>
        <v>-212057.08800000002</v>
      </c>
      <c r="BJ7" s="57">
        <v>-615567.71360325185</v>
      </c>
      <c r="BK7" s="57">
        <v>-209079</v>
      </c>
      <c r="BL7" s="57">
        <v>-237790.13215000002</v>
      </c>
      <c r="BM7" s="57">
        <v>-306050.53262999997</v>
      </c>
      <c r="BN7" s="57">
        <v>-435639.55419999996</v>
      </c>
      <c r="BO7" s="57">
        <v>-1188559.2189799999</v>
      </c>
      <c r="BP7" s="57">
        <v>-347795.99643</v>
      </c>
      <c r="BQ7" s="57">
        <v>-400312.76378000004</v>
      </c>
      <c r="BR7" s="57">
        <v>-468099.12768999999</v>
      </c>
      <c r="BS7" s="57">
        <v>-571986.25386000006</v>
      </c>
      <c r="BT7" s="57">
        <v>-1788195.1453300002</v>
      </c>
      <c r="BU7" s="57">
        <v>-419913.94521999999</v>
      </c>
      <c r="BV7" s="57">
        <v>-475382.80338970094</v>
      </c>
      <c r="BW7" s="57">
        <v>-516673.41492000001</v>
      </c>
    </row>
    <row r="8" spans="1:75">
      <c r="A8" s="58" t="s">
        <v>58</v>
      </c>
      <c r="B8" s="59">
        <f t="shared" ref="B8:AU8" si="8">B7/B2</f>
        <v>-0.26627297753307877</v>
      </c>
      <c r="C8" s="59">
        <f t="shared" si="8"/>
        <v>-0.2484956345469346</v>
      </c>
      <c r="D8" s="59">
        <f t="shared" si="8"/>
        <v>-0.24996064950355415</v>
      </c>
      <c r="E8" s="59">
        <f t="shared" si="8"/>
        <v>-0.21739853282887497</v>
      </c>
      <c r="F8" s="59">
        <f t="shared" si="8"/>
        <v>-0.24289534135068816</v>
      </c>
      <c r="G8" s="59">
        <f t="shared" si="8"/>
        <v>-0.26400562841506159</v>
      </c>
      <c r="H8" s="59">
        <f t="shared" si="8"/>
        <v>-0.25210219602634654</v>
      </c>
      <c r="I8" s="59">
        <f t="shared" si="8"/>
        <v>-0.2352534746509759</v>
      </c>
      <c r="J8" s="59">
        <f t="shared" si="8"/>
        <v>-0.2427251211456336</v>
      </c>
      <c r="K8" s="59">
        <f t="shared" si="8"/>
        <v>-0.24709322501013772</v>
      </c>
      <c r="L8" s="59">
        <f t="shared" si="8"/>
        <v>-0.33416996672058302</v>
      </c>
      <c r="M8" s="59">
        <f t="shared" si="8"/>
        <v>-0.2860107886979365</v>
      </c>
      <c r="N8" s="59">
        <f t="shared" si="8"/>
        <v>-0.26934787456163467</v>
      </c>
      <c r="O8" s="59">
        <f t="shared" si="8"/>
        <v>-0.27760222423482606</v>
      </c>
      <c r="P8" s="59">
        <f t="shared" si="8"/>
        <v>-0.28779487060273035</v>
      </c>
      <c r="Q8" s="59">
        <f t="shared" si="8"/>
        <v>-0.31527216112296619</v>
      </c>
      <c r="R8" s="59">
        <f t="shared" si="8"/>
        <v>-0.28600103518361886</v>
      </c>
      <c r="S8" s="59">
        <f t="shared" si="8"/>
        <v>-0.27048129427880047</v>
      </c>
      <c r="T8" s="59">
        <f t="shared" si="8"/>
        <v>-0.2863433238968715</v>
      </c>
      <c r="U8" s="59">
        <f t="shared" si="8"/>
        <v>-0.28790575191420115</v>
      </c>
      <c r="V8" s="59">
        <f t="shared" si="8"/>
        <v>-0.31852597939832722</v>
      </c>
      <c r="W8" s="59">
        <f t="shared" si="8"/>
        <v>-0.2905410578419968</v>
      </c>
      <c r="X8" s="59">
        <f t="shared" si="8"/>
        <v>-0.25925716053132569</v>
      </c>
      <c r="Y8" s="59">
        <f t="shared" si="8"/>
        <v>-0.28572879870770651</v>
      </c>
      <c r="Z8" s="59">
        <f t="shared" si="8"/>
        <v>-0.28609218607291603</v>
      </c>
      <c r="AA8" s="59">
        <f t="shared" si="8"/>
        <v>-0.31143149199046716</v>
      </c>
      <c r="AB8" s="59">
        <f t="shared" si="8"/>
        <v>-0.29321126629984234</v>
      </c>
      <c r="AC8" s="59">
        <f t="shared" si="8"/>
        <v>-0.28386628046804174</v>
      </c>
      <c r="AD8" s="59">
        <f t="shared" si="8"/>
        <v>-0.30973796517135083</v>
      </c>
      <c r="AE8" s="59">
        <f t="shared" si="8"/>
        <v>-0.29861063832749318</v>
      </c>
      <c r="AF8" s="59">
        <f t="shared" si="8"/>
        <v>-0.35584756137838519</v>
      </c>
      <c r="AG8" s="59">
        <f t="shared" si="8"/>
        <v>-0.33022261895101301</v>
      </c>
      <c r="AH8" s="59">
        <f t="shared" si="8"/>
        <v>-0.29631551185936511</v>
      </c>
      <c r="AI8" s="59">
        <f t="shared" si="8"/>
        <v>-0.31235872163366485</v>
      </c>
      <c r="AJ8" s="59">
        <f t="shared" si="8"/>
        <v>-0.32116960712956794</v>
      </c>
      <c r="AK8" s="59">
        <f t="shared" si="8"/>
        <v>-0.3388754849803316</v>
      </c>
      <c r="AL8" s="59">
        <f t="shared" si="8"/>
        <v>-0.3367345387545872</v>
      </c>
      <c r="AM8" s="59">
        <f t="shared" si="8"/>
        <v>-0.30637579458080383</v>
      </c>
      <c r="AN8" s="59">
        <f t="shared" si="8"/>
        <v>-0.3439869527311531</v>
      </c>
      <c r="AO8" s="59">
        <f t="shared" si="8"/>
        <v>-0.33086630100979514</v>
      </c>
      <c r="AP8" s="59">
        <f t="shared" si="8"/>
        <v>-0.34593939761043052</v>
      </c>
      <c r="AQ8" s="59">
        <f t="shared" si="8"/>
        <v>-0.35036470969001682</v>
      </c>
      <c r="AR8" s="59">
        <f t="shared" si="8"/>
        <v>-0.31815966705977522</v>
      </c>
      <c r="AS8" s="59">
        <f t="shared" si="8"/>
        <v>-0.34838226054132471</v>
      </c>
      <c r="AT8" s="59">
        <f t="shared" si="8"/>
        <v>-0.34021480893899686</v>
      </c>
      <c r="AU8" s="59">
        <f t="shared" si="8"/>
        <v>-0.36002736217497472</v>
      </c>
      <c r="AV8" s="59">
        <f>AV7/AV2</f>
        <v>-0.36145380114168146</v>
      </c>
      <c r="AW8" s="59">
        <f t="shared" ref="AW8:BG8" si="9">AW7/AW2</f>
        <v>-0.34356847738256774</v>
      </c>
      <c r="AX8" s="59">
        <f t="shared" si="9"/>
        <v>-0.34276552169250862</v>
      </c>
      <c r="AY8" s="59">
        <f t="shared" si="9"/>
        <v>-0.31621960015786821</v>
      </c>
      <c r="AZ8" s="59">
        <f t="shared" si="9"/>
        <v>-0.3163965214551096</v>
      </c>
      <c r="BA8" s="59">
        <f t="shared" si="9"/>
        <v>-0.30402949201543028</v>
      </c>
      <c r="BB8" s="59">
        <f t="shared" si="9"/>
        <v>-0.30490193562734685</v>
      </c>
      <c r="BC8" s="59">
        <f t="shared" si="9"/>
        <v>-0.32907365556339641</v>
      </c>
      <c r="BD8" s="59">
        <f t="shared" si="9"/>
        <v>-0.32949527612275831</v>
      </c>
      <c r="BE8" s="59">
        <f t="shared" si="9"/>
        <v>-0.34184797228014946</v>
      </c>
      <c r="BF8" s="59">
        <f t="shared" si="9"/>
        <v>-1.1093283606249555</v>
      </c>
      <c r="BG8" s="59">
        <f t="shared" si="9"/>
        <v>-0.59563431857622939</v>
      </c>
      <c r="BH8" s="59">
        <v>-0.34104110089011508</v>
      </c>
      <c r="BI8" s="59">
        <v>-0.32896703924047688</v>
      </c>
      <c r="BJ8" s="59">
        <v>-0.3817382132289131</v>
      </c>
      <c r="BK8" s="59">
        <v>-0.41819814702211411</v>
      </c>
      <c r="BL8" s="59">
        <v>-0.43001890163406736</v>
      </c>
      <c r="BM8" s="59">
        <v>-0.39340693622589651</v>
      </c>
      <c r="BN8" s="59">
        <v>-0.39859056150784572</v>
      </c>
      <c r="BO8" s="59">
        <v>-0.40650805228216302</v>
      </c>
      <c r="BP8" s="59">
        <v>-0.4142519514969461</v>
      </c>
      <c r="BQ8" s="59">
        <v>-0.42372258939912277</v>
      </c>
      <c r="BR8" s="59">
        <v>-0.41134033198152875</v>
      </c>
      <c r="BS8" s="59">
        <v>-0.43616027434530547</v>
      </c>
      <c r="BT8" s="59">
        <v>-0.42236912481582423</v>
      </c>
      <c r="BU8" s="59">
        <v>-0.40955586776827263</v>
      </c>
      <c r="BV8" s="59">
        <v>-0.42031223360594872</v>
      </c>
      <c r="BW8" s="59">
        <v>-0.40817192839757216</v>
      </c>
    </row>
    <row r="9" spans="1:75" s="47" customFormat="1">
      <c r="A9" s="60" t="s">
        <v>178</v>
      </c>
      <c r="B9" s="61"/>
      <c r="C9" s="61"/>
      <c r="D9" s="61"/>
      <c r="E9" s="61"/>
      <c r="F9" s="61"/>
      <c r="G9" s="62">
        <f t="shared" ref="G9" si="10">G10+G11</f>
        <v>-25163.932017235995</v>
      </c>
      <c r="H9" s="62">
        <f t="shared" ref="H9" si="11">H10+H11</f>
        <v>-26086.030394500995</v>
      </c>
      <c r="I9" s="62">
        <f t="shared" ref="I9" si="12">I10+I11</f>
        <v>-31756.088878058996</v>
      </c>
      <c r="J9" s="62">
        <f t="shared" ref="J9" si="13">J10+J11</f>
        <v>-36462.590486527988</v>
      </c>
      <c r="K9" s="62">
        <f t="shared" ref="K9" si="14">K10+K11</f>
        <v>-119468.64177632397</v>
      </c>
      <c r="L9" s="62">
        <f t="shared" ref="L9" si="15">L10+L11</f>
        <v>-34257</v>
      </c>
      <c r="M9" s="62">
        <f t="shared" ref="M9" si="16">M10+M11</f>
        <v>-40895</v>
      </c>
      <c r="N9" s="62">
        <f t="shared" ref="N9" si="17">N10+N11</f>
        <v>-48631</v>
      </c>
      <c r="O9" s="62">
        <f t="shared" ref="O9" si="18">O10+O11</f>
        <v>-50670</v>
      </c>
      <c r="P9" s="62">
        <f t="shared" ref="P9" si="19">P10+P11</f>
        <v>-174453</v>
      </c>
      <c r="Q9" s="62">
        <f t="shared" ref="Q9" si="20">Q10+Q11</f>
        <v>-43863</v>
      </c>
      <c r="R9" s="62">
        <f t="shared" ref="R9" si="21">R10+R11</f>
        <v>-48582</v>
      </c>
      <c r="S9" s="62">
        <f t="shared" ref="S9" si="22">S10+S11</f>
        <v>-51705.517226622003</v>
      </c>
      <c r="T9" s="62">
        <f t="shared" ref="T9" si="23">T10+T11</f>
        <v>-54405.326579157998</v>
      </c>
      <c r="U9" s="62">
        <f t="shared" ref="U9" si="24">U10+U11</f>
        <v>-198555.84380577999</v>
      </c>
      <c r="V9" s="62">
        <f t="shared" ref="V9" si="25">V10+V11</f>
        <v>-45922.002310047996</v>
      </c>
      <c r="W9" s="62">
        <f t="shared" ref="W9" si="26">W10+W11</f>
        <v>-51902.869088331005</v>
      </c>
      <c r="X9" s="62">
        <f t="shared" ref="X9" si="27">X10+X11</f>
        <v>-55418.115786164999</v>
      </c>
      <c r="Y9" s="62">
        <f t="shared" ref="Y9" si="28">Y10+Y11</f>
        <v>-61039.495311303996</v>
      </c>
      <c r="Z9" s="62">
        <f t="shared" ref="Z9" si="29">Z10+Z11</f>
        <v>-214282.48249584797</v>
      </c>
      <c r="AA9" s="62">
        <f t="shared" ref="AA9" si="30">AA10+AA11</f>
        <v>-51063.77898999997</v>
      </c>
      <c r="AB9" s="62">
        <f t="shared" ref="AB9" si="31">AB10+AB11</f>
        <v>-55710.241365586</v>
      </c>
      <c r="AC9" s="62">
        <f t="shared" ref="AC9" si="32">AC10+AC11</f>
        <v>-63817.281119249965</v>
      </c>
      <c r="AD9" s="62">
        <f t="shared" ref="AD9" si="33">AD10+AD11</f>
        <v>-61990.235179284886</v>
      </c>
      <c r="AE9" s="62">
        <f t="shared" ref="AE9" si="34">AE10+AE11</f>
        <v>-232581.53665412084</v>
      </c>
      <c r="AF9" s="62">
        <f t="shared" ref="AF9" si="35">AF10+AF11</f>
        <v>-65218.072277312996</v>
      </c>
      <c r="AG9" s="62">
        <f t="shared" ref="AG9" si="36">AG10+AG11</f>
        <v>-69102</v>
      </c>
      <c r="AH9" s="62">
        <f t="shared" ref="AH9" si="37">AH10+AH11</f>
        <v>-75208</v>
      </c>
      <c r="AI9" s="62">
        <f t="shared" ref="AI9" si="38">AI10+AI11</f>
        <v>-74764</v>
      </c>
      <c r="AJ9" s="62">
        <f t="shared" ref="AJ9" si="39">AJ10+AJ11</f>
        <v>-284292.07227731298</v>
      </c>
      <c r="AK9" s="62">
        <f t="shared" ref="AK9" si="40">AK10+AK11</f>
        <v>-70244</v>
      </c>
      <c r="AL9" s="62">
        <f t="shared" ref="AL9:AP9" si="41">AL10+AL11</f>
        <v>-76661</v>
      </c>
      <c r="AM9" s="62">
        <f t="shared" si="41"/>
        <v>-79149</v>
      </c>
      <c r="AN9" s="62">
        <f t="shared" si="41"/>
        <v>-83722</v>
      </c>
      <c r="AO9" s="62">
        <f t="shared" si="41"/>
        <v>-309776</v>
      </c>
      <c r="AP9" s="62">
        <f t="shared" si="41"/>
        <v>-74731</v>
      </c>
      <c r="AQ9" s="62">
        <f>AQ10+AQ11</f>
        <v>-88314</v>
      </c>
      <c r="AR9" s="62">
        <v>-89084</v>
      </c>
      <c r="AS9" s="62">
        <v>-97168</v>
      </c>
      <c r="AT9" s="62">
        <v>-349297</v>
      </c>
      <c r="AU9" s="62">
        <v>-83372</v>
      </c>
      <c r="AV9" s="62">
        <v>-91230</v>
      </c>
      <c r="AW9" s="62">
        <v>-84011</v>
      </c>
      <c r="AX9" s="62">
        <v>-91976</v>
      </c>
      <c r="AY9" s="62">
        <v>-92058</v>
      </c>
      <c r="AZ9" s="62">
        <v>-101590</v>
      </c>
      <c r="BA9" s="62">
        <v>-108582</v>
      </c>
      <c r="BB9" s="62">
        <v>-115512</v>
      </c>
      <c r="BC9" s="62">
        <v>-368023</v>
      </c>
      <c r="BD9" s="62">
        <v>-400308</v>
      </c>
      <c r="BE9" s="62">
        <v>-102152</v>
      </c>
      <c r="BF9" s="62">
        <v>-118765</v>
      </c>
      <c r="BG9" s="62">
        <v>-61968.178904939843</v>
      </c>
      <c r="BH9" s="62">
        <v>-95150</v>
      </c>
      <c r="BI9" s="62">
        <v>-145598.25400000002</v>
      </c>
      <c r="BJ9" s="62">
        <v>-404531.87690493983</v>
      </c>
      <c r="BK9" s="62">
        <v>-133516</v>
      </c>
      <c r="BL9" s="62">
        <v>-155744.23018000001</v>
      </c>
      <c r="BM9" s="62">
        <v>-204624.44568999999</v>
      </c>
      <c r="BN9" s="62">
        <v>-302929.67903999996</v>
      </c>
      <c r="BO9" s="62">
        <v>-796814.35490999999</v>
      </c>
      <c r="BP9" s="62">
        <v>-249091.07806</v>
      </c>
      <c r="BQ9" s="62">
        <v>-304267.43761000002</v>
      </c>
      <c r="BR9" s="62">
        <v>-355629.46726</v>
      </c>
      <c r="BS9" s="62">
        <v>-423503.84630999999</v>
      </c>
      <c r="BT9" s="62">
        <v>-1332492.7511800001</v>
      </c>
      <c r="BU9" s="62">
        <v>-304484.38377999997</v>
      </c>
      <c r="BV9" s="62">
        <v>-351659.43692000001</v>
      </c>
      <c r="BW9" s="62">
        <v>-374085.62555</v>
      </c>
    </row>
    <row r="10" spans="1:75">
      <c r="A10" s="63" t="s">
        <v>59</v>
      </c>
      <c r="B10" s="64"/>
      <c r="C10" s="64"/>
      <c r="D10" s="64"/>
      <c r="E10" s="64"/>
      <c r="F10" s="64"/>
      <c r="G10" s="64">
        <v>-9483.1858400000001</v>
      </c>
      <c r="H10" s="64">
        <v>-10164.499589999999</v>
      </c>
      <c r="I10" s="64">
        <v>-10898.256330000002</v>
      </c>
      <c r="J10" s="64">
        <v>-16027.188209999995</v>
      </c>
      <c r="K10" s="64">
        <v>-46573.129969999995</v>
      </c>
      <c r="L10" s="64">
        <v>-15499</v>
      </c>
      <c r="M10" s="64">
        <v>-18543</v>
      </c>
      <c r="N10" s="64">
        <v>-20092</v>
      </c>
      <c r="O10" s="64">
        <v>-25845</v>
      </c>
      <c r="P10" s="64">
        <v>-79979</v>
      </c>
      <c r="Q10" s="64">
        <v>-22337</v>
      </c>
      <c r="R10" s="64">
        <v>-22020</v>
      </c>
      <c r="S10" s="64">
        <v>-21001</v>
      </c>
      <c r="T10" s="64">
        <v>-25493</v>
      </c>
      <c r="U10" s="64">
        <v>-90851</v>
      </c>
      <c r="V10" s="64">
        <v>-22571.187539999999</v>
      </c>
      <c r="W10" s="64">
        <v>-22290.822499999998</v>
      </c>
      <c r="X10" s="64">
        <v>-22073.72192</v>
      </c>
      <c r="Y10" s="64">
        <v>-28298.249639999998</v>
      </c>
      <c r="Z10" s="64">
        <v>-95233.981599999985</v>
      </c>
      <c r="AA10" s="64">
        <v>-22957.860369999977</v>
      </c>
      <c r="AB10" s="64">
        <v>-25108.10469</v>
      </c>
      <c r="AC10" s="64">
        <v>-27154.647690000002</v>
      </c>
      <c r="AD10" s="64">
        <v>-31373.896029999898</v>
      </c>
      <c r="AE10" s="64">
        <v>-106594.50877999987</v>
      </c>
      <c r="AF10" s="64">
        <v>-28861.430069999999</v>
      </c>
      <c r="AG10" s="64">
        <v>-29951</v>
      </c>
      <c r="AH10" s="64">
        <v>-30625</v>
      </c>
      <c r="AI10" s="64">
        <v>-32970</v>
      </c>
      <c r="AJ10" s="64">
        <v>-122407.43007</v>
      </c>
      <c r="AK10" s="64">
        <v>-29681</v>
      </c>
      <c r="AL10" s="64">
        <v>-30575</v>
      </c>
      <c r="AM10" s="64">
        <v>-30876</v>
      </c>
      <c r="AN10" s="64">
        <v>-35865</v>
      </c>
      <c r="AO10" s="64">
        <v>-126997</v>
      </c>
      <c r="AP10" s="64">
        <v>-31464</v>
      </c>
      <c r="AQ10" s="65">
        <v>-31059</v>
      </c>
      <c r="AR10" s="65">
        <v>-32102</v>
      </c>
      <c r="AS10" s="65">
        <v>-36261</v>
      </c>
      <c r="AT10" s="65">
        <v>-130886</v>
      </c>
      <c r="AU10" s="65">
        <v>-29038</v>
      </c>
      <c r="AV10" s="65">
        <v>-32592</v>
      </c>
      <c r="AW10" s="65">
        <v>-29009</v>
      </c>
      <c r="AX10" s="65">
        <v>-32546</v>
      </c>
      <c r="AY10" s="65">
        <v>-28019</v>
      </c>
      <c r="AZ10" s="65">
        <v>-31612</v>
      </c>
      <c r="BA10" s="65">
        <v>-33064</v>
      </c>
      <c r="BB10" s="65">
        <v>-35167</v>
      </c>
      <c r="BC10" s="65">
        <v>-119130</v>
      </c>
      <c r="BD10" s="65">
        <v>-131917</v>
      </c>
      <c r="BE10" s="65">
        <v>-28839</v>
      </c>
      <c r="BF10" s="65">
        <v>-31401</v>
      </c>
      <c r="BG10" s="65">
        <v>-26521.674599150283</v>
      </c>
      <c r="BH10" s="65">
        <v>-37153</v>
      </c>
      <c r="BI10" s="65">
        <v>-61317</v>
      </c>
      <c r="BJ10" s="65">
        <v>-153494.11859915027</v>
      </c>
      <c r="BK10" s="65">
        <v>-47811</v>
      </c>
      <c r="BL10" s="65">
        <v>-52088.781580000003</v>
      </c>
      <c r="BM10" s="65">
        <v>-98072.843439999997</v>
      </c>
      <c r="BN10" s="65">
        <v>-160500.90508</v>
      </c>
      <c r="BO10" s="65">
        <v>-358473.53009999997</v>
      </c>
      <c r="BP10" s="65">
        <v>-73967.540500000003</v>
      </c>
      <c r="BQ10" s="65">
        <v>-77837</v>
      </c>
      <c r="BR10" s="65">
        <v>-143201.33957000001</v>
      </c>
      <c r="BS10" s="65">
        <v>-183695.97605999999</v>
      </c>
      <c r="BT10" s="65">
        <v>-478702.31563000003</v>
      </c>
      <c r="BU10" s="65">
        <v>-140391.97068999999</v>
      </c>
      <c r="BV10" s="65">
        <v>-161394.68520000001</v>
      </c>
      <c r="BW10" s="65">
        <v>-180855.94630000001</v>
      </c>
    </row>
    <row r="11" spans="1:75">
      <c r="A11" s="63" t="s">
        <v>60</v>
      </c>
      <c r="B11" s="64"/>
      <c r="C11" s="64"/>
      <c r="D11" s="64"/>
      <c r="E11" s="64"/>
      <c r="F11" s="64"/>
      <c r="G11" s="64">
        <v>-15680.746177235997</v>
      </c>
      <c r="H11" s="64">
        <v>-15921.530804500995</v>
      </c>
      <c r="I11" s="64">
        <v>-20857.832548058992</v>
      </c>
      <c r="J11" s="64">
        <v>-20435.402276527995</v>
      </c>
      <c r="K11" s="64">
        <v>-72895.511806323979</v>
      </c>
      <c r="L11" s="64">
        <v>-18758</v>
      </c>
      <c r="M11" s="64">
        <v>-22352</v>
      </c>
      <c r="N11" s="64">
        <v>-28539</v>
      </c>
      <c r="O11" s="64">
        <v>-24825</v>
      </c>
      <c r="P11" s="64">
        <v>-94474</v>
      </c>
      <c r="Q11" s="64">
        <v>-21526</v>
      </c>
      <c r="R11" s="64">
        <v>-26562</v>
      </c>
      <c r="S11" s="64">
        <v>-30704.517226622</v>
      </c>
      <c r="T11" s="64">
        <v>-28912.326579157998</v>
      </c>
      <c r="U11" s="64">
        <v>-107704.84380577999</v>
      </c>
      <c r="V11" s="64">
        <v>-23350.814770047997</v>
      </c>
      <c r="W11" s="64">
        <v>-29612.046588331003</v>
      </c>
      <c r="X11" s="64">
        <v>-33344.393866164995</v>
      </c>
      <c r="Y11" s="64">
        <v>-32741.245671303994</v>
      </c>
      <c r="Z11" s="64">
        <v>-119048.500895848</v>
      </c>
      <c r="AA11" s="64">
        <v>-28105.918619999993</v>
      </c>
      <c r="AB11" s="64">
        <v>-30602.136675586</v>
      </c>
      <c r="AC11" s="64">
        <v>-36662.63342924996</v>
      </c>
      <c r="AD11" s="64">
        <v>-30616.339149284988</v>
      </c>
      <c r="AE11" s="64">
        <v>-125987.02787412095</v>
      </c>
      <c r="AF11" s="64">
        <v>-36356.642207312994</v>
      </c>
      <c r="AG11" s="64">
        <v>-39151</v>
      </c>
      <c r="AH11" s="64">
        <v>-44583</v>
      </c>
      <c r="AI11" s="64">
        <v>-41794</v>
      </c>
      <c r="AJ11" s="64">
        <v>-161884.64220731298</v>
      </c>
      <c r="AK11" s="64">
        <v>-40563</v>
      </c>
      <c r="AL11" s="64">
        <v>-46086</v>
      </c>
      <c r="AM11" s="64">
        <v>-48273</v>
      </c>
      <c r="AN11" s="64">
        <v>-47857</v>
      </c>
      <c r="AO11" s="64">
        <v>-182779</v>
      </c>
      <c r="AP11" s="64">
        <v>-43267</v>
      </c>
      <c r="AQ11" s="65">
        <v>-57255</v>
      </c>
      <c r="AR11" s="65">
        <v>-56982</v>
      </c>
      <c r="AS11" s="65">
        <v>-60907</v>
      </c>
      <c r="AT11" s="65">
        <v>-218411</v>
      </c>
      <c r="AU11" s="65">
        <v>-54334</v>
      </c>
      <c r="AV11" s="65">
        <v>-58638</v>
      </c>
      <c r="AW11" s="65">
        <v>-55002</v>
      </c>
      <c r="AX11" s="65">
        <v>-59430</v>
      </c>
      <c r="AY11" s="65">
        <v>-64039</v>
      </c>
      <c r="AZ11" s="65">
        <v>-69978</v>
      </c>
      <c r="BA11" s="65">
        <v>-75518</v>
      </c>
      <c r="BB11" s="65">
        <v>-80345</v>
      </c>
      <c r="BC11" s="65">
        <v>-248893</v>
      </c>
      <c r="BD11" s="65">
        <v>-268391</v>
      </c>
      <c r="BE11" s="65">
        <v>-73313</v>
      </c>
      <c r="BF11" s="65">
        <v>-87364</v>
      </c>
      <c r="BG11" s="65">
        <v>-35446.50430578956</v>
      </c>
      <c r="BH11" s="65">
        <v>-57997</v>
      </c>
      <c r="BI11" s="65">
        <v>-84281.254000000001</v>
      </c>
      <c r="BJ11" s="65">
        <v>-251037.75830578955</v>
      </c>
      <c r="BK11" s="65">
        <v>-85705</v>
      </c>
      <c r="BL11" s="65">
        <v>-103655.4486</v>
      </c>
      <c r="BM11" s="65">
        <v>-106551.60225</v>
      </c>
      <c r="BN11" s="65">
        <v>-142428.77395999999</v>
      </c>
      <c r="BO11" s="65">
        <v>-438340.82481000002</v>
      </c>
      <c r="BP11" s="65">
        <v>-175123.53756</v>
      </c>
      <c r="BQ11" s="65">
        <v>-226430.43760999999</v>
      </c>
      <c r="BR11" s="65">
        <v>-212428.12768999999</v>
      </c>
      <c r="BS11" s="65">
        <v>-239807.87025000001</v>
      </c>
      <c r="BT11" s="65">
        <v>-853790.43555000005</v>
      </c>
      <c r="BU11" s="65">
        <v>-164092.41308999999</v>
      </c>
      <c r="BV11" s="65">
        <v>-190264.75172</v>
      </c>
      <c r="BW11" s="65">
        <v>-193229.67924999999</v>
      </c>
    </row>
    <row r="12" spans="1:75" s="47" customFormat="1">
      <c r="A12" s="60" t="s">
        <v>61</v>
      </c>
      <c r="B12" s="61"/>
      <c r="C12" s="61"/>
      <c r="D12" s="61"/>
      <c r="E12" s="61"/>
      <c r="F12" s="61"/>
      <c r="G12" s="61">
        <v>-10904.462402638999</v>
      </c>
      <c r="H12" s="61">
        <v>-11396.322788550004</v>
      </c>
      <c r="I12" s="61">
        <v>-11870.742686985001</v>
      </c>
      <c r="J12" s="61">
        <v>-11723.144897169002</v>
      </c>
      <c r="K12" s="61">
        <v>-45894.67277534301</v>
      </c>
      <c r="L12" s="61">
        <v>-11599</v>
      </c>
      <c r="M12" s="61">
        <v>-14209</v>
      </c>
      <c r="N12" s="61">
        <v>-15303</v>
      </c>
      <c r="O12" s="61">
        <v>-19730</v>
      </c>
      <c r="P12" s="61">
        <v>-60841</v>
      </c>
      <c r="Q12" s="61">
        <v>-17329</v>
      </c>
      <c r="R12" s="61">
        <v>-17891</v>
      </c>
      <c r="S12" s="61">
        <v>-16980</v>
      </c>
      <c r="T12" s="61">
        <v>-16524</v>
      </c>
      <c r="U12" s="61">
        <v>-68724</v>
      </c>
      <c r="V12" s="61">
        <v>-17914.40484304</v>
      </c>
      <c r="W12" s="61">
        <v>-17065.343256960001</v>
      </c>
      <c r="X12" s="61">
        <v>-18032.670190000001</v>
      </c>
      <c r="Y12" s="61">
        <v>-16996.136760000001</v>
      </c>
      <c r="Z12" s="61">
        <v>-70008.555049999995</v>
      </c>
      <c r="AA12" s="61">
        <v>-15912.124009044972</v>
      </c>
      <c r="AB12" s="61">
        <v>-20645.970985070999</v>
      </c>
      <c r="AC12" s="61">
        <v>-20807.722117091005</v>
      </c>
      <c r="AD12" s="61">
        <v>-17979.555817597986</v>
      </c>
      <c r="AE12" s="61">
        <v>-75345.372928804965</v>
      </c>
      <c r="AF12" s="61">
        <v>-19835.578518718972</v>
      </c>
      <c r="AG12" s="61">
        <v>-22070</v>
      </c>
      <c r="AH12" s="61">
        <v>-19570</v>
      </c>
      <c r="AI12" s="61">
        <v>-23971</v>
      </c>
      <c r="AJ12" s="61">
        <v>-85446.578518718976</v>
      </c>
      <c r="AK12" s="61">
        <v>-23717</v>
      </c>
      <c r="AL12" s="61">
        <v>-26890</v>
      </c>
      <c r="AM12" s="61">
        <v>-24953</v>
      </c>
      <c r="AN12" s="61">
        <v>-30063</v>
      </c>
      <c r="AO12" s="61">
        <v>-105623</v>
      </c>
      <c r="AP12" s="61">
        <v>-29544</v>
      </c>
      <c r="AQ12" s="62">
        <v>-32126</v>
      </c>
      <c r="AR12" s="62">
        <v>-31360</v>
      </c>
      <c r="AS12" s="62">
        <v>-38038</v>
      </c>
      <c r="AT12" s="62">
        <v>-131068</v>
      </c>
      <c r="AU12" s="62">
        <v>-36562</v>
      </c>
      <c r="AV12" s="62">
        <v>-38228</v>
      </c>
      <c r="AW12" s="62">
        <v>-43488</v>
      </c>
      <c r="AX12" s="62">
        <v>-45384</v>
      </c>
      <c r="AY12" s="62">
        <v>-34553</v>
      </c>
      <c r="AZ12" s="62">
        <v>-35205</v>
      </c>
      <c r="BA12" s="62">
        <v>-50678</v>
      </c>
      <c r="BB12" s="62">
        <v>-52243</v>
      </c>
      <c r="BC12" s="62">
        <v>-165281</v>
      </c>
      <c r="BD12" s="62">
        <v>-171060</v>
      </c>
      <c r="BE12" s="62">
        <v>-34856</v>
      </c>
      <c r="BF12" s="62">
        <v>-33793</v>
      </c>
      <c r="BG12" s="62">
        <v>-24781.681447141964</v>
      </c>
      <c r="BH12" s="62">
        <v>-27713</v>
      </c>
      <c r="BI12" s="62">
        <v>-49037.22</v>
      </c>
      <c r="BJ12" s="62">
        <v>-134879.36644714198</v>
      </c>
      <c r="BK12" s="62">
        <v>-52396</v>
      </c>
      <c r="BL12" s="62">
        <v>-57373.556349999999</v>
      </c>
      <c r="BM12" s="62">
        <v>-74364.476509999993</v>
      </c>
      <c r="BN12" s="62">
        <v>-100240.87516</v>
      </c>
      <c r="BO12" s="62">
        <v>-284374.90801999997</v>
      </c>
      <c r="BP12" s="62">
        <v>-66546.261169999998</v>
      </c>
      <c r="BQ12" s="62">
        <v>-67357.079740000001</v>
      </c>
      <c r="BR12" s="62">
        <v>-75647.660430000004</v>
      </c>
      <c r="BS12" s="62">
        <v>-93243.803409999993</v>
      </c>
      <c r="BT12" s="62">
        <v>-302794.54358</v>
      </c>
      <c r="BU12" s="62">
        <v>-70539.016839999997</v>
      </c>
      <c r="BV12" s="62">
        <v>-73154.344029700995</v>
      </c>
      <c r="BW12" s="62">
        <v>-91208.669139999998</v>
      </c>
    </row>
    <row r="13" spans="1:75" s="47" customFormat="1">
      <c r="A13" s="60" t="s">
        <v>62</v>
      </c>
      <c r="B13" s="61"/>
      <c r="C13" s="61"/>
      <c r="D13" s="61"/>
      <c r="E13" s="61"/>
      <c r="F13" s="61"/>
      <c r="G13" s="61">
        <v>357.53435000000002</v>
      </c>
      <c r="H13" s="61">
        <v>63.314860000000003</v>
      </c>
      <c r="I13" s="61">
        <v>237.21494999999993</v>
      </c>
      <c r="J13" s="61">
        <v>1009.93028</v>
      </c>
      <c r="K13" s="61">
        <v>1667.9944399999999</v>
      </c>
      <c r="L13" s="61">
        <v>-6649</v>
      </c>
      <c r="M13" s="61">
        <v>-197</v>
      </c>
      <c r="N13" s="61">
        <v>-459</v>
      </c>
      <c r="O13" s="61">
        <v>2557</v>
      </c>
      <c r="P13" s="61">
        <v>-4748</v>
      </c>
      <c r="Q13" s="61">
        <v>395</v>
      </c>
      <c r="R13" s="61">
        <v>893</v>
      </c>
      <c r="S13" s="61">
        <v>-637</v>
      </c>
      <c r="T13" s="61">
        <v>360</v>
      </c>
      <c r="U13" s="61">
        <v>1011</v>
      </c>
      <c r="V13" s="61">
        <v>-936</v>
      </c>
      <c r="W13" s="61">
        <v>-1659</v>
      </c>
      <c r="X13" s="61">
        <v>-22</v>
      </c>
      <c r="Y13" s="61">
        <v>-1091</v>
      </c>
      <c r="Z13" s="61">
        <v>-3708</v>
      </c>
      <c r="AA13" s="61">
        <v>-813.24243804999992</v>
      </c>
      <c r="AB13" s="61">
        <v>-1219.9098999999999</v>
      </c>
      <c r="AC13" s="61">
        <v>1308.87075999999</v>
      </c>
      <c r="AD13" s="61">
        <v>-1751.3280599999903</v>
      </c>
      <c r="AE13" s="61">
        <v>-2475.6096380500003</v>
      </c>
      <c r="AF13" s="61">
        <v>-322.31557999999978</v>
      </c>
      <c r="AG13" s="61">
        <v>18</v>
      </c>
      <c r="AH13" s="61">
        <v>-1526</v>
      </c>
      <c r="AI13" s="61">
        <v>-581</v>
      </c>
      <c r="AJ13" s="61">
        <v>-2411.3155799999995</v>
      </c>
      <c r="AK13" s="61">
        <v>-70</v>
      </c>
      <c r="AL13" s="61">
        <v>-465</v>
      </c>
      <c r="AM13" s="61">
        <v>-282</v>
      </c>
      <c r="AN13" s="61">
        <v>-1287</v>
      </c>
      <c r="AO13" s="61">
        <v>-2104</v>
      </c>
      <c r="AP13" s="61">
        <v>-1848</v>
      </c>
      <c r="AQ13" s="62">
        <v>-2088</v>
      </c>
      <c r="AR13" s="62">
        <v>142</v>
      </c>
      <c r="AS13" s="62">
        <v>4187</v>
      </c>
      <c r="AT13" s="62">
        <v>393</v>
      </c>
      <c r="AU13" s="62">
        <v>1427</v>
      </c>
      <c r="AV13" s="62">
        <v>1427</v>
      </c>
      <c r="AW13" s="62">
        <v>11414</v>
      </c>
      <c r="AX13" s="62">
        <v>11398</v>
      </c>
      <c r="AY13" s="62">
        <v>8738</v>
      </c>
      <c r="AZ13" s="62">
        <v>8738</v>
      </c>
      <c r="BA13" s="62">
        <v>34208</v>
      </c>
      <c r="BB13" s="62">
        <v>34208</v>
      </c>
      <c r="BC13" s="62">
        <v>55787</v>
      </c>
      <c r="BD13" s="62">
        <v>55771</v>
      </c>
      <c r="BE13" s="62">
        <v>28127</v>
      </c>
      <c r="BF13" s="62">
        <v>-514</v>
      </c>
      <c r="BG13" s="62">
        <v>180.243748830002</v>
      </c>
      <c r="BH13" s="62">
        <v>-1306</v>
      </c>
      <c r="BI13" s="62">
        <v>-130.61400000000003</v>
      </c>
      <c r="BJ13" s="62">
        <v>-3274.4702511699979</v>
      </c>
      <c r="BK13" s="62">
        <v>-15</v>
      </c>
      <c r="BL13" s="62">
        <v>-1272.3456200000073</v>
      </c>
      <c r="BM13" s="62">
        <v>-2611.6104299999997</v>
      </c>
      <c r="BN13" s="62">
        <v>-3128</v>
      </c>
      <c r="BO13" s="62">
        <v>-7026.956050000008</v>
      </c>
      <c r="BP13" s="62">
        <v>-298.65720000000147</v>
      </c>
      <c r="BQ13" s="62">
        <v>4366.7535699999999</v>
      </c>
      <c r="BR13" s="62">
        <v>-1100</v>
      </c>
      <c r="BS13" s="62">
        <v>1414.3958600000005</v>
      </c>
      <c r="BT13" s="62">
        <v>4382.1494300000049</v>
      </c>
      <c r="BU13" s="62">
        <v>1141.4554000000003</v>
      </c>
      <c r="BV13" s="62">
        <v>334.97755999999998</v>
      </c>
      <c r="BW13" s="62">
        <v>739.87976999999955</v>
      </c>
    </row>
    <row r="14" spans="1:75" s="47" customFormat="1">
      <c r="A14" s="60" t="s">
        <v>179</v>
      </c>
      <c r="B14" s="61">
        <v>-607.62619453400839</v>
      </c>
      <c r="C14" s="61">
        <v>-559.13868146002642</v>
      </c>
      <c r="D14" s="61">
        <v>-679.74690189099056</v>
      </c>
      <c r="E14" s="61">
        <v>-680</v>
      </c>
      <c r="F14" s="61">
        <v>-2526.5117778850836</v>
      </c>
      <c r="G14" s="61">
        <v>-879</v>
      </c>
      <c r="H14" s="61">
        <v>-961</v>
      </c>
      <c r="I14" s="61">
        <v>-1050</v>
      </c>
      <c r="J14" s="61">
        <v>-1168</v>
      </c>
      <c r="K14" s="61">
        <v>-4058</v>
      </c>
      <c r="L14" s="61">
        <v>-1417</v>
      </c>
      <c r="M14" s="61">
        <v>-1749</v>
      </c>
      <c r="N14" s="61">
        <v>-2043</v>
      </c>
      <c r="O14" s="61">
        <v>-2349</v>
      </c>
      <c r="P14" s="61">
        <v>-7558</v>
      </c>
      <c r="Q14" s="61">
        <v>-2585</v>
      </c>
      <c r="R14" s="61">
        <v>-2385</v>
      </c>
      <c r="S14" s="61">
        <v>-2807</v>
      </c>
      <c r="T14" s="61">
        <v>-3193</v>
      </c>
      <c r="U14" s="61">
        <v>-10970</v>
      </c>
      <c r="V14" s="61">
        <v>-3209</v>
      </c>
      <c r="W14" s="61">
        <v>-3097</v>
      </c>
      <c r="X14" s="61">
        <v>-3293</v>
      </c>
      <c r="Y14" s="61">
        <v>-3631</v>
      </c>
      <c r="Z14" s="61">
        <v>-13230</v>
      </c>
      <c r="AA14" s="61">
        <v>-5784.0530937169997</v>
      </c>
      <c r="AB14" s="61">
        <v>-6121.0337146330003</v>
      </c>
      <c r="AC14" s="61">
        <v>-6121.0487781639904</v>
      </c>
      <c r="AD14" s="61">
        <v>-6181.5862448509906</v>
      </c>
      <c r="AE14" s="61">
        <v>-24207.721831364979</v>
      </c>
      <c r="AF14" s="61">
        <v>-6271.5055142870006</v>
      </c>
      <c r="AG14" s="61">
        <v>-6510</v>
      </c>
      <c r="AH14" s="61">
        <v>-6500</v>
      </c>
      <c r="AI14" s="61">
        <v>-6533</v>
      </c>
      <c r="AJ14" s="61">
        <v>-25814.505514287001</v>
      </c>
      <c r="AK14" s="61">
        <v>-6675</v>
      </c>
      <c r="AL14" s="61">
        <v>-6737</v>
      </c>
      <c r="AM14" s="61">
        <v>-9218</v>
      </c>
      <c r="AN14" s="61">
        <v>-10002</v>
      </c>
      <c r="AO14" s="61">
        <v>-32632</v>
      </c>
      <c r="AP14" s="61">
        <v>-8101</v>
      </c>
      <c r="AQ14" s="61">
        <v>-8459</v>
      </c>
      <c r="AR14" s="61">
        <v>-10272</v>
      </c>
      <c r="AS14" s="61">
        <v>-12588</v>
      </c>
      <c r="AT14" s="61">
        <v>-39420</v>
      </c>
      <c r="AU14" s="61">
        <v>-17282</v>
      </c>
      <c r="AV14" s="61">
        <v>-8296</v>
      </c>
      <c r="AW14" s="61">
        <v>-19125</v>
      </c>
      <c r="AX14" s="61">
        <v>-8932</v>
      </c>
      <c r="AY14" s="61">
        <v>-21540</v>
      </c>
      <c r="AZ14" s="61">
        <v>-11434</v>
      </c>
      <c r="BA14" s="61">
        <v>-17128</v>
      </c>
      <c r="BB14" s="61">
        <v>-9041</v>
      </c>
      <c r="BC14" s="61">
        <v>-75075</v>
      </c>
      <c r="BD14" s="61">
        <v>-37703</v>
      </c>
      <c r="BE14" s="61">
        <v>-19473</v>
      </c>
      <c r="BF14" s="61">
        <v>-18256</v>
      </c>
      <c r="BG14" s="61">
        <v>-18256</v>
      </c>
      <c r="BH14" s="61">
        <v>-17862</v>
      </c>
      <c r="BI14" s="61">
        <v>-17291</v>
      </c>
      <c r="BJ14" s="61">
        <v>-72882</v>
      </c>
      <c r="BK14" s="61">
        <v>-23152</v>
      </c>
      <c r="BL14" s="61">
        <v>-23400</v>
      </c>
      <c r="BM14" s="61">
        <v>-24450</v>
      </c>
      <c r="BN14" s="61">
        <v>-29341</v>
      </c>
      <c r="BO14" s="61">
        <v>-100343</v>
      </c>
      <c r="BP14" s="61">
        <v>-31860</v>
      </c>
      <c r="BQ14" s="61">
        <v>-33055</v>
      </c>
      <c r="BR14" s="61">
        <v>-35722</v>
      </c>
      <c r="BS14" s="61">
        <v>-56653</v>
      </c>
      <c r="BT14" s="61">
        <v>-157290</v>
      </c>
      <c r="BU14" s="61">
        <v>-46032</v>
      </c>
      <c r="BV14" s="61">
        <v>-50904</v>
      </c>
      <c r="BW14" s="61">
        <v>-52119</v>
      </c>
    </row>
    <row r="15" spans="1:75">
      <c r="A15" s="51" t="s">
        <v>63</v>
      </c>
      <c r="B15" s="66">
        <f t="shared" ref="B15:AU15" si="42">B$5-B$4+B$7-B$14</f>
        <v>17375.626194534008</v>
      </c>
      <c r="C15" s="66">
        <f t="shared" si="42"/>
        <v>23019.138681460026</v>
      </c>
      <c r="D15" s="66">
        <f t="shared" si="42"/>
        <v>24092.746901890991</v>
      </c>
      <c r="E15" s="66">
        <f t="shared" si="42"/>
        <v>30859.988222115033</v>
      </c>
      <c r="F15" s="66">
        <f t="shared" si="42"/>
        <v>95347.500000000058</v>
      </c>
      <c r="G15" s="66">
        <f t="shared" si="42"/>
        <v>20734.139928949007</v>
      </c>
      <c r="H15" s="66">
        <f t="shared" si="42"/>
        <v>28288.961676949002</v>
      </c>
      <c r="I15" s="66">
        <f t="shared" si="42"/>
        <v>35535.383384956003</v>
      </c>
      <c r="J15" s="66">
        <f t="shared" si="42"/>
        <v>33170.194896303008</v>
      </c>
      <c r="K15" s="66">
        <f t="shared" si="42"/>
        <v>117728.67988715699</v>
      </c>
      <c r="L15" s="66">
        <f t="shared" si="42"/>
        <v>14668</v>
      </c>
      <c r="M15" s="66">
        <f t="shared" si="42"/>
        <v>34634</v>
      </c>
      <c r="N15" s="66">
        <f t="shared" si="42"/>
        <v>42656</v>
      </c>
      <c r="O15" s="66">
        <f t="shared" si="42"/>
        <v>43805</v>
      </c>
      <c r="P15" s="66">
        <f t="shared" si="42"/>
        <v>135763</v>
      </c>
      <c r="Q15" s="66">
        <f t="shared" si="42"/>
        <v>28636</v>
      </c>
      <c r="R15" s="66">
        <f t="shared" si="42"/>
        <v>40478</v>
      </c>
      <c r="S15" s="66">
        <f t="shared" si="42"/>
        <v>46756.482773377997</v>
      </c>
      <c r="T15" s="66">
        <f t="shared" si="42"/>
        <v>43589.673420842009</v>
      </c>
      <c r="U15" s="66">
        <f t="shared" si="42"/>
        <v>159460.15619422001</v>
      </c>
      <c r="V15" s="66">
        <f t="shared" si="42"/>
        <v>27288.592846912012</v>
      </c>
      <c r="W15" s="66">
        <f t="shared" si="42"/>
        <v>42280.787654708998</v>
      </c>
      <c r="X15" s="66">
        <f t="shared" si="42"/>
        <v>51427.214023834997</v>
      </c>
      <c r="Y15" s="66">
        <f t="shared" si="42"/>
        <v>40303.36792869601</v>
      </c>
      <c r="Z15" s="66">
        <f t="shared" si="42"/>
        <v>161299.96245415206</v>
      </c>
      <c r="AA15" s="66">
        <f t="shared" si="42"/>
        <v>28110.854562905053</v>
      </c>
      <c r="AB15" s="66">
        <f t="shared" si="42"/>
        <v>42978.877749342995</v>
      </c>
      <c r="AC15" s="66">
        <f t="shared" si="42"/>
        <v>49698.867523659013</v>
      </c>
      <c r="AD15" s="66">
        <f t="shared" si="42"/>
        <v>44707.880943117139</v>
      </c>
      <c r="AE15" s="66">
        <f t="shared" si="42"/>
        <v>165496.48077902419</v>
      </c>
      <c r="AF15" s="66">
        <f t="shared" si="42"/>
        <v>26343.033623968036</v>
      </c>
      <c r="AG15" s="66">
        <f t="shared" si="42"/>
        <v>40987</v>
      </c>
      <c r="AH15" s="66">
        <f t="shared" si="42"/>
        <v>55896</v>
      </c>
      <c r="AI15" s="66">
        <f t="shared" si="42"/>
        <v>53915</v>
      </c>
      <c r="AJ15" s="66">
        <f t="shared" si="42"/>
        <v>177141.03362396811</v>
      </c>
      <c r="AK15" s="66">
        <f t="shared" si="42"/>
        <v>36033</v>
      </c>
      <c r="AL15" s="66">
        <f t="shared" si="42"/>
        <v>50315</v>
      </c>
      <c r="AM15" s="66">
        <f t="shared" si="42"/>
        <v>65435</v>
      </c>
      <c r="AN15" s="66">
        <f t="shared" si="42"/>
        <v>54482</v>
      </c>
      <c r="AO15" s="66">
        <f t="shared" si="42"/>
        <v>206265</v>
      </c>
      <c r="AP15" s="66">
        <f t="shared" si="42"/>
        <v>40761</v>
      </c>
      <c r="AQ15" s="66">
        <f t="shared" si="42"/>
        <v>56552</v>
      </c>
      <c r="AR15" s="66">
        <f>AR$5-AR$4+AR$7-AR$14+1</f>
        <v>70730</v>
      </c>
      <c r="AS15" s="66">
        <f>AS$5-AS$4+AS$7-AS$14+1</f>
        <v>64118</v>
      </c>
      <c r="AT15" s="66">
        <f>AT$5-AT$4+AT$7-AT$14+2</f>
        <v>232161</v>
      </c>
      <c r="AU15" s="66">
        <f t="shared" si="42"/>
        <v>54582</v>
      </c>
      <c r="AV15" s="66">
        <f>AV$5-AV$4+AV$7-AV$14-1</f>
        <v>44864</v>
      </c>
      <c r="AW15" s="66">
        <f>AW$5-AW$4+AW$7-AW$14</f>
        <v>68989</v>
      </c>
      <c r="AX15" s="66">
        <f>AX$5-AX$4+AX$7-AX$14-1</f>
        <v>58818</v>
      </c>
      <c r="AY15" s="66">
        <f t="shared" ref="AY15:BD15" si="43">AY$5-AY$4+AY$7-AY$14-1</f>
        <v>83544</v>
      </c>
      <c r="AZ15" s="66">
        <f t="shared" si="43"/>
        <v>73091</v>
      </c>
      <c r="BA15" s="66">
        <v>93829</v>
      </c>
      <c r="BB15" s="66">
        <f t="shared" si="43"/>
        <v>85145</v>
      </c>
      <c r="BC15" s="66">
        <v>300945</v>
      </c>
      <c r="BD15" s="66">
        <f t="shared" si="43"/>
        <v>261921</v>
      </c>
      <c r="BE15" s="66">
        <f>BE$5-BE$4+BE$7-BE$14</f>
        <v>64297</v>
      </c>
      <c r="BF15" s="66">
        <f>BF$5-BF$4+BF$7-BF$14</f>
        <v>-72095</v>
      </c>
      <c r="BG15" s="66">
        <f>BG$5-BG$4+BG$7-BG$14</f>
        <v>5557.9683539876278</v>
      </c>
      <c r="BH15" s="66">
        <f>BH$5-BH$4+BH$7-BH$14</f>
        <v>63123</v>
      </c>
      <c r="BI15" s="66">
        <f>BI$5-BI$4+BI$7-BI$14</f>
        <v>122248.91199999998</v>
      </c>
      <c r="BJ15" s="66">
        <v>226926.87135398772</v>
      </c>
      <c r="BK15" s="66">
        <v>64744</v>
      </c>
      <c r="BL15" s="66">
        <v>84161.050719999999</v>
      </c>
      <c r="BM15" s="66">
        <v>125052.39850000001</v>
      </c>
      <c r="BN15" s="66">
        <v>185275.44580000004</v>
      </c>
      <c r="BO15" s="66">
        <v>459232.89502000017</v>
      </c>
      <c r="BP15" s="66">
        <v>133782.00357</v>
      </c>
      <c r="BQ15" s="66">
        <v>162371.23621999996</v>
      </c>
      <c r="BR15" s="66">
        <v>170087.87231000001</v>
      </c>
      <c r="BS15" s="66">
        <v>190876.74613999994</v>
      </c>
      <c r="BT15" s="66">
        <v>657116.8546699998</v>
      </c>
      <c r="BU15" s="66">
        <v>164288.05478000001</v>
      </c>
      <c r="BV15" s="66">
        <v>198229.78195272782</v>
      </c>
      <c r="BW15" s="66">
        <v>217530.58507999999</v>
      </c>
    </row>
    <row r="16" spans="1:75">
      <c r="A16" s="54" t="s">
        <v>64</v>
      </c>
      <c r="B16" s="67">
        <f t="shared" ref="B16:BD16" si="44">B15/B2</f>
        <v>0.15429914034751804</v>
      </c>
      <c r="C16" s="67">
        <f t="shared" si="44"/>
        <v>0.18370926786052919</v>
      </c>
      <c r="D16" s="67">
        <f t="shared" si="44"/>
        <v>0.15168984821343073</v>
      </c>
      <c r="E16" s="67">
        <f t="shared" si="44"/>
        <v>0.17655971794842282</v>
      </c>
      <c r="F16" s="67">
        <f t="shared" si="44"/>
        <v>0.1668296839774584</v>
      </c>
      <c r="G16" s="67">
        <f t="shared" si="44"/>
        <v>0.14960236609635946</v>
      </c>
      <c r="H16" s="67">
        <f t="shared" si="44"/>
        <v>0.18581819283334866</v>
      </c>
      <c r="I16" s="67">
        <f t="shared" si="44"/>
        <v>0.1881164386898746</v>
      </c>
      <c r="J16" s="67">
        <f t="shared" si="44"/>
        <v>0.16654128812077565</v>
      </c>
      <c r="K16" s="67">
        <f t="shared" si="44"/>
        <v>0.17340914129234333</v>
      </c>
      <c r="L16" s="67">
        <f t="shared" si="44"/>
        <v>9.0901766845768187E-2</v>
      </c>
      <c r="M16" s="67">
        <f t="shared" si="44"/>
        <v>0.17363186074959391</v>
      </c>
      <c r="N16" s="67">
        <f t="shared" si="44"/>
        <v>0.17293790922543634</v>
      </c>
      <c r="O16" s="67">
        <f t="shared" si="44"/>
        <v>0.1732443217547093</v>
      </c>
      <c r="P16" s="67">
        <f t="shared" si="44"/>
        <v>0.15780248391614896</v>
      </c>
      <c r="Q16" s="67">
        <f t="shared" si="44"/>
        <v>0.14244002407493073</v>
      </c>
      <c r="R16" s="67">
        <f t="shared" si="44"/>
        <v>0.17033399399930146</v>
      </c>
      <c r="S16" s="67">
        <f t="shared" si="44"/>
        <v>0.17533396122329761</v>
      </c>
      <c r="T16" s="67">
        <f t="shared" si="44"/>
        <v>0.16921391384677081</v>
      </c>
      <c r="U16" s="67">
        <f t="shared" si="44"/>
        <v>0.16559546829453242</v>
      </c>
      <c r="V16" s="67">
        <f t="shared" si="44"/>
        <v>0.12786033898049437</v>
      </c>
      <c r="W16" s="67">
        <f t="shared" si="44"/>
        <v>0.16662510701447497</v>
      </c>
      <c r="X16" s="67">
        <f t="shared" si="44"/>
        <v>0.17368249816390802</v>
      </c>
      <c r="Y16" s="67">
        <f t="shared" si="44"/>
        <v>0.13915130984196084</v>
      </c>
      <c r="Z16" s="67">
        <f t="shared" si="44"/>
        <v>0.15319458989727702</v>
      </c>
      <c r="AA16" s="67">
        <f t="shared" si="44"/>
        <v>0.11899177353267011</v>
      </c>
      <c r="AB16" s="67">
        <f t="shared" si="44"/>
        <v>0.15056534506688735</v>
      </c>
      <c r="AC16" s="67">
        <f t="shared" si="44"/>
        <v>0.15774013077703547</v>
      </c>
      <c r="AD16" s="67">
        <f t="shared" si="44"/>
        <v>0.15753472003973665</v>
      </c>
      <c r="AE16" s="67">
        <f t="shared" si="44"/>
        <v>0.14769126495039894</v>
      </c>
      <c r="AF16" s="67">
        <f t="shared" si="44"/>
        <v>0.10228437381902347</v>
      </c>
      <c r="AG16" s="67">
        <f t="shared" si="44"/>
        <v>0.13858570694365549</v>
      </c>
      <c r="AH16" s="67">
        <f t="shared" si="44"/>
        <v>0.16111096699438809</v>
      </c>
      <c r="AI16" s="67">
        <f t="shared" si="44"/>
        <v>0.15910231062059196</v>
      </c>
      <c r="AJ16" s="67">
        <f t="shared" si="44"/>
        <v>0.14295827942956485</v>
      </c>
      <c r="AK16" s="67">
        <f t="shared" si="44"/>
        <v>0.12125097164316216</v>
      </c>
      <c r="AL16" s="67">
        <f t="shared" si="44"/>
        <v>0.15297823370416203</v>
      </c>
      <c r="AM16" s="67">
        <f t="shared" si="44"/>
        <v>0.17647312651533334</v>
      </c>
      <c r="AN16" s="67">
        <f t="shared" si="44"/>
        <v>0.14984007194699683</v>
      </c>
      <c r="AO16" s="67">
        <f t="shared" si="44"/>
        <v>0.15161259972627186</v>
      </c>
      <c r="AP16" s="67">
        <f t="shared" si="44"/>
        <v>0.12344897557429926</v>
      </c>
      <c r="AQ16" s="67">
        <f t="shared" si="44"/>
        <v>0.15126558408383908</v>
      </c>
      <c r="AR16" s="67">
        <f t="shared" si="44"/>
        <v>0.17234237483065468</v>
      </c>
      <c r="AS16" s="67">
        <f t="shared" si="44"/>
        <v>0.15554655261504424</v>
      </c>
      <c r="AT16" s="67">
        <f t="shared" si="44"/>
        <v>0.15207128769423953</v>
      </c>
      <c r="AU16" s="67">
        <f t="shared" si="44"/>
        <v>0.14471727078212868</v>
      </c>
      <c r="AV16" s="67">
        <f t="shared" si="44"/>
        <v>0.11895122268090985</v>
      </c>
      <c r="AW16" s="67">
        <f t="shared" si="44"/>
        <v>0.17530098133382122</v>
      </c>
      <c r="AX16" s="67">
        <f t="shared" si="44"/>
        <v>0.14945648030979861</v>
      </c>
      <c r="AY16" s="67">
        <f t="shared" si="44"/>
        <v>0.18949631867608432</v>
      </c>
      <c r="AZ16" s="67">
        <f t="shared" si="44"/>
        <v>0.16578659662397874</v>
      </c>
      <c r="BA16" s="67">
        <f t="shared" si="44"/>
        <v>0.2006385089767605</v>
      </c>
      <c r="BB16" s="67">
        <f t="shared" si="44"/>
        <v>0.18206914543292876</v>
      </c>
      <c r="BC16" s="67">
        <f t="shared" si="44"/>
        <v>0.17921553564569581</v>
      </c>
      <c r="BD16" s="67">
        <f t="shared" si="44"/>
        <v>0.15597638210256456</v>
      </c>
      <c r="BE16" s="67">
        <v>0.171243584724253</v>
      </c>
      <c r="BF16" s="67">
        <v>-0.46680652408979367</v>
      </c>
      <c r="BG16" s="67">
        <v>3.1581180254111406E-2</v>
      </c>
      <c r="BH16" s="67">
        <v>0.1515692870675186</v>
      </c>
      <c r="BI16" s="67">
        <v>0.18964639668639419</v>
      </c>
      <c r="BJ16" s="67">
        <v>0.14072644891855335</v>
      </c>
      <c r="BK16" s="67">
        <v>0.12950043204147599</v>
      </c>
      <c r="BL16" s="67">
        <v>0.15219657041173576</v>
      </c>
      <c r="BM16" s="67">
        <v>0.1607462680715574</v>
      </c>
      <c r="BN16" s="67">
        <v>0.16951868411180754</v>
      </c>
      <c r="BO16" s="67">
        <v>0.15706568651975653</v>
      </c>
      <c r="BP16" s="67">
        <v>0.15934472110922657</v>
      </c>
      <c r="BQ16" s="67">
        <v>0.17186651758345042</v>
      </c>
      <c r="BR16" s="67">
        <v>0.14946407229445027</v>
      </c>
      <c r="BS16" s="67">
        <v>0.14555044531356631</v>
      </c>
      <c r="BT16" s="67">
        <v>0.15521005720965406</v>
      </c>
      <c r="BU16" s="67">
        <v>0.16023553779366054</v>
      </c>
      <c r="BV16" s="67">
        <v>0.17526591585911852</v>
      </c>
      <c r="BW16" s="67">
        <v>0.17184913299884738</v>
      </c>
    </row>
    <row r="17" spans="1:75" s="47" customFormat="1">
      <c r="A17" s="51" t="s">
        <v>2</v>
      </c>
      <c r="B17" s="66">
        <v>10370</v>
      </c>
      <c r="C17" s="66">
        <v>16772</v>
      </c>
      <c r="D17" s="66">
        <v>15890</v>
      </c>
      <c r="E17" s="66">
        <v>21502</v>
      </c>
      <c r="F17" s="66">
        <v>64534</v>
      </c>
      <c r="G17" s="66">
        <v>14727.999998824002</v>
      </c>
      <c r="H17" s="66">
        <v>24039</v>
      </c>
      <c r="I17" s="66">
        <v>25945</v>
      </c>
      <c r="J17" s="66">
        <v>26901</v>
      </c>
      <c r="K17" s="66">
        <v>91612.999998824002</v>
      </c>
      <c r="L17" s="66">
        <v>10852</v>
      </c>
      <c r="M17" s="66">
        <v>25763</v>
      </c>
      <c r="N17" s="66">
        <v>28586</v>
      </c>
      <c r="O17" s="66">
        <v>31673</v>
      </c>
      <c r="P17" s="66">
        <v>96874</v>
      </c>
      <c r="Q17" s="66">
        <v>19366</v>
      </c>
      <c r="R17" s="66">
        <v>29057</v>
      </c>
      <c r="S17" s="66">
        <v>29387</v>
      </c>
      <c r="T17" s="66">
        <v>32745</v>
      </c>
      <c r="U17" s="66">
        <v>110555</v>
      </c>
      <c r="V17" s="66">
        <v>17433</v>
      </c>
      <c r="W17" s="66">
        <v>31633</v>
      </c>
      <c r="X17" s="66">
        <v>33601</v>
      </c>
      <c r="Y17" s="66">
        <v>30085</v>
      </c>
      <c r="Z17" s="66">
        <v>112752</v>
      </c>
      <c r="AA17" s="66">
        <v>18143</v>
      </c>
      <c r="AB17" s="66">
        <v>31938</v>
      </c>
      <c r="AC17" s="66">
        <v>36082</v>
      </c>
      <c r="AD17" s="66">
        <v>33500</v>
      </c>
      <c r="AE17" s="66">
        <v>119663</v>
      </c>
      <c r="AF17" s="66">
        <v>14679</v>
      </c>
      <c r="AG17" s="66">
        <v>30213</v>
      </c>
      <c r="AH17" s="66">
        <v>35440</v>
      </c>
      <c r="AI17" s="66">
        <v>35817</v>
      </c>
      <c r="AJ17" s="66">
        <v>116149</v>
      </c>
      <c r="AK17" s="66">
        <v>22175</v>
      </c>
      <c r="AL17" s="66">
        <v>39270</v>
      </c>
      <c r="AM17" s="66">
        <v>37681</v>
      </c>
      <c r="AN17" s="66">
        <v>55344</v>
      </c>
      <c r="AO17" s="66">
        <v>154470</v>
      </c>
      <c r="AP17" s="66">
        <v>27114</v>
      </c>
      <c r="AQ17" s="68">
        <v>33123</v>
      </c>
      <c r="AR17" s="68">
        <v>40164</v>
      </c>
      <c r="AS17" s="68">
        <v>42243</v>
      </c>
      <c r="AT17" s="68">
        <v>142644</v>
      </c>
      <c r="AU17" s="68">
        <v>23141</v>
      </c>
      <c r="AV17" s="68">
        <v>23874</v>
      </c>
      <c r="AW17" s="68">
        <v>40568</v>
      </c>
      <c r="AX17" s="68">
        <v>42356</v>
      </c>
      <c r="AY17" s="68">
        <v>39775</v>
      </c>
      <c r="AZ17" s="68">
        <v>41090</v>
      </c>
      <c r="BA17" s="68">
        <v>58655</v>
      </c>
      <c r="BB17" s="68">
        <v>59388</v>
      </c>
      <c r="BC17" s="68">
        <v>162139</v>
      </c>
      <c r="BD17" s="68">
        <v>166708</v>
      </c>
      <c r="BE17" s="68">
        <v>25888</v>
      </c>
      <c r="BF17" s="68">
        <v>-82299</v>
      </c>
      <c r="BG17" s="68">
        <v>-31048.040886368159</v>
      </c>
      <c r="BH17" s="68">
        <v>27947</v>
      </c>
      <c r="BI17" s="68">
        <v>83208.38192</v>
      </c>
      <c r="BJ17" s="68">
        <v>87317.335093631831</v>
      </c>
      <c r="BK17" s="68">
        <v>29608.36</v>
      </c>
      <c r="BL17" s="68">
        <v>47384.413475199995</v>
      </c>
      <c r="BM17" s="68">
        <v>81774.723010000002</v>
      </c>
      <c r="BN17" s="68">
        <v>110522.91422799999</v>
      </c>
      <c r="BO17" s="68">
        <v>269290.41071319999</v>
      </c>
      <c r="BP17" s="68">
        <v>57547.7223562</v>
      </c>
      <c r="BQ17" s="68">
        <v>123366.67590520001</v>
      </c>
      <c r="BR17" s="68">
        <v>102828.05572460001</v>
      </c>
      <c r="BS17" s="68">
        <v>102702.0324524</v>
      </c>
      <c r="BT17" s="68">
        <v>386443.82408220001</v>
      </c>
      <c r="BU17" s="68">
        <v>73087.674948137661</v>
      </c>
      <c r="BV17" s="68">
        <v>113890.51379102637</v>
      </c>
      <c r="BW17" s="68">
        <v>107176.42003375408</v>
      </c>
    </row>
    <row r="18" spans="1:75">
      <c r="A18" s="54" t="s">
        <v>3</v>
      </c>
      <c r="B18" s="69">
        <f t="shared" ref="B18:AU18" si="45">B17/B2</f>
        <v>9.2087736435485304E-2</v>
      </c>
      <c r="C18" s="69">
        <f t="shared" si="45"/>
        <v>0.13385261208919252</v>
      </c>
      <c r="D18" s="69">
        <f t="shared" si="45"/>
        <v>0.1000447021639625</v>
      </c>
      <c r="E18" s="69">
        <f t="shared" si="45"/>
        <v>0.12301971821902388</v>
      </c>
      <c r="F18" s="69">
        <f t="shared" si="45"/>
        <v>0.11291525027715771</v>
      </c>
      <c r="G18" s="69">
        <f t="shared" si="45"/>
        <v>0.10626645982141471</v>
      </c>
      <c r="H18" s="69">
        <f t="shared" si="45"/>
        <v>0.15790199684708356</v>
      </c>
      <c r="I18" s="69">
        <f t="shared" si="45"/>
        <v>0.13734707598159882</v>
      </c>
      <c r="J18" s="69">
        <f t="shared" si="45"/>
        <v>0.13506484377745756</v>
      </c>
      <c r="K18" s="69">
        <f t="shared" si="45"/>
        <v>0.13494189925716291</v>
      </c>
      <c r="L18" s="69">
        <f t="shared" si="45"/>
        <v>6.7252929766176459E-2</v>
      </c>
      <c r="M18" s="69">
        <f t="shared" si="45"/>
        <v>0.1291585617743197</v>
      </c>
      <c r="N18" s="69">
        <f t="shared" si="45"/>
        <v>0.11589467069388416</v>
      </c>
      <c r="O18" s="69">
        <f t="shared" si="45"/>
        <v>0.12526349510185841</v>
      </c>
      <c r="P18" s="69">
        <f t="shared" si="45"/>
        <v>0.11260032429228149</v>
      </c>
      <c r="Q18" s="69">
        <f t="shared" si="45"/>
        <v>9.6329567894786583E-2</v>
      </c>
      <c r="R18" s="69">
        <f t="shared" si="45"/>
        <v>0.12227370086559866</v>
      </c>
      <c r="S18" s="69">
        <f t="shared" si="45"/>
        <v>0.11019945925878705</v>
      </c>
      <c r="T18" s="69">
        <f t="shared" si="45"/>
        <v>0.12711518977022604</v>
      </c>
      <c r="U18" s="69">
        <f t="shared" si="45"/>
        <v>0.11480866088581962</v>
      </c>
      <c r="V18" s="69">
        <f t="shared" si="45"/>
        <v>8.1682089727070403E-2</v>
      </c>
      <c r="W18" s="69">
        <f t="shared" si="45"/>
        <v>0.12466305153144064</v>
      </c>
      <c r="X18" s="69">
        <f t="shared" si="45"/>
        <v>0.11347893778769938</v>
      </c>
      <c r="Y18" s="69">
        <f t="shared" si="45"/>
        <v>0.10387139764601898</v>
      </c>
      <c r="Z18" s="69">
        <f t="shared" si="45"/>
        <v>0.10708617743793623</v>
      </c>
      <c r="AA18" s="69">
        <f t="shared" si="45"/>
        <v>7.6798367775416737E-2</v>
      </c>
      <c r="AB18" s="69">
        <f t="shared" si="45"/>
        <v>0.11188649500788229</v>
      </c>
      <c r="AC18" s="69">
        <f t="shared" si="45"/>
        <v>0.11452130968552821</v>
      </c>
      <c r="AD18" s="69">
        <f t="shared" si="45"/>
        <v>0.11804212165738186</v>
      </c>
      <c r="AE18" s="69">
        <f t="shared" si="45"/>
        <v>0.10678885589934292</v>
      </c>
      <c r="AF18" s="69">
        <f t="shared" si="45"/>
        <v>5.6995422194783867E-2</v>
      </c>
      <c r="AG18" s="69">
        <f t="shared" si="45"/>
        <v>0.10215653655765641</v>
      </c>
      <c r="AH18" s="69">
        <f t="shared" si="45"/>
        <v>0.10214993327395724</v>
      </c>
      <c r="AI18" s="69">
        <f t="shared" si="45"/>
        <v>0.10569539941570513</v>
      </c>
      <c r="AJ18" s="69">
        <f t="shared" si="45"/>
        <v>9.373582652064788E-2</v>
      </c>
      <c r="AK18" s="69">
        <f t="shared" si="45"/>
        <v>7.4618829855607943E-2</v>
      </c>
      <c r="AL18" s="69">
        <f t="shared" si="45"/>
        <v>0.11939690425444584</v>
      </c>
      <c r="AM18" s="69">
        <f t="shared" si="45"/>
        <v>0.10162273829333347</v>
      </c>
      <c r="AN18" s="69">
        <f t="shared" si="45"/>
        <v>0.15221080250054317</v>
      </c>
      <c r="AO18" s="69">
        <f t="shared" si="45"/>
        <v>0.11354130986700224</v>
      </c>
      <c r="AP18" s="69">
        <f t="shared" si="45"/>
        <v>8.2117600738979668E-2</v>
      </c>
      <c r="AQ18" s="69">
        <f t="shared" si="45"/>
        <v>8.8597572881754891E-2</v>
      </c>
      <c r="AR18" s="69">
        <f t="shared" si="45"/>
        <v>9.7864543230572795E-2</v>
      </c>
      <c r="AS18" s="69">
        <f t="shared" si="45"/>
        <v>0.10247907018492956</v>
      </c>
      <c r="AT18" s="69">
        <f t="shared" si="45"/>
        <v>9.3435403714909479E-2</v>
      </c>
      <c r="AU18" s="69">
        <f t="shared" si="45"/>
        <v>6.1355435183196652E-2</v>
      </c>
      <c r="AV18" s="69">
        <f t="shared" ref="AV18:BI18" si="46">AV17/AV2</f>
        <v>6.3298891990995934E-2</v>
      </c>
      <c r="AW18" s="69">
        <f t="shared" si="46"/>
        <v>0.1030832482098662</v>
      </c>
      <c r="AX18" s="69">
        <f t="shared" si="46"/>
        <v>0.10762655445614998</v>
      </c>
      <c r="AY18" s="69">
        <f t="shared" si="46"/>
        <v>9.0218520484310713E-2</v>
      </c>
      <c r="AZ18" s="69">
        <f t="shared" si="46"/>
        <v>9.3201232098059764E-2</v>
      </c>
      <c r="BA18" s="69">
        <f t="shared" si="46"/>
        <v>0.12542446092393489</v>
      </c>
      <c r="BB18" s="69">
        <f t="shared" si="46"/>
        <v>0.12699186574632418</v>
      </c>
      <c r="BC18" s="69">
        <f t="shared" si="46"/>
        <v>9.6555276658716618E-2</v>
      </c>
      <c r="BD18" s="69">
        <f t="shared" si="46"/>
        <v>9.9276158488835684E-2</v>
      </c>
      <c r="BE18" s="69">
        <f t="shared" si="46"/>
        <v>6.894806789339257E-2</v>
      </c>
      <c r="BF18" s="69">
        <f t="shared" si="46"/>
        <v>-0.53287620675589054</v>
      </c>
      <c r="BG18" s="69">
        <f t="shared" si="46"/>
        <v>-0.17641946001112413</v>
      </c>
      <c r="BH18" s="69">
        <f t="shared" si="46"/>
        <v>6.7105601217875302E-2</v>
      </c>
      <c r="BI18" s="69">
        <f t="shared" si="46"/>
        <v>0.12908229240709571</v>
      </c>
      <c r="BJ18" s="69">
        <v>5.4148979463917744E-2</v>
      </c>
      <c r="BK18" s="69">
        <v>5.9222405350913686E-2</v>
      </c>
      <c r="BL18" s="69">
        <v>8.5689819223980779E-2</v>
      </c>
      <c r="BM18" s="69">
        <v>0.10511578909414371</v>
      </c>
      <c r="BN18" s="69">
        <v>0.10112348618692529</v>
      </c>
      <c r="BO18" s="69">
        <v>9.2102032956532645E-2</v>
      </c>
      <c r="BP18" s="69">
        <v>6.8543791575985974E-2</v>
      </c>
      <c r="BQ18" s="69">
        <v>0.13058101586998494</v>
      </c>
      <c r="BR18" s="69">
        <v>9.035976372676266E-2</v>
      </c>
      <c r="BS18" s="69">
        <v>7.8314026513691723E-2</v>
      </c>
      <c r="BT18" s="69">
        <v>9.1277476171627542E-2</v>
      </c>
      <c r="BU18" s="69">
        <v>7.1284810798239395E-2</v>
      </c>
      <c r="BV18" s="69">
        <v>0.1006969034148964</v>
      </c>
      <c r="BW18" s="69">
        <v>8.4669357432874959E-2</v>
      </c>
    </row>
    <row r="19" spans="1:75" s="47" customFormat="1">
      <c r="A19" s="50" t="s">
        <v>65</v>
      </c>
      <c r="B19" s="70">
        <v>0.61956786138380537</v>
      </c>
      <c r="C19" s="70">
        <v>0.42535192056037752</v>
      </c>
      <c r="D19" s="70">
        <v>0.33518038232879349</v>
      </c>
      <c r="E19" s="70">
        <v>0.28976578539951198</v>
      </c>
      <c r="F19" s="70">
        <v>0.28976578539951198</v>
      </c>
      <c r="G19" s="70">
        <v>0.33475330855696089</v>
      </c>
      <c r="H19" s="70">
        <v>0.23100174397059745</v>
      </c>
      <c r="I19" s="70">
        <v>0.24961002464423859</v>
      </c>
      <c r="J19" s="70">
        <v>0.28239292497599455</v>
      </c>
      <c r="K19" s="70">
        <v>0.28199999999999997</v>
      </c>
      <c r="L19" s="70">
        <v>0.25173692018931898</v>
      </c>
      <c r="M19" s="70">
        <v>0.21812495910674443</v>
      </c>
      <c r="N19" s="70">
        <v>0.24336302384538619</v>
      </c>
      <c r="O19" s="70">
        <v>0.27405371163558384</v>
      </c>
      <c r="P19" s="70">
        <v>0.27405371163558384</v>
      </c>
      <c r="Q19" s="70">
        <v>0.24562867425248303</v>
      </c>
      <c r="R19" s="70">
        <v>0.26079106017582904</v>
      </c>
      <c r="S19" s="70">
        <v>0.27344604466708411</v>
      </c>
      <c r="T19" s="70">
        <v>0.30217041383249388</v>
      </c>
      <c r="U19" s="70">
        <v>0.30217041383249388</v>
      </c>
      <c r="V19" s="70">
        <v>0.27961440980339081</v>
      </c>
      <c r="W19" s="70">
        <v>0.30249383475634051</v>
      </c>
      <c r="X19" s="70">
        <v>0.29679205934528585</v>
      </c>
      <c r="Y19" s="70">
        <v>0.28924247014699278</v>
      </c>
      <c r="Z19" s="70">
        <v>0.28924247014699278</v>
      </c>
      <c r="AA19" s="70">
        <v>0.28113943513496931</v>
      </c>
      <c r="AB19" s="70">
        <v>0.2901109598095768</v>
      </c>
      <c r="AC19" s="70">
        <v>0.30348003412651137</v>
      </c>
      <c r="AD19" s="70">
        <v>0.29182361986048011</v>
      </c>
      <c r="AE19" s="70">
        <v>0.29182361986048011</v>
      </c>
      <c r="AF19" s="70">
        <v>0.27042059373199212</v>
      </c>
      <c r="AG19" s="70">
        <v>0.28418957717824894</v>
      </c>
      <c r="AH19" s="70">
        <v>0.29132788924670427</v>
      </c>
      <c r="AI19" s="70">
        <v>0.27481660223870358</v>
      </c>
      <c r="AJ19" s="70">
        <v>0.27481660223870358</v>
      </c>
      <c r="AK19" s="70">
        <v>0.24073462940081644</v>
      </c>
      <c r="AL19" s="70">
        <v>0.2340872831660557</v>
      </c>
      <c r="AM19" s="70">
        <v>0.23537012733736953</v>
      </c>
      <c r="AN19" s="70">
        <v>0.25159098961097381</v>
      </c>
      <c r="AO19" s="70">
        <v>0.252</v>
      </c>
      <c r="AP19" s="70">
        <v>0.24782953780529637</v>
      </c>
      <c r="AQ19" s="70">
        <v>0.26326334537880675</v>
      </c>
      <c r="AR19" s="70">
        <v>0.26700000000000002</v>
      </c>
      <c r="AS19" s="70">
        <v>0.27017231745923614</v>
      </c>
      <c r="AT19" s="70">
        <v>0.27017231745923614</v>
      </c>
      <c r="AU19" s="70">
        <v>0.23792653578938472</v>
      </c>
      <c r="AV19" s="70">
        <v>0.23958130115140913</v>
      </c>
      <c r="AW19" s="70">
        <v>0.24412423336371009</v>
      </c>
      <c r="AX19" s="70">
        <v>0.25232972075987053</v>
      </c>
      <c r="AY19" s="70">
        <v>0.24606507968375299</v>
      </c>
      <c r="AZ19" s="70">
        <v>0.25650451966197685</v>
      </c>
      <c r="BA19" s="70">
        <v>0.24964939392044591</v>
      </c>
      <c r="BB19" s="70">
        <v>0.25958338171846107</v>
      </c>
      <c r="BC19" s="70">
        <v>0.24964939392044591</v>
      </c>
      <c r="BD19" s="70">
        <v>0.25958338171846107</v>
      </c>
      <c r="BE19" s="70">
        <v>0.28411313450683529</v>
      </c>
      <c r="BF19" s="70">
        <v>0.29669572592530796</v>
      </c>
      <c r="BG19" s="70" t="s">
        <v>54</v>
      </c>
      <c r="BH19" s="70">
        <v>0.28288245856343824</v>
      </c>
      <c r="BI19" s="70">
        <v>0.23601250037712321</v>
      </c>
      <c r="BJ19" s="70">
        <v>0.23601250037712321</v>
      </c>
      <c r="BK19" s="70">
        <v>0.2369</v>
      </c>
      <c r="BL19" s="70">
        <v>0.18019579887663517</v>
      </c>
      <c r="BM19" s="70">
        <v>0.16092881738256476</v>
      </c>
      <c r="BN19" s="70">
        <v>0.128</v>
      </c>
      <c r="BO19" s="70">
        <v>0.128</v>
      </c>
      <c r="BP19" s="70">
        <v>0.11600000000000001</v>
      </c>
      <c r="BQ19" s="70">
        <v>0.1162</v>
      </c>
      <c r="BR19" s="70">
        <v>0.13700000000000001</v>
      </c>
      <c r="BS19" s="70">
        <v>0.13639999999999999</v>
      </c>
      <c r="BT19" s="70">
        <v>0.13639999999999999</v>
      </c>
      <c r="BU19" s="70">
        <v>0.16165958545435949</v>
      </c>
      <c r="BV19" s="70">
        <v>0.17552823537381407</v>
      </c>
      <c r="BW19" s="70">
        <v>0.18019330101086922</v>
      </c>
    </row>
    <row r="20" spans="1:75" s="47" customFormat="1">
      <c r="A20" s="50" t="s">
        <v>193</v>
      </c>
      <c r="B20" s="163">
        <v>0.71758804996975867</v>
      </c>
      <c r="C20" s="163">
        <v>0.52072881525694403</v>
      </c>
      <c r="D20" s="163">
        <v>0.42176039203698334</v>
      </c>
      <c r="E20" s="163">
        <v>0.31728628119948998</v>
      </c>
      <c r="F20" s="163">
        <v>0.31728628119949015</v>
      </c>
      <c r="G20" s="163">
        <v>0.36984368492459235</v>
      </c>
      <c r="H20" s="163">
        <v>0.27000647855085541</v>
      </c>
      <c r="I20" s="163">
        <v>0.27935467813948794</v>
      </c>
      <c r="J20" s="163">
        <v>0.32862240533214077</v>
      </c>
      <c r="K20" s="163">
        <v>0.32900000000000001</v>
      </c>
      <c r="L20" s="163">
        <v>0.32898871696645016</v>
      </c>
      <c r="M20" s="163">
        <v>0.29415169695326887</v>
      </c>
      <c r="N20" s="163">
        <v>0.32787932883326826</v>
      </c>
      <c r="O20" s="163">
        <v>0.35596604966256307</v>
      </c>
      <c r="P20" s="163">
        <v>0.35596604966256307</v>
      </c>
      <c r="Q20" s="163">
        <v>0.33700624324315315</v>
      </c>
      <c r="R20" s="163">
        <v>0.338542865791785</v>
      </c>
      <c r="S20" s="163">
        <v>0.36857649759966604</v>
      </c>
      <c r="T20" s="163">
        <v>0.40956280180694737</v>
      </c>
      <c r="U20" s="163">
        <v>0.40956280180694737</v>
      </c>
      <c r="V20" s="163">
        <v>0.39303429792399747</v>
      </c>
      <c r="W20" s="163">
        <v>0.41889111347578534</v>
      </c>
      <c r="X20" s="163">
        <v>0.42449501554062063</v>
      </c>
      <c r="Y20" s="163">
        <v>0.43427874583653481</v>
      </c>
      <c r="Z20" s="163">
        <v>0.43427874583653481</v>
      </c>
      <c r="AA20" s="163">
        <v>0.42000844081113592</v>
      </c>
      <c r="AB20" s="163">
        <v>0.43057923404501242</v>
      </c>
      <c r="AC20" s="163">
        <v>0.44421371860898068</v>
      </c>
      <c r="AD20" s="163">
        <v>0.44386095486441118</v>
      </c>
      <c r="AE20" s="163">
        <v>0.44386095486441118</v>
      </c>
      <c r="AF20" s="163">
        <v>0.43100873835892606</v>
      </c>
      <c r="AG20" s="163">
        <v>0.44292132022871744</v>
      </c>
      <c r="AH20" s="163">
        <v>0.45282537623401969</v>
      </c>
      <c r="AI20" s="163">
        <v>0.42349226460927603</v>
      </c>
      <c r="AJ20" s="163">
        <v>0.42349226460927603</v>
      </c>
      <c r="AK20" s="163">
        <v>0.38925270187841154</v>
      </c>
      <c r="AL20" s="163">
        <v>0.38714077617728909</v>
      </c>
      <c r="AM20" s="163">
        <v>0.38814128166870421</v>
      </c>
      <c r="AN20" s="163">
        <v>0.3890019213891629</v>
      </c>
      <c r="AO20" s="163">
        <v>0.38900000000000001</v>
      </c>
      <c r="AP20" s="163">
        <v>0.36645539734277155</v>
      </c>
      <c r="AQ20" s="163">
        <v>0.36867317187115467</v>
      </c>
      <c r="AR20" s="163">
        <v>0.36699999999999999</v>
      </c>
      <c r="AS20" s="163">
        <v>0.36793186952685569</v>
      </c>
      <c r="AT20" s="163">
        <v>0.36793186952685569</v>
      </c>
      <c r="AU20" s="163">
        <v>0.40864284456961802</v>
      </c>
      <c r="AV20" s="163">
        <v>0.35896842791571371</v>
      </c>
      <c r="AW20" s="163">
        <v>0.42746610231189641</v>
      </c>
      <c r="AX20" s="163">
        <v>0.37446934835601547</v>
      </c>
      <c r="AY20" s="163">
        <v>0.43284616152048844</v>
      </c>
      <c r="AZ20" s="163">
        <v>0.37823763359145313</v>
      </c>
      <c r="BA20" s="163">
        <v>0.42701676656334581</v>
      </c>
      <c r="BB20" s="163">
        <v>0.37808228151509465</v>
      </c>
      <c r="BC20" s="163">
        <v>0.42701676656334581</v>
      </c>
      <c r="BD20" s="163">
        <v>0.37808228151509465</v>
      </c>
      <c r="BE20" s="163">
        <v>0.50886027958746816</v>
      </c>
      <c r="BF20" s="163">
        <v>0.56779705792386193</v>
      </c>
      <c r="BG20" s="163" t="s">
        <v>54</v>
      </c>
      <c r="BH20" s="163">
        <v>0.57281958149373169</v>
      </c>
      <c r="BI20" s="163">
        <v>0.74008385962971535</v>
      </c>
      <c r="BJ20" s="163">
        <v>0.74008385962971535</v>
      </c>
      <c r="BK20" s="163">
        <v>0.73199999999999998</v>
      </c>
      <c r="BL20" s="163">
        <v>0.59660190179214245</v>
      </c>
      <c r="BM20" s="163">
        <v>0.55398744976756131</v>
      </c>
      <c r="BN20" s="163">
        <v>0.61</v>
      </c>
      <c r="BO20" s="163">
        <v>0.61</v>
      </c>
      <c r="BP20" s="163">
        <v>0.58499999999999996</v>
      </c>
      <c r="BQ20" s="163">
        <v>0.56100000000000005</v>
      </c>
      <c r="BR20" s="163">
        <v>0.58499999999999996</v>
      </c>
      <c r="BS20" s="163">
        <v>0.58299999999999996</v>
      </c>
      <c r="BT20" s="163">
        <v>0.58299999999999996</v>
      </c>
      <c r="BU20" s="163">
        <v>0.63063824135224344</v>
      </c>
      <c r="BV20" s="163">
        <v>0.66346256561417649</v>
      </c>
      <c r="BW20" s="163">
        <v>0.68889955741462539</v>
      </c>
    </row>
    <row r="21" spans="1:75">
      <c r="A21" s="71" t="s">
        <v>168</v>
      </c>
      <c r="B21" s="162">
        <v>2.2877712847024285E-2</v>
      </c>
      <c r="C21" s="162">
        <v>0.10148131336823396</v>
      </c>
      <c r="D21" s="162">
        <v>-0.21857709918318557</v>
      </c>
      <c r="E21" s="162">
        <v>-0.35412569810430244</v>
      </c>
      <c r="F21" s="162">
        <v>-0.35412569810430244</v>
      </c>
      <c r="G21" s="162">
        <v>1.5572049440496596</v>
      </c>
      <c r="H21" s="162">
        <v>1.6067295396605543</v>
      </c>
      <c r="I21" s="162">
        <v>1.2470530867645879</v>
      </c>
      <c r="J21" s="162">
        <v>1.1457694256946693</v>
      </c>
      <c r="K21" s="162">
        <v>1.1457694256946693</v>
      </c>
      <c r="L21" s="162">
        <v>1.217036649944236</v>
      </c>
      <c r="M21" s="162">
        <v>1.3109561297211183</v>
      </c>
      <c r="N21" s="162">
        <v>0.96226264305351317</v>
      </c>
      <c r="O21" s="162">
        <v>0.79601953404093895</v>
      </c>
      <c r="P21" s="162">
        <v>0.79601953404093895</v>
      </c>
      <c r="Q21" s="162">
        <v>0.83767556484629102</v>
      </c>
      <c r="R21" s="162">
        <v>0.68487224811184311</v>
      </c>
      <c r="S21" s="162">
        <v>0.56826679192108975</v>
      </c>
      <c r="T21" s="162">
        <v>0.54730339897152891</v>
      </c>
      <c r="U21" s="162">
        <v>0.54730339897152891</v>
      </c>
      <c r="V21" s="162">
        <v>0.70140342666320921</v>
      </c>
      <c r="W21" s="162">
        <v>0.48990094799769879</v>
      </c>
      <c r="X21" s="162">
        <v>0.54307448340391407</v>
      </c>
      <c r="Y21" s="162">
        <v>0.62600743955362681</v>
      </c>
      <c r="Z21" s="162">
        <v>0.62600743955362681</v>
      </c>
      <c r="AA21" s="162">
        <v>0.69090561429047259</v>
      </c>
      <c r="AB21" s="162">
        <v>0.47858985382631125</v>
      </c>
      <c r="AC21" s="162">
        <v>0.4131701957278805</v>
      </c>
      <c r="AD21" s="162">
        <v>0.62000894281432783</v>
      </c>
      <c r="AE21" s="162">
        <v>0.62000894281432783</v>
      </c>
      <c r="AF21" s="162">
        <v>0.82337168963158414</v>
      </c>
      <c r="AG21" s="162">
        <v>0.78046322401938961</v>
      </c>
      <c r="AH21" s="162">
        <v>0.7491395429156692</v>
      </c>
      <c r="AI21" s="162">
        <v>0.77223793475254177</v>
      </c>
      <c r="AJ21" s="162">
        <v>0.77223793475254177</v>
      </c>
      <c r="AK21" s="162">
        <v>1.0464323372459603</v>
      </c>
      <c r="AL21" s="162">
        <v>1.0158545662170291</v>
      </c>
      <c r="AM21" s="162">
        <v>0.60785038187236562</v>
      </c>
      <c r="AN21" s="162">
        <v>0.75715705524446708</v>
      </c>
      <c r="AO21" s="162">
        <v>0.75715705524446708</v>
      </c>
      <c r="AP21" s="162">
        <v>0.7641296156744537</v>
      </c>
      <c r="AQ21" s="162">
        <v>0.49565437554665565</v>
      </c>
      <c r="AR21" s="162">
        <v>0.5</v>
      </c>
      <c r="AS21" s="162">
        <v>0.53575951275402522</v>
      </c>
      <c r="AT21" s="162">
        <v>0.53575951275402522</v>
      </c>
      <c r="AU21" s="162">
        <v>0.51020598984482668</v>
      </c>
      <c r="AV21" s="162">
        <v>0.53118942209204878</v>
      </c>
      <c r="AW21" s="162">
        <v>0.31413203312437116</v>
      </c>
      <c r="AX21" s="162">
        <v>0.31413203312437116</v>
      </c>
      <c r="AY21" s="162">
        <v>0.3179973086069276</v>
      </c>
      <c r="AZ21" s="162">
        <v>0.35804811224807487</v>
      </c>
      <c r="BA21" s="162">
        <v>0.31935179814385151</v>
      </c>
      <c r="BB21" s="162">
        <v>0.36995365032337874</v>
      </c>
      <c r="BC21" s="162">
        <v>0.31935179814385151</v>
      </c>
      <c r="BD21" s="162">
        <v>0.36995365032337874</v>
      </c>
      <c r="BE21" s="162">
        <v>-1.02893603160258E-2</v>
      </c>
      <c r="BF21" s="162">
        <v>-0.20765452907500501</v>
      </c>
      <c r="BG21" s="162" t="s">
        <v>54</v>
      </c>
      <c r="BH21" s="162">
        <v>0.12530253968463329</v>
      </c>
      <c r="BI21" s="162">
        <v>-0.43452211126961482</v>
      </c>
      <c r="BJ21" s="162">
        <v>-0.43452211126961482</v>
      </c>
      <c r="BK21" s="162">
        <v>-0.55135224723424203</v>
      </c>
      <c r="BL21" s="162">
        <v>-0.27209933194467101</v>
      </c>
      <c r="BM21" s="162">
        <v>-0.53183937274846405</v>
      </c>
      <c r="BN21" s="162">
        <v>-0.47495686743867799</v>
      </c>
      <c r="BO21" s="162">
        <v>-0.47495686743867799</v>
      </c>
      <c r="BP21" s="162">
        <v>0.60809104746525311</v>
      </c>
      <c r="BQ21" s="162">
        <v>0.60809104746525311</v>
      </c>
      <c r="BR21" s="162" t="s">
        <v>233</v>
      </c>
      <c r="BS21" s="162">
        <v>0.1047491939505904</v>
      </c>
      <c r="BT21" s="162">
        <v>0.1047491939505904</v>
      </c>
      <c r="BU21" s="162">
        <v>-0.41345965848627703</v>
      </c>
      <c r="BV21" s="162">
        <v>-0.5</v>
      </c>
      <c r="BW21" s="162">
        <v>-0.6</v>
      </c>
    </row>
    <row r="22" spans="1:75" s="47" customFormat="1">
      <c r="A22" s="51" t="s">
        <v>169</v>
      </c>
      <c r="B22" s="66">
        <f t="shared" ref="B22:BF22" si="47">-B23+B26</f>
        <v>46705</v>
      </c>
      <c r="C22" s="66">
        <f t="shared" si="47"/>
        <v>48957</v>
      </c>
      <c r="D22" s="66">
        <f t="shared" si="47"/>
        <v>18754</v>
      </c>
      <c r="E22" s="66">
        <f t="shared" si="47"/>
        <v>13004</v>
      </c>
      <c r="F22" s="66">
        <f t="shared" si="47"/>
        <v>13004</v>
      </c>
      <c r="G22" s="66">
        <f t="shared" si="47"/>
        <v>187293</v>
      </c>
      <c r="H22" s="66">
        <f t="shared" si="47"/>
        <v>199339</v>
      </c>
      <c r="I22" s="66">
        <f t="shared" si="47"/>
        <v>178999</v>
      </c>
      <c r="J22" s="66">
        <f t="shared" si="47"/>
        <v>173549.59926604503</v>
      </c>
      <c r="K22" s="66">
        <f t="shared" si="47"/>
        <v>173549.59926604503</v>
      </c>
      <c r="L22" s="66">
        <f t="shared" si="47"/>
        <v>166741</v>
      </c>
      <c r="M22" s="66">
        <f t="shared" si="47"/>
        <v>205819</v>
      </c>
      <c r="N22" s="66">
        <f t="shared" si="47"/>
        <v>175605</v>
      </c>
      <c r="O22" s="66">
        <f t="shared" si="47"/>
        <v>202154</v>
      </c>
      <c r="P22" s="66">
        <f t="shared" si="47"/>
        <v>202154</v>
      </c>
      <c r="Q22" s="66">
        <f t="shared" si="47"/>
        <v>213306</v>
      </c>
      <c r="R22" s="66">
        <f t="shared" si="47"/>
        <v>214411</v>
      </c>
      <c r="S22" s="66">
        <f t="shared" si="47"/>
        <v>199780</v>
      </c>
      <c r="T22" s="66">
        <f t="shared" si="47"/>
        <v>185691</v>
      </c>
      <c r="U22" s="66">
        <f t="shared" si="47"/>
        <v>185691</v>
      </c>
      <c r="V22" s="66">
        <f t="shared" si="47"/>
        <v>207553</v>
      </c>
      <c r="W22" s="66">
        <f t="shared" si="47"/>
        <v>159196</v>
      </c>
      <c r="X22" s="66">
        <f t="shared" si="47"/>
        <v>175856</v>
      </c>
      <c r="Y22" s="66">
        <f t="shared" si="47"/>
        <v>200385</v>
      </c>
      <c r="Z22" s="66">
        <f t="shared" si="47"/>
        <v>200385</v>
      </c>
      <c r="AA22" s="66">
        <f t="shared" si="47"/>
        <v>210149</v>
      </c>
      <c r="AB22" s="66">
        <f t="shared" si="47"/>
        <v>176311</v>
      </c>
      <c r="AC22" s="66">
        <f t="shared" si="47"/>
        <v>193486</v>
      </c>
      <c r="AD22" s="66">
        <f t="shared" si="47"/>
        <v>225762</v>
      </c>
      <c r="AE22" s="66">
        <f t="shared" si="47"/>
        <v>225762</v>
      </c>
      <c r="AF22" s="66">
        <f t="shared" si="47"/>
        <v>249158</v>
      </c>
      <c r="AG22" s="66">
        <f t="shared" si="47"/>
        <v>223764</v>
      </c>
      <c r="AH22" s="66">
        <f t="shared" si="47"/>
        <v>221591</v>
      </c>
      <c r="AI22" s="66">
        <f t="shared" si="47"/>
        <v>242844</v>
      </c>
      <c r="AJ22" s="66">
        <f t="shared" si="47"/>
        <v>242844</v>
      </c>
      <c r="AK22" s="66">
        <f t="shared" si="47"/>
        <v>292697</v>
      </c>
      <c r="AL22" s="66">
        <f t="shared" si="47"/>
        <v>310115</v>
      </c>
      <c r="AM22" s="66">
        <f t="shared" si="47"/>
        <v>218254</v>
      </c>
      <c r="AN22" s="66">
        <f t="shared" si="47"/>
        <v>337920</v>
      </c>
      <c r="AO22" s="66">
        <f t="shared" si="47"/>
        <v>337920</v>
      </c>
      <c r="AP22" s="66">
        <f t="shared" si="47"/>
        <v>333338</v>
      </c>
      <c r="AQ22" s="66">
        <f t="shared" si="47"/>
        <v>283172</v>
      </c>
      <c r="AR22" s="66">
        <f t="shared" si="47"/>
        <v>283745</v>
      </c>
      <c r="AS22" s="66">
        <f t="shared" si="47"/>
        <v>235801</v>
      </c>
      <c r="AT22" s="66">
        <f t="shared" si="47"/>
        <v>235801</v>
      </c>
      <c r="AU22" s="66">
        <f t="shared" si="47"/>
        <v>299755</v>
      </c>
      <c r="AV22" s="66">
        <f t="shared" si="47"/>
        <v>299755</v>
      </c>
      <c r="AW22" s="66">
        <f t="shared" si="47"/>
        <v>257135</v>
      </c>
      <c r="AX22" s="66">
        <f t="shared" si="47"/>
        <v>257135</v>
      </c>
      <c r="AY22" s="66">
        <f t="shared" si="47"/>
        <v>275344</v>
      </c>
      <c r="AZ22" s="66">
        <f t="shared" si="47"/>
        <v>275344</v>
      </c>
      <c r="BA22" s="66">
        <f t="shared" si="47"/>
        <v>277683</v>
      </c>
      <c r="BB22" s="66">
        <f t="shared" si="47"/>
        <v>277683</v>
      </c>
      <c r="BC22" s="66">
        <f t="shared" si="47"/>
        <v>277683</v>
      </c>
      <c r="BD22" s="66">
        <f t="shared" si="47"/>
        <v>277683</v>
      </c>
      <c r="BE22" s="66">
        <f t="shared" si="47"/>
        <v>619181</v>
      </c>
      <c r="BF22" s="66">
        <f t="shared" si="47"/>
        <v>565619</v>
      </c>
      <c r="BG22" s="66">
        <f t="shared" ref="BG22:BL22" si="48">-BG23+BG26</f>
        <v>565619</v>
      </c>
      <c r="BH22" s="66">
        <f t="shared" si="48"/>
        <v>566245</v>
      </c>
      <c r="BI22" s="66">
        <f t="shared" si="48"/>
        <v>561165</v>
      </c>
      <c r="BJ22" s="66">
        <f t="shared" si="48"/>
        <v>561165</v>
      </c>
      <c r="BK22" s="66">
        <f t="shared" si="48"/>
        <v>570746</v>
      </c>
      <c r="BL22" s="66">
        <f t="shared" si="48"/>
        <v>385921</v>
      </c>
      <c r="BM22" s="66">
        <v>297205</v>
      </c>
      <c r="BN22" s="66">
        <v>262559</v>
      </c>
      <c r="BO22" s="66">
        <v>262559</v>
      </c>
      <c r="BP22" s="66">
        <v>710309</v>
      </c>
      <c r="BQ22" s="66">
        <v>715247</v>
      </c>
      <c r="BR22" s="66">
        <v>546122</v>
      </c>
      <c r="BS22" s="66">
        <v>476434</v>
      </c>
      <c r="BT22" s="66">
        <v>476434</v>
      </c>
      <c r="BU22" s="66">
        <v>783068</v>
      </c>
      <c r="BV22" s="66">
        <v>682038</v>
      </c>
      <c r="BW22" s="66">
        <v>643566</v>
      </c>
    </row>
    <row r="23" spans="1:75" s="47" customFormat="1">
      <c r="A23" s="51" t="s">
        <v>66</v>
      </c>
      <c r="B23" s="66">
        <f t="shared" ref="B23:AU23" si="49">SUM(B24:B25)</f>
        <v>-45807</v>
      </c>
      <c r="C23" s="66">
        <f t="shared" si="49"/>
        <v>-42677</v>
      </c>
      <c r="D23" s="66">
        <f t="shared" si="49"/>
        <v>-37457</v>
      </c>
      <c r="E23" s="66">
        <f t="shared" si="49"/>
        <v>-46769</v>
      </c>
      <c r="F23" s="66">
        <f t="shared" si="49"/>
        <v>-46769</v>
      </c>
      <c r="G23" s="66">
        <f t="shared" si="49"/>
        <v>-33586</v>
      </c>
      <c r="H23" s="66">
        <f t="shared" si="49"/>
        <v>-32276</v>
      </c>
      <c r="I23" s="66">
        <f t="shared" si="49"/>
        <v>-35065</v>
      </c>
      <c r="J23" s="66">
        <f t="shared" si="49"/>
        <v>-38658.948120000001</v>
      </c>
      <c r="K23" s="66">
        <f t="shared" si="49"/>
        <v>-38658.948120000001</v>
      </c>
      <c r="L23" s="66">
        <f t="shared" si="49"/>
        <v>-30844</v>
      </c>
      <c r="M23" s="66">
        <f t="shared" si="49"/>
        <v>-51117</v>
      </c>
      <c r="N23" s="66">
        <f t="shared" si="49"/>
        <v>-55199</v>
      </c>
      <c r="O23" s="66">
        <f t="shared" si="49"/>
        <v>-94084</v>
      </c>
      <c r="P23" s="66">
        <f t="shared" si="49"/>
        <v>-94084</v>
      </c>
      <c r="Q23" s="66">
        <f t="shared" si="49"/>
        <v>-87880</v>
      </c>
      <c r="R23" s="66">
        <f t="shared" si="49"/>
        <v>-107862</v>
      </c>
      <c r="S23" s="66">
        <f t="shared" si="49"/>
        <v>-109042</v>
      </c>
      <c r="T23" s="66">
        <f t="shared" si="49"/>
        <v>-98418</v>
      </c>
      <c r="U23" s="66">
        <f t="shared" si="49"/>
        <v>-98418</v>
      </c>
      <c r="V23" s="66">
        <f t="shared" si="49"/>
        <v>-96652</v>
      </c>
      <c r="W23" s="66">
        <f t="shared" si="49"/>
        <v>-80853</v>
      </c>
      <c r="X23" s="66">
        <f t="shared" si="49"/>
        <v>-86473</v>
      </c>
      <c r="Y23" s="66">
        <f t="shared" si="49"/>
        <v>-99410</v>
      </c>
      <c r="Z23" s="66">
        <f t="shared" si="49"/>
        <v>-99410</v>
      </c>
      <c r="AA23" s="66">
        <f t="shared" si="49"/>
        <v>-98138</v>
      </c>
      <c r="AB23" s="66">
        <f t="shared" si="49"/>
        <v>-98387</v>
      </c>
      <c r="AC23" s="66">
        <f t="shared" si="49"/>
        <v>-126928</v>
      </c>
      <c r="AD23" s="66">
        <f t="shared" si="49"/>
        <v>-123153</v>
      </c>
      <c r="AE23" s="66">
        <f t="shared" si="49"/>
        <v>-123153</v>
      </c>
      <c r="AF23" s="66">
        <f t="shared" si="49"/>
        <v>-114349</v>
      </c>
      <c r="AG23" s="66">
        <f t="shared" si="49"/>
        <v>-97535</v>
      </c>
      <c r="AH23" s="66">
        <f t="shared" si="49"/>
        <v>-95785</v>
      </c>
      <c r="AI23" s="66">
        <f t="shared" si="49"/>
        <v>-106049</v>
      </c>
      <c r="AJ23" s="66">
        <f t="shared" si="49"/>
        <v>-106049</v>
      </c>
      <c r="AK23" s="66">
        <f t="shared" si="49"/>
        <v>-97191</v>
      </c>
      <c r="AL23" s="66">
        <f t="shared" si="49"/>
        <v>-110847</v>
      </c>
      <c r="AM23" s="66">
        <f t="shared" si="49"/>
        <v>-93221</v>
      </c>
      <c r="AN23" s="66">
        <f t="shared" si="49"/>
        <v>-181745</v>
      </c>
      <c r="AO23" s="66">
        <f t="shared" si="49"/>
        <v>-181745</v>
      </c>
      <c r="AP23" s="66">
        <f t="shared" si="49"/>
        <v>-172112</v>
      </c>
      <c r="AQ23" s="66">
        <f t="shared" si="49"/>
        <v>-175501</v>
      </c>
      <c r="AR23" s="66">
        <f t="shared" si="49"/>
        <v>-172421</v>
      </c>
      <c r="AS23" s="66">
        <f t="shared" si="49"/>
        <v>-111418</v>
      </c>
      <c r="AT23" s="66">
        <f t="shared" si="49"/>
        <v>-111418</v>
      </c>
      <c r="AU23" s="66">
        <f t="shared" si="49"/>
        <v>-174253</v>
      </c>
      <c r="AV23" s="66">
        <f>SUM(AV24:AV25)</f>
        <v>-174253</v>
      </c>
      <c r="AW23" s="66">
        <f t="shared" ref="AW23:BF23" si="50">SUM(AW24:AW25)</f>
        <v>-175957</v>
      </c>
      <c r="AX23" s="66">
        <f t="shared" si="50"/>
        <v>-175957</v>
      </c>
      <c r="AY23" s="66">
        <f t="shared" si="50"/>
        <v>-189092</v>
      </c>
      <c r="AZ23" s="66">
        <f t="shared" si="50"/>
        <v>-189092</v>
      </c>
      <c r="BA23" s="66">
        <f t="shared" si="50"/>
        <v>-180784</v>
      </c>
      <c r="BB23" s="66">
        <f t="shared" si="50"/>
        <v>-180784</v>
      </c>
      <c r="BC23" s="66">
        <f t="shared" si="50"/>
        <v>-180784</v>
      </c>
      <c r="BD23" s="66">
        <f t="shared" si="50"/>
        <v>-180784</v>
      </c>
      <c r="BE23" s="66">
        <f t="shared" si="50"/>
        <v>-615959</v>
      </c>
      <c r="BF23" s="66">
        <f t="shared" si="50"/>
        <v>-601347</v>
      </c>
      <c r="BG23" s="66">
        <f t="shared" ref="BG23:BI23" si="51">SUM(BG24:BG25)</f>
        <v>-601347</v>
      </c>
      <c r="BH23" s="66">
        <f t="shared" si="51"/>
        <v>-547245</v>
      </c>
      <c r="BI23" s="66">
        <f t="shared" si="51"/>
        <v>-634269</v>
      </c>
      <c r="BJ23" s="66">
        <f t="shared" ref="BJ23:BK23" si="52">SUM(BJ24:BJ25)</f>
        <v>-634269</v>
      </c>
      <c r="BK23" s="66">
        <f t="shared" si="52"/>
        <v>-663892</v>
      </c>
      <c r="BL23" s="66">
        <f t="shared" ref="BL23" si="53">SUM(BL24:BL25)</f>
        <v>-509496</v>
      </c>
      <c r="BM23" s="66">
        <v>-568258</v>
      </c>
      <c r="BN23" s="66">
        <v>-534594</v>
      </c>
      <c r="BO23" s="66">
        <v>-534594</v>
      </c>
      <c r="BP23" s="66">
        <v>-284039</v>
      </c>
      <c r="BQ23" s="66">
        <v>-355286</v>
      </c>
      <c r="BR23" s="66">
        <v>-411486</v>
      </c>
      <c r="BS23" s="66">
        <v>-401873</v>
      </c>
      <c r="BT23" s="66">
        <v>-401873</v>
      </c>
      <c r="BU23" s="66">
        <v>-1060093</v>
      </c>
      <c r="BV23" s="66">
        <v>-1028025</v>
      </c>
      <c r="BW23" s="66">
        <v>-1092501</v>
      </c>
    </row>
    <row r="24" spans="1:75">
      <c r="A24" s="63" t="s">
        <v>107</v>
      </c>
      <c r="B24" s="64">
        <v>-28755</v>
      </c>
      <c r="C24" s="64">
        <v>-21998</v>
      </c>
      <c r="D24" s="64">
        <v>-17288</v>
      </c>
      <c r="E24" s="64">
        <v>-27370</v>
      </c>
      <c r="F24" s="64">
        <v>-27370</v>
      </c>
      <c r="G24" s="64">
        <v>-12813</v>
      </c>
      <c r="H24" s="64">
        <v>-12547</v>
      </c>
      <c r="I24" s="64">
        <v>-16270</v>
      </c>
      <c r="J24" s="64">
        <v>-20884.738539999998</v>
      </c>
      <c r="K24" s="64">
        <v>-20884.738539999998</v>
      </c>
      <c r="L24" s="64">
        <v>-14059</v>
      </c>
      <c r="M24" s="64">
        <v>-25548</v>
      </c>
      <c r="N24" s="64">
        <v>-30626</v>
      </c>
      <c r="O24" s="64">
        <v>-42843</v>
      </c>
      <c r="P24" s="64">
        <v>-42843</v>
      </c>
      <c r="Q24" s="64">
        <v>-41226</v>
      </c>
      <c r="R24" s="64">
        <v>-60763</v>
      </c>
      <c r="S24" s="64">
        <v>-66930</v>
      </c>
      <c r="T24" s="64">
        <v>-59835</v>
      </c>
      <c r="U24" s="64">
        <v>-59835</v>
      </c>
      <c r="V24" s="64">
        <v>-59680</v>
      </c>
      <c r="W24" s="64">
        <v>-49753</v>
      </c>
      <c r="X24" s="64">
        <v>-61249</v>
      </c>
      <c r="Y24" s="64">
        <v>-65081</v>
      </c>
      <c r="Z24" s="64">
        <v>-65081</v>
      </c>
      <c r="AA24" s="64">
        <v>-65718</v>
      </c>
      <c r="AB24" s="64">
        <v>-67946</v>
      </c>
      <c r="AC24" s="64">
        <v>-98422</v>
      </c>
      <c r="AD24" s="64">
        <v>-85336</v>
      </c>
      <c r="AE24" s="64">
        <v>-85336</v>
      </c>
      <c r="AF24" s="64">
        <v>-79799</v>
      </c>
      <c r="AG24" s="64">
        <v>-65642</v>
      </c>
      <c r="AH24" s="64">
        <v>-66424</v>
      </c>
      <c r="AI24" s="64">
        <v>-78970</v>
      </c>
      <c r="AJ24" s="64">
        <v>-78970</v>
      </c>
      <c r="AK24" s="64">
        <v>-72385</v>
      </c>
      <c r="AL24" s="64">
        <v>-88311</v>
      </c>
      <c r="AM24" s="64">
        <v>-72946</v>
      </c>
      <c r="AN24" s="64">
        <v>-163729</v>
      </c>
      <c r="AO24" s="64">
        <v>-163729</v>
      </c>
      <c r="AP24" s="64">
        <v>-156354</v>
      </c>
      <c r="AQ24" s="64">
        <v>-162002</v>
      </c>
      <c r="AR24" s="64">
        <v>-161180</v>
      </c>
      <c r="AS24" s="64">
        <v>-43978</v>
      </c>
      <c r="AT24" s="64">
        <v>-43978</v>
      </c>
      <c r="AU24" s="64">
        <v>-81827</v>
      </c>
      <c r="AV24" s="64">
        <v>-81827</v>
      </c>
      <c r="AW24" s="64">
        <v>-153533</v>
      </c>
      <c r="AX24" s="64">
        <v>-153533</v>
      </c>
      <c r="AY24" s="64">
        <v>-183678</v>
      </c>
      <c r="AZ24" s="64">
        <v>-183678</v>
      </c>
      <c r="BA24" s="64">
        <v>-158222</v>
      </c>
      <c r="BB24" s="64">
        <v>-158222</v>
      </c>
      <c r="BC24" s="64">
        <v>-158222</v>
      </c>
      <c r="BD24" s="64">
        <v>-158222</v>
      </c>
      <c r="BE24" s="64">
        <v>-307081</v>
      </c>
      <c r="BF24" s="64">
        <v>-292424</v>
      </c>
      <c r="BG24" s="64">
        <v>-292424</v>
      </c>
      <c r="BH24" s="64">
        <v>-440509</v>
      </c>
      <c r="BI24" s="64">
        <v>-239483</v>
      </c>
      <c r="BJ24" s="64">
        <v>-239483</v>
      </c>
      <c r="BK24" s="64">
        <v>-364786</v>
      </c>
      <c r="BL24" s="64">
        <v>-216587</v>
      </c>
      <c r="BM24" s="64">
        <v>-271040</v>
      </c>
      <c r="BN24" s="64">
        <v>-496861</v>
      </c>
      <c r="BO24" s="64">
        <v>-496861</v>
      </c>
      <c r="BP24" s="64">
        <v>-268463</v>
      </c>
      <c r="BQ24" s="64">
        <v>-345023</v>
      </c>
      <c r="BR24" s="64">
        <v>-401433</v>
      </c>
      <c r="BS24" s="64">
        <v>-392254</v>
      </c>
      <c r="BT24" s="64">
        <v>-392254</v>
      </c>
      <c r="BU24" s="64">
        <v>-663004</v>
      </c>
      <c r="BV24" s="64">
        <v>-642492</v>
      </c>
      <c r="BW24" s="64">
        <v>-1087400</v>
      </c>
    </row>
    <row r="25" spans="1:75">
      <c r="A25" s="63" t="s">
        <v>108</v>
      </c>
      <c r="B25" s="64">
        <v>-17052</v>
      </c>
      <c r="C25" s="64">
        <v>-20679</v>
      </c>
      <c r="D25" s="64">
        <v>-20169</v>
      </c>
      <c r="E25" s="64">
        <v>-19399</v>
      </c>
      <c r="F25" s="64">
        <v>-19399</v>
      </c>
      <c r="G25" s="64">
        <v>-20773</v>
      </c>
      <c r="H25" s="64">
        <v>-19729</v>
      </c>
      <c r="I25" s="64">
        <v>-18795</v>
      </c>
      <c r="J25" s="64">
        <v>-17774.209579999999</v>
      </c>
      <c r="K25" s="64">
        <v>-17774.209579999999</v>
      </c>
      <c r="L25" s="64">
        <v>-16785</v>
      </c>
      <c r="M25" s="64">
        <v>-25569</v>
      </c>
      <c r="N25" s="64">
        <v>-24573</v>
      </c>
      <c r="O25" s="64">
        <v>-51241</v>
      </c>
      <c r="P25" s="64">
        <v>-51241</v>
      </c>
      <c r="Q25" s="64">
        <v>-46654</v>
      </c>
      <c r="R25" s="64">
        <v>-47099</v>
      </c>
      <c r="S25" s="64">
        <v>-42112</v>
      </c>
      <c r="T25" s="64">
        <v>-38583</v>
      </c>
      <c r="U25" s="64">
        <v>-38583</v>
      </c>
      <c r="V25" s="64">
        <v>-36972</v>
      </c>
      <c r="W25" s="64">
        <v>-31100</v>
      </c>
      <c r="X25" s="64">
        <v>-25224</v>
      </c>
      <c r="Y25" s="64">
        <v>-34329</v>
      </c>
      <c r="Z25" s="64">
        <v>-34329</v>
      </c>
      <c r="AA25" s="64">
        <v>-32420</v>
      </c>
      <c r="AB25" s="64">
        <v>-30441</v>
      </c>
      <c r="AC25" s="64">
        <v>-28506</v>
      </c>
      <c r="AD25" s="64">
        <v>-37817</v>
      </c>
      <c r="AE25" s="64">
        <v>-37817</v>
      </c>
      <c r="AF25" s="64">
        <v>-34550</v>
      </c>
      <c r="AG25" s="64">
        <v>-31893</v>
      </c>
      <c r="AH25" s="64">
        <v>-29361</v>
      </c>
      <c r="AI25" s="64">
        <v>-27079</v>
      </c>
      <c r="AJ25" s="64">
        <v>-27079</v>
      </c>
      <c r="AK25" s="64">
        <v>-24806</v>
      </c>
      <c r="AL25" s="64">
        <v>-22536</v>
      </c>
      <c r="AM25" s="64">
        <v>-20275</v>
      </c>
      <c r="AN25" s="64">
        <v>-18016</v>
      </c>
      <c r="AO25" s="64">
        <v>-18016</v>
      </c>
      <c r="AP25" s="64">
        <v>-15758</v>
      </c>
      <c r="AQ25" s="64">
        <v>-13499</v>
      </c>
      <c r="AR25" s="64">
        <v>-11241</v>
      </c>
      <c r="AS25" s="64">
        <v>-67440</v>
      </c>
      <c r="AT25" s="64">
        <v>-67440</v>
      </c>
      <c r="AU25" s="64">
        <v>-92426</v>
      </c>
      <c r="AV25" s="64">
        <v>-92426</v>
      </c>
      <c r="AW25" s="64">
        <v>-22424</v>
      </c>
      <c r="AX25" s="64">
        <v>-22424</v>
      </c>
      <c r="AY25" s="64">
        <v>-5414</v>
      </c>
      <c r="AZ25" s="64">
        <v>-5414</v>
      </c>
      <c r="BA25" s="64">
        <v>-22562</v>
      </c>
      <c r="BB25" s="64">
        <v>-22562</v>
      </c>
      <c r="BC25" s="64">
        <v>-22562</v>
      </c>
      <c r="BD25" s="64">
        <v>-22562</v>
      </c>
      <c r="BE25" s="64">
        <v>-308878</v>
      </c>
      <c r="BF25" s="64">
        <v>-308923</v>
      </c>
      <c r="BG25" s="64">
        <v>-308923</v>
      </c>
      <c r="BH25" s="64">
        <v>-106736</v>
      </c>
      <c r="BI25" s="64">
        <v>-394786</v>
      </c>
      <c r="BJ25" s="64">
        <v>-394786</v>
      </c>
      <c r="BK25" s="64">
        <v>-299106</v>
      </c>
      <c r="BL25" s="64">
        <v>-292909</v>
      </c>
      <c r="BM25" s="64">
        <v>-297218</v>
      </c>
      <c r="BN25" s="64">
        <v>-37733</v>
      </c>
      <c r="BO25" s="64">
        <v>-37733</v>
      </c>
      <c r="BP25" s="64">
        <v>-15576</v>
      </c>
      <c r="BQ25" s="64">
        <v>-10263</v>
      </c>
      <c r="BR25" s="64">
        <v>-10053</v>
      </c>
      <c r="BS25" s="64">
        <v>-9619</v>
      </c>
      <c r="BT25" s="64">
        <v>-9619</v>
      </c>
      <c r="BU25" s="64">
        <v>-397089</v>
      </c>
      <c r="BV25" s="64">
        <v>-385533</v>
      </c>
      <c r="BW25" s="64">
        <v>-5101</v>
      </c>
    </row>
    <row r="26" spans="1:75" s="47" customFormat="1">
      <c r="A26" s="60" t="s">
        <v>170</v>
      </c>
      <c r="B26" s="61">
        <v>898</v>
      </c>
      <c r="C26" s="61">
        <v>6280</v>
      </c>
      <c r="D26" s="61">
        <v>-18703</v>
      </c>
      <c r="E26" s="61">
        <v>-33765</v>
      </c>
      <c r="F26" s="61">
        <v>-33765</v>
      </c>
      <c r="G26" s="61">
        <v>153707</v>
      </c>
      <c r="H26" s="61">
        <v>167063</v>
      </c>
      <c r="I26" s="61">
        <v>143934</v>
      </c>
      <c r="J26" s="61">
        <v>134890.65114604501</v>
      </c>
      <c r="K26" s="61">
        <v>134890.65114604501</v>
      </c>
      <c r="L26" s="61">
        <v>135897</v>
      </c>
      <c r="M26" s="61">
        <v>154702</v>
      </c>
      <c r="N26" s="61">
        <v>120406</v>
      </c>
      <c r="O26" s="61">
        <v>108070</v>
      </c>
      <c r="P26" s="61">
        <v>108070</v>
      </c>
      <c r="Q26" s="61">
        <v>125426</v>
      </c>
      <c r="R26" s="61">
        <v>106549</v>
      </c>
      <c r="S26" s="61">
        <v>90738</v>
      </c>
      <c r="T26" s="61">
        <v>87273</v>
      </c>
      <c r="U26" s="61">
        <v>87273</v>
      </c>
      <c r="V26" s="61">
        <v>110901</v>
      </c>
      <c r="W26" s="61">
        <v>78343</v>
      </c>
      <c r="X26" s="61">
        <v>89383</v>
      </c>
      <c r="Y26" s="61">
        <v>100975</v>
      </c>
      <c r="Z26" s="61">
        <v>100975</v>
      </c>
      <c r="AA26" s="61">
        <v>112011</v>
      </c>
      <c r="AB26" s="61">
        <v>77924</v>
      </c>
      <c r="AC26" s="61">
        <v>66558</v>
      </c>
      <c r="AD26" s="61">
        <v>102609</v>
      </c>
      <c r="AE26" s="61">
        <v>102609</v>
      </c>
      <c r="AF26" s="61">
        <v>134809</v>
      </c>
      <c r="AG26" s="61">
        <v>126229</v>
      </c>
      <c r="AH26" s="61">
        <v>125806</v>
      </c>
      <c r="AI26" s="61">
        <v>136795</v>
      </c>
      <c r="AJ26" s="61">
        <v>136795</v>
      </c>
      <c r="AK26" s="61">
        <v>195506</v>
      </c>
      <c r="AL26" s="61">
        <v>199268</v>
      </c>
      <c r="AM26" s="61">
        <v>125033</v>
      </c>
      <c r="AN26" s="61">
        <v>156175</v>
      </c>
      <c r="AO26" s="61">
        <v>156175</v>
      </c>
      <c r="AP26" s="61">
        <v>161226</v>
      </c>
      <c r="AQ26" s="61">
        <v>107671</v>
      </c>
      <c r="AR26" s="61">
        <v>111324</v>
      </c>
      <c r="AS26" s="61">
        <v>124383</v>
      </c>
      <c r="AT26" s="61">
        <v>124383</v>
      </c>
      <c r="AU26" s="61">
        <v>125502</v>
      </c>
      <c r="AV26" s="61">
        <v>125502</v>
      </c>
      <c r="AW26" s="61">
        <v>81178</v>
      </c>
      <c r="AX26" s="61">
        <v>81178</v>
      </c>
      <c r="AY26" s="61">
        <v>86252</v>
      </c>
      <c r="AZ26" s="61">
        <v>86252</v>
      </c>
      <c r="BA26" s="61">
        <v>96899</v>
      </c>
      <c r="BB26" s="61">
        <v>96899</v>
      </c>
      <c r="BC26" s="61">
        <v>96899</v>
      </c>
      <c r="BD26" s="61">
        <v>96899</v>
      </c>
      <c r="BE26" s="61">
        <v>3222</v>
      </c>
      <c r="BF26" s="61">
        <v>-35728</v>
      </c>
      <c r="BG26" s="61">
        <v>-35728</v>
      </c>
      <c r="BH26" s="61">
        <v>19000</v>
      </c>
      <c r="BI26" s="61">
        <v>-73104</v>
      </c>
      <c r="BJ26" s="61">
        <v>-73104</v>
      </c>
      <c r="BK26" s="61">
        <v>-93146</v>
      </c>
      <c r="BL26" s="61">
        <v>-123575</v>
      </c>
      <c r="BM26" s="61">
        <v>-271053</v>
      </c>
      <c r="BN26" s="61">
        <v>-272035</v>
      </c>
      <c r="BO26" s="61">
        <v>-272035</v>
      </c>
      <c r="BP26" s="61">
        <v>426270</v>
      </c>
      <c r="BQ26" s="61">
        <v>359961</v>
      </c>
      <c r="BR26" s="61">
        <v>134636</v>
      </c>
      <c r="BS26" s="61">
        <v>74561</v>
      </c>
      <c r="BT26" s="61">
        <v>74561</v>
      </c>
      <c r="BU26" s="61">
        <v>-277025</v>
      </c>
      <c r="BV26" s="61">
        <v>-345987</v>
      </c>
      <c r="BW26" s="61">
        <v>-448935</v>
      </c>
    </row>
    <row r="27" spans="1:75">
      <c r="A27" s="72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</row>
    <row r="28" spans="1:75" ht="99">
      <c r="A28" s="5" t="s">
        <v>192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</row>
    <row r="29" spans="1:75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</row>
    <row r="30" spans="1: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75" ht="24.95" customHeight="1">
      <c r="A31" s="38" t="s">
        <v>6</v>
      </c>
      <c r="B31" s="30" t="s">
        <v>13</v>
      </c>
      <c r="C31" s="30" t="s">
        <v>14</v>
      </c>
      <c r="D31" s="30" t="s">
        <v>15</v>
      </c>
      <c r="E31" s="30" t="s">
        <v>16</v>
      </c>
      <c r="F31" s="30">
        <v>2010</v>
      </c>
      <c r="G31" s="30" t="s">
        <v>17</v>
      </c>
      <c r="H31" s="30" t="s">
        <v>18</v>
      </c>
      <c r="I31" s="30" t="s">
        <v>19</v>
      </c>
      <c r="J31" s="30" t="s">
        <v>20</v>
      </c>
      <c r="K31" s="30">
        <v>2011</v>
      </c>
      <c r="L31" s="30" t="s">
        <v>21</v>
      </c>
      <c r="M31" s="30" t="s">
        <v>22</v>
      </c>
      <c r="N31" s="30" t="s">
        <v>23</v>
      </c>
      <c r="O31" s="30" t="s">
        <v>24</v>
      </c>
      <c r="P31" s="30">
        <v>2012</v>
      </c>
      <c r="Q31" s="30" t="s">
        <v>25</v>
      </c>
      <c r="R31" s="30" t="s">
        <v>26</v>
      </c>
      <c r="S31" s="30" t="s">
        <v>27</v>
      </c>
      <c r="T31" s="30" t="s">
        <v>28</v>
      </c>
      <c r="U31" s="30">
        <v>2013</v>
      </c>
      <c r="V31" s="30" t="s">
        <v>29</v>
      </c>
      <c r="W31" s="30" t="s">
        <v>30</v>
      </c>
      <c r="X31" s="30" t="s">
        <v>31</v>
      </c>
      <c r="Y31" s="30" t="s">
        <v>32</v>
      </c>
      <c r="Z31" s="30">
        <v>2014</v>
      </c>
      <c r="AA31" s="30" t="s">
        <v>33</v>
      </c>
      <c r="AB31" s="30" t="s">
        <v>34</v>
      </c>
      <c r="AC31" s="30" t="s">
        <v>35</v>
      </c>
      <c r="AD31" s="30" t="s">
        <v>4</v>
      </c>
      <c r="AE31" s="30">
        <v>2015</v>
      </c>
      <c r="AF31" s="30" t="s">
        <v>36</v>
      </c>
      <c r="AG31" s="30" t="s">
        <v>37</v>
      </c>
      <c r="AH31" s="30" t="s">
        <v>38</v>
      </c>
      <c r="AI31" s="30" t="s">
        <v>5</v>
      </c>
      <c r="AJ31" s="30">
        <v>2016</v>
      </c>
      <c r="AK31" s="30" t="s">
        <v>109</v>
      </c>
      <c r="AL31" s="30" t="s">
        <v>124</v>
      </c>
      <c r="AM31" s="30" t="s">
        <v>129</v>
      </c>
      <c r="AN31" s="30" t="s">
        <v>131</v>
      </c>
      <c r="AO31" s="30">
        <v>2017</v>
      </c>
      <c r="AP31" s="30" t="s">
        <v>132</v>
      </c>
      <c r="AQ31" s="30" t="s">
        <v>136</v>
      </c>
      <c r="AR31" s="30" t="s">
        <v>147</v>
      </c>
      <c r="AS31" s="30" t="s">
        <v>148</v>
      </c>
      <c r="AT31" s="30">
        <v>2018</v>
      </c>
      <c r="AU31" s="30" t="s">
        <v>163</v>
      </c>
      <c r="AV31" s="156" t="s">
        <v>165</v>
      </c>
      <c r="AW31" s="30" t="s">
        <v>166</v>
      </c>
      <c r="AX31" s="156" t="s">
        <v>167</v>
      </c>
      <c r="AY31" s="30" t="s">
        <v>171</v>
      </c>
      <c r="AZ31" s="156" t="s">
        <v>172</v>
      </c>
      <c r="BA31" s="30" t="s">
        <v>174</v>
      </c>
      <c r="BB31" s="156" t="s">
        <v>175</v>
      </c>
      <c r="BC31" s="156">
        <v>2019</v>
      </c>
      <c r="BD31" s="156" t="s">
        <v>176</v>
      </c>
      <c r="BE31" s="30" t="s">
        <v>177</v>
      </c>
      <c r="BF31" s="156" t="s">
        <v>184</v>
      </c>
      <c r="BG31" s="156" t="s">
        <v>185</v>
      </c>
      <c r="BH31" s="156" t="s">
        <v>186</v>
      </c>
      <c r="BI31" s="156" t="s">
        <v>196</v>
      </c>
      <c r="BJ31" s="156" t="s">
        <v>197</v>
      </c>
      <c r="BK31" s="156" t="s">
        <v>202</v>
      </c>
      <c r="BL31" s="156" t="s">
        <v>205</v>
      </c>
      <c r="BM31" s="156" t="s">
        <v>214</v>
      </c>
      <c r="BN31" s="156" t="s">
        <v>216</v>
      </c>
      <c r="BO31" s="156" t="s">
        <v>218</v>
      </c>
      <c r="BP31" s="156" t="s">
        <v>222</v>
      </c>
      <c r="BQ31" s="156" t="s">
        <v>228</v>
      </c>
      <c r="BR31" s="156" t="s">
        <v>231</v>
      </c>
      <c r="BS31" s="156" t="s">
        <v>235</v>
      </c>
      <c r="BT31" s="156" t="s">
        <v>236</v>
      </c>
      <c r="BU31" s="156" t="str">
        <f>BU1</f>
        <v>1T23 Ajustado</v>
      </c>
      <c r="BV31" s="156" t="str">
        <f>BV1</f>
        <v>2T23 Ajustado</v>
      </c>
      <c r="BW31" s="156" t="str">
        <f>BW1</f>
        <v>3T23 Ajustado</v>
      </c>
    </row>
    <row r="32" spans="1:75">
      <c r="A32" s="74" t="s">
        <v>7</v>
      </c>
      <c r="B32" s="75">
        <v>1240.8800000000001</v>
      </c>
      <c r="C32" s="75">
        <v>1312.1769999999999</v>
      </c>
      <c r="D32" s="75">
        <v>1892.7180000000001</v>
      </c>
      <c r="E32" s="75">
        <v>1863</v>
      </c>
      <c r="F32" s="75">
        <v>6308.7749999999996</v>
      </c>
      <c r="G32" s="75">
        <v>1431.69</v>
      </c>
      <c r="H32" s="75">
        <v>1562.1130000000001</v>
      </c>
      <c r="I32" s="75">
        <v>2212.6637800000003</v>
      </c>
      <c r="J32" s="75">
        <v>2326.3362199999997</v>
      </c>
      <c r="K32" s="75">
        <v>7532.8029999999999</v>
      </c>
      <c r="L32" s="75">
        <v>1712.9580000000001</v>
      </c>
      <c r="M32" s="75">
        <v>1906.902</v>
      </c>
      <c r="N32" s="75">
        <v>2650.1219999999998</v>
      </c>
      <c r="O32" s="75">
        <v>2710.317</v>
      </c>
      <c r="P32" s="75">
        <v>8980.2989999999991</v>
      </c>
      <c r="Q32" s="75">
        <v>1992.4069999999999</v>
      </c>
      <c r="R32" s="75">
        <v>2297.3519999999999</v>
      </c>
      <c r="S32" s="75">
        <v>2804.5259999999998</v>
      </c>
      <c r="T32" s="75">
        <v>2796.3510000000001</v>
      </c>
      <c r="U32" s="75">
        <v>9890.6360000000004</v>
      </c>
      <c r="V32" s="75">
        <v>2058.1390000000001</v>
      </c>
      <c r="W32" s="75">
        <v>2519.0329999999999</v>
      </c>
      <c r="X32" s="75">
        <v>2978.6619999999989</v>
      </c>
      <c r="Y32" s="75">
        <v>3065.971</v>
      </c>
      <c r="Z32" s="75">
        <v>10621.804999999998</v>
      </c>
      <c r="AA32" s="75">
        <v>2226.215083</v>
      </c>
      <c r="AB32" s="75">
        <v>2380.4089269999995</v>
      </c>
      <c r="AC32" s="75">
        <v>2926.4634999999998</v>
      </c>
      <c r="AD32" s="75">
        <v>2885.252</v>
      </c>
      <c r="AE32" s="75">
        <v>10418.33951</v>
      </c>
      <c r="AF32" s="75">
        <v>2356.0535427674977</v>
      </c>
      <c r="AG32" s="75">
        <v>2500.8685605368651</v>
      </c>
      <c r="AH32" s="75">
        <v>3230.7488139718562</v>
      </c>
      <c r="AI32" s="75">
        <v>3093.1442251220396</v>
      </c>
      <c r="AJ32" s="75">
        <v>11180.81514239826</v>
      </c>
      <c r="AK32" s="75">
        <v>2559.6549908582683</v>
      </c>
      <c r="AL32" s="75">
        <v>2505.6024783617677</v>
      </c>
      <c r="AM32" s="75">
        <v>3414.2903567853882</v>
      </c>
      <c r="AN32" s="75">
        <v>3652.6689041988811</v>
      </c>
      <c r="AO32" s="75">
        <v>12132</v>
      </c>
      <c r="AP32" s="75">
        <v>2741.7578105439347</v>
      </c>
      <c r="AQ32" s="75">
        <v>3074.7745562126102</v>
      </c>
      <c r="AR32" s="75">
        <v>3710</v>
      </c>
      <c r="AS32" s="75">
        <v>3980.4911716595893</v>
      </c>
      <c r="AT32" s="75">
        <v>13506.646305810504</v>
      </c>
      <c r="AU32" s="75">
        <v>3153.2501101755302</v>
      </c>
      <c r="AV32" s="75">
        <v>3153.2501101755302</v>
      </c>
      <c r="AW32" s="75">
        <v>3185.18818492426</v>
      </c>
      <c r="AX32" s="75">
        <v>3185.18818492426</v>
      </c>
      <c r="AY32" s="75">
        <v>3841.6507065796136</v>
      </c>
      <c r="AZ32" s="75">
        <v>3841.6507065796136</v>
      </c>
      <c r="BA32" s="75">
        <v>4024.4975298157547</v>
      </c>
      <c r="BB32" s="75">
        <v>4024.4975298157547</v>
      </c>
      <c r="BC32" s="75">
        <v>14204.586531495159</v>
      </c>
      <c r="BD32" s="75">
        <v>14204.586531495159</v>
      </c>
      <c r="BE32" s="75">
        <v>2774.2189609355878</v>
      </c>
      <c r="BF32" s="75">
        <v>1078.9099308151328</v>
      </c>
      <c r="BG32" s="75">
        <v>1078.9099308151328</v>
      </c>
      <c r="BH32" s="75">
        <v>3564.409129645589</v>
      </c>
      <c r="BI32" s="75">
        <v>5497.0525265954993</v>
      </c>
      <c r="BJ32" s="75">
        <v>13031.85454799181</v>
      </c>
      <c r="BK32" s="75">
        <v>3362.682481211059</v>
      </c>
      <c r="BL32" s="75">
        <v>3261.8597520442954</v>
      </c>
      <c r="BM32" s="75">
        <v>5029.9509912956419</v>
      </c>
      <c r="BN32" s="75">
        <v>6779.6242362482462</v>
      </c>
      <c r="BO32" s="75">
        <v>18434.117460799243</v>
      </c>
      <c r="BP32" s="75">
        <v>4716.8974179938396</v>
      </c>
      <c r="BQ32" s="75">
        <v>4263.114426198088</v>
      </c>
      <c r="BR32" s="75">
        <v>5758.3530918896395</v>
      </c>
      <c r="BS32" s="75">
        <v>6548.9786908110154</v>
      </c>
      <c r="BT32" s="75">
        <v>21287.343626892583</v>
      </c>
      <c r="BU32" s="75">
        <v>4594.5515734860019</v>
      </c>
      <c r="BV32" s="75">
        <v>4407.84663161563</v>
      </c>
      <c r="BW32" s="75">
        <v>5392.6826024130614</v>
      </c>
    </row>
    <row r="33" spans="1:75">
      <c r="A33" s="76" t="s">
        <v>8</v>
      </c>
      <c r="B33" s="75">
        <v>70.090999999999994</v>
      </c>
      <c r="C33" s="75">
        <v>66.070999999999998</v>
      </c>
      <c r="D33" s="75">
        <v>95.046000000000006</v>
      </c>
      <c r="E33" s="75">
        <v>181.89500000000001</v>
      </c>
      <c r="F33" s="75">
        <v>413.10299999999995</v>
      </c>
      <c r="G33" s="75">
        <v>79.504999999999995</v>
      </c>
      <c r="H33" s="75">
        <v>102.642</v>
      </c>
      <c r="I33" s="75">
        <v>129.46700000000001</v>
      </c>
      <c r="J33" s="75">
        <v>161.82</v>
      </c>
      <c r="K33" s="75">
        <v>473.43400000000003</v>
      </c>
      <c r="L33" s="75">
        <v>105.17700000000001</v>
      </c>
      <c r="M33" s="75">
        <v>124.785</v>
      </c>
      <c r="N33" s="75">
        <v>133.631</v>
      </c>
      <c r="O33" s="75">
        <v>188.53800000000001</v>
      </c>
      <c r="P33" s="75">
        <v>552.13099999999997</v>
      </c>
      <c r="Q33" s="75">
        <v>135.78399999999999</v>
      </c>
      <c r="R33" s="75">
        <v>128.08000000000001</v>
      </c>
      <c r="S33" s="75">
        <v>183.30799999999999</v>
      </c>
      <c r="T33" s="75">
        <v>189.678</v>
      </c>
      <c r="U33" s="75">
        <v>636.85</v>
      </c>
      <c r="V33" s="75">
        <v>162.137</v>
      </c>
      <c r="W33" s="75">
        <v>161.126</v>
      </c>
      <c r="X33" s="75">
        <v>233.08099999999993</v>
      </c>
      <c r="Y33" s="75">
        <v>270.73699999999997</v>
      </c>
      <c r="Z33" s="75">
        <v>827.0809999999999</v>
      </c>
      <c r="AA33" s="75">
        <v>186.55799999999999</v>
      </c>
      <c r="AB33" s="75">
        <v>226.91200000000001</v>
      </c>
      <c r="AC33" s="75">
        <v>247.01999999999998</v>
      </c>
      <c r="AD33" s="75">
        <v>236.51400000000001</v>
      </c>
      <c r="AE33" s="75">
        <v>897.00400000000002</v>
      </c>
      <c r="AF33" s="75">
        <v>195.50687113510588</v>
      </c>
      <c r="AG33" s="75">
        <v>272.182853931002</v>
      </c>
      <c r="AH33" s="75">
        <v>284.30480947457022</v>
      </c>
      <c r="AI33" s="75">
        <v>345.08333541683407</v>
      </c>
      <c r="AJ33" s="75">
        <v>1097.0778699575121</v>
      </c>
      <c r="AK33" s="75">
        <v>266.90915330145157</v>
      </c>
      <c r="AL33" s="75">
        <v>278.66549289048584</v>
      </c>
      <c r="AM33" s="75">
        <v>353.16211520492118</v>
      </c>
      <c r="AN33" s="75">
        <v>358.27454379111254</v>
      </c>
      <c r="AO33" s="75">
        <v>1257</v>
      </c>
      <c r="AP33" s="75">
        <v>357.95391156689357</v>
      </c>
      <c r="AQ33" s="75">
        <v>307.59730821817334</v>
      </c>
      <c r="AR33" s="75">
        <v>345</v>
      </c>
      <c r="AS33" s="75">
        <v>509.21905760292509</v>
      </c>
      <c r="AT33" s="75">
        <v>1519.9934645656144</v>
      </c>
      <c r="AU33" s="75">
        <v>376.10830079724201</v>
      </c>
      <c r="AV33" s="75">
        <v>376.10830079724201</v>
      </c>
      <c r="AW33" s="75">
        <v>436.39273349479703</v>
      </c>
      <c r="AX33" s="75">
        <v>436.39273349479703</v>
      </c>
      <c r="AY33" s="75">
        <v>449.15325210635478</v>
      </c>
      <c r="AZ33" s="75">
        <v>449.15325210635478</v>
      </c>
      <c r="BA33" s="75">
        <v>462.12383241148035</v>
      </c>
      <c r="BB33" s="75">
        <v>462.12383241148035</v>
      </c>
      <c r="BC33" s="75">
        <v>1723.7781188098743</v>
      </c>
      <c r="BD33" s="75">
        <v>1723.7781188098743</v>
      </c>
      <c r="BE33" s="75">
        <v>295.79071613703837</v>
      </c>
      <c r="BF33" s="75">
        <v>185.43261186089907</v>
      </c>
      <c r="BG33" s="75">
        <v>185.43261186089907</v>
      </c>
      <c r="BH33" s="75">
        <v>357.4676294045218</v>
      </c>
      <c r="BI33" s="75">
        <v>535.0293863020654</v>
      </c>
      <c r="BJ33" s="75">
        <v>1373.7203437045246</v>
      </c>
      <c r="BK33" s="75">
        <v>399.94289194988255</v>
      </c>
      <c r="BL33" s="75">
        <v>363.48153330188859</v>
      </c>
      <c r="BM33" s="75">
        <v>483.65058165542041</v>
      </c>
      <c r="BN33" s="75">
        <v>950.23821843801318</v>
      </c>
      <c r="BO33" s="75">
        <v>2197.3132253452045</v>
      </c>
      <c r="BP33" s="75">
        <v>730.15933772638368</v>
      </c>
      <c r="BQ33" s="75">
        <v>686.02035658672219</v>
      </c>
      <c r="BR33" s="75">
        <v>826.23825447246872</v>
      </c>
      <c r="BS33" s="75">
        <v>797.99774670942975</v>
      </c>
      <c r="BT33" s="75">
        <v>3040.415695495004</v>
      </c>
      <c r="BU33" s="75">
        <v>672.82592900696875</v>
      </c>
      <c r="BV33" s="75">
        <v>762.79348501232641</v>
      </c>
      <c r="BW33" s="75">
        <v>771.41799366196778</v>
      </c>
    </row>
    <row r="34" spans="1:75">
      <c r="A34" s="76" t="s">
        <v>198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>
        <v>633.30167817545362</v>
      </c>
      <c r="BJ34" s="75">
        <v>934.52180684552104</v>
      </c>
      <c r="BK34" s="75">
        <v>713.34097419964746</v>
      </c>
      <c r="BL34" s="75">
        <v>961.85275188715002</v>
      </c>
      <c r="BM34" s="75">
        <v>1223.7371710839891</v>
      </c>
      <c r="BN34" s="75">
        <v>1705.2168007943271</v>
      </c>
      <c r="BO34" s="75">
        <v>4604.1476979651143</v>
      </c>
      <c r="BP34" s="75">
        <v>1540.1006891432348</v>
      </c>
      <c r="BQ34" s="75">
        <v>1595.2307453599781</v>
      </c>
      <c r="BR34" s="75">
        <v>2218.4523957138249</v>
      </c>
      <c r="BS34" s="75">
        <v>2754.8879996325177</v>
      </c>
      <c r="BT34" s="75">
        <v>8108.6718298495562</v>
      </c>
      <c r="BU34" s="75">
        <v>2098.4135485870279</v>
      </c>
      <c r="BV34" s="75">
        <v>2066.380770472033</v>
      </c>
      <c r="BW34" s="75">
        <v>2256.4862679381872</v>
      </c>
    </row>
    <row r="35" spans="1:75">
      <c r="A35" s="76" t="s">
        <v>9</v>
      </c>
      <c r="B35" s="75">
        <v>1299</v>
      </c>
      <c r="C35" s="75">
        <v>1430</v>
      </c>
      <c r="D35" s="75">
        <v>1531</v>
      </c>
      <c r="E35" s="75">
        <v>1641</v>
      </c>
      <c r="F35" s="75">
        <v>1641</v>
      </c>
      <c r="G35" s="75">
        <v>1587</v>
      </c>
      <c r="H35" s="75">
        <v>1755</v>
      </c>
      <c r="I35" s="75">
        <v>1746</v>
      </c>
      <c r="J35" s="75">
        <v>1879</v>
      </c>
      <c r="K35" s="75">
        <v>1879</v>
      </c>
      <c r="L35" s="75">
        <v>1952</v>
      </c>
      <c r="M35" s="75">
        <v>2041</v>
      </c>
      <c r="N35" s="75">
        <v>2105</v>
      </c>
      <c r="O35" s="75">
        <v>2058</v>
      </c>
      <c r="P35" s="75">
        <v>2058</v>
      </c>
      <c r="Q35" s="75">
        <v>2105</v>
      </c>
      <c r="R35" s="75">
        <v>2014</v>
      </c>
      <c r="S35" s="75">
        <v>2007</v>
      </c>
      <c r="T35" s="75">
        <v>1946</v>
      </c>
      <c r="U35" s="75">
        <v>1946</v>
      </c>
      <c r="V35" s="75">
        <v>2022</v>
      </c>
      <c r="W35" s="75">
        <v>2062</v>
      </c>
      <c r="X35" s="75">
        <v>2044</v>
      </c>
      <c r="Y35" s="75">
        <v>2091</v>
      </c>
      <c r="Z35" s="75">
        <v>2091</v>
      </c>
      <c r="AA35" s="75">
        <v>2192</v>
      </c>
      <c r="AB35" s="75">
        <v>2193</v>
      </c>
      <c r="AC35" s="75">
        <v>2124</v>
      </c>
      <c r="AD35" s="75">
        <v>2106</v>
      </c>
      <c r="AE35" s="75">
        <v>2106</v>
      </c>
      <c r="AF35" s="75">
        <v>2200</v>
      </c>
      <c r="AG35" s="75">
        <v>2208</v>
      </c>
      <c r="AH35" s="75">
        <v>2206</v>
      </c>
      <c r="AI35" s="75">
        <v>2233</v>
      </c>
      <c r="AJ35" s="75">
        <v>2233</v>
      </c>
      <c r="AK35" s="75">
        <v>2307</v>
      </c>
      <c r="AL35" s="75">
        <v>2337</v>
      </c>
      <c r="AM35" s="75">
        <v>2355</v>
      </c>
      <c r="AN35" s="75">
        <v>2405</v>
      </c>
      <c r="AO35" s="75">
        <v>2405</v>
      </c>
      <c r="AP35" s="75">
        <v>2419</v>
      </c>
      <c r="AQ35" s="75">
        <v>2468</v>
      </c>
      <c r="AR35" s="75">
        <v>2520</v>
      </c>
      <c r="AS35" s="75">
        <v>2437</v>
      </c>
      <c r="AT35" s="75">
        <v>2437</v>
      </c>
      <c r="AU35" s="75">
        <v>2477</v>
      </c>
      <c r="AV35" s="75">
        <v>2477</v>
      </c>
      <c r="AW35" s="75">
        <v>2515</v>
      </c>
      <c r="AX35" s="75">
        <v>2515</v>
      </c>
      <c r="AY35" s="75">
        <v>2463</v>
      </c>
      <c r="AZ35" s="75">
        <v>2463</v>
      </c>
      <c r="BA35" s="75">
        <v>2465</v>
      </c>
      <c r="BB35" s="75">
        <v>2465</v>
      </c>
      <c r="BC35" s="75">
        <v>2465</v>
      </c>
      <c r="BD35" s="75">
        <v>2465</v>
      </c>
      <c r="BE35" s="75">
        <v>2596</v>
      </c>
      <c r="BF35" s="75">
        <v>2029</v>
      </c>
      <c r="BG35" s="75">
        <v>2029</v>
      </c>
      <c r="BH35" s="75">
        <v>2287</v>
      </c>
      <c r="BI35" s="75">
        <v>2260</v>
      </c>
      <c r="BJ35" s="75">
        <v>2260</v>
      </c>
      <c r="BK35" s="75">
        <v>3730</v>
      </c>
      <c r="BL35" s="75">
        <v>3923</v>
      </c>
      <c r="BM35" s="75">
        <v>4388</v>
      </c>
      <c r="BN35" s="75">
        <v>5276</v>
      </c>
      <c r="BO35" s="75">
        <v>5276</v>
      </c>
      <c r="BP35" s="75">
        <v>5380</v>
      </c>
      <c r="BQ35" s="75">
        <v>6559</v>
      </c>
      <c r="BR35" s="75">
        <v>6983</v>
      </c>
      <c r="BS35" s="75">
        <v>7450</v>
      </c>
      <c r="BT35" s="75">
        <v>7450</v>
      </c>
      <c r="BU35" s="75">
        <v>7553</v>
      </c>
      <c r="BV35" s="75">
        <v>7449</v>
      </c>
      <c r="BW35" s="75">
        <v>7776</v>
      </c>
    </row>
    <row r="36" spans="1:75">
      <c r="A36" s="76" t="s">
        <v>10</v>
      </c>
      <c r="B36" s="75">
        <v>274</v>
      </c>
      <c r="C36" s="75">
        <v>280</v>
      </c>
      <c r="D36" s="75">
        <v>287</v>
      </c>
      <c r="E36" s="75">
        <v>303</v>
      </c>
      <c r="F36" s="75">
        <v>303</v>
      </c>
      <c r="G36" s="75">
        <v>303</v>
      </c>
      <c r="H36" s="75">
        <v>307</v>
      </c>
      <c r="I36" s="75">
        <v>318</v>
      </c>
      <c r="J36" s="75">
        <v>341</v>
      </c>
      <c r="K36" s="75">
        <v>341</v>
      </c>
      <c r="L36" s="75">
        <v>345</v>
      </c>
      <c r="M36" s="75">
        <v>359</v>
      </c>
      <c r="N36" s="75">
        <v>377</v>
      </c>
      <c r="O36" s="75">
        <v>399</v>
      </c>
      <c r="P36" s="75">
        <v>399</v>
      </c>
      <c r="Q36" s="75">
        <v>400</v>
      </c>
      <c r="R36" s="75">
        <v>417</v>
      </c>
      <c r="S36" s="75">
        <v>429</v>
      </c>
      <c r="T36" s="75">
        <v>458</v>
      </c>
      <c r="U36" s="75">
        <v>458</v>
      </c>
      <c r="V36" s="75">
        <v>461</v>
      </c>
      <c r="W36" s="75">
        <v>468</v>
      </c>
      <c r="X36" s="75">
        <v>488</v>
      </c>
      <c r="Y36" s="75">
        <v>516</v>
      </c>
      <c r="Z36" s="75">
        <v>516</v>
      </c>
      <c r="AA36" s="75">
        <v>514</v>
      </c>
      <c r="AB36" s="75">
        <v>517</v>
      </c>
      <c r="AC36" s="75">
        <v>525</v>
      </c>
      <c r="AD36" s="75">
        <v>543</v>
      </c>
      <c r="AE36" s="75">
        <v>543</v>
      </c>
      <c r="AF36" s="75">
        <v>543</v>
      </c>
      <c r="AG36" s="75">
        <v>544</v>
      </c>
      <c r="AH36" s="75">
        <v>544</v>
      </c>
      <c r="AI36" s="75">
        <v>565</v>
      </c>
      <c r="AJ36" s="75">
        <v>565</v>
      </c>
      <c r="AK36" s="75">
        <v>562</v>
      </c>
      <c r="AL36" s="75">
        <v>567</v>
      </c>
      <c r="AM36" s="75">
        <v>576</v>
      </c>
      <c r="AN36" s="75">
        <v>618</v>
      </c>
      <c r="AO36" s="75">
        <v>618</v>
      </c>
      <c r="AP36" s="75">
        <v>625</v>
      </c>
      <c r="AQ36" s="75">
        <v>636</v>
      </c>
      <c r="AR36" s="75">
        <v>649</v>
      </c>
      <c r="AS36" s="75">
        <v>685</v>
      </c>
      <c r="AT36" s="75">
        <v>685</v>
      </c>
      <c r="AU36" s="75">
        <v>690</v>
      </c>
      <c r="AV36" s="75">
        <v>690</v>
      </c>
      <c r="AW36" s="75">
        <v>696</v>
      </c>
      <c r="AX36" s="75">
        <v>696</v>
      </c>
      <c r="AY36" s="75">
        <v>715</v>
      </c>
      <c r="AZ36" s="75">
        <v>715</v>
      </c>
      <c r="BA36" s="75">
        <v>752</v>
      </c>
      <c r="BB36" s="75">
        <v>752</v>
      </c>
      <c r="BC36" s="75">
        <v>752</v>
      </c>
      <c r="BD36" s="75">
        <v>752</v>
      </c>
      <c r="BE36" s="75">
        <v>754</v>
      </c>
      <c r="BF36" s="75">
        <v>741</v>
      </c>
      <c r="BG36" s="75">
        <v>741</v>
      </c>
      <c r="BH36" s="75">
        <v>735</v>
      </c>
      <c r="BI36" s="75">
        <v>901</v>
      </c>
      <c r="BJ36" s="75">
        <v>901</v>
      </c>
      <c r="BK36" s="75">
        <v>893</v>
      </c>
      <c r="BL36" s="75">
        <v>900</v>
      </c>
      <c r="BM36" s="75">
        <v>894</v>
      </c>
      <c r="BN36" s="75">
        <v>941</v>
      </c>
      <c r="BO36" s="75">
        <v>941</v>
      </c>
      <c r="BP36" s="75">
        <v>925</v>
      </c>
      <c r="BQ36" s="75">
        <v>950</v>
      </c>
      <c r="BR36" s="75">
        <v>963</v>
      </c>
      <c r="BS36" s="75">
        <v>1013</v>
      </c>
      <c r="BT36" s="75">
        <v>1013</v>
      </c>
      <c r="BU36" s="75">
        <f>'Histórico de Lojas'!BB5+'Histórico de Lojas'!BB26</f>
        <v>1005</v>
      </c>
      <c r="BV36" s="75">
        <v>1005</v>
      </c>
      <c r="BW36" s="75">
        <v>1005</v>
      </c>
    </row>
    <row r="37" spans="1:75">
      <c r="A37" s="77" t="s">
        <v>11</v>
      </c>
      <c r="B37" s="78">
        <v>22</v>
      </c>
      <c r="C37" s="78">
        <v>25</v>
      </c>
      <c r="D37" s="78">
        <v>27</v>
      </c>
      <c r="E37" s="78">
        <v>29</v>
      </c>
      <c r="F37" s="75">
        <v>29</v>
      </c>
      <c r="G37" s="78">
        <v>29</v>
      </c>
      <c r="H37" s="78">
        <v>31</v>
      </c>
      <c r="I37" s="78">
        <v>36</v>
      </c>
      <c r="J37" s="78">
        <v>45</v>
      </c>
      <c r="K37" s="75">
        <v>45</v>
      </c>
      <c r="L37" s="78">
        <v>46</v>
      </c>
      <c r="M37" s="78">
        <v>50</v>
      </c>
      <c r="N37" s="78">
        <v>53</v>
      </c>
      <c r="O37" s="78">
        <v>57</v>
      </c>
      <c r="P37" s="75">
        <v>57</v>
      </c>
      <c r="Q37" s="78">
        <v>57</v>
      </c>
      <c r="R37" s="78">
        <v>56</v>
      </c>
      <c r="S37" s="78">
        <v>56</v>
      </c>
      <c r="T37" s="78">
        <v>55</v>
      </c>
      <c r="U37" s="75">
        <v>55</v>
      </c>
      <c r="V37" s="78">
        <v>54</v>
      </c>
      <c r="W37" s="78">
        <v>51</v>
      </c>
      <c r="X37" s="78">
        <v>52</v>
      </c>
      <c r="Y37" s="78">
        <v>54</v>
      </c>
      <c r="Z37" s="75">
        <v>54</v>
      </c>
      <c r="AA37" s="78">
        <v>54</v>
      </c>
      <c r="AB37" s="78">
        <v>52</v>
      </c>
      <c r="AC37" s="78">
        <v>51</v>
      </c>
      <c r="AD37" s="78">
        <v>49</v>
      </c>
      <c r="AE37" s="75">
        <v>49</v>
      </c>
      <c r="AF37" s="78">
        <v>50</v>
      </c>
      <c r="AG37" s="78">
        <v>50</v>
      </c>
      <c r="AH37" s="78">
        <v>47</v>
      </c>
      <c r="AI37" s="78">
        <v>50</v>
      </c>
      <c r="AJ37" s="75">
        <v>50</v>
      </c>
      <c r="AK37" s="78">
        <v>48</v>
      </c>
      <c r="AL37" s="78">
        <v>49</v>
      </c>
      <c r="AM37" s="78">
        <v>51</v>
      </c>
      <c r="AN37" s="78">
        <v>50</v>
      </c>
      <c r="AO37" s="78">
        <v>50</v>
      </c>
      <c r="AP37" s="78">
        <v>49</v>
      </c>
      <c r="AQ37" s="78">
        <v>52</v>
      </c>
      <c r="AR37" s="78">
        <v>54</v>
      </c>
      <c r="AS37" s="78">
        <v>51</v>
      </c>
      <c r="AT37" s="78">
        <v>51</v>
      </c>
      <c r="AU37" s="78">
        <v>52</v>
      </c>
      <c r="AV37" s="78">
        <v>52</v>
      </c>
      <c r="AW37" s="78">
        <v>54</v>
      </c>
      <c r="AX37" s="78">
        <v>54</v>
      </c>
      <c r="AY37" s="78">
        <v>51</v>
      </c>
      <c r="AZ37" s="78">
        <v>51</v>
      </c>
      <c r="BA37" s="78">
        <v>53</v>
      </c>
      <c r="BB37" s="78">
        <v>53</v>
      </c>
      <c r="BC37" s="78">
        <v>53</v>
      </c>
      <c r="BD37" s="78">
        <v>53</v>
      </c>
      <c r="BE37" s="78">
        <v>55</v>
      </c>
      <c r="BF37" s="78">
        <v>53</v>
      </c>
      <c r="BG37" s="78">
        <v>53</v>
      </c>
      <c r="BH37" s="78">
        <v>53</v>
      </c>
      <c r="BI37" s="78">
        <v>139</v>
      </c>
      <c r="BJ37" s="78">
        <v>139</v>
      </c>
      <c r="BK37" s="78">
        <v>141</v>
      </c>
      <c r="BL37" s="78">
        <v>145</v>
      </c>
      <c r="BM37" s="78">
        <v>145</v>
      </c>
      <c r="BN37" s="78">
        <v>157</v>
      </c>
      <c r="BO37" s="78">
        <v>157</v>
      </c>
      <c r="BP37" s="78">
        <v>152</v>
      </c>
      <c r="BQ37" s="78">
        <v>167</v>
      </c>
      <c r="BR37" s="78">
        <v>173</v>
      </c>
      <c r="BS37" s="78">
        <v>190</v>
      </c>
      <c r="BT37" s="78">
        <v>190</v>
      </c>
      <c r="BU37" s="78">
        <f>'Histórico de Lojas'!BB15+'Histórico de Lojas'!BB28</f>
        <v>188</v>
      </c>
      <c r="BV37" s="78">
        <v>194</v>
      </c>
      <c r="BW37" s="78">
        <v>193</v>
      </c>
    </row>
    <row r="38" spans="1:75">
      <c r="A38" s="77" t="s">
        <v>12</v>
      </c>
      <c r="B38" s="78">
        <v>252</v>
      </c>
      <c r="C38" s="78">
        <v>255</v>
      </c>
      <c r="D38" s="78">
        <v>260</v>
      </c>
      <c r="E38" s="78">
        <v>274</v>
      </c>
      <c r="F38" s="75">
        <v>274</v>
      </c>
      <c r="G38" s="78">
        <v>274</v>
      </c>
      <c r="H38" s="78">
        <v>276</v>
      </c>
      <c r="I38" s="78">
        <v>282</v>
      </c>
      <c r="J38" s="78">
        <v>296</v>
      </c>
      <c r="K38" s="75">
        <v>296</v>
      </c>
      <c r="L38" s="78">
        <v>299</v>
      </c>
      <c r="M38" s="78">
        <v>309</v>
      </c>
      <c r="N38" s="78">
        <v>324</v>
      </c>
      <c r="O38" s="78">
        <v>342</v>
      </c>
      <c r="P38" s="75">
        <v>342</v>
      </c>
      <c r="Q38" s="78">
        <v>343</v>
      </c>
      <c r="R38" s="78">
        <v>361</v>
      </c>
      <c r="S38" s="78">
        <v>373</v>
      </c>
      <c r="T38" s="78">
        <v>403</v>
      </c>
      <c r="U38" s="75">
        <v>403</v>
      </c>
      <c r="V38" s="78">
        <v>407</v>
      </c>
      <c r="W38" s="78">
        <v>417</v>
      </c>
      <c r="X38" s="78">
        <v>436</v>
      </c>
      <c r="Y38" s="78">
        <v>462</v>
      </c>
      <c r="Z38" s="75">
        <v>462</v>
      </c>
      <c r="AA38" s="78">
        <v>460</v>
      </c>
      <c r="AB38" s="78">
        <v>465</v>
      </c>
      <c r="AC38" s="78">
        <v>474</v>
      </c>
      <c r="AD38" s="78">
        <v>494</v>
      </c>
      <c r="AE38" s="75">
        <v>494</v>
      </c>
      <c r="AF38" s="78">
        <v>493</v>
      </c>
      <c r="AG38" s="78">
        <v>494</v>
      </c>
      <c r="AH38" s="78">
        <v>497</v>
      </c>
      <c r="AI38" s="78">
        <v>515</v>
      </c>
      <c r="AJ38" s="75">
        <v>515</v>
      </c>
      <c r="AK38" s="78">
        <v>514</v>
      </c>
      <c r="AL38" s="78">
        <v>518</v>
      </c>
      <c r="AM38" s="78">
        <v>525</v>
      </c>
      <c r="AN38" s="78">
        <v>568</v>
      </c>
      <c r="AO38" s="78">
        <v>568</v>
      </c>
      <c r="AP38" s="78">
        <v>576</v>
      </c>
      <c r="AQ38" s="78">
        <v>584</v>
      </c>
      <c r="AR38" s="78">
        <v>595</v>
      </c>
      <c r="AS38" s="78">
        <v>634</v>
      </c>
      <c r="AT38" s="78">
        <v>634</v>
      </c>
      <c r="AU38" s="78">
        <v>638</v>
      </c>
      <c r="AV38" s="78">
        <v>638</v>
      </c>
      <c r="AW38" s="78">
        <v>642</v>
      </c>
      <c r="AX38" s="78">
        <v>642</v>
      </c>
      <c r="AY38" s="78">
        <v>664</v>
      </c>
      <c r="AZ38" s="78">
        <v>664</v>
      </c>
      <c r="BA38" s="78">
        <v>699</v>
      </c>
      <c r="BB38" s="78">
        <v>699</v>
      </c>
      <c r="BC38" s="78">
        <v>699</v>
      </c>
      <c r="BD38" s="78">
        <v>699</v>
      </c>
      <c r="BE38" s="78">
        <v>699</v>
      </c>
      <c r="BF38" s="78">
        <v>688</v>
      </c>
      <c r="BG38" s="78">
        <v>688</v>
      </c>
      <c r="BH38" s="78">
        <v>682</v>
      </c>
      <c r="BI38" s="78">
        <v>762</v>
      </c>
      <c r="BJ38" s="78">
        <v>762</v>
      </c>
      <c r="BK38" s="78">
        <v>752</v>
      </c>
      <c r="BL38" s="78">
        <v>755</v>
      </c>
      <c r="BM38" s="78">
        <v>749</v>
      </c>
      <c r="BN38" s="78">
        <v>784</v>
      </c>
      <c r="BO38" s="78">
        <v>784</v>
      </c>
      <c r="BP38" s="78">
        <v>773</v>
      </c>
      <c r="BQ38" s="78">
        <v>783</v>
      </c>
      <c r="BR38" s="78">
        <v>790</v>
      </c>
      <c r="BS38" s="78">
        <v>823</v>
      </c>
      <c r="BT38" s="78">
        <v>823</v>
      </c>
      <c r="BU38" s="78">
        <f>SUM('Histórico de Lojas'!BB6,'Histórico de Lojas'!BB27)</f>
        <v>817</v>
      </c>
      <c r="BV38" s="78">
        <v>811</v>
      </c>
      <c r="BW38" s="78">
        <v>812</v>
      </c>
    </row>
    <row r="39" spans="1:75">
      <c r="A39" s="76" t="s">
        <v>232</v>
      </c>
      <c r="B39" s="79">
        <v>0.79039705565090268</v>
      </c>
      <c r="C39" s="79">
        <v>0.81384991482317237</v>
      </c>
      <c r="D39" s="79">
        <v>0.85735140304507618</v>
      </c>
      <c r="E39" s="79">
        <v>0.84864284458895378</v>
      </c>
      <c r="F39" s="79">
        <v>0.84199999999999997</v>
      </c>
      <c r="G39" s="79">
        <v>0.83601960241611173</v>
      </c>
      <c r="H39" s="79">
        <v>0.83605331367719904</v>
      </c>
      <c r="I39" s="79">
        <v>0.87630154726954068</v>
      </c>
      <c r="J39" s="79">
        <v>0.88710920635979418</v>
      </c>
      <c r="K39" s="79">
        <v>0.86299999999999999</v>
      </c>
      <c r="L39" s="79">
        <v>0.86019813364705378</v>
      </c>
      <c r="M39" s="79">
        <v>0.85323536127460931</v>
      </c>
      <c r="N39" s="79">
        <v>0.88942256167310796</v>
      </c>
      <c r="O39" s="79">
        <v>0.92166898665431352</v>
      </c>
      <c r="P39" s="79">
        <v>0.88500000000000001</v>
      </c>
      <c r="Q39" s="79">
        <v>0.90002968038384723</v>
      </c>
      <c r="R39" s="79">
        <v>0.89751810994858228</v>
      </c>
      <c r="S39" s="79">
        <v>0.91837612872455787</v>
      </c>
      <c r="T39" s="79">
        <v>0.9248993517736418</v>
      </c>
      <c r="U39" s="79">
        <v>0.91100000000000003</v>
      </c>
      <c r="V39" s="79">
        <v>0.903465218843304</v>
      </c>
      <c r="W39" s="79">
        <v>0.89770525627660269</v>
      </c>
      <c r="X39" s="79">
        <v>0.90973912685464908</v>
      </c>
      <c r="Y39" s="79">
        <v>0.91548305097603799</v>
      </c>
      <c r="Z39" s="79">
        <v>0.9</v>
      </c>
      <c r="AA39" s="79">
        <v>0.91060326831743643</v>
      </c>
      <c r="AB39" s="79">
        <v>0.9129741371040464</v>
      </c>
      <c r="AC39" s="79">
        <v>0.91041912548389692</v>
      </c>
      <c r="AD39" s="79">
        <v>0.92306330313167351</v>
      </c>
      <c r="AE39" s="79">
        <v>0.91400000000000003</v>
      </c>
      <c r="AF39" s="79">
        <v>0.89272273770328248</v>
      </c>
      <c r="AG39" s="79">
        <v>0.89923825607750763</v>
      </c>
      <c r="AH39" s="79">
        <v>0.89547094739503519</v>
      </c>
      <c r="AI39" s="79">
        <v>0.91020986519607838</v>
      </c>
      <c r="AJ39" s="79">
        <v>0.9</v>
      </c>
      <c r="AK39" s="79">
        <v>0.89204861598400509</v>
      </c>
      <c r="AL39" s="79">
        <v>0.90317585733300099</v>
      </c>
      <c r="AM39" s="79">
        <v>0.90651984057671853</v>
      </c>
      <c r="AN39" s="79">
        <v>0.93049483045125203</v>
      </c>
      <c r="AO39" s="79">
        <v>0.90900000000000003</v>
      </c>
      <c r="AP39" s="79">
        <v>0.90291097166233503</v>
      </c>
      <c r="AQ39" s="79">
        <v>0.9178392938736889</v>
      </c>
      <c r="AR39" s="79">
        <v>0.91900000000000004</v>
      </c>
      <c r="AS39" s="79">
        <v>0.92106784153131449</v>
      </c>
      <c r="AT39" s="79">
        <v>0.91553751179975207</v>
      </c>
      <c r="AU39" s="79">
        <v>0.9076886202195148</v>
      </c>
      <c r="AV39" s="79">
        <v>0.9076886202195148</v>
      </c>
      <c r="AW39" s="79">
        <v>0.90313291614647817</v>
      </c>
      <c r="AX39" s="79">
        <v>0.90313291614647817</v>
      </c>
      <c r="AY39" s="79">
        <v>0.90299959532634044</v>
      </c>
      <c r="AZ39" s="79">
        <v>0.90299959532634044</v>
      </c>
      <c r="BA39" s="79">
        <v>0.90986906236532594</v>
      </c>
      <c r="BB39" s="79">
        <v>0.90986906236532594</v>
      </c>
      <c r="BC39" s="79">
        <v>0.90663024766192668</v>
      </c>
      <c r="BD39" s="79">
        <v>0.90663024766192668</v>
      </c>
      <c r="BE39" s="79">
        <v>0.91215959646682787</v>
      </c>
      <c r="BF39" s="79">
        <v>0.90895362663495838</v>
      </c>
      <c r="BG39" s="79">
        <v>0.90895362663495838</v>
      </c>
      <c r="BH39" s="79">
        <v>0.88247153343806828</v>
      </c>
      <c r="BI39" s="79">
        <v>0.92120140992409727</v>
      </c>
      <c r="BJ39" s="79">
        <v>0.90553524194346169</v>
      </c>
      <c r="BK39" s="79">
        <v>0.90660126547737185</v>
      </c>
      <c r="BL39" s="79">
        <v>0.86406849439499023</v>
      </c>
      <c r="BM39" s="79">
        <v>0.90536315169822223</v>
      </c>
      <c r="BN39" s="79">
        <v>0.92156109183568291</v>
      </c>
      <c r="BO39" s="79">
        <v>0.90438898329694239</v>
      </c>
      <c r="BP39" s="79">
        <v>0.87398158731631814</v>
      </c>
      <c r="BQ39" s="79">
        <v>0.88942636054494262</v>
      </c>
      <c r="BR39" s="79">
        <v>0.86114836741249412</v>
      </c>
      <c r="BS39" s="79">
        <v>0.71148663278622293</v>
      </c>
      <c r="BT39" s="79">
        <v>0.82794533135837889</v>
      </c>
      <c r="BU39" s="79">
        <v>0.82497276708527179</v>
      </c>
      <c r="BV39" s="79">
        <v>0.83350627764956797</v>
      </c>
      <c r="BW39" s="79">
        <v>0.85276166864114955</v>
      </c>
    </row>
    <row r="40" spans="1:75">
      <c r="A40" s="74" t="s">
        <v>189</v>
      </c>
      <c r="B40" s="79">
        <v>0.53399231911793565</v>
      </c>
      <c r="C40" s="79">
        <v>0.32353396893274322</v>
      </c>
      <c r="D40" s="79">
        <v>0.25790947469399117</v>
      </c>
      <c r="E40" s="79">
        <v>0.17163108090024681</v>
      </c>
      <c r="F40" s="79"/>
      <c r="G40" s="79">
        <v>0.09</v>
      </c>
      <c r="H40" s="79">
        <v>0.24202351453834181</v>
      </c>
      <c r="I40" s="79">
        <v>0.11623049336827385</v>
      </c>
      <c r="J40" s="79">
        <v>2.1555292405227133E-2</v>
      </c>
      <c r="K40" s="79"/>
      <c r="L40" s="79">
        <v>6.4870904213790492E-2</v>
      </c>
      <c r="M40" s="79">
        <v>0.14486213489835276</v>
      </c>
      <c r="N40" s="79">
        <v>0.1417630785221351</v>
      </c>
      <c r="O40" s="79">
        <v>0.13056104642085176</v>
      </c>
      <c r="P40" s="79">
        <v>0.122</v>
      </c>
      <c r="Q40" s="79">
        <v>8.3000000000000004E-2</v>
      </c>
      <c r="R40" s="79">
        <v>5.5E-2</v>
      </c>
      <c r="S40" s="79">
        <v>6.0000000000000001E-3</v>
      </c>
      <c r="T40" s="79">
        <v>-3.6999999999999998E-2</v>
      </c>
      <c r="U40" s="79">
        <v>0.02</v>
      </c>
      <c r="V40" s="79">
        <v>8.6999999999999994E-2</v>
      </c>
      <c r="W40" s="79">
        <v>1.0999999999999999E-2</v>
      </c>
      <c r="X40" s="79">
        <v>-4.0000000000000001E-3</v>
      </c>
      <c r="Y40" s="79">
        <v>3.1E-2</v>
      </c>
      <c r="Z40" s="79">
        <v>0.04</v>
      </c>
      <c r="AA40" s="79">
        <v>-0.04</v>
      </c>
      <c r="AB40" s="79">
        <v>-0.06</v>
      </c>
      <c r="AC40" s="79">
        <v>-8.0542525898615547E-2</v>
      </c>
      <c r="AD40" s="79">
        <v>-0.15711284832855477</v>
      </c>
      <c r="AE40" s="79">
        <v>-8.7999999999999995E-2</v>
      </c>
      <c r="AF40" s="79">
        <v>-1.3782665161694907E-2</v>
      </c>
      <c r="AG40" s="79">
        <v>1.9072218415376652E-2</v>
      </c>
      <c r="AH40" s="79">
        <v>2.0809570887477591E-2</v>
      </c>
      <c r="AI40" s="79">
        <v>0.17894142289143122</v>
      </c>
      <c r="AJ40" s="79">
        <v>4.2999999999999997E-2</v>
      </c>
      <c r="AK40" s="79">
        <v>0.13640167091024269</v>
      </c>
      <c r="AL40" s="79">
        <v>-8.1259282583188153E-3</v>
      </c>
      <c r="AM40" s="79">
        <v>7.1790355371099901E-2</v>
      </c>
      <c r="AN40" s="79">
        <v>1.2478007760438059E-2</v>
      </c>
      <c r="AO40" s="79">
        <v>0.05</v>
      </c>
      <c r="AP40" s="79">
        <v>3.7312262002678231E-2</v>
      </c>
      <c r="AQ40" s="79">
        <v>7.2830358425928665E-2</v>
      </c>
      <c r="AR40" s="79">
        <v>-1.2E-2</v>
      </c>
      <c r="AS40" s="79">
        <v>9.2406109920210033E-2</v>
      </c>
      <c r="AT40" s="79">
        <v>4.7096069405112129E-2</v>
      </c>
      <c r="AU40" s="79">
        <v>1.0941443843560883E-2</v>
      </c>
      <c r="AV40" s="79">
        <v>1.0941443843560883E-2</v>
      </c>
      <c r="AW40" s="79">
        <v>1.3206379101202925E-2</v>
      </c>
      <c r="AX40" s="79">
        <v>1.3206379101202925E-2</v>
      </c>
      <c r="AY40" s="79">
        <v>1.1674815133815075E-2</v>
      </c>
      <c r="AZ40" s="79">
        <v>1.1674815133815075E-2</v>
      </c>
      <c r="BA40" s="79">
        <v>2.7503777780361949E-2</v>
      </c>
      <c r="BB40" s="79">
        <v>2.7503777780361949E-2</v>
      </c>
      <c r="BC40" s="79">
        <v>1.6512835430078532E-2</v>
      </c>
      <c r="BD40" s="79">
        <v>1.6512835430078532E-2</v>
      </c>
      <c r="BE40" s="79">
        <v>-0.17573272830725972</v>
      </c>
      <c r="BF40" s="79">
        <v>-0.90659359939748552</v>
      </c>
      <c r="BG40" s="79">
        <v>-0.90659359939748552</v>
      </c>
      <c r="BH40" s="79">
        <v>-0.39806561126028728</v>
      </c>
      <c r="BI40" s="79">
        <v>-3.3726828824747201E-2</v>
      </c>
      <c r="BJ40" s="79">
        <v>-0.25190213738736322</v>
      </c>
      <c r="BK40" s="79">
        <v>4.7131797132128783E-2</v>
      </c>
      <c r="BL40" s="79">
        <v>16.885945573956036</v>
      </c>
      <c r="BM40" s="79">
        <v>0.40899999999999997</v>
      </c>
      <c r="BN40" s="79">
        <v>0.21708260568854842</v>
      </c>
      <c r="BO40" s="79">
        <v>0.4263648851280657</v>
      </c>
      <c r="BP40" s="79">
        <v>0.42820694485849509</v>
      </c>
      <c r="BQ40" s="79">
        <v>0.58776292352326354</v>
      </c>
      <c r="BR40" s="79">
        <v>0.33085209857182329</v>
      </c>
      <c r="BS40" s="79">
        <v>-2.1595991101478473E-2</v>
      </c>
      <c r="BT40" s="79">
        <v>0.26461743005315541</v>
      </c>
      <c r="BU40" s="79">
        <v>0.10208437104106127</v>
      </c>
      <c r="BV40" s="79">
        <v>0.16880282523167489</v>
      </c>
      <c r="BW40" s="79">
        <v>-2.954256065092864E-2</v>
      </c>
    </row>
    <row r="41" spans="1:75">
      <c r="A41" s="80" t="s">
        <v>188</v>
      </c>
      <c r="B41" s="81">
        <v>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2">
        <v>8.4000000000000005E-2</v>
      </c>
      <c r="R41" s="82">
        <v>2.5000000000000001E-2</v>
      </c>
      <c r="S41" s="82">
        <v>-4.1000000000000002E-2</v>
      </c>
      <c r="T41" s="82">
        <v>3.2000000000000001E-2</v>
      </c>
      <c r="U41" s="82">
        <v>2.3E-2</v>
      </c>
      <c r="V41" s="82">
        <v>3.7999999999999999E-2</v>
      </c>
      <c r="W41" s="82">
        <v>7.6999999999999999E-2</v>
      </c>
      <c r="X41" s="82">
        <v>0.104</v>
      </c>
      <c r="Y41" s="82">
        <v>0.09</v>
      </c>
      <c r="Z41" s="82">
        <v>0.08</v>
      </c>
      <c r="AA41" s="82">
        <v>2.2403603592979549E-2</v>
      </c>
      <c r="AB41" s="82">
        <v>1.4157845142727776E-2</v>
      </c>
      <c r="AC41" s="82">
        <v>-6.8314490108020709E-2</v>
      </c>
      <c r="AD41" s="82">
        <v>-3.6218223127567395E-2</v>
      </c>
      <c r="AE41" s="82">
        <v>-1.6E-2</v>
      </c>
      <c r="AF41" s="82">
        <v>-3.8291686606989117E-2</v>
      </c>
      <c r="AG41" s="82">
        <v>2.5658788087646878E-2</v>
      </c>
      <c r="AH41" s="82">
        <v>6.3626877539449511E-2</v>
      </c>
      <c r="AI41" s="82">
        <v>8.5568724635146864E-2</v>
      </c>
      <c r="AJ41" s="82">
        <v>4.1000000000000002E-2</v>
      </c>
      <c r="AK41" s="82">
        <v>2.5308229278349303E-2</v>
      </c>
      <c r="AL41" s="82">
        <v>6.7615516390723052E-2</v>
      </c>
      <c r="AM41" s="82">
        <v>2.7313899132812791E-2</v>
      </c>
      <c r="AN41" s="82">
        <v>2.8404420607088587E-2</v>
      </c>
      <c r="AO41" s="82">
        <v>3.9E-2</v>
      </c>
      <c r="AP41" s="82">
        <v>8.389365258748116E-2</v>
      </c>
      <c r="AQ41" s="82">
        <v>3.8901994504043413E-2</v>
      </c>
      <c r="AR41" s="82">
        <v>1.6E-2</v>
      </c>
      <c r="AS41" s="82">
        <v>3.5980109837213892E-2</v>
      </c>
      <c r="AT41" s="82">
        <v>4.1513708198751997E-2</v>
      </c>
      <c r="AU41" s="82">
        <v>3.7788584256623681E-2</v>
      </c>
      <c r="AV41" s="82">
        <v>3.7788584256623681E-2</v>
      </c>
      <c r="AW41" s="82">
        <v>4.1486048060592973E-2</v>
      </c>
      <c r="AX41" s="82">
        <v>4.1486048060592973E-2</v>
      </c>
      <c r="AY41" s="82">
        <v>1.0818071393233764E-2</v>
      </c>
      <c r="AZ41" s="82">
        <v>1.0818071393233764E-2</v>
      </c>
      <c r="BA41" s="82">
        <v>5.7062162959905294E-2</v>
      </c>
      <c r="BB41" s="82">
        <v>5.7062162959905294E-2</v>
      </c>
      <c r="BC41" s="82">
        <v>3.9008623732869729E-2</v>
      </c>
      <c r="BD41" s="82">
        <v>3.9008623732869729E-2</v>
      </c>
      <c r="BE41" s="82">
        <v>-0.10613501723580787</v>
      </c>
      <c r="BF41" s="82">
        <v>-0.50480336794011282</v>
      </c>
      <c r="BG41" s="82">
        <v>-0.50480336794011282</v>
      </c>
      <c r="BH41" s="82">
        <v>-0.24662757317378303</v>
      </c>
      <c r="BI41" s="82">
        <v>-0.106</v>
      </c>
      <c r="BJ41" s="82">
        <v>-0.23799999999999999</v>
      </c>
      <c r="BK41" s="82">
        <v>-2.4989452632401266E-2</v>
      </c>
      <c r="BL41" s="82">
        <v>0.76822892148427746</v>
      </c>
      <c r="BM41" s="82">
        <v>0.43382095154624278</v>
      </c>
      <c r="BN41" s="82">
        <v>0.34835590372630976</v>
      </c>
      <c r="BO41" s="82">
        <v>0.34170810781869743</v>
      </c>
      <c r="BP41" s="82">
        <v>0.584346268614089</v>
      </c>
      <c r="BQ41" s="82">
        <v>0.54441663926282224</v>
      </c>
      <c r="BR41" s="82">
        <v>0.28899744690542306</v>
      </c>
      <c r="BS41" s="82">
        <v>0.1202816858879785</v>
      </c>
      <c r="BT41" s="82">
        <v>0.31886753001615298</v>
      </c>
      <c r="BU41" s="82">
        <v>0.1846253098351005</v>
      </c>
      <c r="BV41" s="82">
        <v>9.9815874682128491E-2</v>
      </c>
      <c r="BW41" s="82">
        <v>0.13170532646941679</v>
      </c>
    </row>
    <row r="42" spans="1:75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</row>
    <row r="43" spans="1:75" ht="36">
      <c r="A43" s="159" t="s">
        <v>187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8"/>
    </row>
    <row r="44" spans="1:75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8"/>
    </row>
    <row r="45" spans="1:75" ht="15" customHeight="1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8"/>
    </row>
    <row r="46" spans="1:75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8"/>
    </row>
    <row r="47" spans="1:75" ht="15" customHeight="1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8"/>
    </row>
    <row r="48" spans="1:75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8"/>
    </row>
    <row r="49" spans="1:35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8"/>
    </row>
    <row r="50" spans="1:35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8"/>
    </row>
    <row r="51" spans="1:35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8"/>
    </row>
    <row r="52" spans="1:35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8"/>
      <c r="AG52" s="86"/>
      <c r="AH52" s="86"/>
    </row>
    <row r="53" spans="1:3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8"/>
      <c r="AG53" s="86"/>
      <c r="AH53" s="86"/>
    </row>
    <row r="54" spans="1:35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8"/>
    </row>
    <row r="55" spans="1:35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8"/>
    </row>
    <row r="56" spans="1:35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8"/>
      <c r="AG56" s="87"/>
      <c r="AH56" s="88"/>
      <c r="AI56" s="89"/>
    </row>
    <row r="57" spans="1:3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AG57" s="87"/>
      <c r="AH57" s="88"/>
      <c r="AI57" s="89"/>
    </row>
    <row r="58" spans="1:3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1:3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</row>
    <row r="60" spans="1:3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</row>
    <row r="61" spans="1:3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</row>
    <row r="62" spans="1:3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</row>
    <row r="63" spans="1:3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1:3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1:12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</row>
    <row r="66" spans="1:12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</row>
    <row r="67" spans="1:12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1:12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4"/>
  <sheetViews>
    <sheetView showGridLines="0" workbookViewId="0">
      <pane xSplit="1" ySplit="1" topLeftCell="BG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0" style="46" bestFit="1" customWidth="1"/>
    <col min="2" max="53" width="9.140625" style="46" customWidth="1"/>
    <col min="54" max="16384" width="9.140625" style="46"/>
  </cols>
  <sheetData>
    <row r="1" spans="1:66" ht="24.95" customHeight="1">
      <c r="A1" s="38" t="s">
        <v>39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30" t="s">
        <v>166</v>
      </c>
      <c r="AW1" s="30" t="s">
        <v>171</v>
      </c>
      <c r="AX1" s="30" t="s">
        <v>174</v>
      </c>
      <c r="AY1" s="30">
        <v>2019</v>
      </c>
      <c r="AZ1" s="30" t="s">
        <v>177</v>
      </c>
      <c r="BA1" s="30" t="s">
        <v>184</v>
      </c>
      <c r="BB1" s="30" t="s">
        <v>186</v>
      </c>
      <c r="BC1" s="30" t="s">
        <v>195</v>
      </c>
      <c r="BD1" s="30" t="s">
        <v>199</v>
      </c>
      <c r="BE1" s="30" t="s">
        <v>203</v>
      </c>
      <c r="BF1" s="30" t="s">
        <v>209</v>
      </c>
      <c r="BG1" s="30" t="s">
        <v>215</v>
      </c>
      <c r="BH1" s="30" t="s">
        <v>221</v>
      </c>
      <c r="BI1" s="30" t="s">
        <v>227</v>
      </c>
      <c r="BJ1" s="30" t="s">
        <v>230</v>
      </c>
      <c r="BK1" s="30" t="s">
        <v>234</v>
      </c>
      <c r="BL1" s="30" t="s">
        <v>238</v>
      </c>
      <c r="BM1" s="30" t="s">
        <v>311</v>
      </c>
      <c r="BN1" s="30" t="s">
        <v>316</v>
      </c>
    </row>
    <row r="2" spans="1:66" ht="15" customHeight="1">
      <c r="A2" s="139" t="s">
        <v>40</v>
      </c>
      <c r="B2" s="31">
        <v>139232.62619453401</v>
      </c>
      <c r="C2" s="31">
        <v>156779.13868146003</v>
      </c>
      <c r="D2" s="31">
        <v>197997.74690189099</v>
      </c>
      <c r="E2" s="31">
        <v>218857.62989707405</v>
      </c>
      <c r="F2" s="31">
        <v>712867.1416749591</v>
      </c>
      <c r="G2" s="31">
        <v>174445.17603478601</v>
      </c>
      <c r="H2" s="31">
        <v>193913.04832442003</v>
      </c>
      <c r="I2" s="31">
        <v>238461.05925265205</v>
      </c>
      <c r="J2" s="31">
        <v>255800.57290815897</v>
      </c>
      <c r="K2" s="31">
        <v>862619.85652001703</v>
      </c>
      <c r="L2" s="31">
        <v>208830.290807685</v>
      </c>
      <c r="M2" s="31">
        <v>258724.464438294</v>
      </c>
      <c r="N2" s="31">
        <v>314124.90688000002</v>
      </c>
      <c r="O2" s="31">
        <v>327059.81017469795</v>
      </c>
      <c r="P2" s="31">
        <v>1108739.4723006771</v>
      </c>
      <c r="Q2" s="31">
        <v>257451.32726101595</v>
      </c>
      <c r="R2" s="31">
        <v>305456.36398000002</v>
      </c>
      <c r="S2" s="31">
        <v>337798</v>
      </c>
      <c r="T2" s="31">
        <v>331378.96173846198</v>
      </c>
      <c r="U2" s="31">
        <v>1232084.6529794778</v>
      </c>
      <c r="V2" s="31">
        <v>275843</v>
      </c>
      <c r="W2" s="31">
        <v>327520</v>
      </c>
      <c r="X2" s="31">
        <v>378991</v>
      </c>
      <c r="Y2" s="31">
        <v>375642</v>
      </c>
      <c r="Z2" s="31">
        <v>1357996</v>
      </c>
      <c r="AA2" s="31">
        <v>300443</v>
      </c>
      <c r="AB2" s="31">
        <v>363495</v>
      </c>
      <c r="AC2" s="31">
        <v>403696</v>
      </c>
      <c r="AD2" s="31">
        <v>367024</v>
      </c>
      <c r="AE2" s="31">
        <v>1434658</v>
      </c>
      <c r="AF2" s="31">
        <v>330236</v>
      </c>
      <c r="AG2" s="31">
        <v>377841</v>
      </c>
      <c r="AH2" s="31">
        <v>426460</v>
      </c>
      <c r="AI2" s="31">
        <v>419610</v>
      </c>
      <c r="AJ2" s="31">
        <v>1554147</v>
      </c>
      <c r="AK2" s="31">
        <v>368397</v>
      </c>
      <c r="AL2" s="31">
        <v>407301</v>
      </c>
      <c r="AM2" s="31">
        <v>454990</v>
      </c>
      <c r="AN2" s="31">
        <v>448185</v>
      </c>
      <c r="AO2" s="31">
        <v>1678873</v>
      </c>
      <c r="AP2" s="31">
        <v>407691</v>
      </c>
      <c r="AQ2" s="31">
        <v>454679</v>
      </c>
      <c r="AR2" s="31">
        <v>497887</v>
      </c>
      <c r="AS2" s="31">
        <v>505511</v>
      </c>
      <c r="AT2" s="31">
        <v>1865768</v>
      </c>
      <c r="AU2" s="31">
        <v>462530</v>
      </c>
      <c r="AV2" s="31">
        <v>489482</v>
      </c>
      <c r="AW2" s="31">
        <v>538189</v>
      </c>
      <c r="AX2" s="31">
        <v>573729</v>
      </c>
      <c r="AY2" s="31">
        <v>2063929</v>
      </c>
      <c r="AZ2" s="31">
        <v>465237</v>
      </c>
      <c r="BA2" s="31">
        <v>228849</v>
      </c>
      <c r="BB2" s="31">
        <v>525240</v>
      </c>
      <c r="BC2" s="31">
        <v>802283.27276780002</v>
      </c>
      <c r="BD2" s="31">
        <v>635802</v>
      </c>
      <c r="BE2" s="31">
        <v>705627</v>
      </c>
      <c r="BF2" s="31">
        <v>953608.78096980602</v>
      </c>
      <c r="BG2" s="31">
        <v>1352404.260520194</v>
      </c>
      <c r="BH2" s="31">
        <v>1042083</v>
      </c>
      <c r="BI2" s="31">
        <v>1165187</v>
      </c>
      <c r="BJ2" s="31">
        <v>1404967</v>
      </c>
      <c r="BK2" s="31">
        <v>1617670</v>
      </c>
      <c r="BL2" s="31">
        <v>1285947</v>
      </c>
      <c r="BM2" s="31">
        <v>1417020</v>
      </c>
      <c r="BN2" s="31">
        <v>1583353</v>
      </c>
    </row>
    <row r="3" spans="1:66" ht="15" customHeight="1">
      <c r="A3" s="1" t="s">
        <v>41</v>
      </c>
      <c r="B3" s="27">
        <v>11264.071304534</v>
      </c>
      <c r="C3" s="27">
        <v>11799.016039425</v>
      </c>
      <c r="D3" s="27">
        <v>13401.413263926001</v>
      </c>
      <c r="E3" s="27">
        <v>13921.195927074001</v>
      </c>
      <c r="F3" s="27">
        <v>50385.696534959003</v>
      </c>
      <c r="G3" s="27">
        <v>9810.9624447860006</v>
      </c>
      <c r="H3" s="27">
        <v>9921.3841144199996</v>
      </c>
      <c r="I3" s="27">
        <v>11549.136392651999</v>
      </c>
      <c r="J3" s="27">
        <v>16140.957998159</v>
      </c>
      <c r="K3" s="27">
        <v>47422.440950017</v>
      </c>
      <c r="L3" s="27">
        <v>7545.0579476849998</v>
      </c>
      <c r="M3" s="27">
        <v>9697.1845182940015</v>
      </c>
      <c r="N3" s="27">
        <v>12677</v>
      </c>
      <c r="O3" s="27">
        <v>9211.5744646980002</v>
      </c>
      <c r="P3" s="27">
        <v>39130.816930677</v>
      </c>
      <c r="Q3" s="27">
        <v>15914.940501016001</v>
      </c>
      <c r="R3" s="27">
        <v>11574</v>
      </c>
      <c r="S3" s="27">
        <v>18243</v>
      </c>
      <c r="T3" s="27">
        <v>15934.050328461999</v>
      </c>
      <c r="U3" s="27">
        <v>61665.990829477996</v>
      </c>
      <c r="V3" s="27">
        <v>9536</v>
      </c>
      <c r="W3" s="27">
        <v>16683</v>
      </c>
      <c r="X3" s="27">
        <v>24532</v>
      </c>
      <c r="Y3" s="27">
        <v>25444</v>
      </c>
      <c r="Z3" s="27">
        <v>76195</v>
      </c>
      <c r="AA3" s="27">
        <v>16759</v>
      </c>
      <c r="AB3" s="27">
        <v>30546</v>
      </c>
      <c r="AC3" s="27">
        <v>38202</v>
      </c>
      <c r="AD3" s="27">
        <v>42055</v>
      </c>
      <c r="AE3" s="27">
        <v>127562</v>
      </c>
      <c r="AF3" s="27">
        <v>35176</v>
      </c>
      <c r="AG3" s="27">
        <v>42739</v>
      </c>
      <c r="AH3" s="27">
        <v>36392</v>
      </c>
      <c r="AI3" s="27">
        <v>37832</v>
      </c>
      <c r="AJ3" s="27">
        <v>152139</v>
      </c>
      <c r="AK3" s="27">
        <v>27689</v>
      </c>
      <c r="AL3" s="27">
        <v>47037</v>
      </c>
      <c r="AM3" s="27">
        <v>38952</v>
      </c>
      <c r="AN3" s="27">
        <v>40787</v>
      </c>
      <c r="AO3" s="27">
        <v>154465</v>
      </c>
      <c r="AP3" s="27">
        <v>30481</v>
      </c>
      <c r="AQ3" s="27">
        <v>49740</v>
      </c>
      <c r="AR3" s="27">
        <v>54284</v>
      </c>
      <c r="AS3" s="27">
        <v>52395</v>
      </c>
      <c r="AT3" s="27">
        <v>186900</v>
      </c>
      <c r="AU3" s="27">
        <v>55226</v>
      </c>
      <c r="AV3" s="27">
        <v>65946</v>
      </c>
      <c r="AW3" s="27">
        <v>71552</v>
      </c>
      <c r="AX3" s="27">
        <v>66258</v>
      </c>
      <c r="AY3" s="27">
        <v>258982</v>
      </c>
      <c r="AZ3" s="27">
        <v>63506</v>
      </c>
      <c r="BA3" s="27">
        <v>21745</v>
      </c>
      <c r="BB3" s="27">
        <v>62732</v>
      </c>
      <c r="BC3" s="27">
        <v>76785.272767799994</v>
      </c>
      <c r="BD3" s="27">
        <v>61132</v>
      </c>
      <c r="BE3" s="27">
        <v>82935</v>
      </c>
      <c r="BF3" s="27">
        <v>104835</v>
      </c>
      <c r="BG3" s="27">
        <v>142417</v>
      </c>
      <c r="BH3" s="27">
        <v>124990</v>
      </c>
      <c r="BI3" s="27">
        <v>129399</v>
      </c>
      <c r="BJ3" s="27">
        <v>141127</v>
      </c>
      <c r="BK3" s="27">
        <v>154324</v>
      </c>
      <c r="BL3" s="27">
        <v>117308</v>
      </c>
      <c r="BM3" s="27">
        <v>141307</v>
      </c>
      <c r="BN3" s="27">
        <v>159809</v>
      </c>
    </row>
    <row r="4" spans="1:66" ht="15" customHeight="1">
      <c r="A4" s="1" t="s">
        <v>42</v>
      </c>
      <c r="B4" s="2">
        <v>127968.55489000001</v>
      </c>
      <c r="C4" s="2">
        <v>144980.12264203501</v>
      </c>
      <c r="D4" s="2">
        <v>184596.333637965</v>
      </c>
      <c r="E4" s="2">
        <v>204936.43397000004</v>
      </c>
      <c r="F4" s="2">
        <v>662481.44514000008</v>
      </c>
      <c r="G4" s="2">
        <v>164634.21359</v>
      </c>
      <c r="H4" s="2">
        <v>183991.66421000002</v>
      </c>
      <c r="I4" s="2">
        <v>226911.92286000005</v>
      </c>
      <c r="J4" s="2">
        <v>239659.61490999997</v>
      </c>
      <c r="K4" s="2">
        <v>815197.41557000007</v>
      </c>
      <c r="L4" s="2">
        <v>201285.23285999999</v>
      </c>
      <c r="M4" s="2">
        <v>249027.27992</v>
      </c>
      <c r="N4" s="2">
        <v>301447.90688000002</v>
      </c>
      <c r="O4" s="2">
        <v>317848.23570999998</v>
      </c>
      <c r="P4" s="2">
        <v>1069608.6553700001</v>
      </c>
      <c r="Q4" s="2">
        <v>241536.38675999994</v>
      </c>
      <c r="R4" s="2">
        <v>293882.36398000002</v>
      </c>
      <c r="S4" s="2">
        <v>319555</v>
      </c>
      <c r="T4" s="2">
        <v>315444.91141</v>
      </c>
      <c r="U4" s="2">
        <v>1170418.6621499998</v>
      </c>
      <c r="V4" s="2">
        <v>266307</v>
      </c>
      <c r="W4" s="2">
        <v>310837</v>
      </c>
      <c r="X4" s="2">
        <v>354459</v>
      </c>
      <c r="Y4" s="2">
        <v>350198</v>
      </c>
      <c r="Z4" s="2">
        <v>1281801</v>
      </c>
      <c r="AA4" s="2">
        <v>283684</v>
      </c>
      <c r="AB4" s="2">
        <v>332949</v>
      </c>
      <c r="AC4" s="2">
        <v>365494</v>
      </c>
      <c r="AD4" s="2">
        <v>324969</v>
      </c>
      <c r="AE4" s="2">
        <v>1307096</v>
      </c>
      <c r="AF4" s="2">
        <v>295060</v>
      </c>
      <c r="AG4" s="2">
        <v>335102</v>
      </c>
      <c r="AH4" s="2">
        <v>390068</v>
      </c>
      <c r="AI4" s="2">
        <v>381778</v>
      </c>
      <c r="AJ4" s="2">
        <v>1402008</v>
      </c>
      <c r="AK4" s="2">
        <v>340708</v>
      </c>
      <c r="AL4" s="2">
        <v>360264</v>
      </c>
      <c r="AM4" s="2">
        <v>416038</v>
      </c>
      <c r="AN4" s="2">
        <v>407398</v>
      </c>
      <c r="AO4" s="2">
        <v>1524408</v>
      </c>
      <c r="AP4" s="2">
        <v>377210</v>
      </c>
      <c r="AQ4" s="2">
        <v>404939</v>
      </c>
      <c r="AR4" s="2">
        <v>443603</v>
      </c>
      <c r="AS4" s="2">
        <v>453116</v>
      </c>
      <c r="AT4" s="2">
        <v>1678868</v>
      </c>
      <c r="AU4" s="2">
        <v>407304</v>
      </c>
      <c r="AV4" s="2">
        <v>423536</v>
      </c>
      <c r="AW4" s="2">
        <v>466637</v>
      </c>
      <c r="AX4" s="2">
        <v>507471</v>
      </c>
      <c r="AY4" s="2">
        <v>1804947</v>
      </c>
      <c r="AZ4" s="2">
        <v>401731</v>
      </c>
      <c r="BA4" s="2">
        <v>207104</v>
      </c>
      <c r="BB4" s="2">
        <v>462508</v>
      </c>
      <c r="BC4" s="2">
        <v>725498</v>
      </c>
      <c r="BD4" s="2">
        <v>574670</v>
      </c>
      <c r="BE4" s="2">
        <v>622692</v>
      </c>
      <c r="BF4" s="2">
        <v>848773.78096980602</v>
      </c>
      <c r="BG4" s="2">
        <v>1209987.260520194</v>
      </c>
      <c r="BH4" s="2">
        <v>917093</v>
      </c>
      <c r="BI4" s="2">
        <v>1035788</v>
      </c>
      <c r="BJ4" s="2">
        <v>1263840</v>
      </c>
      <c r="BK4" s="2">
        <v>1463346</v>
      </c>
      <c r="BL4" s="2">
        <v>1168639</v>
      </c>
      <c r="BM4" s="2">
        <v>1275713</v>
      </c>
      <c r="BN4" s="2">
        <v>1423544</v>
      </c>
    </row>
    <row r="5" spans="1:66" ht="15" customHeight="1">
      <c r="A5" s="140" t="s">
        <v>43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</row>
    <row r="6" spans="1:66" ht="15" customHeight="1">
      <c r="A6" s="142" t="s">
        <v>44</v>
      </c>
      <c r="B6" s="3">
        <v>95434.440759999998</v>
      </c>
      <c r="C6" s="3">
        <v>98643.978170000017</v>
      </c>
      <c r="D6" s="3">
        <v>135723.77856000001</v>
      </c>
      <c r="E6" s="3">
        <v>149375.98006</v>
      </c>
      <c r="F6" s="3">
        <v>479178.17755000002</v>
      </c>
      <c r="G6" s="3">
        <v>114399.92478999999</v>
      </c>
      <c r="H6" s="3">
        <v>125890.17607</v>
      </c>
      <c r="I6" s="3">
        <v>159221.73483</v>
      </c>
      <c r="J6" s="3">
        <v>167374.61655000001</v>
      </c>
      <c r="K6" s="3">
        <v>566886.45224000001</v>
      </c>
      <c r="L6" s="3">
        <v>130225.97039999999</v>
      </c>
      <c r="M6" s="3">
        <v>155332.73079</v>
      </c>
      <c r="N6" s="3">
        <v>188122</v>
      </c>
      <c r="O6" s="3">
        <v>189572.76920999997</v>
      </c>
      <c r="P6" s="3">
        <v>663253.47039999999</v>
      </c>
      <c r="Q6" s="3">
        <v>150718.66413999995</v>
      </c>
      <c r="R6" s="3">
        <v>171547</v>
      </c>
      <c r="S6" s="3">
        <v>201670</v>
      </c>
      <c r="T6" s="3">
        <v>194722.75903999998</v>
      </c>
      <c r="U6" s="3">
        <v>718658.42317999993</v>
      </c>
      <c r="V6" s="3">
        <v>164554</v>
      </c>
      <c r="W6" s="3">
        <v>175027</v>
      </c>
      <c r="X6" s="3">
        <v>210594</v>
      </c>
      <c r="Y6" s="3">
        <v>216607</v>
      </c>
      <c r="Z6" s="3">
        <v>766782</v>
      </c>
      <c r="AA6" s="3">
        <v>166448</v>
      </c>
      <c r="AB6" s="3">
        <v>179079</v>
      </c>
      <c r="AC6" s="3">
        <v>203431</v>
      </c>
      <c r="AD6" s="3">
        <v>188591</v>
      </c>
      <c r="AE6" s="3">
        <v>737549</v>
      </c>
      <c r="AF6" s="3">
        <v>175651</v>
      </c>
      <c r="AG6" s="3">
        <v>189242</v>
      </c>
      <c r="AH6" s="3">
        <v>220131</v>
      </c>
      <c r="AI6" s="3">
        <v>218755</v>
      </c>
      <c r="AJ6" s="3">
        <v>803779</v>
      </c>
      <c r="AK6" s="3">
        <v>199376</v>
      </c>
      <c r="AL6" s="25">
        <v>199806</v>
      </c>
      <c r="AM6" s="28">
        <v>238068</v>
      </c>
      <c r="AN6" s="28">
        <v>236589</v>
      </c>
      <c r="AO6" s="28">
        <v>873839</v>
      </c>
      <c r="AP6" s="28">
        <v>218731</v>
      </c>
      <c r="AQ6" s="28">
        <v>226952</v>
      </c>
      <c r="AR6" s="28">
        <v>245417</v>
      </c>
      <c r="AS6" s="28">
        <v>259589</v>
      </c>
      <c r="AT6" s="28">
        <v>950689</v>
      </c>
      <c r="AU6" s="28">
        <v>222806</v>
      </c>
      <c r="AV6" s="28">
        <v>228114</v>
      </c>
      <c r="AW6" s="28">
        <v>250569</v>
      </c>
      <c r="AX6" s="28">
        <v>282268</v>
      </c>
      <c r="AY6" s="28">
        <v>983757</v>
      </c>
      <c r="AZ6" s="28">
        <v>181447</v>
      </c>
      <c r="BA6" s="28">
        <v>81042</v>
      </c>
      <c r="BB6" s="28">
        <v>202190</v>
      </c>
      <c r="BC6" s="28">
        <v>295969</v>
      </c>
      <c r="BD6" s="28">
        <v>223231</v>
      </c>
      <c r="BE6" s="28">
        <v>190651</v>
      </c>
      <c r="BF6" s="28">
        <v>276042</v>
      </c>
      <c r="BG6" s="28">
        <v>375406</v>
      </c>
      <c r="BH6" s="28">
        <v>306724</v>
      </c>
      <c r="BI6" s="28">
        <v>312470</v>
      </c>
      <c r="BJ6" s="28">
        <v>380170</v>
      </c>
      <c r="BK6" s="28">
        <v>381684</v>
      </c>
      <c r="BL6" s="28">
        <v>347955</v>
      </c>
      <c r="BM6" s="28">
        <v>375938</v>
      </c>
      <c r="BN6" s="28">
        <v>418879</v>
      </c>
    </row>
    <row r="7" spans="1:66" ht="15" customHeight="1">
      <c r="A7" s="142" t="s">
        <v>48</v>
      </c>
      <c r="B7" s="28">
        <v>30393.869860000003</v>
      </c>
      <c r="C7" s="28">
        <v>44765.399890000001</v>
      </c>
      <c r="D7" s="28">
        <v>44259.437689999999</v>
      </c>
      <c r="E7" s="28">
        <v>53653.314140000002</v>
      </c>
      <c r="F7" s="28">
        <v>173072.02158</v>
      </c>
      <c r="G7" s="28">
        <v>46150.360189999999</v>
      </c>
      <c r="H7" s="28">
        <v>50361.430160000004</v>
      </c>
      <c r="I7" s="28">
        <v>59310.694220000005</v>
      </c>
      <c r="J7" s="28">
        <v>59999.104750000006</v>
      </c>
      <c r="K7" s="28">
        <v>215821.58932</v>
      </c>
      <c r="L7" s="28">
        <v>63066.468079999991</v>
      </c>
      <c r="M7" s="28">
        <v>81926.552519999997</v>
      </c>
      <c r="N7" s="28">
        <v>99324</v>
      </c>
      <c r="O7" s="28">
        <v>112192.79004999998</v>
      </c>
      <c r="P7" s="28">
        <v>356509.81065</v>
      </c>
      <c r="Q7" s="28">
        <v>78976.339199999988</v>
      </c>
      <c r="R7" s="28">
        <v>110601</v>
      </c>
      <c r="S7" s="28">
        <v>106510</v>
      </c>
      <c r="T7" s="28">
        <v>104364.24096000001</v>
      </c>
      <c r="U7" s="28">
        <v>400451.58016000001</v>
      </c>
      <c r="V7" s="28">
        <v>88248</v>
      </c>
      <c r="W7" s="28">
        <v>117188</v>
      </c>
      <c r="X7" s="28">
        <v>119309</v>
      </c>
      <c r="Y7" s="28">
        <v>109318</v>
      </c>
      <c r="Z7" s="28">
        <v>434063</v>
      </c>
      <c r="AA7" s="28">
        <v>99389</v>
      </c>
      <c r="AB7" s="28">
        <v>126046</v>
      </c>
      <c r="AC7" s="28">
        <v>133547</v>
      </c>
      <c r="AD7" s="28">
        <v>108137</v>
      </c>
      <c r="AE7" s="28">
        <v>467119</v>
      </c>
      <c r="AF7" s="28">
        <v>94251</v>
      </c>
      <c r="AG7" s="28">
        <v>118367</v>
      </c>
      <c r="AH7" s="28">
        <v>130138</v>
      </c>
      <c r="AI7" s="28">
        <v>114892</v>
      </c>
      <c r="AJ7" s="28">
        <v>457648</v>
      </c>
      <c r="AK7" s="28">
        <v>98326</v>
      </c>
      <c r="AL7" s="28">
        <v>119738</v>
      </c>
      <c r="AM7" s="28">
        <v>125882</v>
      </c>
      <c r="AN7" s="28">
        <v>107474</v>
      </c>
      <c r="AO7" s="28">
        <v>451420</v>
      </c>
      <c r="AP7" s="28">
        <v>103221</v>
      </c>
      <c r="AQ7" s="28">
        <v>114478</v>
      </c>
      <c r="AR7" s="28">
        <v>118071</v>
      </c>
      <c r="AS7" s="28">
        <v>107701</v>
      </c>
      <c r="AT7" s="28">
        <v>443471</v>
      </c>
      <c r="AU7" s="28">
        <v>112279</v>
      </c>
      <c r="AV7" s="28">
        <v>117334</v>
      </c>
      <c r="AW7" s="28">
        <v>122732</v>
      </c>
      <c r="AX7" s="28">
        <v>121950</v>
      </c>
      <c r="AY7" s="28">
        <v>474295</v>
      </c>
      <c r="AZ7" s="28">
        <v>103477</v>
      </c>
      <c r="BA7" s="28">
        <v>58689</v>
      </c>
      <c r="BB7" s="28">
        <v>113087</v>
      </c>
      <c r="BC7" s="28">
        <v>152388</v>
      </c>
      <c r="BD7" s="28">
        <v>126684</v>
      </c>
      <c r="BE7" s="28">
        <v>119102</v>
      </c>
      <c r="BF7" s="28">
        <v>167392</v>
      </c>
      <c r="BG7" s="28">
        <v>194187</v>
      </c>
      <c r="BH7" s="28">
        <v>178416</v>
      </c>
      <c r="BI7" s="28">
        <v>181604</v>
      </c>
      <c r="BJ7" s="28">
        <v>230340</v>
      </c>
      <c r="BK7" s="28">
        <v>214375</v>
      </c>
      <c r="BL7" s="28">
        <v>193731</v>
      </c>
      <c r="BM7" s="28">
        <v>202448</v>
      </c>
      <c r="BN7" s="28">
        <v>220769</v>
      </c>
    </row>
    <row r="8" spans="1:66" ht="15" customHeight="1">
      <c r="A8" s="142" t="s">
        <v>49</v>
      </c>
      <c r="B8" s="28">
        <v>548.33027000000004</v>
      </c>
      <c r="C8" s="28">
        <v>292.25824</v>
      </c>
      <c r="D8" s="28">
        <v>529.42026999999996</v>
      </c>
      <c r="E8" s="28">
        <v>1241.0960699999996</v>
      </c>
      <c r="F8" s="28">
        <v>2611.1048499999997</v>
      </c>
      <c r="G8" s="28">
        <v>1884.9447</v>
      </c>
      <c r="H8" s="28">
        <v>6467.7909399999999</v>
      </c>
      <c r="I8" s="28">
        <v>5758.6804300000003</v>
      </c>
      <c r="J8" s="28">
        <v>7537.53521</v>
      </c>
      <c r="K8" s="28">
        <v>21648.951280000001</v>
      </c>
      <c r="L8" s="28">
        <v>4092.7943800000007</v>
      </c>
      <c r="M8" s="28">
        <v>8418.996610000002</v>
      </c>
      <c r="N8" s="28">
        <v>9221.9068800000059</v>
      </c>
      <c r="O8" s="28">
        <v>10469.676450000003</v>
      </c>
      <c r="P8" s="28">
        <v>32203.374320000014</v>
      </c>
      <c r="Q8" s="28">
        <v>7940.3834199999992</v>
      </c>
      <c r="R8" s="28">
        <v>9063.3639799999983</v>
      </c>
      <c r="S8" s="28">
        <v>10280.992539999999</v>
      </c>
      <c r="T8" s="28">
        <v>14030.911409999997</v>
      </c>
      <c r="U8" s="28">
        <v>41315.651349999993</v>
      </c>
      <c r="V8" s="28">
        <v>11795</v>
      </c>
      <c r="W8" s="28">
        <v>16525</v>
      </c>
      <c r="X8" s="28">
        <v>22451</v>
      </c>
      <c r="Y8" s="28">
        <v>20977</v>
      </c>
      <c r="Z8" s="28">
        <v>71748</v>
      </c>
      <c r="AA8" s="28">
        <v>15885</v>
      </c>
      <c r="AB8" s="28">
        <v>25039</v>
      </c>
      <c r="AC8" s="28">
        <v>26796</v>
      </c>
      <c r="AD8" s="28">
        <v>25457</v>
      </c>
      <c r="AE8" s="28">
        <v>93177</v>
      </c>
      <c r="AF8" s="28">
        <v>22577</v>
      </c>
      <c r="AG8" s="28">
        <v>23613</v>
      </c>
      <c r="AH8" s="28">
        <v>33411</v>
      </c>
      <c r="AI8" s="28">
        <v>39756</v>
      </c>
      <c r="AJ8" s="28">
        <v>119357</v>
      </c>
      <c r="AK8" s="28">
        <v>33760</v>
      </c>
      <c r="AL8" s="28">
        <v>31862</v>
      </c>
      <c r="AM8" s="28">
        <v>41512</v>
      </c>
      <c r="AN8" s="28">
        <v>50125</v>
      </c>
      <c r="AO8" s="28">
        <v>157259</v>
      </c>
      <c r="AP8" s="28">
        <v>45321</v>
      </c>
      <c r="AQ8" s="28">
        <v>48277</v>
      </c>
      <c r="AR8" s="28">
        <v>60539</v>
      </c>
      <c r="AS8" s="28">
        <v>65417</v>
      </c>
      <c r="AT8" s="28">
        <v>219554</v>
      </c>
      <c r="AU8" s="28">
        <v>54362</v>
      </c>
      <c r="AV8" s="28">
        <v>56775</v>
      </c>
      <c r="AW8" s="28">
        <v>71793</v>
      </c>
      <c r="AX8" s="28">
        <v>76186</v>
      </c>
      <c r="AY8" s="28">
        <v>259116</v>
      </c>
      <c r="AZ8" s="28">
        <v>50496</v>
      </c>
      <c r="BA8" s="28">
        <v>22741</v>
      </c>
      <c r="BB8" s="28">
        <v>60707</v>
      </c>
      <c r="BC8" s="28">
        <v>83801</v>
      </c>
      <c r="BD8" s="28">
        <v>58820</v>
      </c>
      <c r="BE8" s="28">
        <v>60405</v>
      </c>
      <c r="BF8" s="28">
        <v>74204</v>
      </c>
      <c r="BG8" s="28">
        <v>98642</v>
      </c>
      <c r="BH8" s="28">
        <v>74292</v>
      </c>
      <c r="BI8" s="28">
        <v>76003</v>
      </c>
      <c r="BJ8" s="28">
        <v>96921</v>
      </c>
      <c r="BK8" s="28">
        <v>121748</v>
      </c>
      <c r="BL8" s="28">
        <v>91195</v>
      </c>
      <c r="BM8" s="28">
        <v>97952</v>
      </c>
      <c r="BN8" s="28">
        <v>120066</v>
      </c>
    </row>
    <row r="9" spans="1:66" ht="15" customHeight="1">
      <c r="A9" s="142" t="s">
        <v>201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>
        <v>90333</v>
      </c>
      <c r="BD9" s="28">
        <v>90262</v>
      </c>
      <c r="BE9" s="28">
        <v>143021</v>
      </c>
      <c r="BF9" s="28">
        <v>194732.27252</v>
      </c>
      <c r="BG9" s="28">
        <v>342677</v>
      </c>
      <c r="BH9" s="28">
        <v>197055</v>
      </c>
      <c r="BI9" s="28">
        <v>251068</v>
      </c>
      <c r="BJ9" s="28">
        <v>296767</v>
      </c>
      <c r="BK9" s="28">
        <v>455397</v>
      </c>
      <c r="BL9" s="28">
        <v>287353</v>
      </c>
      <c r="BM9" s="28">
        <v>332409</v>
      </c>
      <c r="BN9" s="28">
        <v>371107</v>
      </c>
    </row>
    <row r="10" spans="1:66" ht="15" customHeight="1">
      <c r="A10" s="142" t="s">
        <v>50</v>
      </c>
      <c r="B10" s="28">
        <v>1591.914000000002</v>
      </c>
      <c r="C10" s="28">
        <v>1278.4863420349957</v>
      </c>
      <c r="D10" s="28">
        <v>4083.6971179650027</v>
      </c>
      <c r="E10" s="28">
        <v>666.04370000002473</v>
      </c>
      <c r="F10" s="28">
        <v>7620.1411600000256</v>
      </c>
      <c r="G10" s="28">
        <v>2198.9839100000008</v>
      </c>
      <c r="H10" s="28">
        <v>1272.2670399999927</v>
      </c>
      <c r="I10" s="28">
        <v>2620.8133800000332</v>
      </c>
      <c r="J10" s="28">
        <v>4748.3583999999792</v>
      </c>
      <c r="K10" s="28">
        <v>10840.422730000006</v>
      </c>
      <c r="L10" s="28">
        <v>3900</v>
      </c>
      <c r="M10" s="28">
        <v>3349</v>
      </c>
      <c r="N10" s="28">
        <v>4780</v>
      </c>
      <c r="O10" s="28">
        <v>5613</v>
      </c>
      <c r="P10" s="28">
        <v>17642</v>
      </c>
      <c r="Q10" s="28">
        <v>3901</v>
      </c>
      <c r="R10" s="28">
        <v>2671</v>
      </c>
      <c r="S10" s="28">
        <v>1094.0074600000007</v>
      </c>
      <c r="T10" s="28">
        <v>2327</v>
      </c>
      <c r="U10" s="28">
        <v>9993.0074600000007</v>
      </c>
      <c r="V10" s="28">
        <v>1710</v>
      </c>
      <c r="W10" s="28">
        <v>2097</v>
      </c>
      <c r="X10" s="28">
        <v>2105</v>
      </c>
      <c r="Y10" s="28">
        <v>3296</v>
      </c>
      <c r="Z10" s="28">
        <v>9208</v>
      </c>
      <c r="AA10" s="28">
        <v>1962</v>
      </c>
      <c r="AB10" s="28">
        <v>2785</v>
      </c>
      <c r="AC10" s="28">
        <v>1720</v>
      </c>
      <c r="AD10" s="28">
        <v>2784</v>
      </c>
      <c r="AE10" s="28">
        <v>9251</v>
      </c>
      <c r="AF10" s="28">
        <v>2581</v>
      </c>
      <c r="AG10" s="28">
        <v>3880</v>
      </c>
      <c r="AH10" s="28">
        <v>6388</v>
      </c>
      <c r="AI10" s="28">
        <v>8375</v>
      </c>
      <c r="AJ10" s="28">
        <v>21224</v>
      </c>
      <c r="AK10" s="28">
        <v>9246</v>
      </c>
      <c r="AL10" s="28">
        <v>8858</v>
      </c>
      <c r="AM10" s="28">
        <v>10576</v>
      </c>
      <c r="AN10" s="28">
        <v>13210</v>
      </c>
      <c r="AO10" s="28">
        <v>41890</v>
      </c>
      <c r="AP10" s="28">
        <v>9937</v>
      </c>
      <c r="AQ10" s="28">
        <v>15232</v>
      </c>
      <c r="AR10" s="28">
        <v>19576</v>
      </c>
      <c r="AS10" s="28">
        <v>20409</v>
      </c>
      <c r="AT10" s="28">
        <v>65154</v>
      </c>
      <c r="AU10" s="28">
        <v>17857</v>
      </c>
      <c r="AV10" s="28">
        <v>21313</v>
      </c>
      <c r="AW10" s="28">
        <v>21543</v>
      </c>
      <c r="AX10" s="28">
        <v>27067</v>
      </c>
      <c r="AY10" s="28">
        <v>87779</v>
      </c>
      <c r="AZ10" s="28">
        <v>66311</v>
      </c>
      <c r="BA10" s="28">
        <v>44632</v>
      </c>
      <c r="BB10" s="28">
        <v>86524</v>
      </c>
      <c r="BC10" s="28">
        <v>103007</v>
      </c>
      <c r="BD10" s="28">
        <v>75673</v>
      </c>
      <c r="BE10" s="28">
        <v>109513</v>
      </c>
      <c r="BF10" s="28">
        <v>136403.78096980602</v>
      </c>
      <c r="BG10" s="28">
        <v>199075.26052019402</v>
      </c>
      <c r="BH10" s="28">
        <v>160606</v>
      </c>
      <c r="BI10" s="28">
        <v>214643</v>
      </c>
      <c r="BJ10" s="28">
        <v>259642</v>
      </c>
      <c r="BK10" s="28">
        <v>290142</v>
      </c>
      <c r="BL10" s="28">
        <v>248405</v>
      </c>
      <c r="BM10" s="28">
        <v>266966</v>
      </c>
      <c r="BN10" s="28">
        <v>292723</v>
      </c>
    </row>
    <row r="11" spans="1:66" ht="15" customHeight="1">
      <c r="A11" s="140" t="s">
        <v>51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</row>
    <row r="12" spans="1:66" ht="15" customHeight="1">
      <c r="A12" s="142" t="s">
        <v>12</v>
      </c>
      <c r="B12" s="3">
        <v>73851.747459999999</v>
      </c>
      <c r="C12" s="3">
        <v>70509.861840000012</v>
      </c>
      <c r="D12" s="3">
        <v>103238.26144</v>
      </c>
      <c r="E12" s="3">
        <v>111085.35281000001</v>
      </c>
      <c r="F12" s="3">
        <v>358685.22355</v>
      </c>
      <c r="G12" s="3">
        <v>88547.388489999998</v>
      </c>
      <c r="H12" s="3">
        <v>90832.39774</v>
      </c>
      <c r="I12" s="3">
        <v>120975.71732000001</v>
      </c>
      <c r="J12" s="3">
        <v>119613.92139</v>
      </c>
      <c r="K12" s="3">
        <v>419969.42494000006</v>
      </c>
      <c r="L12" s="3">
        <v>97553.115109999999</v>
      </c>
      <c r="M12" s="3">
        <v>111792.43184</v>
      </c>
      <c r="N12" s="3">
        <v>151135</v>
      </c>
      <c r="O12" s="3">
        <v>151902.86614</v>
      </c>
      <c r="P12" s="3">
        <v>512383.41308999999</v>
      </c>
      <c r="Q12" s="3">
        <v>116904.41790999999</v>
      </c>
      <c r="R12" s="3">
        <v>134491</v>
      </c>
      <c r="S12" s="3">
        <v>167586</v>
      </c>
      <c r="T12" s="3">
        <v>164129</v>
      </c>
      <c r="U12" s="3">
        <v>583110.41790999996</v>
      </c>
      <c r="V12" s="3">
        <v>145905</v>
      </c>
      <c r="W12" s="3">
        <v>151097</v>
      </c>
      <c r="X12" s="3">
        <v>180943</v>
      </c>
      <c r="Y12" s="3">
        <v>183403</v>
      </c>
      <c r="Z12" s="3">
        <v>661348</v>
      </c>
      <c r="AA12" s="3">
        <v>146017</v>
      </c>
      <c r="AB12" s="3">
        <v>155292</v>
      </c>
      <c r="AC12" s="3">
        <v>175481</v>
      </c>
      <c r="AD12" s="3">
        <v>161503</v>
      </c>
      <c r="AE12" s="3">
        <v>638293</v>
      </c>
      <c r="AF12" s="3">
        <v>149431</v>
      </c>
      <c r="AG12" s="3">
        <v>159496</v>
      </c>
      <c r="AH12" s="3">
        <v>182108</v>
      </c>
      <c r="AI12" s="3">
        <v>195299</v>
      </c>
      <c r="AJ12" s="3">
        <v>686334</v>
      </c>
      <c r="AK12" s="3">
        <v>173246</v>
      </c>
      <c r="AL12" s="3">
        <v>162859</v>
      </c>
      <c r="AM12" s="28">
        <v>201685</v>
      </c>
      <c r="AN12" s="28">
        <v>210265</v>
      </c>
      <c r="AO12" s="28">
        <v>748055</v>
      </c>
      <c r="AP12" s="28">
        <v>191418</v>
      </c>
      <c r="AQ12" s="28">
        <v>184789</v>
      </c>
      <c r="AR12" s="28">
        <v>210884</v>
      </c>
      <c r="AS12" s="28">
        <v>244274</v>
      </c>
      <c r="AT12" s="28">
        <v>831365</v>
      </c>
      <c r="AU12" s="28">
        <v>208336</v>
      </c>
      <c r="AV12" s="28">
        <v>196514</v>
      </c>
      <c r="AW12" s="28">
        <v>224282</v>
      </c>
      <c r="AX12" s="28">
        <v>270267</v>
      </c>
      <c r="AY12" s="28">
        <v>899399</v>
      </c>
      <c r="AZ12" s="28">
        <v>173163</v>
      </c>
      <c r="BA12" s="28">
        <v>6691</v>
      </c>
      <c r="BB12" s="28">
        <v>131374</v>
      </c>
      <c r="BC12" s="28">
        <v>251038</v>
      </c>
      <c r="BD12" s="28">
        <v>178092</v>
      </c>
      <c r="BE12" s="28">
        <v>145054</v>
      </c>
      <c r="BF12" s="28">
        <v>226580</v>
      </c>
      <c r="BG12" s="28">
        <v>337108</v>
      </c>
      <c r="BH12" s="28">
        <v>252978</v>
      </c>
      <c r="BI12" s="28">
        <v>257124</v>
      </c>
      <c r="BJ12" s="28">
        <v>318129</v>
      </c>
      <c r="BK12" s="28">
        <v>341590</v>
      </c>
      <c r="BL12" s="28">
        <v>298018</v>
      </c>
      <c r="BM12" s="28">
        <v>307077</v>
      </c>
      <c r="BN12" s="28">
        <v>343148</v>
      </c>
    </row>
    <row r="13" spans="1:66" ht="15" customHeight="1">
      <c r="A13" s="142" t="s">
        <v>45</v>
      </c>
      <c r="B13" s="28">
        <v>33804.366990000002</v>
      </c>
      <c r="C13" s="28">
        <v>49822.693229999997</v>
      </c>
      <c r="D13" s="28">
        <v>48744.879539999994</v>
      </c>
      <c r="E13" s="28">
        <v>56000.264170000002</v>
      </c>
      <c r="F13" s="28">
        <v>188372.20392999999</v>
      </c>
      <c r="G13" s="28">
        <v>47420.627370000002</v>
      </c>
      <c r="H13" s="28">
        <v>60387.610690000009</v>
      </c>
      <c r="I13" s="28">
        <v>69247.759359999996</v>
      </c>
      <c r="J13" s="28">
        <v>56934.705329999997</v>
      </c>
      <c r="K13" s="28">
        <v>233990.70275</v>
      </c>
      <c r="L13" s="28">
        <v>55725.023080000006</v>
      </c>
      <c r="M13" s="28">
        <v>74030.023669999995</v>
      </c>
      <c r="N13" s="28">
        <v>83184</v>
      </c>
      <c r="O13" s="28">
        <v>72877.233189999984</v>
      </c>
      <c r="P13" s="28">
        <v>285816.27993999998</v>
      </c>
      <c r="Q13" s="28">
        <v>59967.349729999994</v>
      </c>
      <c r="R13" s="28">
        <v>87608</v>
      </c>
      <c r="S13" s="28">
        <v>82811</v>
      </c>
      <c r="T13" s="28">
        <v>58180</v>
      </c>
      <c r="U13" s="28">
        <v>288566.34973000002</v>
      </c>
      <c r="V13" s="28">
        <v>55598</v>
      </c>
      <c r="W13" s="28">
        <v>83629</v>
      </c>
      <c r="X13" s="28">
        <v>96847</v>
      </c>
      <c r="Y13" s="28">
        <v>63538</v>
      </c>
      <c r="Z13" s="28">
        <v>299612</v>
      </c>
      <c r="AA13" s="28">
        <v>66057</v>
      </c>
      <c r="AB13" s="28">
        <v>88614</v>
      </c>
      <c r="AC13" s="28">
        <v>102513</v>
      </c>
      <c r="AD13" s="28">
        <v>48010</v>
      </c>
      <c r="AE13" s="28">
        <v>305194</v>
      </c>
      <c r="AF13" s="28">
        <v>60575</v>
      </c>
      <c r="AG13" s="28">
        <v>75153</v>
      </c>
      <c r="AH13" s="28">
        <v>107102</v>
      </c>
      <c r="AI13" s="28">
        <v>60831</v>
      </c>
      <c r="AJ13" s="28">
        <v>303661</v>
      </c>
      <c r="AK13" s="28">
        <v>77938</v>
      </c>
      <c r="AL13" s="28">
        <v>87635</v>
      </c>
      <c r="AM13" s="28">
        <v>110745</v>
      </c>
      <c r="AN13" s="28">
        <v>67431</v>
      </c>
      <c r="AO13" s="28">
        <v>343749</v>
      </c>
      <c r="AP13" s="28">
        <v>85702</v>
      </c>
      <c r="AQ13" s="28">
        <v>104163</v>
      </c>
      <c r="AR13" s="28">
        <v>118707</v>
      </c>
      <c r="AS13" s="28">
        <v>75700</v>
      </c>
      <c r="AT13" s="28">
        <v>384272</v>
      </c>
      <c r="AU13" s="28">
        <v>96500</v>
      </c>
      <c r="AV13" s="28">
        <v>107402</v>
      </c>
      <c r="AW13" s="28">
        <v>126948</v>
      </c>
      <c r="AX13" s="28">
        <v>92158</v>
      </c>
      <c r="AY13" s="28">
        <v>423008</v>
      </c>
      <c r="AZ13" s="28">
        <v>114231</v>
      </c>
      <c r="BA13" s="28">
        <v>37683</v>
      </c>
      <c r="BB13" s="28">
        <v>140394</v>
      </c>
      <c r="BC13" s="28">
        <v>179246</v>
      </c>
      <c r="BD13" s="28">
        <v>153841</v>
      </c>
      <c r="BE13" s="28">
        <v>182252</v>
      </c>
      <c r="BF13" s="28">
        <v>251030</v>
      </c>
      <c r="BG13" s="28">
        <v>299577</v>
      </c>
      <c r="BH13" s="28">
        <v>248576</v>
      </c>
      <c r="BI13" s="28">
        <v>270259</v>
      </c>
      <c r="BJ13" s="28">
        <v>384122</v>
      </c>
      <c r="BK13" s="28">
        <v>375855</v>
      </c>
      <c r="BL13" s="28">
        <v>335791</v>
      </c>
      <c r="BM13" s="28">
        <v>341998</v>
      </c>
      <c r="BN13" s="28">
        <v>413829</v>
      </c>
    </row>
    <row r="14" spans="1:66" ht="15" customHeight="1">
      <c r="A14" s="142" t="s">
        <v>46</v>
      </c>
      <c r="B14" s="28">
        <v>19389.382659999999</v>
      </c>
      <c r="C14" s="28">
        <v>23874.395630000003</v>
      </c>
      <c r="D14" s="28">
        <v>29199.077589999997</v>
      </c>
      <c r="E14" s="28">
        <v>37522.856599999992</v>
      </c>
      <c r="F14" s="28">
        <v>109985.71247999999</v>
      </c>
      <c r="G14" s="28">
        <v>26873.225169999994</v>
      </c>
      <c r="H14" s="28">
        <v>31810.417850000002</v>
      </c>
      <c r="I14" s="28">
        <v>34647.465300000003</v>
      </c>
      <c r="J14" s="28">
        <v>58909.769710000008</v>
      </c>
      <c r="K14" s="28">
        <v>152240.87803000002</v>
      </c>
      <c r="L14" s="28">
        <v>44474.215039999988</v>
      </c>
      <c r="M14" s="28">
        <v>60215.552560000004</v>
      </c>
      <c r="N14" s="28">
        <v>62978</v>
      </c>
      <c r="O14" s="28">
        <v>88307.279729999995</v>
      </c>
      <c r="P14" s="28">
        <v>255975.04732999997</v>
      </c>
      <c r="Q14" s="28">
        <v>61412.044179999968</v>
      </c>
      <c r="R14" s="28">
        <v>69839</v>
      </c>
      <c r="S14" s="28">
        <v>68376</v>
      </c>
      <c r="T14" s="28">
        <v>91741</v>
      </c>
      <c r="U14" s="28">
        <v>291368.04417999997</v>
      </c>
      <c r="V14" s="28">
        <v>56942</v>
      </c>
      <c r="W14" s="28">
        <v>66150</v>
      </c>
      <c r="X14" s="28">
        <v>60981</v>
      </c>
      <c r="Y14" s="28">
        <v>87461</v>
      </c>
      <c r="Z14" s="28">
        <v>271534</v>
      </c>
      <c r="AA14" s="28">
        <v>58053</v>
      </c>
      <c r="AB14" s="28">
        <v>74531</v>
      </c>
      <c r="AC14" s="28">
        <v>67922</v>
      </c>
      <c r="AD14" s="28">
        <v>91034</v>
      </c>
      <c r="AE14" s="28">
        <v>291540</v>
      </c>
      <c r="AF14" s="28">
        <v>59923</v>
      </c>
      <c r="AG14" s="28">
        <v>75703</v>
      </c>
      <c r="AH14" s="28">
        <v>71313</v>
      </c>
      <c r="AI14" s="28">
        <v>94376</v>
      </c>
      <c r="AJ14" s="28">
        <v>301315</v>
      </c>
      <c r="AK14" s="28">
        <v>62608</v>
      </c>
      <c r="AL14" s="28">
        <v>76693</v>
      </c>
      <c r="AM14" s="28">
        <v>67916</v>
      </c>
      <c r="AN14" s="28">
        <v>91475</v>
      </c>
      <c r="AO14" s="28">
        <v>298692</v>
      </c>
      <c r="AP14" s="28">
        <v>65912</v>
      </c>
      <c r="AQ14" s="28">
        <v>74955</v>
      </c>
      <c r="AR14" s="28">
        <v>70139</v>
      </c>
      <c r="AS14" s="28">
        <v>87700</v>
      </c>
      <c r="AT14" s="28">
        <v>298706</v>
      </c>
      <c r="AU14" s="28">
        <v>60566</v>
      </c>
      <c r="AV14" s="28">
        <v>69461</v>
      </c>
      <c r="AW14" s="28">
        <v>59301</v>
      </c>
      <c r="AX14" s="28">
        <v>76982</v>
      </c>
      <c r="AY14" s="28">
        <v>266310</v>
      </c>
      <c r="AZ14" s="28">
        <v>50323</v>
      </c>
      <c r="BA14" s="28">
        <v>13754</v>
      </c>
      <c r="BB14" s="28">
        <v>39154</v>
      </c>
      <c r="BC14" s="28">
        <v>132715</v>
      </c>
      <c r="BD14" s="28">
        <v>81150</v>
      </c>
      <c r="BE14" s="28">
        <v>118076</v>
      </c>
      <c r="BF14" s="28">
        <v>163534</v>
      </c>
      <c r="BG14" s="28">
        <v>296435</v>
      </c>
      <c r="BH14" s="28">
        <v>191360</v>
      </c>
      <c r="BI14" s="28">
        <v>269267</v>
      </c>
      <c r="BJ14" s="28">
        <v>271600</v>
      </c>
      <c r="BK14" s="28">
        <v>401278</v>
      </c>
      <c r="BL14" s="28">
        <v>252238</v>
      </c>
      <c r="BM14" s="28">
        <v>326677</v>
      </c>
      <c r="BN14" s="28">
        <v>333063</v>
      </c>
    </row>
    <row r="15" spans="1:66" ht="15" customHeight="1">
      <c r="A15" s="142" t="s">
        <v>47</v>
      </c>
      <c r="B15" s="28" t="s">
        <v>54</v>
      </c>
      <c r="C15" s="28" t="s">
        <v>54</v>
      </c>
      <c r="D15" s="28" t="s">
        <v>54</v>
      </c>
      <c r="E15" s="28" t="s">
        <v>54</v>
      </c>
      <c r="F15" s="28">
        <v>0</v>
      </c>
      <c r="G15" s="28" t="s">
        <v>54</v>
      </c>
      <c r="H15" s="28" t="s">
        <v>54</v>
      </c>
      <c r="I15" s="28" t="s">
        <v>54</v>
      </c>
      <c r="J15" s="28" t="s">
        <v>54</v>
      </c>
      <c r="K15" s="28">
        <v>0</v>
      </c>
      <c r="L15" s="28" t="s">
        <v>54</v>
      </c>
      <c r="M15" s="28" t="s">
        <v>54</v>
      </c>
      <c r="N15" s="28" t="s">
        <v>54</v>
      </c>
      <c r="O15" s="28" t="s">
        <v>54</v>
      </c>
      <c r="P15" s="28">
        <v>0</v>
      </c>
      <c r="Q15" s="28" t="s">
        <v>54</v>
      </c>
      <c r="R15" s="28" t="s">
        <v>54</v>
      </c>
      <c r="S15" s="28" t="s">
        <v>54</v>
      </c>
      <c r="T15" s="28" t="s">
        <v>54</v>
      </c>
      <c r="U15" s="28">
        <v>0</v>
      </c>
      <c r="V15" s="28">
        <v>6986</v>
      </c>
      <c r="W15" s="28">
        <v>8770</v>
      </c>
      <c r="X15" s="28">
        <v>14426</v>
      </c>
      <c r="Y15" s="28">
        <v>13630</v>
      </c>
      <c r="Z15" s="28">
        <v>43812</v>
      </c>
      <c r="AA15" s="28">
        <v>12489</v>
      </c>
      <c r="AB15" s="28">
        <v>13169</v>
      </c>
      <c r="AC15" s="28">
        <v>19340</v>
      </c>
      <c r="AD15" s="28">
        <v>23762</v>
      </c>
      <c r="AE15" s="28">
        <v>68760</v>
      </c>
      <c r="AF15" s="28">
        <v>24487</v>
      </c>
      <c r="AG15" s="28">
        <v>24308</v>
      </c>
      <c r="AH15" s="28">
        <v>28678</v>
      </c>
      <c r="AI15" s="28">
        <v>30607</v>
      </c>
      <c r="AJ15" s="28">
        <v>108080</v>
      </c>
      <c r="AK15" s="28">
        <v>25307</v>
      </c>
      <c r="AL15" s="28">
        <v>32471</v>
      </c>
      <c r="AM15" s="28">
        <v>35342</v>
      </c>
      <c r="AN15" s="28">
        <v>35853</v>
      </c>
      <c r="AO15" s="28">
        <v>128973</v>
      </c>
      <c r="AP15" s="28">
        <v>33365</v>
      </c>
      <c r="AQ15" s="28">
        <v>40745</v>
      </c>
      <c r="AR15" s="28">
        <v>43579</v>
      </c>
      <c r="AS15" s="28">
        <v>44951</v>
      </c>
      <c r="AT15" s="28">
        <v>162640</v>
      </c>
      <c r="AU15" s="28">
        <v>41485</v>
      </c>
      <c r="AV15" s="28">
        <v>49519</v>
      </c>
      <c r="AW15" s="28">
        <v>55628</v>
      </c>
      <c r="AX15" s="28">
        <v>67948</v>
      </c>
      <c r="AY15" s="28">
        <v>214581</v>
      </c>
      <c r="AZ15" s="28">
        <v>63843</v>
      </c>
      <c r="BA15" s="28">
        <v>148730</v>
      </c>
      <c r="BB15" s="28">
        <v>151409</v>
      </c>
      <c r="BC15" s="28">
        <v>162400</v>
      </c>
      <c r="BD15" s="28">
        <v>158930</v>
      </c>
      <c r="BE15" s="28">
        <v>175245</v>
      </c>
      <c r="BF15" s="28">
        <v>206382</v>
      </c>
      <c r="BG15" s="28">
        <v>275728</v>
      </c>
      <c r="BH15" s="28">
        <v>223421</v>
      </c>
      <c r="BI15" s="28">
        <v>237882</v>
      </c>
      <c r="BJ15" s="28">
        <v>278158</v>
      </c>
      <c r="BK15" s="28">
        <v>349728</v>
      </c>
      <c r="BL15" s="28">
        <v>278764</v>
      </c>
      <c r="BM15" s="28">
        <v>296003</v>
      </c>
      <c r="BN15" s="28">
        <v>330539</v>
      </c>
    </row>
    <row r="16" spans="1:66" ht="15" customHeight="1">
      <c r="A16" s="143" t="s">
        <v>53</v>
      </c>
      <c r="B16" s="29">
        <v>923.05778000000203</v>
      </c>
      <c r="C16" s="29">
        <v>773.17194203499571</v>
      </c>
      <c r="D16" s="29">
        <v>3414.1150679650027</v>
      </c>
      <c r="E16" s="29">
        <v>327.9603900000248</v>
      </c>
      <c r="F16" s="29">
        <v>5438.3051800000258</v>
      </c>
      <c r="G16" s="29">
        <v>1792.9725600000013</v>
      </c>
      <c r="H16" s="29">
        <v>960.92547999999636</v>
      </c>
      <c r="I16" s="29">
        <v>2040.9808800000333</v>
      </c>
      <c r="J16" s="29">
        <v>4201.2184799999795</v>
      </c>
      <c r="K16" s="29">
        <v>8996.0974000000097</v>
      </c>
      <c r="L16" s="29">
        <v>3532.2993200000474</v>
      </c>
      <c r="M16" s="29">
        <v>2990.2332900000338</v>
      </c>
      <c r="N16" s="29">
        <v>4151</v>
      </c>
      <c r="O16" s="29">
        <v>4762.6484799999025</v>
      </c>
      <c r="P16" s="29">
        <v>15436.181089999984</v>
      </c>
      <c r="Q16" s="29">
        <v>3252.3129699999904</v>
      </c>
      <c r="R16" s="29">
        <v>1944</v>
      </c>
      <c r="S16" s="29">
        <v>782</v>
      </c>
      <c r="T16" s="29">
        <v>1396</v>
      </c>
      <c r="U16" s="29">
        <v>7374.3129699999899</v>
      </c>
      <c r="V16" s="29">
        <v>876</v>
      </c>
      <c r="W16" s="29">
        <v>1191</v>
      </c>
      <c r="X16" s="29">
        <v>1262</v>
      </c>
      <c r="Y16" s="29">
        <v>2165</v>
      </c>
      <c r="Z16" s="29">
        <v>5494</v>
      </c>
      <c r="AA16" s="29">
        <v>1068</v>
      </c>
      <c r="AB16" s="29">
        <v>1343</v>
      </c>
      <c r="AC16" s="29">
        <v>238</v>
      </c>
      <c r="AD16" s="29">
        <v>660</v>
      </c>
      <c r="AE16" s="29">
        <v>3309</v>
      </c>
      <c r="AF16" s="29">
        <v>644</v>
      </c>
      <c r="AG16" s="29">
        <v>442</v>
      </c>
      <c r="AH16" s="29">
        <v>867</v>
      </c>
      <c r="AI16" s="29">
        <v>665</v>
      </c>
      <c r="AJ16" s="29">
        <v>2618</v>
      </c>
      <c r="AK16" s="29">
        <v>1609</v>
      </c>
      <c r="AL16" s="29">
        <v>606</v>
      </c>
      <c r="AM16" s="29">
        <v>350</v>
      </c>
      <c r="AN16" s="29">
        <v>2374</v>
      </c>
      <c r="AO16" s="29">
        <v>4939</v>
      </c>
      <c r="AP16" s="29">
        <v>813</v>
      </c>
      <c r="AQ16" s="29">
        <v>287</v>
      </c>
      <c r="AR16" s="29">
        <v>294</v>
      </c>
      <c r="AS16" s="29">
        <v>491</v>
      </c>
      <c r="AT16" s="29">
        <v>1885</v>
      </c>
      <c r="AU16" s="29">
        <v>417</v>
      </c>
      <c r="AV16" s="29">
        <v>640</v>
      </c>
      <c r="AW16" s="29">
        <v>476</v>
      </c>
      <c r="AX16" s="29">
        <v>116</v>
      </c>
      <c r="AY16" s="29">
        <v>1649</v>
      </c>
      <c r="AZ16" s="29">
        <v>171</v>
      </c>
      <c r="BA16" s="29">
        <v>246</v>
      </c>
      <c r="BB16" s="29">
        <v>177</v>
      </c>
      <c r="BC16" s="29">
        <v>99</v>
      </c>
      <c r="BD16" s="29">
        <v>2657</v>
      </c>
      <c r="BE16" s="29">
        <v>2065</v>
      </c>
      <c r="BF16" s="29">
        <v>1247.7809698060009</v>
      </c>
      <c r="BG16" s="29">
        <v>1139.2605201940023</v>
      </c>
      <c r="BH16" s="29">
        <v>758</v>
      </c>
      <c r="BI16" s="29">
        <v>1256</v>
      </c>
      <c r="BJ16" s="29">
        <v>11831</v>
      </c>
      <c r="BK16" s="29">
        <v>-5105</v>
      </c>
      <c r="BL16" s="29">
        <v>3828</v>
      </c>
      <c r="BM16" s="29">
        <v>3958</v>
      </c>
      <c r="BN16" s="29">
        <v>2965</v>
      </c>
    </row>
    <row r="17" spans="1:14" ht="15" customHeight="1">
      <c r="A17" s="40"/>
    </row>
    <row r="18" spans="1:14" ht="15" customHeight="1">
      <c r="A18" s="40"/>
    </row>
    <row r="19" spans="1:14" ht="45">
      <c r="A19" s="4" t="s">
        <v>190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60"/>
      <c r="B21" s="160"/>
      <c r="C21" s="160"/>
      <c r="D21" s="160"/>
      <c r="E21" s="160"/>
      <c r="F21" s="160"/>
      <c r="G21" s="160"/>
      <c r="H21" s="160"/>
      <c r="I21" s="160"/>
    </row>
    <row r="22" spans="1:14">
      <c r="A22" s="160"/>
    </row>
    <row r="23" spans="1:14">
      <c r="A23" s="160"/>
    </row>
    <row r="24" spans="1:14">
      <c r="A24" s="1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47"/>
  <sheetViews>
    <sheetView showGridLines="0" workbookViewId="0">
      <pane xSplit="1" ySplit="1" topLeftCell="AQ26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0" style="46" bestFit="1" customWidth="1"/>
    <col min="2" max="43" width="9.140625" style="46" customWidth="1"/>
    <col min="44" max="16384" width="9.140625" style="46"/>
  </cols>
  <sheetData>
    <row r="1" spans="1:56" ht="24.95" customHeight="1">
      <c r="A1" s="38" t="s">
        <v>111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22</v>
      </c>
      <c r="L1" s="30" t="s">
        <v>23</v>
      </c>
      <c r="M1" s="30" t="s">
        <v>24</v>
      </c>
      <c r="N1" s="30" t="s">
        <v>25</v>
      </c>
      <c r="O1" s="30" t="s">
        <v>26</v>
      </c>
      <c r="P1" s="30" t="s">
        <v>27</v>
      </c>
      <c r="Q1" s="30" t="s">
        <v>28</v>
      </c>
      <c r="R1" s="30" t="s">
        <v>29</v>
      </c>
      <c r="S1" s="30" t="s">
        <v>30</v>
      </c>
      <c r="T1" s="30" t="s">
        <v>31</v>
      </c>
      <c r="U1" s="30" t="s">
        <v>32</v>
      </c>
      <c r="V1" s="30" t="s">
        <v>33</v>
      </c>
      <c r="W1" s="30" t="s">
        <v>34</v>
      </c>
      <c r="X1" s="30" t="s">
        <v>35</v>
      </c>
      <c r="Y1" s="30" t="s">
        <v>4</v>
      </c>
      <c r="Z1" s="30" t="s">
        <v>36</v>
      </c>
      <c r="AA1" s="30" t="s">
        <v>37</v>
      </c>
      <c r="AB1" s="30" t="s">
        <v>38</v>
      </c>
      <c r="AC1" s="30" t="s">
        <v>5</v>
      </c>
      <c r="AD1" s="30" t="s">
        <v>109</v>
      </c>
      <c r="AE1" s="30" t="s">
        <v>124</v>
      </c>
      <c r="AF1" s="30" t="s">
        <v>129</v>
      </c>
      <c r="AG1" s="30" t="s">
        <v>131</v>
      </c>
      <c r="AH1" s="30" t="s">
        <v>132</v>
      </c>
      <c r="AI1" s="30" t="s">
        <v>136</v>
      </c>
      <c r="AJ1" s="30" t="s">
        <v>147</v>
      </c>
      <c r="AK1" s="30" t="s">
        <v>148</v>
      </c>
      <c r="AL1" s="30" t="s">
        <v>163</v>
      </c>
      <c r="AM1" s="30" t="s">
        <v>166</v>
      </c>
      <c r="AN1" s="30" t="s">
        <v>171</v>
      </c>
      <c r="AO1" s="30" t="s">
        <v>174</v>
      </c>
      <c r="AP1" s="30" t="s">
        <v>177</v>
      </c>
      <c r="AQ1" s="30" t="s">
        <v>184</v>
      </c>
      <c r="AR1" s="30" t="s">
        <v>186</v>
      </c>
      <c r="AS1" s="30" t="s">
        <v>195</v>
      </c>
      <c r="AT1" s="30" t="s">
        <v>199</v>
      </c>
      <c r="AU1" s="30" t="s">
        <v>203</v>
      </c>
      <c r="AV1" s="30" t="s">
        <v>209</v>
      </c>
      <c r="AW1" s="30" t="s">
        <v>215</v>
      </c>
      <c r="AX1" s="30" t="s">
        <v>221</v>
      </c>
      <c r="AY1" s="30" t="s">
        <v>227</v>
      </c>
      <c r="AZ1" s="30" t="s">
        <v>230</v>
      </c>
      <c r="BA1" s="30" t="s">
        <v>234</v>
      </c>
      <c r="BB1" s="30" t="s">
        <v>238</v>
      </c>
      <c r="BC1" s="30" t="s">
        <v>311</v>
      </c>
      <c r="BD1" s="30" t="s">
        <v>316</v>
      </c>
    </row>
    <row r="2" spans="1:56">
      <c r="A2" s="74" t="s">
        <v>67</v>
      </c>
      <c r="B2" s="108">
        <v>15771.689999999995</v>
      </c>
      <c r="C2" s="109">
        <v>16253.969999999994</v>
      </c>
      <c r="D2" s="108">
        <v>17154.629999999994</v>
      </c>
      <c r="E2" s="108">
        <v>18012.906666666659</v>
      </c>
      <c r="F2" s="108">
        <v>18008.796666666658</v>
      </c>
      <c r="G2" s="108">
        <v>18407.816666666658</v>
      </c>
      <c r="H2" s="108">
        <v>19734.82666666666</v>
      </c>
      <c r="I2" s="108">
        <v>21821.266666666663</v>
      </c>
      <c r="J2" s="108">
        <v>22084.196666666663</v>
      </c>
      <c r="K2" s="108">
        <v>23111.556666666664</v>
      </c>
      <c r="L2" s="108">
        <v>24531.046666666658</v>
      </c>
      <c r="M2" s="108">
        <v>26542.976666666658</v>
      </c>
      <c r="N2" s="108">
        <v>26659.016666666656</v>
      </c>
      <c r="O2" s="108">
        <v>27996.136666666658</v>
      </c>
      <c r="P2" s="108">
        <v>28998.946666666656</v>
      </c>
      <c r="Q2" s="108">
        <v>31848.156666666659</v>
      </c>
      <c r="R2" s="108">
        <v>32137.546666666658</v>
      </c>
      <c r="S2" s="108">
        <v>32380.886666666658</v>
      </c>
      <c r="T2" s="108">
        <v>32858.986666666657</v>
      </c>
      <c r="U2" s="108">
        <v>35640.576666666653</v>
      </c>
      <c r="V2" s="108">
        <v>35735.426666666659</v>
      </c>
      <c r="W2" s="108">
        <v>35235.426666666652</v>
      </c>
      <c r="X2" s="108">
        <v>36052.796666666654</v>
      </c>
      <c r="Y2" s="108">
        <v>37342.106666666659</v>
      </c>
      <c r="Z2" s="108">
        <v>37296.496666666659</v>
      </c>
      <c r="AA2" s="108">
        <v>37653.316666666666</v>
      </c>
      <c r="AB2" s="108">
        <v>37687.266666666663</v>
      </c>
      <c r="AC2" s="108">
        <v>38827.856666666659</v>
      </c>
      <c r="AD2" s="108">
        <v>38622.996666666659</v>
      </c>
      <c r="AE2" s="108">
        <v>38929.53666666666</v>
      </c>
      <c r="AF2" s="108">
        <v>39350.836666666655</v>
      </c>
      <c r="AG2" s="108">
        <v>41211.07666666666</v>
      </c>
      <c r="AH2" s="110">
        <v>41487.486666666657</v>
      </c>
      <c r="AI2" s="109">
        <v>42044.28666666666</v>
      </c>
      <c r="AJ2" s="109">
        <v>42504</v>
      </c>
      <c r="AK2" s="109">
        <v>43964.506666666661</v>
      </c>
      <c r="AL2" s="109">
        <v>44086.246666666659</v>
      </c>
      <c r="AM2" s="109">
        <v>44321.736666666664</v>
      </c>
      <c r="AN2" s="109">
        <v>44834.766666666663</v>
      </c>
      <c r="AO2" s="109">
        <v>45925.136666666658</v>
      </c>
      <c r="AP2" s="109">
        <v>46265.386666666658</v>
      </c>
      <c r="AQ2" s="109">
        <v>45544.246666666666</v>
      </c>
      <c r="AR2" s="109">
        <v>45012.266666666663</v>
      </c>
      <c r="AS2" s="109">
        <v>56461.21666666666</v>
      </c>
      <c r="AT2" s="109">
        <v>56905.726666666655</v>
      </c>
      <c r="AU2" s="109">
        <v>58198.996666666666</v>
      </c>
      <c r="AV2" s="109">
        <v>59917.456666666658</v>
      </c>
      <c r="AW2" s="109">
        <v>64181.516666666663</v>
      </c>
      <c r="AX2" s="109">
        <v>64172.426666666666</v>
      </c>
      <c r="AY2" s="109">
        <v>65903.616666666669</v>
      </c>
      <c r="AZ2" s="109">
        <v>66406.236666666664</v>
      </c>
      <c r="BA2" s="109">
        <v>69606.606666666659</v>
      </c>
      <c r="BB2" s="109">
        <v>69204.056666666656</v>
      </c>
      <c r="BC2" s="109">
        <v>69458.176666666652</v>
      </c>
      <c r="BD2" s="109">
        <v>69859.766666666663</v>
      </c>
    </row>
    <row r="3" spans="1:56">
      <c r="A3" s="111" t="s">
        <v>68</v>
      </c>
      <c r="B3" s="112">
        <v>13629.879999999996</v>
      </c>
      <c r="C3" s="112">
        <v>13783.519999999995</v>
      </c>
      <c r="D3" s="112">
        <v>14280.699999999993</v>
      </c>
      <c r="E3" s="112">
        <v>15046.016666666659</v>
      </c>
      <c r="F3" s="112">
        <v>15041.906666666659</v>
      </c>
      <c r="G3" s="112">
        <v>15289.936666666659</v>
      </c>
      <c r="H3" s="112">
        <v>15920.70666666666</v>
      </c>
      <c r="I3" s="112">
        <v>17135.14666666666</v>
      </c>
      <c r="J3" s="112">
        <v>17330.346666666661</v>
      </c>
      <c r="K3" s="112">
        <v>18004.706666666661</v>
      </c>
      <c r="L3" s="112">
        <v>19124.766666666659</v>
      </c>
      <c r="M3" s="112">
        <v>20645.926666666659</v>
      </c>
      <c r="N3" s="112">
        <v>20730.796666666658</v>
      </c>
      <c r="O3" s="112">
        <v>22153.906666666659</v>
      </c>
      <c r="P3" s="112">
        <v>23174.276666666658</v>
      </c>
      <c r="Q3" s="112">
        <v>25261.676666666659</v>
      </c>
      <c r="R3" s="112">
        <v>25497.856666666659</v>
      </c>
      <c r="S3" s="112">
        <v>26055.566666666658</v>
      </c>
      <c r="T3" s="112">
        <v>26472.266666666656</v>
      </c>
      <c r="U3" s="112">
        <v>28465.976666666655</v>
      </c>
      <c r="V3" s="112">
        <v>28337.266666666659</v>
      </c>
      <c r="W3" s="112">
        <v>28744.446666666652</v>
      </c>
      <c r="X3" s="112">
        <v>29648.696666666652</v>
      </c>
      <c r="Y3" s="112">
        <v>31087.466666666656</v>
      </c>
      <c r="Z3" s="112">
        <v>31032.856666666659</v>
      </c>
      <c r="AA3" s="112">
        <v>31130.856666666663</v>
      </c>
      <c r="AB3" s="112">
        <v>31409.506666666661</v>
      </c>
      <c r="AC3" s="112">
        <v>32440.39666666666</v>
      </c>
      <c r="AD3" s="112">
        <v>32374.366666666661</v>
      </c>
      <c r="AE3" s="112">
        <v>32659.616666666661</v>
      </c>
      <c r="AF3" s="112">
        <v>33028.916666666657</v>
      </c>
      <c r="AG3" s="112">
        <v>34925.136666666658</v>
      </c>
      <c r="AH3" s="113">
        <v>35245.506666666653</v>
      </c>
      <c r="AI3" s="113">
        <v>35567.32666666666</v>
      </c>
      <c r="AJ3" s="113">
        <v>36075</v>
      </c>
      <c r="AK3" s="113">
        <v>37690.516666666663</v>
      </c>
      <c r="AL3" s="113">
        <v>37703.856666666659</v>
      </c>
      <c r="AM3" s="113">
        <v>37768.266666666663</v>
      </c>
      <c r="AN3" s="113">
        <v>38738.78666666666</v>
      </c>
      <c r="AO3" s="113">
        <v>39751.956666666658</v>
      </c>
      <c r="AP3" s="113">
        <v>39793.606666666659</v>
      </c>
      <c r="AQ3" s="113">
        <v>39301.766666666663</v>
      </c>
      <c r="AR3" s="113">
        <v>38815.78666666666</v>
      </c>
      <c r="AS3" s="113">
        <v>42176.176666666659</v>
      </c>
      <c r="AT3" s="113">
        <v>42620.686666666654</v>
      </c>
      <c r="AU3" s="113">
        <v>43817.706666666665</v>
      </c>
      <c r="AV3" s="113">
        <v>44711.14666666666</v>
      </c>
      <c r="AW3" s="113">
        <v>47844.246666666659</v>
      </c>
      <c r="AX3" s="113">
        <v>47377.836666666662</v>
      </c>
      <c r="AY3" s="113">
        <v>47901.466666666667</v>
      </c>
      <c r="AZ3" s="113">
        <v>47996.346666666665</v>
      </c>
      <c r="BA3" s="113">
        <v>49660.476666666655</v>
      </c>
      <c r="BB3" s="113">
        <v>49470.436666666654</v>
      </c>
      <c r="BC3" s="113">
        <v>48848.496666666659</v>
      </c>
      <c r="BD3" s="113">
        <v>49305.796666666662</v>
      </c>
    </row>
    <row r="4" spans="1:56">
      <c r="A4" s="114" t="s">
        <v>69</v>
      </c>
      <c r="B4" s="112">
        <v>2141.81</v>
      </c>
      <c r="C4" s="112">
        <v>2470.4499999999998</v>
      </c>
      <c r="D4" s="112">
        <v>2873.93</v>
      </c>
      <c r="E4" s="112">
        <v>2966.8899999999994</v>
      </c>
      <c r="F4" s="112">
        <v>2966.8899999999994</v>
      </c>
      <c r="G4" s="112">
        <v>3117.88</v>
      </c>
      <c r="H4" s="112">
        <v>3814.1200000000008</v>
      </c>
      <c r="I4" s="112">
        <v>4686.1200000000008</v>
      </c>
      <c r="J4" s="112">
        <v>4753.8500000000004</v>
      </c>
      <c r="K4" s="112">
        <v>5106.8500000000004</v>
      </c>
      <c r="L4" s="112">
        <v>5406.28</v>
      </c>
      <c r="M4" s="112">
        <v>5897.0499999999993</v>
      </c>
      <c r="N4" s="112">
        <v>5928.2199999999993</v>
      </c>
      <c r="O4" s="112">
        <v>5842.23</v>
      </c>
      <c r="P4" s="112">
        <v>5824.67</v>
      </c>
      <c r="Q4" s="112">
        <v>6586.48</v>
      </c>
      <c r="R4" s="112">
        <v>6639.6899999999987</v>
      </c>
      <c r="S4" s="112">
        <v>6325.32</v>
      </c>
      <c r="T4" s="112">
        <v>6386.7199999999993</v>
      </c>
      <c r="U4" s="112">
        <v>7174.6</v>
      </c>
      <c r="V4" s="112">
        <v>7398.1599999999989</v>
      </c>
      <c r="W4" s="112">
        <v>6490.98</v>
      </c>
      <c r="X4" s="112">
        <v>6404.0999999999995</v>
      </c>
      <c r="Y4" s="112">
        <v>6254.6399999999994</v>
      </c>
      <c r="Z4" s="112">
        <v>6263.6399999999994</v>
      </c>
      <c r="AA4" s="112">
        <v>6522.46</v>
      </c>
      <c r="AB4" s="112">
        <v>6277.7599999999993</v>
      </c>
      <c r="AC4" s="112">
        <v>6387.4599999999991</v>
      </c>
      <c r="AD4" s="112">
        <v>6248.63</v>
      </c>
      <c r="AE4" s="112">
        <v>6269.9199999999992</v>
      </c>
      <c r="AF4" s="112">
        <v>6321.9199999999992</v>
      </c>
      <c r="AG4" s="112">
        <v>6285.9400000000014</v>
      </c>
      <c r="AH4" s="113">
        <v>6241.9800000000005</v>
      </c>
      <c r="AI4" s="113">
        <v>6476.96</v>
      </c>
      <c r="AJ4" s="113">
        <v>6429</v>
      </c>
      <c r="AK4" s="113">
        <v>6273.99</v>
      </c>
      <c r="AL4" s="113">
        <v>6382.39</v>
      </c>
      <c r="AM4" s="113">
        <v>6553.4700000000021</v>
      </c>
      <c r="AN4" s="113">
        <v>6095.9800000000023</v>
      </c>
      <c r="AO4" s="113">
        <v>6173.1800000000012</v>
      </c>
      <c r="AP4" s="113">
        <v>6471.7800000000007</v>
      </c>
      <c r="AQ4" s="113">
        <v>6242.4800000000014</v>
      </c>
      <c r="AR4" s="113">
        <v>6196.4800000000014</v>
      </c>
      <c r="AS4" s="113">
        <v>14285.04</v>
      </c>
      <c r="AT4" s="113">
        <v>14285.04</v>
      </c>
      <c r="AU4" s="113">
        <v>14381.29</v>
      </c>
      <c r="AV4" s="113">
        <v>15206.31</v>
      </c>
      <c r="AW4" s="113">
        <v>16337.27</v>
      </c>
      <c r="AX4" s="113">
        <v>16794.59</v>
      </c>
      <c r="AY4" s="113">
        <v>18002.150000000001</v>
      </c>
      <c r="AZ4" s="113">
        <v>18409.89</v>
      </c>
      <c r="BA4" s="113">
        <v>19946.129999999997</v>
      </c>
      <c r="BB4" s="113">
        <v>19733.62</v>
      </c>
      <c r="BC4" s="113">
        <v>20609.679999999997</v>
      </c>
      <c r="BD4" s="113">
        <v>20553.97</v>
      </c>
    </row>
    <row r="5" spans="1:56">
      <c r="A5" s="74" t="s">
        <v>70</v>
      </c>
      <c r="B5" s="115">
        <v>267</v>
      </c>
      <c r="C5" s="115">
        <v>273</v>
      </c>
      <c r="D5" s="115">
        <v>280</v>
      </c>
      <c r="E5" s="115">
        <v>296</v>
      </c>
      <c r="F5" s="115">
        <v>296</v>
      </c>
      <c r="G5" s="115">
        <v>300</v>
      </c>
      <c r="H5" s="115">
        <v>311</v>
      </c>
      <c r="I5" s="115">
        <v>334</v>
      </c>
      <c r="J5" s="115">
        <v>338</v>
      </c>
      <c r="K5" s="115">
        <v>351</v>
      </c>
      <c r="L5" s="115">
        <v>368</v>
      </c>
      <c r="M5" s="115">
        <v>390</v>
      </c>
      <c r="N5" s="115">
        <v>391</v>
      </c>
      <c r="O5" s="115">
        <v>408</v>
      </c>
      <c r="P5" s="115">
        <v>420</v>
      </c>
      <c r="Q5" s="115">
        <v>449</v>
      </c>
      <c r="R5" s="115">
        <v>452</v>
      </c>
      <c r="S5" s="115">
        <v>461</v>
      </c>
      <c r="T5" s="115">
        <v>481</v>
      </c>
      <c r="U5" s="115">
        <v>508</v>
      </c>
      <c r="V5" s="115">
        <v>508</v>
      </c>
      <c r="W5" s="115">
        <v>511</v>
      </c>
      <c r="X5" s="115">
        <v>519</v>
      </c>
      <c r="Y5" s="115">
        <v>537</v>
      </c>
      <c r="Z5" s="115">
        <v>536</v>
      </c>
      <c r="AA5" s="115">
        <v>537</v>
      </c>
      <c r="AB5" s="115">
        <v>537</v>
      </c>
      <c r="AC5" s="115">
        <v>558</v>
      </c>
      <c r="AD5" s="116">
        <v>555</v>
      </c>
      <c r="AE5" s="116">
        <v>560</v>
      </c>
      <c r="AF5" s="116">
        <v>569</v>
      </c>
      <c r="AG5" s="116">
        <v>611</v>
      </c>
      <c r="AH5" s="117">
        <v>622</v>
      </c>
      <c r="AI5" s="117">
        <v>627</v>
      </c>
      <c r="AJ5" s="117">
        <v>640</v>
      </c>
      <c r="AK5" s="117">
        <v>673</v>
      </c>
      <c r="AL5" s="117">
        <v>677</v>
      </c>
      <c r="AM5" s="117">
        <v>681</v>
      </c>
      <c r="AN5" s="117">
        <v>700</v>
      </c>
      <c r="AO5" s="117">
        <v>737</v>
      </c>
      <c r="AP5" s="117">
        <v>739</v>
      </c>
      <c r="AQ5" s="117">
        <v>730</v>
      </c>
      <c r="AR5" s="117">
        <v>724</v>
      </c>
      <c r="AS5" s="117">
        <v>880</v>
      </c>
      <c r="AT5" s="117">
        <v>872</v>
      </c>
      <c r="AU5" s="117">
        <v>879</v>
      </c>
      <c r="AV5" s="117">
        <v>883</v>
      </c>
      <c r="AW5" s="117">
        <v>930</v>
      </c>
      <c r="AX5" s="117">
        <v>914</v>
      </c>
      <c r="AY5" s="117">
        <v>939</v>
      </c>
      <c r="AZ5" s="117">
        <v>952</v>
      </c>
      <c r="BA5" s="117">
        <v>1002</v>
      </c>
      <c r="BB5" s="117">
        <v>994</v>
      </c>
      <c r="BC5" s="117">
        <v>993</v>
      </c>
      <c r="BD5" s="117">
        <v>993</v>
      </c>
    </row>
    <row r="6" spans="1:56">
      <c r="A6" s="118" t="s">
        <v>71</v>
      </c>
      <c r="B6" s="119">
        <v>245</v>
      </c>
      <c r="C6" s="119">
        <v>248</v>
      </c>
      <c r="D6" s="119">
        <v>253</v>
      </c>
      <c r="E6" s="119">
        <v>267</v>
      </c>
      <c r="F6" s="119">
        <v>267</v>
      </c>
      <c r="G6" s="119">
        <v>269</v>
      </c>
      <c r="H6" s="119">
        <v>275</v>
      </c>
      <c r="I6" s="119">
        <v>289</v>
      </c>
      <c r="J6" s="119">
        <v>292</v>
      </c>
      <c r="K6" s="119">
        <v>301</v>
      </c>
      <c r="L6" s="119">
        <v>316</v>
      </c>
      <c r="M6" s="119">
        <v>334</v>
      </c>
      <c r="N6" s="119">
        <v>335</v>
      </c>
      <c r="O6" s="119">
        <v>353</v>
      </c>
      <c r="P6" s="119">
        <v>365</v>
      </c>
      <c r="Q6" s="119">
        <v>395</v>
      </c>
      <c r="R6" s="119">
        <v>399</v>
      </c>
      <c r="S6" s="119">
        <v>411</v>
      </c>
      <c r="T6" s="119">
        <v>430</v>
      </c>
      <c r="U6" s="119">
        <v>455</v>
      </c>
      <c r="V6" s="119">
        <v>455</v>
      </c>
      <c r="W6" s="119">
        <v>460</v>
      </c>
      <c r="X6" s="119">
        <v>469</v>
      </c>
      <c r="Y6" s="119">
        <v>489</v>
      </c>
      <c r="Z6" s="119">
        <v>488</v>
      </c>
      <c r="AA6" s="119">
        <v>489</v>
      </c>
      <c r="AB6" s="119">
        <v>492</v>
      </c>
      <c r="AC6" s="119">
        <v>510</v>
      </c>
      <c r="AD6" s="119">
        <v>509</v>
      </c>
      <c r="AE6" s="119">
        <v>513</v>
      </c>
      <c r="AF6" s="119">
        <v>520</v>
      </c>
      <c r="AG6" s="119">
        <v>563</v>
      </c>
      <c r="AH6" s="119">
        <v>571</v>
      </c>
      <c r="AI6" s="119">
        <v>579</v>
      </c>
      <c r="AJ6" s="119">
        <v>590</v>
      </c>
      <c r="AK6" s="119">
        <v>628</v>
      </c>
      <c r="AL6" s="119">
        <v>632</v>
      </c>
      <c r="AM6" s="119">
        <v>636</v>
      </c>
      <c r="AN6" s="119">
        <v>658</v>
      </c>
      <c r="AO6" s="119">
        <v>693</v>
      </c>
      <c r="AP6" s="119">
        <v>693</v>
      </c>
      <c r="AQ6" s="119">
        <v>682</v>
      </c>
      <c r="AR6" s="119">
        <v>676</v>
      </c>
      <c r="AS6" s="119">
        <v>753</v>
      </c>
      <c r="AT6" s="119">
        <v>743</v>
      </c>
      <c r="AU6" s="119">
        <v>746</v>
      </c>
      <c r="AV6" s="119">
        <v>743</v>
      </c>
      <c r="AW6" s="119">
        <v>777</v>
      </c>
      <c r="AX6" s="119">
        <v>767</v>
      </c>
      <c r="AY6" s="119">
        <v>777</v>
      </c>
      <c r="AZ6" s="119">
        <v>783</v>
      </c>
      <c r="BA6" s="119">
        <v>817</v>
      </c>
      <c r="BB6" s="119">
        <v>811</v>
      </c>
      <c r="BC6" s="119">
        <v>805</v>
      </c>
      <c r="BD6" s="119">
        <v>806</v>
      </c>
    </row>
    <row r="7" spans="1:56">
      <c r="A7" s="120" t="s">
        <v>44</v>
      </c>
      <c r="B7" s="113">
        <v>243</v>
      </c>
      <c r="C7" s="113">
        <v>247</v>
      </c>
      <c r="D7" s="113">
        <v>252</v>
      </c>
      <c r="E7" s="113">
        <v>266</v>
      </c>
      <c r="F7" s="113">
        <v>266</v>
      </c>
      <c r="G7" s="113">
        <v>268</v>
      </c>
      <c r="H7" s="113">
        <v>273</v>
      </c>
      <c r="I7" s="113">
        <v>288</v>
      </c>
      <c r="J7" s="113">
        <v>290</v>
      </c>
      <c r="K7" s="113">
        <v>295</v>
      </c>
      <c r="L7" s="113">
        <v>300</v>
      </c>
      <c r="M7" s="113">
        <v>311</v>
      </c>
      <c r="N7" s="113">
        <v>312</v>
      </c>
      <c r="O7" s="113">
        <v>324</v>
      </c>
      <c r="P7" s="113">
        <v>328</v>
      </c>
      <c r="Q7" s="113">
        <v>340</v>
      </c>
      <c r="R7" s="113">
        <v>341</v>
      </c>
      <c r="S7" s="113">
        <v>342</v>
      </c>
      <c r="T7" s="113">
        <v>346</v>
      </c>
      <c r="U7" s="113">
        <v>359</v>
      </c>
      <c r="V7" s="113">
        <v>356</v>
      </c>
      <c r="W7" s="113">
        <v>356</v>
      </c>
      <c r="X7" s="113">
        <v>360</v>
      </c>
      <c r="Y7" s="113">
        <v>367</v>
      </c>
      <c r="Z7" s="113">
        <v>366</v>
      </c>
      <c r="AA7" s="113">
        <v>365</v>
      </c>
      <c r="AB7" s="113">
        <v>365</v>
      </c>
      <c r="AC7" s="113">
        <v>369</v>
      </c>
      <c r="AD7" s="113">
        <v>368</v>
      </c>
      <c r="AE7" s="113">
        <v>369</v>
      </c>
      <c r="AF7" s="113">
        <v>369</v>
      </c>
      <c r="AG7" s="113">
        <v>382</v>
      </c>
      <c r="AH7" s="113">
        <v>385</v>
      </c>
      <c r="AI7" s="121">
        <v>388</v>
      </c>
      <c r="AJ7" s="121">
        <v>393</v>
      </c>
      <c r="AK7" s="121">
        <v>405</v>
      </c>
      <c r="AL7" s="121">
        <v>405</v>
      </c>
      <c r="AM7" s="121">
        <v>406</v>
      </c>
      <c r="AN7" s="121">
        <v>419</v>
      </c>
      <c r="AO7" s="121">
        <v>432</v>
      </c>
      <c r="AP7" s="121">
        <v>432</v>
      </c>
      <c r="AQ7" s="121">
        <v>428</v>
      </c>
      <c r="AR7" s="121">
        <v>423</v>
      </c>
      <c r="AS7" s="121">
        <v>451</v>
      </c>
      <c r="AT7" s="121">
        <v>441</v>
      </c>
      <c r="AU7" s="121">
        <v>437</v>
      </c>
      <c r="AV7" s="121">
        <v>429</v>
      </c>
      <c r="AW7" s="121">
        <v>433</v>
      </c>
      <c r="AX7" s="121">
        <v>431</v>
      </c>
      <c r="AY7" s="121">
        <v>430</v>
      </c>
      <c r="AZ7" s="121">
        <v>431</v>
      </c>
      <c r="BA7" s="121">
        <v>439</v>
      </c>
      <c r="BB7" s="121">
        <v>430</v>
      </c>
      <c r="BC7" s="121">
        <v>421</v>
      </c>
      <c r="BD7" s="121">
        <v>417</v>
      </c>
    </row>
    <row r="8" spans="1:56">
      <c r="A8" s="120" t="s">
        <v>48</v>
      </c>
      <c r="B8" s="113">
        <v>1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2</v>
      </c>
      <c r="I8" s="113">
        <v>1</v>
      </c>
      <c r="J8" s="113">
        <v>2</v>
      </c>
      <c r="K8" s="113">
        <v>6</v>
      </c>
      <c r="L8" s="113">
        <v>16</v>
      </c>
      <c r="M8" s="113">
        <v>23</v>
      </c>
      <c r="N8" s="113">
        <v>23</v>
      </c>
      <c r="O8" s="113">
        <v>29</v>
      </c>
      <c r="P8" s="113">
        <v>35</v>
      </c>
      <c r="Q8" s="113">
        <v>40</v>
      </c>
      <c r="R8" s="113">
        <v>41</v>
      </c>
      <c r="S8" s="113">
        <v>43</v>
      </c>
      <c r="T8" s="113">
        <v>44</v>
      </c>
      <c r="U8" s="113">
        <v>46</v>
      </c>
      <c r="V8" s="113">
        <v>46</v>
      </c>
      <c r="W8" s="113">
        <v>48</v>
      </c>
      <c r="X8" s="113">
        <v>48</v>
      </c>
      <c r="Y8" s="113">
        <v>52</v>
      </c>
      <c r="Z8" s="113">
        <v>52</v>
      </c>
      <c r="AA8" s="113">
        <v>52</v>
      </c>
      <c r="AB8" s="113">
        <v>55</v>
      </c>
      <c r="AC8" s="113">
        <v>61</v>
      </c>
      <c r="AD8" s="113">
        <v>61</v>
      </c>
      <c r="AE8" s="113">
        <v>61</v>
      </c>
      <c r="AF8" s="113">
        <v>62</v>
      </c>
      <c r="AG8" s="113">
        <v>67</v>
      </c>
      <c r="AH8" s="113">
        <v>67</v>
      </c>
      <c r="AI8" s="113">
        <v>67</v>
      </c>
      <c r="AJ8" s="113">
        <v>68</v>
      </c>
      <c r="AK8" s="113">
        <v>73</v>
      </c>
      <c r="AL8" s="113">
        <v>74</v>
      </c>
      <c r="AM8" s="113">
        <v>73</v>
      </c>
      <c r="AN8" s="113">
        <v>73</v>
      </c>
      <c r="AO8" s="113">
        <v>72</v>
      </c>
      <c r="AP8" s="113">
        <v>70</v>
      </c>
      <c r="AQ8" s="113">
        <v>68</v>
      </c>
      <c r="AR8" s="113">
        <v>67</v>
      </c>
      <c r="AS8" s="113">
        <v>68</v>
      </c>
      <c r="AT8" s="113">
        <v>67</v>
      </c>
      <c r="AU8" s="113">
        <v>62</v>
      </c>
      <c r="AV8" s="113">
        <v>64</v>
      </c>
      <c r="AW8" s="113">
        <v>64</v>
      </c>
      <c r="AX8" s="113">
        <v>62</v>
      </c>
      <c r="AY8" s="113">
        <v>62</v>
      </c>
      <c r="AZ8" s="113">
        <v>62</v>
      </c>
      <c r="BA8" s="113">
        <v>62</v>
      </c>
      <c r="BB8" s="113">
        <v>61</v>
      </c>
      <c r="BC8" s="113">
        <v>60</v>
      </c>
      <c r="BD8" s="113">
        <v>61</v>
      </c>
    </row>
    <row r="9" spans="1:56">
      <c r="A9" s="120" t="s">
        <v>49</v>
      </c>
      <c r="B9" s="113">
        <v>1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2</v>
      </c>
      <c r="Q9" s="113">
        <v>15</v>
      </c>
      <c r="R9" s="113">
        <v>17</v>
      </c>
      <c r="S9" s="113">
        <v>26</v>
      </c>
      <c r="T9" s="113">
        <v>40</v>
      </c>
      <c r="U9" s="113">
        <v>50</v>
      </c>
      <c r="V9" s="113">
        <v>53</v>
      </c>
      <c r="W9" s="113">
        <v>56</v>
      </c>
      <c r="X9" s="113">
        <v>61</v>
      </c>
      <c r="Y9" s="113">
        <v>70</v>
      </c>
      <c r="Z9" s="113">
        <v>70</v>
      </c>
      <c r="AA9" s="113">
        <v>72</v>
      </c>
      <c r="AB9" s="113">
        <v>72</v>
      </c>
      <c r="AC9" s="113">
        <v>80</v>
      </c>
      <c r="AD9" s="113">
        <v>80</v>
      </c>
      <c r="AE9" s="113">
        <v>83</v>
      </c>
      <c r="AF9" s="113">
        <v>89</v>
      </c>
      <c r="AG9" s="113">
        <v>114</v>
      </c>
      <c r="AH9" s="113">
        <v>119</v>
      </c>
      <c r="AI9" s="113">
        <v>124</v>
      </c>
      <c r="AJ9" s="113">
        <v>129</v>
      </c>
      <c r="AK9" s="113">
        <v>150</v>
      </c>
      <c r="AL9" s="113">
        <v>153</v>
      </c>
      <c r="AM9" s="113">
        <v>157</v>
      </c>
      <c r="AN9" s="113">
        <v>165</v>
      </c>
      <c r="AO9" s="113">
        <v>185</v>
      </c>
      <c r="AP9" s="113">
        <v>184</v>
      </c>
      <c r="AQ9" s="113">
        <v>179</v>
      </c>
      <c r="AR9" s="113">
        <v>179</v>
      </c>
      <c r="AS9" s="113">
        <v>186</v>
      </c>
      <c r="AT9" s="113">
        <v>187</v>
      </c>
      <c r="AU9" s="113">
        <v>192</v>
      </c>
      <c r="AV9" s="113">
        <v>193</v>
      </c>
      <c r="AW9" s="113">
        <v>207</v>
      </c>
      <c r="AX9" s="113">
        <v>204</v>
      </c>
      <c r="AY9" s="113">
        <v>210</v>
      </c>
      <c r="AZ9" s="113">
        <v>215</v>
      </c>
      <c r="BA9" s="113">
        <v>226</v>
      </c>
      <c r="BB9" s="113">
        <v>229</v>
      </c>
      <c r="BC9" s="113">
        <v>230</v>
      </c>
      <c r="BD9" s="113">
        <v>233</v>
      </c>
    </row>
    <row r="10" spans="1:56">
      <c r="A10" s="120" t="s">
        <v>52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>
        <v>1</v>
      </c>
      <c r="AP10" s="135">
        <v>1</v>
      </c>
      <c r="AQ10" s="135">
        <v>1</v>
      </c>
      <c r="AR10" s="135">
        <v>0</v>
      </c>
      <c r="AS10" s="135">
        <v>1</v>
      </c>
      <c r="AT10" s="135">
        <v>1</v>
      </c>
      <c r="AU10" s="135">
        <v>1</v>
      </c>
      <c r="AV10" s="135">
        <v>1</v>
      </c>
      <c r="AW10" s="135">
        <v>1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 t="s">
        <v>54</v>
      </c>
      <c r="BD10" s="135" t="s">
        <v>54</v>
      </c>
    </row>
    <row r="11" spans="1:56">
      <c r="A11" s="120" t="s">
        <v>173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>
        <v>1</v>
      </c>
      <c r="AO11" s="135">
        <v>3</v>
      </c>
      <c r="AP11" s="135">
        <v>3</v>
      </c>
      <c r="AQ11" s="135">
        <v>3</v>
      </c>
      <c r="AR11" s="135">
        <v>3</v>
      </c>
      <c r="AS11" s="135">
        <v>3</v>
      </c>
      <c r="AT11" s="135">
        <v>3</v>
      </c>
      <c r="AU11" s="135">
        <v>3</v>
      </c>
      <c r="AV11" s="135">
        <v>2</v>
      </c>
      <c r="AW11" s="135">
        <v>2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  <c r="BC11" s="135" t="s">
        <v>54</v>
      </c>
      <c r="BD11" s="135" t="s">
        <v>54</v>
      </c>
    </row>
    <row r="12" spans="1:56">
      <c r="A12" s="120" t="s">
        <v>180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>
        <v>3</v>
      </c>
      <c r="AQ12" s="135">
        <v>3</v>
      </c>
      <c r="AR12" s="135">
        <v>4</v>
      </c>
      <c r="AS12" s="135">
        <v>7</v>
      </c>
      <c r="AT12" s="135">
        <v>7</v>
      </c>
      <c r="AU12" s="135">
        <v>9</v>
      </c>
      <c r="AV12" s="135">
        <v>9</v>
      </c>
      <c r="AW12" s="135">
        <v>12</v>
      </c>
      <c r="AX12" s="135">
        <v>12</v>
      </c>
      <c r="AY12" s="135">
        <v>12</v>
      </c>
      <c r="AZ12" s="135">
        <v>12</v>
      </c>
      <c r="BA12" s="135">
        <v>14</v>
      </c>
      <c r="BB12" s="135">
        <v>15</v>
      </c>
      <c r="BC12" s="135">
        <v>16</v>
      </c>
      <c r="BD12" s="135">
        <v>17</v>
      </c>
    </row>
    <row r="13" spans="1:56">
      <c r="A13" s="120" t="s">
        <v>201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>
        <v>37</v>
      </c>
      <c r="AT13" s="135">
        <v>37</v>
      </c>
      <c r="AU13" s="135">
        <v>42</v>
      </c>
      <c r="AV13" s="135">
        <v>44</v>
      </c>
      <c r="AW13" s="135">
        <v>57</v>
      </c>
      <c r="AX13" s="135">
        <v>57</v>
      </c>
      <c r="AY13" s="135">
        <v>62</v>
      </c>
      <c r="AZ13" s="135">
        <v>63</v>
      </c>
      <c r="BA13" s="135">
        <v>75</v>
      </c>
      <c r="BB13" s="135">
        <v>75</v>
      </c>
      <c r="BC13" s="135">
        <v>77</v>
      </c>
      <c r="BD13" s="135">
        <v>78</v>
      </c>
    </row>
    <row r="14" spans="1:56">
      <c r="A14" s="120" t="s">
        <v>237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>
        <v>1</v>
      </c>
      <c r="BB14" s="135">
        <v>1</v>
      </c>
      <c r="BC14" s="135">
        <v>1</v>
      </c>
      <c r="BD14" s="135" t="s">
        <v>54</v>
      </c>
    </row>
    <row r="15" spans="1:56">
      <c r="A15" s="122" t="s">
        <v>72</v>
      </c>
      <c r="B15" s="123">
        <v>22</v>
      </c>
      <c r="C15" s="123">
        <v>25</v>
      </c>
      <c r="D15" s="123">
        <v>27</v>
      </c>
      <c r="E15" s="123">
        <v>29</v>
      </c>
      <c r="F15" s="123">
        <v>29</v>
      </c>
      <c r="G15" s="123">
        <v>31</v>
      </c>
      <c r="H15" s="123">
        <v>36</v>
      </c>
      <c r="I15" s="123">
        <v>45</v>
      </c>
      <c r="J15" s="123">
        <v>46</v>
      </c>
      <c r="K15" s="123">
        <v>50</v>
      </c>
      <c r="L15" s="123">
        <v>52</v>
      </c>
      <c r="M15" s="123">
        <v>56</v>
      </c>
      <c r="N15" s="123">
        <v>56</v>
      </c>
      <c r="O15" s="123">
        <v>55</v>
      </c>
      <c r="P15" s="123">
        <v>55</v>
      </c>
      <c r="Q15" s="123">
        <v>54</v>
      </c>
      <c r="R15" s="123">
        <v>53</v>
      </c>
      <c r="S15" s="123">
        <v>50</v>
      </c>
      <c r="T15" s="123">
        <v>51</v>
      </c>
      <c r="U15" s="123">
        <v>53</v>
      </c>
      <c r="V15" s="123">
        <v>53</v>
      </c>
      <c r="W15" s="123">
        <v>51</v>
      </c>
      <c r="X15" s="123">
        <v>50</v>
      </c>
      <c r="Y15" s="123">
        <v>48</v>
      </c>
      <c r="Z15" s="123">
        <v>48</v>
      </c>
      <c r="AA15" s="123">
        <v>48</v>
      </c>
      <c r="AB15" s="123">
        <v>45</v>
      </c>
      <c r="AC15" s="123">
        <v>48</v>
      </c>
      <c r="AD15" s="123">
        <v>46</v>
      </c>
      <c r="AE15" s="123">
        <v>47</v>
      </c>
      <c r="AF15" s="123">
        <v>49</v>
      </c>
      <c r="AG15" s="123">
        <v>48</v>
      </c>
      <c r="AH15" s="123">
        <v>51</v>
      </c>
      <c r="AI15" s="123">
        <v>48</v>
      </c>
      <c r="AJ15" s="123">
        <v>50</v>
      </c>
      <c r="AK15" s="123">
        <v>45</v>
      </c>
      <c r="AL15" s="123">
        <v>45</v>
      </c>
      <c r="AM15" s="123">
        <v>45</v>
      </c>
      <c r="AN15" s="123">
        <v>42</v>
      </c>
      <c r="AO15" s="123">
        <v>44</v>
      </c>
      <c r="AP15" s="123">
        <v>46</v>
      </c>
      <c r="AQ15" s="123">
        <v>48</v>
      </c>
      <c r="AR15" s="123">
        <v>48</v>
      </c>
      <c r="AS15" s="123">
        <v>127</v>
      </c>
      <c r="AT15" s="123">
        <v>129</v>
      </c>
      <c r="AU15" s="123">
        <v>133</v>
      </c>
      <c r="AV15" s="123">
        <v>140</v>
      </c>
      <c r="AW15" s="123">
        <v>153</v>
      </c>
      <c r="AX15" s="123">
        <v>147</v>
      </c>
      <c r="AY15" s="123">
        <v>162</v>
      </c>
      <c r="AZ15" s="123">
        <v>169</v>
      </c>
      <c r="BA15" s="123">
        <v>185</v>
      </c>
      <c r="BB15" s="123">
        <v>183</v>
      </c>
      <c r="BC15" s="123">
        <v>188</v>
      </c>
      <c r="BD15" s="123">
        <v>187</v>
      </c>
    </row>
    <row r="16" spans="1:56">
      <c r="A16" s="120" t="s">
        <v>44</v>
      </c>
      <c r="B16" s="113">
        <v>10</v>
      </c>
      <c r="C16" s="113">
        <v>11</v>
      </c>
      <c r="D16" s="113">
        <v>13</v>
      </c>
      <c r="E16" s="113">
        <v>13</v>
      </c>
      <c r="F16" s="113">
        <v>13</v>
      </c>
      <c r="G16" s="113">
        <v>14</v>
      </c>
      <c r="H16" s="113">
        <v>17</v>
      </c>
      <c r="I16" s="113">
        <v>19</v>
      </c>
      <c r="J16" s="113">
        <v>18</v>
      </c>
      <c r="K16" s="113">
        <v>19</v>
      </c>
      <c r="L16" s="113">
        <v>19</v>
      </c>
      <c r="M16" s="113">
        <v>19</v>
      </c>
      <c r="N16" s="113">
        <v>19</v>
      </c>
      <c r="O16" s="113">
        <v>17</v>
      </c>
      <c r="P16" s="113">
        <v>16</v>
      </c>
      <c r="Q16" s="113">
        <v>17</v>
      </c>
      <c r="R16" s="113">
        <v>17</v>
      </c>
      <c r="S16" s="113">
        <v>17</v>
      </c>
      <c r="T16" s="113">
        <v>18</v>
      </c>
      <c r="U16" s="113">
        <v>19</v>
      </c>
      <c r="V16" s="113">
        <v>19</v>
      </c>
      <c r="W16" s="113">
        <v>17</v>
      </c>
      <c r="X16" s="113">
        <v>16</v>
      </c>
      <c r="Y16" s="113">
        <v>15</v>
      </c>
      <c r="Z16" s="113">
        <v>15</v>
      </c>
      <c r="AA16" s="113">
        <v>15</v>
      </c>
      <c r="AB16" s="113">
        <v>15</v>
      </c>
      <c r="AC16" s="113">
        <v>15</v>
      </c>
      <c r="AD16" s="113">
        <v>15</v>
      </c>
      <c r="AE16" s="113">
        <v>14</v>
      </c>
      <c r="AF16" s="113">
        <v>15</v>
      </c>
      <c r="AG16" s="113">
        <v>15</v>
      </c>
      <c r="AH16" s="113">
        <v>14</v>
      </c>
      <c r="AI16" s="113">
        <v>14</v>
      </c>
      <c r="AJ16" s="113">
        <v>14</v>
      </c>
      <c r="AK16" s="113">
        <v>14</v>
      </c>
      <c r="AL16" s="113">
        <v>14</v>
      </c>
      <c r="AM16" s="113">
        <v>14</v>
      </c>
      <c r="AN16" s="113">
        <v>10</v>
      </c>
      <c r="AO16" s="113">
        <v>10</v>
      </c>
      <c r="AP16" s="113">
        <v>9</v>
      </c>
      <c r="AQ16" s="113">
        <v>9</v>
      </c>
      <c r="AR16" s="113">
        <v>9</v>
      </c>
      <c r="AS16" s="113">
        <v>12</v>
      </c>
      <c r="AT16" s="113">
        <v>15</v>
      </c>
      <c r="AU16" s="113">
        <v>15</v>
      </c>
      <c r="AV16" s="113">
        <v>18</v>
      </c>
      <c r="AW16" s="113">
        <v>18</v>
      </c>
      <c r="AX16" s="113">
        <v>17</v>
      </c>
      <c r="AY16" s="113">
        <v>18</v>
      </c>
      <c r="AZ16" s="113">
        <v>18</v>
      </c>
      <c r="BA16" s="113">
        <v>18</v>
      </c>
      <c r="BB16" s="113">
        <v>17</v>
      </c>
      <c r="BC16" s="113">
        <v>23</v>
      </c>
      <c r="BD16" s="113">
        <v>22</v>
      </c>
    </row>
    <row r="17" spans="1:57">
      <c r="A17" s="120" t="s">
        <v>48</v>
      </c>
      <c r="B17" s="113">
        <v>9</v>
      </c>
      <c r="C17" s="113">
        <v>9</v>
      </c>
      <c r="D17" s="113">
        <v>10</v>
      </c>
      <c r="E17" s="113">
        <v>10</v>
      </c>
      <c r="F17" s="113">
        <v>10</v>
      </c>
      <c r="G17" s="113">
        <v>10</v>
      </c>
      <c r="H17" s="113">
        <v>12</v>
      </c>
      <c r="I17" s="113">
        <v>17</v>
      </c>
      <c r="J17" s="113">
        <v>19</v>
      </c>
      <c r="K17" s="113">
        <v>22</v>
      </c>
      <c r="L17" s="113">
        <v>24</v>
      </c>
      <c r="M17" s="113">
        <v>27</v>
      </c>
      <c r="N17" s="113">
        <v>27</v>
      </c>
      <c r="O17" s="113">
        <v>27</v>
      </c>
      <c r="P17" s="113">
        <v>27</v>
      </c>
      <c r="Q17" s="113">
        <v>27</v>
      </c>
      <c r="R17" s="113">
        <v>27</v>
      </c>
      <c r="S17" s="113">
        <v>25</v>
      </c>
      <c r="T17" s="113">
        <v>26</v>
      </c>
      <c r="U17" s="113">
        <v>27</v>
      </c>
      <c r="V17" s="113">
        <v>28</v>
      </c>
      <c r="W17" s="113">
        <v>28</v>
      </c>
      <c r="X17" s="113">
        <v>28</v>
      </c>
      <c r="Y17" s="113">
        <v>26</v>
      </c>
      <c r="Z17" s="113">
        <v>26</v>
      </c>
      <c r="AA17" s="113">
        <v>26</v>
      </c>
      <c r="AB17" s="113">
        <v>23</v>
      </c>
      <c r="AC17" s="113">
        <v>23</v>
      </c>
      <c r="AD17" s="113">
        <v>22</v>
      </c>
      <c r="AE17" s="113">
        <v>22</v>
      </c>
      <c r="AF17" s="113">
        <v>22</v>
      </c>
      <c r="AG17" s="113">
        <v>22</v>
      </c>
      <c r="AH17" s="113">
        <v>22</v>
      </c>
      <c r="AI17" s="113">
        <v>22</v>
      </c>
      <c r="AJ17" s="113">
        <v>22</v>
      </c>
      <c r="AK17" s="113">
        <v>17</v>
      </c>
      <c r="AL17" s="113">
        <v>17</v>
      </c>
      <c r="AM17" s="113">
        <v>17</v>
      </c>
      <c r="AN17" s="113">
        <v>17</v>
      </c>
      <c r="AO17" s="113">
        <v>17</v>
      </c>
      <c r="AP17" s="113">
        <v>16</v>
      </c>
      <c r="AQ17" s="113">
        <v>16</v>
      </c>
      <c r="AR17" s="113">
        <v>16</v>
      </c>
      <c r="AS17" s="113">
        <v>16</v>
      </c>
      <c r="AT17" s="113">
        <v>17</v>
      </c>
      <c r="AU17" s="113">
        <v>20</v>
      </c>
      <c r="AV17" s="113">
        <v>20</v>
      </c>
      <c r="AW17" s="113">
        <v>20</v>
      </c>
      <c r="AX17" s="113">
        <v>20</v>
      </c>
      <c r="AY17" s="113">
        <v>22</v>
      </c>
      <c r="AZ17" s="113">
        <v>22</v>
      </c>
      <c r="BA17" s="113">
        <v>22</v>
      </c>
      <c r="BB17" s="113">
        <v>22</v>
      </c>
      <c r="BC17" s="113">
        <v>21</v>
      </c>
      <c r="BD17" s="113">
        <v>20</v>
      </c>
    </row>
    <row r="18" spans="1:57">
      <c r="A18" s="120" t="s">
        <v>73</v>
      </c>
      <c r="B18" s="113">
        <v>0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13">
        <v>1</v>
      </c>
      <c r="J18" s="113">
        <v>1</v>
      </c>
      <c r="K18" s="113">
        <v>1</v>
      </c>
      <c r="L18" s="113">
        <v>2</v>
      </c>
      <c r="M18" s="113">
        <v>2</v>
      </c>
      <c r="N18" s="113">
        <v>2</v>
      </c>
      <c r="O18" s="113">
        <v>2</v>
      </c>
      <c r="P18" s="113">
        <v>2</v>
      </c>
      <c r="Q18" s="113">
        <v>2</v>
      </c>
      <c r="R18" s="113">
        <v>2</v>
      </c>
      <c r="S18" s="113">
        <v>2</v>
      </c>
      <c r="T18" s="113">
        <v>2</v>
      </c>
      <c r="U18" s="113">
        <v>2</v>
      </c>
      <c r="V18" s="113">
        <v>2</v>
      </c>
      <c r="W18" s="113">
        <v>2</v>
      </c>
      <c r="X18" s="113">
        <v>2</v>
      </c>
      <c r="Y18" s="113">
        <v>2</v>
      </c>
      <c r="Z18" s="113">
        <v>2</v>
      </c>
      <c r="AA18" s="113">
        <v>2</v>
      </c>
      <c r="AB18" s="113">
        <v>2</v>
      </c>
      <c r="AC18" s="113">
        <v>3</v>
      </c>
      <c r="AD18" s="113">
        <v>3</v>
      </c>
      <c r="AE18" s="113">
        <v>3</v>
      </c>
      <c r="AF18" s="113">
        <v>4</v>
      </c>
      <c r="AG18" s="113">
        <v>4</v>
      </c>
      <c r="AH18" s="113">
        <v>4</v>
      </c>
      <c r="AI18" s="113">
        <v>4</v>
      </c>
      <c r="AJ18" s="113">
        <v>4</v>
      </c>
      <c r="AK18" s="113">
        <v>4</v>
      </c>
      <c r="AL18" s="113">
        <v>4</v>
      </c>
      <c r="AM18" s="113">
        <v>4</v>
      </c>
      <c r="AN18" s="113">
        <v>4</v>
      </c>
      <c r="AO18" s="113">
        <v>6</v>
      </c>
      <c r="AP18" s="113">
        <v>6</v>
      </c>
      <c r="AQ18" s="113">
        <v>6</v>
      </c>
      <c r="AR18" s="113">
        <v>7</v>
      </c>
      <c r="AS18" s="113">
        <v>8</v>
      </c>
      <c r="AT18" s="113">
        <v>8</v>
      </c>
      <c r="AU18" s="113">
        <v>8</v>
      </c>
      <c r="AV18" s="113">
        <v>8</v>
      </c>
      <c r="AW18" s="113">
        <v>8</v>
      </c>
      <c r="AX18" s="113">
        <v>8</v>
      </c>
      <c r="AY18" s="113">
        <v>10</v>
      </c>
      <c r="AZ18" s="113">
        <v>11</v>
      </c>
      <c r="BA18" s="113">
        <v>12</v>
      </c>
      <c r="BB18" s="113">
        <v>12</v>
      </c>
      <c r="BC18" s="113">
        <v>11</v>
      </c>
      <c r="BD18" s="113">
        <v>11</v>
      </c>
    </row>
    <row r="19" spans="1:57">
      <c r="A19" s="120" t="s">
        <v>49</v>
      </c>
      <c r="B19" s="113">
        <v>3</v>
      </c>
      <c r="C19" s="113">
        <v>4</v>
      </c>
      <c r="D19" s="113">
        <v>3</v>
      </c>
      <c r="E19" s="113">
        <v>5</v>
      </c>
      <c r="F19" s="113">
        <v>5</v>
      </c>
      <c r="G19" s="113">
        <v>6</v>
      </c>
      <c r="H19" s="113">
        <v>6</v>
      </c>
      <c r="I19" s="113">
        <v>8</v>
      </c>
      <c r="J19" s="113">
        <v>8</v>
      </c>
      <c r="K19" s="113">
        <v>8</v>
      </c>
      <c r="L19" s="113">
        <v>7</v>
      </c>
      <c r="M19" s="113">
        <v>8</v>
      </c>
      <c r="N19" s="113">
        <v>8</v>
      </c>
      <c r="O19" s="113">
        <v>9</v>
      </c>
      <c r="P19" s="113">
        <v>10</v>
      </c>
      <c r="Q19" s="113">
        <v>8</v>
      </c>
      <c r="R19" s="113">
        <v>7</v>
      </c>
      <c r="S19" s="113">
        <v>6</v>
      </c>
      <c r="T19" s="113">
        <v>5</v>
      </c>
      <c r="U19" s="113">
        <v>5</v>
      </c>
      <c r="V19" s="113">
        <v>4</v>
      </c>
      <c r="W19" s="113">
        <v>4</v>
      </c>
      <c r="X19" s="113">
        <v>4</v>
      </c>
      <c r="Y19" s="113">
        <v>4</v>
      </c>
      <c r="Z19" s="113">
        <v>4</v>
      </c>
      <c r="AA19" s="113">
        <v>4</v>
      </c>
      <c r="AB19" s="113">
        <v>4</v>
      </c>
      <c r="AC19" s="113">
        <v>4</v>
      </c>
      <c r="AD19" s="113">
        <v>4</v>
      </c>
      <c r="AE19" s="113">
        <v>4</v>
      </c>
      <c r="AF19" s="113">
        <v>4</v>
      </c>
      <c r="AG19" s="113">
        <v>3</v>
      </c>
      <c r="AH19" s="113">
        <v>3</v>
      </c>
      <c r="AI19" s="113">
        <v>3</v>
      </c>
      <c r="AJ19" s="113">
        <v>3</v>
      </c>
      <c r="AK19" s="113">
        <v>3</v>
      </c>
      <c r="AL19" s="113">
        <v>3</v>
      </c>
      <c r="AM19" s="113">
        <v>3</v>
      </c>
      <c r="AN19" s="113">
        <v>3</v>
      </c>
      <c r="AO19" s="113">
        <v>3</v>
      </c>
      <c r="AP19" s="113">
        <v>3</v>
      </c>
      <c r="AQ19" s="113">
        <v>3</v>
      </c>
      <c r="AR19" s="113">
        <v>3</v>
      </c>
      <c r="AS19" s="113">
        <v>5</v>
      </c>
      <c r="AT19" s="113">
        <v>3</v>
      </c>
      <c r="AU19" s="113">
        <v>3</v>
      </c>
      <c r="AV19" s="113">
        <v>3</v>
      </c>
      <c r="AW19" s="113">
        <v>2</v>
      </c>
      <c r="AX19" s="113">
        <v>2</v>
      </c>
      <c r="AY19" s="113">
        <v>2</v>
      </c>
      <c r="AZ19" s="113">
        <v>2</v>
      </c>
      <c r="BA19" s="113">
        <v>2</v>
      </c>
      <c r="BB19" s="113">
        <v>2</v>
      </c>
      <c r="BC19" s="113">
        <v>2</v>
      </c>
      <c r="BD19" s="194">
        <v>2</v>
      </c>
    </row>
    <row r="20" spans="1:57">
      <c r="A20" s="120" t="s">
        <v>52</v>
      </c>
      <c r="B20" s="113" t="s">
        <v>54</v>
      </c>
      <c r="C20" s="113" t="s">
        <v>54</v>
      </c>
      <c r="D20" s="113" t="s">
        <v>54</v>
      </c>
      <c r="E20" s="113" t="s">
        <v>54</v>
      </c>
      <c r="F20" s="113" t="s">
        <v>54</v>
      </c>
      <c r="G20" s="113" t="s">
        <v>54</v>
      </c>
      <c r="H20" s="113" t="s">
        <v>54</v>
      </c>
      <c r="I20" s="113" t="s">
        <v>54</v>
      </c>
      <c r="J20" s="113" t="s">
        <v>54</v>
      </c>
      <c r="K20" s="113" t="s">
        <v>54</v>
      </c>
      <c r="L20" s="113" t="s">
        <v>54</v>
      </c>
      <c r="M20" s="113" t="s">
        <v>54</v>
      </c>
      <c r="N20" s="113" t="s">
        <v>54</v>
      </c>
      <c r="O20" s="113" t="s">
        <v>54</v>
      </c>
      <c r="P20" s="113" t="s">
        <v>54</v>
      </c>
      <c r="Q20" s="113" t="s">
        <v>54</v>
      </c>
      <c r="R20" s="113" t="s">
        <v>54</v>
      </c>
      <c r="S20" s="113" t="s">
        <v>54</v>
      </c>
      <c r="T20" s="113" t="s">
        <v>54</v>
      </c>
      <c r="U20" s="113" t="s">
        <v>54</v>
      </c>
      <c r="V20" s="113" t="s">
        <v>54</v>
      </c>
      <c r="W20" s="113" t="s">
        <v>54</v>
      </c>
      <c r="X20" s="113" t="s">
        <v>54</v>
      </c>
      <c r="Y20" s="113">
        <v>1</v>
      </c>
      <c r="Z20" s="113">
        <v>1</v>
      </c>
      <c r="AA20" s="113">
        <v>1</v>
      </c>
      <c r="AB20" s="113">
        <v>1</v>
      </c>
      <c r="AC20" s="113">
        <v>3</v>
      </c>
      <c r="AD20" s="113">
        <v>2</v>
      </c>
      <c r="AE20" s="113">
        <v>4</v>
      </c>
      <c r="AF20" s="113">
        <v>4</v>
      </c>
      <c r="AG20" s="113">
        <v>4</v>
      </c>
      <c r="AH20" s="113">
        <v>4</v>
      </c>
      <c r="AI20" s="113">
        <v>4</v>
      </c>
      <c r="AJ20" s="113">
        <v>5</v>
      </c>
      <c r="AK20" s="113">
        <v>5</v>
      </c>
      <c r="AL20" s="113">
        <v>5</v>
      </c>
      <c r="AM20" s="113">
        <v>5</v>
      </c>
      <c r="AN20" s="113">
        <v>5</v>
      </c>
      <c r="AO20" s="113">
        <v>5</v>
      </c>
      <c r="AP20" s="113">
        <v>5</v>
      </c>
      <c r="AQ20" s="113">
        <v>5</v>
      </c>
      <c r="AR20" s="113">
        <v>4</v>
      </c>
      <c r="AS20" s="113">
        <v>2</v>
      </c>
      <c r="AT20" s="113">
        <v>2</v>
      </c>
      <c r="AU20" s="113">
        <v>2</v>
      </c>
      <c r="AV20" s="113">
        <v>2</v>
      </c>
      <c r="AW20" s="113">
        <v>2</v>
      </c>
      <c r="AX20" s="113">
        <v>2</v>
      </c>
      <c r="AY20" s="113">
        <v>2</v>
      </c>
      <c r="AZ20" s="113">
        <v>2</v>
      </c>
      <c r="BA20" s="113">
        <v>2</v>
      </c>
      <c r="BB20" s="113">
        <v>0</v>
      </c>
      <c r="BC20" s="113">
        <v>0</v>
      </c>
      <c r="BD20" s="113">
        <v>0</v>
      </c>
    </row>
    <row r="21" spans="1:57">
      <c r="A21" s="120" t="s">
        <v>173</v>
      </c>
      <c r="B21" s="113" t="s">
        <v>54</v>
      </c>
      <c r="C21" s="113" t="s">
        <v>54</v>
      </c>
      <c r="D21" s="113" t="s">
        <v>54</v>
      </c>
      <c r="E21" s="113" t="s">
        <v>54</v>
      </c>
      <c r="F21" s="113" t="s">
        <v>54</v>
      </c>
      <c r="G21" s="113" t="s">
        <v>54</v>
      </c>
      <c r="H21" s="113" t="s">
        <v>54</v>
      </c>
      <c r="I21" s="113" t="s">
        <v>54</v>
      </c>
      <c r="J21" s="113" t="s">
        <v>54</v>
      </c>
      <c r="K21" s="113" t="s">
        <v>54</v>
      </c>
      <c r="L21" s="113" t="s">
        <v>54</v>
      </c>
      <c r="M21" s="113" t="s">
        <v>54</v>
      </c>
      <c r="N21" s="113" t="s">
        <v>54</v>
      </c>
      <c r="O21" s="113" t="s">
        <v>54</v>
      </c>
      <c r="P21" s="113" t="s">
        <v>54</v>
      </c>
      <c r="Q21" s="113" t="s">
        <v>54</v>
      </c>
      <c r="R21" s="113" t="s">
        <v>54</v>
      </c>
      <c r="S21" s="113" t="s">
        <v>54</v>
      </c>
      <c r="T21" s="113" t="s">
        <v>54</v>
      </c>
      <c r="U21" s="113" t="s">
        <v>54</v>
      </c>
      <c r="V21" s="113" t="s">
        <v>54</v>
      </c>
      <c r="W21" s="113" t="s">
        <v>54</v>
      </c>
      <c r="X21" s="113" t="s">
        <v>54</v>
      </c>
      <c r="Y21" s="113" t="s">
        <v>54</v>
      </c>
      <c r="Z21" s="113" t="s">
        <v>54</v>
      </c>
      <c r="AA21" s="113" t="s">
        <v>54</v>
      </c>
      <c r="AB21" s="113" t="s">
        <v>54</v>
      </c>
      <c r="AC21" s="113" t="s">
        <v>54</v>
      </c>
      <c r="AD21" s="113" t="s">
        <v>54</v>
      </c>
      <c r="AE21" s="113" t="s">
        <v>54</v>
      </c>
      <c r="AF21" s="113" t="s">
        <v>54</v>
      </c>
      <c r="AG21" s="113" t="s">
        <v>54</v>
      </c>
      <c r="AH21" s="113">
        <v>4</v>
      </c>
      <c r="AI21" s="113">
        <v>1</v>
      </c>
      <c r="AJ21" s="113">
        <v>2</v>
      </c>
      <c r="AK21" s="113">
        <v>2</v>
      </c>
      <c r="AL21" s="113">
        <v>2</v>
      </c>
      <c r="AM21" s="113">
        <v>2</v>
      </c>
      <c r="AN21" s="113">
        <v>3</v>
      </c>
      <c r="AO21" s="113">
        <v>3</v>
      </c>
      <c r="AP21" s="113">
        <v>3</v>
      </c>
      <c r="AQ21" s="113">
        <v>3</v>
      </c>
      <c r="AR21" s="113">
        <v>3</v>
      </c>
      <c r="AS21" s="113">
        <v>2</v>
      </c>
      <c r="AT21" s="113">
        <v>2</v>
      </c>
      <c r="AU21" s="113">
        <v>2</v>
      </c>
      <c r="AV21" s="113">
        <v>2</v>
      </c>
      <c r="AW21" s="113">
        <v>2</v>
      </c>
      <c r="AX21" s="113">
        <v>2</v>
      </c>
      <c r="AY21" s="113">
        <v>2</v>
      </c>
      <c r="AZ21" s="113">
        <v>2</v>
      </c>
      <c r="BA21" s="113">
        <v>2</v>
      </c>
      <c r="BB21" s="113">
        <v>2</v>
      </c>
      <c r="BC21" s="113">
        <v>2</v>
      </c>
      <c r="BD21" s="113">
        <v>2</v>
      </c>
    </row>
    <row r="22" spans="1:57">
      <c r="A22" s="120" t="s">
        <v>180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>
        <v>4</v>
      </c>
      <c r="AQ22" s="135">
        <v>6</v>
      </c>
      <c r="AR22" s="135">
        <v>6</v>
      </c>
      <c r="AS22" s="135">
        <v>7</v>
      </c>
      <c r="AT22" s="135">
        <v>7</v>
      </c>
      <c r="AU22" s="135">
        <v>7</v>
      </c>
      <c r="AV22" s="135">
        <v>10</v>
      </c>
      <c r="AW22" s="135">
        <v>13</v>
      </c>
      <c r="AX22" s="135">
        <v>13</v>
      </c>
      <c r="AY22" s="135">
        <v>16</v>
      </c>
      <c r="AZ22" s="135">
        <v>16</v>
      </c>
      <c r="BA22" s="135">
        <v>18</v>
      </c>
      <c r="BB22" s="135">
        <v>18</v>
      </c>
      <c r="BC22" s="135">
        <v>20</v>
      </c>
      <c r="BD22" s="135">
        <v>20</v>
      </c>
    </row>
    <row r="23" spans="1:57">
      <c r="A23" s="120" t="s">
        <v>201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>
        <v>75</v>
      </c>
      <c r="AT23" s="135">
        <v>75</v>
      </c>
      <c r="AU23" s="135">
        <v>76</v>
      </c>
      <c r="AV23" s="135">
        <v>78</v>
      </c>
      <c r="AW23" s="135">
        <v>89</v>
      </c>
      <c r="AX23" s="135">
        <v>82</v>
      </c>
      <c r="AY23" s="135">
        <v>89</v>
      </c>
      <c r="AZ23" s="135">
        <v>94</v>
      </c>
      <c r="BA23" s="135">
        <v>104</v>
      </c>
      <c r="BB23" s="135">
        <v>105</v>
      </c>
      <c r="BC23" s="135">
        <v>105</v>
      </c>
      <c r="BD23" s="135">
        <v>106</v>
      </c>
    </row>
    <row r="24" spans="1:57">
      <c r="A24" s="120" t="s">
        <v>224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>
        <v>2</v>
      </c>
      <c r="AY24" s="135">
        <v>2</v>
      </c>
      <c r="AZ24" s="135">
        <v>2</v>
      </c>
      <c r="BA24" s="135">
        <v>5</v>
      </c>
      <c r="BB24" s="135">
        <v>4</v>
      </c>
      <c r="BC24" s="135">
        <v>3</v>
      </c>
      <c r="BD24" s="135">
        <v>4</v>
      </c>
    </row>
    <row r="25" spans="1:57">
      <c r="A25" s="120" t="s">
        <v>243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>
        <v>1</v>
      </c>
      <c r="BC25" s="135">
        <v>1</v>
      </c>
      <c r="BD25" s="135" t="s">
        <v>54</v>
      </c>
    </row>
    <row r="26" spans="1:57">
      <c r="A26" s="124" t="s">
        <v>74</v>
      </c>
      <c r="B26" s="125">
        <v>7</v>
      </c>
      <c r="C26" s="125">
        <v>7</v>
      </c>
      <c r="D26" s="125">
        <v>7</v>
      </c>
      <c r="E26" s="125">
        <v>7</v>
      </c>
      <c r="F26" s="125">
        <v>7</v>
      </c>
      <c r="G26" s="125">
        <v>7</v>
      </c>
      <c r="H26" s="125">
        <v>7</v>
      </c>
      <c r="I26" s="125">
        <v>7</v>
      </c>
      <c r="J26" s="125">
        <v>7</v>
      </c>
      <c r="K26" s="125">
        <v>8</v>
      </c>
      <c r="L26" s="125">
        <v>9</v>
      </c>
      <c r="M26" s="125">
        <v>9</v>
      </c>
      <c r="N26" s="125">
        <v>9</v>
      </c>
      <c r="O26" s="125">
        <v>9</v>
      </c>
      <c r="P26" s="125">
        <v>9</v>
      </c>
      <c r="Q26" s="125">
        <v>9</v>
      </c>
      <c r="R26" s="125">
        <v>9</v>
      </c>
      <c r="S26" s="125">
        <v>7</v>
      </c>
      <c r="T26" s="125">
        <v>7</v>
      </c>
      <c r="U26" s="125">
        <v>8</v>
      </c>
      <c r="V26" s="125">
        <v>6</v>
      </c>
      <c r="W26" s="125">
        <v>6</v>
      </c>
      <c r="X26" s="125">
        <v>6</v>
      </c>
      <c r="Y26" s="125">
        <v>6</v>
      </c>
      <c r="Z26" s="125">
        <v>7</v>
      </c>
      <c r="AA26" s="125">
        <v>7</v>
      </c>
      <c r="AB26" s="125">
        <v>7</v>
      </c>
      <c r="AC26" s="125">
        <v>7</v>
      </c>
      <c r="AD26" s="126">
        <v>7</v>
      </c>
      <c r="AE26" s="126">
        <v>7</v>
      </c>
      <c r="AF26" s="126">
        <v>7</v>
      </c>
      <c r="AG26" s="126">
        <v>7</v>
      </c>
      <c r="AH26" s="125">
        <v>7</v>
      </c>
      <c r="AI26" s="125">
        <v>9</v>
      </c>
      <c r="AJ26" s="125">
        <v>9</v>
      </c>
      <c r="AK26" s="125">
        <v>12</v>
      </c>
      <c r="AL26" s="125">
        <v>13</v>
      </c>
      <c r="AM26" s="125">
        <v>15</v>
      </c>
      <c r="AN26" s="125">
        <v>15</v>
      </c>
      <c r="AO26" s="125">
        <v>15</v>
      </c>
      <c r="AP26" s="125">
        <v>15</v>
      </c>
      <c r="AQ26" s="125">
        <v>11</v>
      </c>
      <c r="AR26" s="125">
        <v>11</v>
      </c>
      <c r="AS26" s="125">
        <v>11</v>
      </c>
      <c r="AT26" s="125">
        <v>11</v>
      </c>
      <c r="AU26" s="125">
        <v>11</v>
      </c>
      <c r="AV26" s="125">
        <v>11</v>
      </c>
      <c r="AW26" s="125">
        <v>11</v>
      </c>
      <c r="AX26" s="125">
        <v>11</v>
      </c>
      <c r="AY26" s="125">
        <v>11</v>
      </c>
      <c r="AZ26" s="125">
        <v>11</v>
      </c>
      <c r="BA26" s="125">
        <v>11</v>
      </c>
      <c r="BB26" s="125">
        <v>11</v>
      </c>
      <c r="BC26" s="125">
        <v>12</v>
      </c>
      <c r="BD26" s="125">
        <v>12</v>
      </c>
    </row>
    <row r="27" spans="1:57">
      <c r="A27" s="118" t="s">
        <v>71</v>
      </c>
      <c r="B27" s="113">
        <v>7</v>
      </c>
      <c r="C27" s="113">
        <v>7</v>
      </c>
      <c r="D27" s="113">
        <v>7</v>
      </c>
      <c r="E27" s="113">
        <v>7</v>
      </c>
      <c r="F27" s="113">
        <v>7</v>
      </c>
      <c r="G27" s="113">
        <v>7</v>
      </c>
      <c r="H27" s="113">
        <v>7</v>
      </c>
      <c r="I27" s="113">
        <v>7</v>
      </c>
      <c r="J27" s="113">
        <v>7</v>
      </c>
      <c r="K27" s="113">
        <v>8</v>
      </c>
      <c r="L27" s="113">
        <v>8</v>
      </c>
      <c r="M27" s="113">
        <v>8</v>
      </c>
      <c r="N27" s="113">
        <v>8</v>
      </c>
      <c r="O27" s="113">
        <v>8</v>
      </c>
      <c r="P27" s="113">
        <v>8</v>
      </c>
      <c r="Q27" s="113">
        <v>8</v>
      </c>
      <c r="R27" s="113">
        <v>8</v>
      </c>
      <c r="S27" s="113">
        <v>6</v>
      </c>
      <c r="T27" s="113">
        <v>6</v>
      </c>
      <c r="U27" s="113">
        <v>7</v>
      </c>
      <c r="V27" s="113">
        <v>5</v>
      </c>
      <c r="W27" s="113">
        <v>5</v>
      </c>
      <c r="X27" s="113">
        <v>5</v>
      </c>
      <c r="Y27" s="113">
        <v>5</v>
      </c>
      <c r="Z27" s="113">
        <v>5</v>
      </c>
      <c r="AA27" s="113">
        <v>5</v>
      </c>
      <c r="AB27" s="113">
        <v>5</v>
      </c>
      <c r="AC27" s="113">
        <v>5</v>
      </c>
      <c r="AD27" s="127">
        <v>5</v>
      </c>
      <c r="AE27" s="127">
        <v>5</v>
      </c>
      <c r="AF27" s="127">
        <v>5</v>
      </c>
      <c r="AG27" s="127">
        <v>5</v>
      </c>
      <c r="AH27" s="113">
        <v>5</v>
      </c>
      <c r="AI27" s="113">
        <v>5</v>
      </c>
      <c r="AJ27" s="113">
        <v>5</v>
      </c>
      <c r="AK27" s="113">
        <v>6</v>
      </c>
      <c r="AL27" s="113">
        <v>6</v>
      </c>
      <c r="AM27" s="113">
        <v>6</v>
      </c>
      <c r="AN27" s="113">
        <v>6</v>
      </c>
      <c r="AO27" s="113">
        <v>6</v>
      </c>
      <c r="AP27" s="113">
        <v>6</v>
      </c>
      <c r="AQ27" s="113">
        <v>6</v>
      </c>
      <c r="AR27" s="113">
        <v>6</v>
      </c>
      <c r="AS27" s="113">
        <v>6</v>
      </c>
      <c r="AT27" s="113">
        <v>6</v>
      </c>
      <c r="AU27" s="113">
        <v>6</v>
      </c>
      <c r="AV27" s="113">
        <v>6</v>
      </c>
      <c r="AW27" s="113">
        <v>6</v>
      </c>
      <c r="AX27" s="113">
        <v>6</v>
      </c>
      <c r="AY27" s="113">
        <v>6</v>
      </c>
      <c r="AZ27" s="113">
        <v>6</v>
      </c>
      <c r="BA27" s="113">
        <v>6</v>
      </c>
      <c r="BB27" s="113">
        <v>6</v>
      </c>
      <c r="BC27" s="113">
        <v>6</v>
      </c>
      <c r="BD27" s="113">
        <v>6</v>
      </c>
    </row>
    <row r="28" spans="1:57">
      <c r="A28" s="128" t="s">
        <v>72</v>
      </c>
      <c r="B28" s="129">
        <v>0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1</v>
      </c>
      <c r="M28" s="129">
        <v>1</v>
      </c>
      <c r="N28" s="129">
        <v>1</v>
      </c>
      <c r="O28" s="129">
        <v>1</v>
      </c>
      <c r="P28" s="129">
        <v>1</v>
      </c>
      <c r="Q28" s="129">
        <v>1</v>
      </c>
      <c r="R28" s="129">
        <v>1</v>
      </c>
      <c r="S28" s="129">
        <v>1</v>
      </c>
      <c r="T28" s="129">
        <v>1</v>
      </c>
      <c r="U28" s="129">
        <v>1</v>
      </c>
      <c r="V28" s="129">
        <v>1</v>
      </c>
      <c r="W28" s="129">
        <v>1</v>
      </c>
      <c r="X28" s="129">
        <v>1</v>
      </c>
      <c r="Y28" s="129">
        <v>1</v>
      </c>
      <c r="Z28" s="129">
        <v>2</v>
      </c>
      <c r="AA28" s="129">
        <v>2</v>
      </c>
      <c r="AB28" s="129">
        <v>2</v>
      </c>
      <c r="AC28" s="129">
        <v>2</v>
      </c>
      <c r="AD28" s="130">
        <v>2</v>
      </c>
      <c r="AE28" s="130">
        <v>2</v>
      </c>
      <c r="AF28" s="130">
        <v>2</v>
      </c>
      <c r="AG28" s="130">
        <v>2</v>
      </c>
      <c r="AH28" s="131">
        <v>2</v>
      </c>
      <c r="AI28" s="131">
        <v>4</v>
      </c>
      <c r="AJ28" s="131">
        <v>4</v>
      </c>
      <c r="AK28" s="131">
        <v>6</v>
      </c>
      <c r="AL28" s="131">
        <v>7</v>
      </c>
      <c r="AM28" s="131">
        <v>9</v>
      </c>
      <c r="AN28" s="131">
        <v>9</v>
      </c>
      <c r="AO28" s="131">
        <v>9</v>
      </c>
      <c r="AP28" s="131">
        <v>9</v>
      </c>
      <c r="AQ28" s="131">
        <v>5</v>
      </c>
      <c r="AR28" s="131">
        <v>5</v>
      </c>
      <c r="AS28" s="131">
        <v>5</v>
      </c>
      <c r="AT28" s="131">
        <v>5</v>
      </c>
      <c r="AU28" s="131">
        <v>5</v>
      </c>
      <c r="AV28" s="131">
        <v>5</v>
      </c>
      <c r="AW28" s="131">
        <v>5</v>
      </c>
      <c r="AX28" s="131">
        <v>5</v>
      </c>
      <c r="AY28" s="131">
        <v>5</v>
      </c>
      <c r="AZ28" s="131">
        <v>5</v>
      </c>
      <c r="BA28" s="131">
        <v>5</v>
      </c>
      <c r="BB28" s="131">
        <v>5</v>
      </c>
      <c r="BC28" s="131">
        <v>6</v>
      </c>
      <c r="BD28" s="131">
        <v>6</v>
      </c>
    </row>
    <row r="30" spans="1:57">
      <c r="A30" s="132" t="s">
        <v>106</v>
      </c>
      <c r="B30" s="133">
        <v>1613</v>
      </c>
      <c r="C30" s="133">
        <v>1646</v>
      </c>
      <c r="D30" s="133">
        <v>1648</v>
      </c>
      <c r="E30" s="133">
        <v>1573</v>
      </c>
      <c r="F30" s="133">
        <v>1782</v>
      </c>
      <c r="G30" s="133">
        <v>1612</v>
      </c>
      <c r="H30" s="133">
        <v>1783</v>
      </c>
      <c r="I30" s="133">
        <v>2146</v>
      </c>
      <c r="J30" s="133">
        <v>2177</v>
      </c>
      <c r="K30" s="133">
        <v>2224</v>
      </c>
      <c r="L30" s="133">
        <v>2329</v>
      </c>
      <c r="M30" s="133">
        <v>2351</v>
      </c>
      <c r="N30" s="133">
        <v>2441</v>
      </c>
      <c r="O30" s="133">
        <v>2425</v>
      </c>
      <c r="P30" s="133">
        <v>2452</v>
      </c>
      <c r="Q30" s="133">
        <v>2451</v>
      </c>
      <c r="R30" s="133">
        <v>2355</v>
      </c>
      <c r="S30" s="133">
        <v>2280</v>
      </c>
      <c r="T30" s="133">
        <v>2178</v>
      </c>
      <c r="U30" s="133">
        <v>2198</v>
      </c>
      <c r="V30" s="133">
        <v>2219</v>
      </c>
      <c r="W30" s="133">
        <v>2228</v>
      </c>
      <c r="X30" s="133">
        <v>2262</v>
      </c>
      <c r="Y30" s="133">
        <v>2190</v>
      </c>
      <c r="Z30" s="133">
        <v>2214</v>
      </c>
      <c r="AA30" s="133">
        <v>2136</v>
      </c>
      <c r="AB30" s="133">
        <v>2091</v>
      </c>
      <c r="AC30" s="133">
        <v>2117</v>
      </c>
      <c r="AD30" s="133">
        <v>2229</v>
      </c>
      <c r="AE30" s="133">
        <v>2188</v>
      </c>
      <c r="AF30" s="133">
        <v>2289</v>
      </c>
      <c r="AG30" s="133">
        <v>2288</v>
      </c>
      <c r="AH30" s="133">
        <v>2379</v>
      </c>
      <c r="AI30" s="134">
        <v>2342</v>
      </c>
      <c r="AJ30" s="134">
        <v>2450</v>
      </c>
      <c r="AK30" s="134">
        <v>2493</v>
      </c>
      <c r="AL30" s="134">
        <v>2603</v>
      </c>
      <c r="AM30" s="134">
        <v>2621</v>
      </c>
      <c r="AN30" s="134">
        <v>2659</v>
      </c>
      <c r="AO30" s="134">
        <v>2646</v>
      </c>
      <c r="AP30" s="134">
        <v>3793</v>
      </c>
      <c r="AQ30" s="134">
        <v>3968</v>
      </c>
      <c r="AR30" s="134">
        <v>4427</v>
      </c>
      <c r="AS30" s="134">
        <v>4236</v>
      </c>
      <c r="AT30" s="134">
        <v>6009</v>
      </c>
      <c r="AU30" s="134">
        <v>5550</v>
      </c>
      <c r="AV30" s="134">
        <v>6238</v>
      </c>
      <c r="AW30" s="134">
        <v>6784</v>
      </c>
      <c r="AX30" s="134">
        <v>6529</v>
      </c>
      <c r="AY30" s="134">
        <v>6821</v>
      </c>
      <c r="AZ30" s="134">
        <v>7388</v>
      </c>
      <c r="BA30" s="134">
        <v>7953</v>
      </c>
      <c r="BB30" s="134">
        <v>7491</v>
      </c>
      <c r="BC30" s="134">
        <v>7754</v>
      </c>
      <c r="BD30" s="134">
        <v>7476</v>
      </c>
    </row>
    <row r="31" spans="1:57">
      <c r="A31" s="114" t="s">
        <v>44</v>
      </c>
      <c r="B31" s="113">
        <v>718</v>
      </c>
      <c r="C31" s="113">
        <v>719</v>
      </c>
      <c r="D31" s="113">
        <v>715</v>
      </c>
      <c r="E31" s="113">
        <v>709</v>
      </c>
      <c r="F31" s="113">
        <v>709</v>
      </c>
      <c r="G31" s="113">
        <v>775</v>
      </c>
      <c r="H31" s="113">
        <v>771</v>
      </c>
      <c r="I31" s="113">
        <v>733</v>
      </c>
      <c r="J31" s="113">
        <v>877</v>
      </c>
      <c r="K31" s="113">
        <v>878</v>
      </c>
      <c r="L31" s="113">
        <v>911</v>
      </c>
      <c r="M31" s="113">
        <v>925</v>
      </c>
      <c r="N31" s="113">
        <v>963</v>
      </c>
      <c r="O31" s="113">
        <v>994</v>
      </c>
      <c r="P31" s="113">
        <v>987</v>
      </c>
      <c r="Q31" s="113">
        <v>1046</v>
      </c>
      <c r="R31" s="113">
        <v>1048</v>
      </c>
      <c r="S31" s="113">
        <v>1040</v>
      </c>
      <c r="T31" s="113">
        <v>1057</v>
      </c>
      <c r="U31" s="113">
        <v>1091</v>
      </c>
      <c r="V31" s="113">
        <v>1132</v>
      </c>
      <c r="W31" s="113">
        <v>1153</v>
      </c>
      <c r="X31" s="113">
        <v>1177</v>
      </c>
      <c r="Y31" s="113">
        <v>1158</v>
      </c>
      <c r="Z31" s="113">
        <v>1163</v>
      </c>
      <c r="AA31" s="113">
        <v>1147</v>
      </c>
      <c r="AB31" s="113">
        <v>1136</v>
      </c>
      <c r="AC31" s="113">
        <v>1106</v>
      </c>
      <c r="AD31" s="113">
        <v>1135</v>
      </c>
      <c r="AE31" s="113">
        <v>1120</v>
      </c>
      <c r="AF31" s="113">
        <v>1136</v>
      </c>
      <c r="AG31" s="113">
        <v>1150</v>
      </c>
      <c r="AH31" s="113">
        <v>1187</v>
      </c>
      <c r="AI31" s="135">
        <v>1167</v>
      </c>
      <c r="AJ31" s="135">
        <v>1215</v>
      </c>
      <c r="AK31" s="135">
        <v>1188</v>
      </c>
      <c r="AL31" s="135">
        <v>1224</v>
      </c>
      <c r="AM31" s="135">
        <v>1219</v>
      </c>
      <c r="AN31" s="135">
        <v>1210</v>
      </c>
      <c r="AO31" s="135">
        <v>1185</v>
      </c>
      <c r="AP31" s="135">
        <v>1240</v>
      </c>
      <c r="AQ31" s="135">
        <v>1228</v>
      </c>
      <c r="AR31" s="135">
        <v>1301</v>
      </c>
      <c r="AS31" s="135">
        <v>1226</v>
      </c>
      <c r="AT31" s="135">
        <v>1209</v>
      </c>
      <c r="AU31" s="135">
        <v>1284</v>
      </c>
      <c r="AV31" s="135">
        <v>1582</v>
      </c>
      <c r="AW31" s="135">
        <v>1776</v>
      </c>
      <c r="AX31" s="135">
        <v>1703</v>
      </c>
      <c r="AY31" s="135">
        <v>1420</v>
      </c>
      <c r="AZ31" s="135">
        <v>1735</v>
      </c>
      <c r="BA31" s="135">
        <v>2198</v>
      </c>
      <c r="BB31" s="135">
        <v>2896</v>
      </c>
      <c r="BC31" s="135">
        <v>2554</v>
      </c>
      <c r="BD31" s="135">
        <v>2819</v>
      </c>
      <c r="BE31" s="195">
        <f t="shared" ref="BE31:BE37" si="0">BD31/AZ31-1</f>
        <v>0.62478386167146982</v>
      </c>
    </row>
    <row r="32" spans="1:57">
      <c r="A32" s="114" t="s">
        <v>48</v>
      </c>
      <c r="B32" s="113">
        <v>1270</v>
      </c>
      <c r="C32" s="113">
        <v>1278</v>
      </c>
      <c r="D32" s="113">
        <v>1343</v>
      </c>
      <c r="E32" s="113">
        <v>1277</v>
      </c>
      <c r="F32" s="113">
        <v>1277</v>
      </c>
      <c r="G32" s="113">
        <v>1124</v>
      </c>
      <c r="H32" s="113">
        <v>1201</v>
      </c>
      <c r="I32" s="113">
        <v>1113</v>
      </c>
      <c r="J32" s="113">
        <v>1509</v>
      </c>
      <c r="K32" s="113">
        <v>1551</v>
      </c>
      <c r="L32" s="113">
        <v>1601</v>
      </c>
      <c r="M32" s="113">
        <v>1573</v>
      </c>
      <c r="N32" s="113">
        <v>1546</v>
      </c>
      <c r="O32" s="113">
        <v>1509</v>
      </c>
      <c r="P32" s="113">
        <v>1478</v>
      </c>
      <c r="Q32" s="113">
        <v>1476</v>
      </c>
      <c r="R32" s="113">
        <v>1425</v>
      </c>
      <c r="S32" s="113">
        <v>1383</v>
      </c>
      <c r="T32" s="113">
        <v>1348</v>
      </c>
      <c r="U32" s="113">
        <v>1368</v>
      </c>
      <c r="V32" s="113">
        <v>1379</v>
      </c>
      <c r="W32" s="113">
        <v>1376</v>
      </c>
      <c r="X32" s="113">
        <v>1376</v>
      </c>
      <c r="Y32" s="113">
        <v>1309</v>
      </c>
      <c r="Z32" s="113">
        <v>1300</v>
      </c>
      <c r="AA32" s="113">
        <v>1253</v>
      </c>
      <c r="AB32" s="113">
        <v>1182</v>
      </c>
      <c r="AC32" s="113">
        <v>1208</v>
      </c>
      <c r="AD32" s="113">
        <v>1208</v>
      </c>
      <c r="AE32" s="113">
        <v>1188</v>
      </c>
      <c r="AF32" s="113">
        <v>1200</v>
      </c>
      <c r="AG32" s="113">
        <v>1139</v>
      </c>
      <c r="AH32" s="113">
        <v>1163</v>
      </c>
      <c r="AI32" s="135">
        <v>1122</v>
      </c>
      <c r="AJ32" s="135">
        <v>1129</v>
      </c>
      <c r="AK32" s="135">
        <v>1096</v>
      </c>
      <c r="AL32" s="135">
        <v>1119</v>
      </c>
      <c r="AM32" s="135">
        <v>1094</v>
      </c>
      <c r="AN32" s="135">
        <v>1086</v>
      </c>
      <c r="AO32" s="135">
        <v>1062</v>
      </c>
      <c r="AP32" s="135">
        <v>1117</v>
      </c>
      <c r="AQ32" s="135">
        <v>1106</v>
      </c>
      <c r="AR32" s="135">
        <v>1202</v>
      </c>
      <c r="AS32" s="135">
        <v>1139</v>
      </c>
      <c r="AT32" s="135">
        <v>1014</v>
      </c>
      <c r="AU32" s="135">
        <v>1048</v>
      </c>
      <c r="AV32" s="135">
        <v>1154</v>
      </c>
      <c r="AW32" s="135">
        <v>1179</v>
      </c>
      <c r="AX32" s="135">
        <v>1181</v>
      </c>
      <c r="AY32" s="135">
        <v>1200</v>
      </c>
      <c r="AZ32" s="135">
        <v>1284</v>
      </c>
      <c r="BA32" s="135">
        <v>1293</v>
      </c>
      <c r="BB32" s="135">
        <v>1249</v>
      </c>
      <c r="BC32" s="135">
        <v>1291</v>
      </c>
      <c r="BD32" s="135">
        <v>1334</v>
      </c>
      <c r="BE32" s="195">
        <f t="shared" si="0"/>
        <v>3.8940809968847301E-2</v>
      </c>
    </row>
    <row r="33" spans="1:57">
      <c r="A33" s="114" t="s">
        <v>49</v>
      </c>
      <c r="B33" s="113">
        <v>0</v>
      </c>
      <c r="C33" s="113">
        <v>0</v>
      </c>
      <c r="D33" s="113">
        <v>0</v>
      </c>
      <c r="E33" s="113">
        <v>0</v>
      </c>
      <c r="F33" s="113">
        <v>470</v>
      </c>
      <c r="G33" s="113">
        <v>499</v>
      </c>
      <c r="H33" s="113">
        <v>514</v>
      </c>
      <c r="I33" s="113">
        <v>400</v>
      </c>
      <c r="J33" s="113">
        <v>783</v>
      </c>
      <c r="K33" s="113">
        <v>767</v>
      </c>
      <c r="L33" s="113">
        <v>768</v>
      </c>
      <c r="M33" s="113">
        <v>793</v>
      </c>
      <c r="N33" s="113">
        <v>865</v>
      </c>
      <c r="O33" s="113">
        <v>858</v>
      </c>
      <c r="P33" s="113">
        <v>890</v>
      </c>
      <c r="Q33" s="113">
        <v>936</v>
      </c>
      <c r="R33" s="113">
        <v>930</v>
      </c>
      <c r="S33" s="113">
        <v>987</v>
      </c>
      <c r="T33" s="113">
        <v>982</v>
      </c>
      <c r="U33" s="113">
        <v>1005</v>
      </c>
      <c r="V33" s="113">
        <v>997</v>
      </c>
      <c r="W33" s="113">
        <v>1038</v>
      </c>
      <c r="X33" s="113">
        <v>1060</v>
      </c>
      <c r="Y33" s="113">
        <v>1012</v>
      </c>
      <c r="Z33" s="113">
        <v>1050</v>
      </c>
      <c r="AA33" s="113">
        <v>998</v>
      </c>
      <c r="AB33" s="113">
        <v>1025</v>
      </c>
      <c r="AC33" s="113">
        <v>1040</v>
      </c>
      <c r="AD33" s="113">
        <v>1040</v>
      </c>
      <c r="AE33" s="113">
        <v>1139</v>
      </c>
      <c r="AF33" s="113">
        <v>1201</v>
      </c>
      <c r="AG33" s="113">
        <v>1227</v>
      </c>
      <c r="AH33" s="113">
        <v>1323</v>
      </c>
      <c r="AI33" s="135">
        <v>1304</v>
      </c>
      <c r="AJ33" s="135">
        <v>1435</v>
      </c>
      <c r="AK33" s="135">
        <v>1439</v>
      </c>
      <c r="AL33" s="135">
        <v>1557</v>
      </c>
      <c r="AM33" s="135">
        <v>1569</v>
      </c>
      <c r="AN33" s="135">
        <v>1628</v>
      </c>
      <c r="AO33" s="135">
        <v>1643</v>
      </c>
      <c r="AP33" s="135">
        <v>1768</v>
      </c>
      <c r="AQ33" s="135">
        <v>1696</v>
      </c>
      <c r="AR33" s="135">
        <v>1855</v>
      </c>
      <c r="AS33" s="135">
        <v>1712</v>
      </c>
      <c r="AT33" s="135">
        <v>1480</v>
      </c>
      <c r="AU33" s="135">
        <v>1615</v>
      </c>
      <c r="AV33" s="135">
        <v>1621</v>
      </c>
      <c r="AW33" s="135">
        <v>1681</v>
      </c>
      <c r="AX33" s="135">
        <v>1649</v>
      </c>
      <c r="AY33" s="135">
        <v>1656</v>
      </c>
      <c r="AZ33" s="135">
        <v>1815</v>
      </c>
      <c r="BA33" s="135">
        <v>1862</v>
      </c>
      <c r="BB33" s="135">
        <v>1816</v>
      </c>
      <c r="BC33" s="135">
        <v>1870</v>
      </c>
      <c r="BD33" s="135">
        <v>1917</v>
      </c>
      <c r="BE33" s="195">
        <f t="shared" si="0"/>
        <v>5.6198347107438096E-2</v>
      </c>
    </row>
    <row r="34" spans="1:57">
      <c r="A34" s="114" t="s">
        <v>73</v>
      </c>
      <c r="B34" s="113">
        <v>30</v>
      </c>
      <c r="C34" s="113">
        <v>30</v>
      </c>
      <c r="D34" s="113">
        <v>30</v>
      </c>
      <c r="E34" s="113">
        <v>18</v>
      </c>
      <c r="F34" s="113">
        <v>18</v>
      </c>
      <c r="G34" s="113">
        <v>18</v>
      </c>
      <c r="H34" s="113">
        <v>18</v>
      </c>
      <c r="I34" s="113">
        <v>18</v>
      </c>
      <c r="J34" s="113">
        <v>18</v>
      </c>
      <c r="K34" s="113">
        <v>16</v>
      </c>
      <c r="L34" s="113">
        <v>13</v>
      </c>
      <c r="M34" s="113">
        <v>9</v>
      </c>
      <c r="N34" s="113">
        <v>7</v>
      </c>
      <c r="O34" s="113">
        <v>7</v>
      </c>
      <c r="P34" s="113">
        <v>9</v>
      </c>
      <c r="Q34" s="113">
        <v>9</v>
      </c>
      <c r="R34" s="113">
        <v>10</v>
      </c>
      <c r="S34" s="113">
        <v>9</v>
      </c>
      <c r="T34" s="113">
        <v>7</v>
      </c>
      <c r="U34" s="113">
        <v>7</v>
      </c>
      <c r="V34" s="113">
        <v>8</v>
      </c>
      <c r="W34" s="113">
        <v>8</v>
      </c>
      <c r="X34" s="113">
        <v>7</v>
      </c>
      <c r="Y34" s="113">
        <v>11</v>
      </c>
      <c r="Z34" s="113">
        <v>12</v>
      </c>
      <c r="AA34" s="113">
        <v>12</v>
      </c>
      <c r="AB34" s="113">
        <v>18</v>
      </c>
      <c r="AC34" s="113">
        <v>18</v>
      </c>
      <c r="AD34" s="113">
        <v>18</v>
      </c>
      <c r="AE34" s="113">
        <v>17</v>
      </c>
      <c r="AF34" s="113">
        <v>20</v>
      </c>
      <c r="AG34" s="113">
        <v>23</v>
      </c>
      <c r="AH34" s="113">
        <v>25</v>
      </c>
      <c r="AI34" s="135">
        <v>24</v>
      </c>
      <c r="AJ34" s="135">
        <v>27</v>
      </c>
      <c r="AK34" s="135">
        <v>29</v>
      </c>
      <c r="AL34" s="135">
        <v>28</v>
      </c>
      <c r="AM34" s="135">
        <v>26</v>
      </c>
      <c r="AN34" s="135">
        <v>27</v>
      </c>
      <c r="AO34" s="135">
        <v>25</v>
      </c>
      <c r="AP34" s="135">
        <v>29</v>
      </c>
      <c r="AQ34" s="135">
        <v>28</v>
      </c>
      <c r="AR34" s="135">
        <v>30</v>
      </c>
      <c r="AS34" s="135">
        <v>30</v>
      </c>
      <c r="AT34" s="135">
        <v>12</v>
      </c>
      <c r="AU34" s="135">
        <v>20</v>
      </c>
      <c r="AV34" s="135">
        <v>16</v>
      </c>
      <c r="AW34" s="135">
        <v>28</v>
      </c>
      <c r="AX34" s="135">
        <v>28</v>
      </c>
      <c r="AY34" s="135">
        <v>30</v>
      </c>
      <c r="AZ34" s="135">
        <v>37</v>
      </c>
      <c r="BA34" s="135">
        <v>39</v>
      </c>
      <c r="BB34" s="135">
        <v>31</v>
      </c>
      <c r="BC34" s="135">
        <v>37</v>
      </c>
      <c r="BD34" s="135">
        <v>39</v>
      </c>
      <c r="BE34" s="195">
        <f t="shared" si="0"/>
        <v>5.4054054054053946E-2</v>
      </c>
    </row>
    <row r="35" spans="1:57">
      <c r="A35" s="114" t="s">
        <v>110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>
        <v>200</v>
      </c>
      <c r="AD35" s="113">
        <v>234</v>
      </c>
      <c r="AE35" s="113">
        <v>248</v>
      </c>
      <c r="AF35" s="113">
        <v>296</v>
      </c>
      <c r="AG35" s="113">
        <v>327</v>
      </c>
      <c r="AH35" s="113">
        <v>363</v>
      </c>
      <c r="AI35" s="135">
        <v>402</v>
      </c>
      <c r="AJ35" s="135">
        <v>398</v>
      </c>
      <c r="AK35" s="135">
        <v>413</v>
      </c>
      <c r="AL35" s="135">
        <v>444</v>
      </c>
      <c r="AM35" s="135">
        <v>427</v>
      </c>
      <c r="AN35" s="135">
        <v>441</v>
      </c>
      <c r="AO35" s="135">
        <v>442</v>
      </c>
      <c r="AP35" s="135">
        <v>526</v>
      </c>
      <c r="AQ35" s="135">
        <v>499</v>
      </c>
      <c r="AR35" s="135">
        <v>568</v>
      </c>
      <c r="AS35" s="135">
        <v>494</v>
      </c>
      <c r="AT35" s="135">
        <v>311</v>
      </c>
      <c r="AU35" s="135">
        <v>308</v>
      </c>
      <c r="AV35" s="135">
        <v>340</v>
      </c>
      <c r="AW35" s="135">
        <v>259</v>
      </c>
      <c r="AX35" s="135">
        <v>247</v>
      </c>
      <c r="AY35" s="135">
        <v>393</v>
      </c>
      <c r="AZ35" s="135">
        <v>295</v>
      </c>
      <c r="BA35" s="135">
        <v>233</v>
      </c>
      <c r="BB35" s="135">
        <v>9</v>
      </c>
      <c r="BC35" s="135">
        <v>1</v>
      </c>
      <c r="BD35" s="135">
        <v>1</v>
      </c>
      <c r="BE35" s="195">
        <f t="shared" si="0"/>
        <v>-0.99661016949152548</v>
      </c>
    </row>
    <row r="36" spans="1:57">
      <c r="A36" s="114" t="s">
        <v>173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>
        <v>97</v>
      </c>
      <c r="AJ36" s="135">
        <v>176</v>
      </c>
      <c r="AK36" s="135">
        <v>248</v>
      </c>
      <c r="AL36" s="135">
        <v>281</v>
      </c>
      <c r="AM36" s="135">
        <v>292</v>
      </c>
      <c r="AN36" s="135">
        <v>302</v>
      </c>
      <c r="AO36" s="135">
        <v>283</v>
      </c>
      <c r="AP36" s="135">
        <v>307</v>
      </c>
      <c r="AQ36" s="135">
        <v>287</v>
      </c>
      <c r="AR36" s="135">
        <v>327</v>
      </c>
      <c r="AS36" s="135">
        <v>273</v>
      </c>
      <c r="AT36" s="135">
        <v>121</v>
      </c>
      <c r="AU36" s="135">
        <v>134</v>
      </c>
      <c r="AV36" s="135">
        <v>9</v>
      </c>
      <c r="AW36" s="135">
        <v>6</v>
      </c>
      <c r="AX36" s="135">
        <v>1</v>
      </c>
      <c r="AY36" s="135" t="s">
        <v>54</v>
      </c>
      <c r="AZ36" s="135">
        <v>53</v>
      </c>
      <c r="BA36" s="135">
        <v>28</v>
      </c>
      <c r="BB36" s="135">
        <v>43</v>
      </c>
      <c r="BC36" s="135">
        <v>47</v>
      </c>
      <c r="BD36" s="135">
        <v>23</v>
      </c>
      <c r="BE36" s="195">
        <f t="shared" si="0"/>
        <v>-0.56603773584905659</v>
      </c>
    </row>
    <row r="37" spans="1:57">
      <c r="A37" s="114" t="s">
        <v>180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>
        <v>1013</v>
      </c>
      <c r="AQ37" s="135">
        <v>1279</v>
      </c>
      <c r="AR37" s="135">
        <v>1531</v>
      </c>
      <c r="AS37" s="135">
        <v>1532</v>
      </c>
      <c r="AT37" s="135">
        <v>1217</v>
      </c>
      <c r="AU37" s="135">
        <v>1305</v>
      </c>
      <c r="AV37" s="135">
        <v>1453</v>
      </c>
      <c r="AW37" s="135">
        <v>1510</v>
      </c>
      <c r="AX37" s="135">
        <v>1481</v>
      </c>
      <c r="AY37" s="135">
        <v>1518</v>
      </c>
      <c r="AZ37" s="135">
        <v>1718</v>
      </c>
      <c r="BA37" s="135">
        <v>1760</v>
      </c>
      <c r="BB37" s="135">
        <v>1835</v>
      </c>
      <c r="BC37" s="135">
        <v>1836</v>
      </c>
      <c r="BD37" s="135">
        <v>1846</v>
      </c>
      <c r="BE37" s="195">
        <f t="shared" si="0"/>
        <v>7.4505238649592576E-2</v>
      </c>
    </row>
    <row r="38" spans="1:57">
      <c r="A38" s="114" t="s">
        <v>201</v>
      </c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>
        <v>2374</v>
      </c>
      <c r="AU38" s="135">
        <v>1803</v>
      </c>
      <c r="AV38" s="135">
        <v>2213</v>
      </c>
      <c r="AW38" s="135">
        <v>2255</v>
      </c>
      <c r="AX38" s="135">
        <v>1911</v>
      </c>
      <c r="AY38" s="135">
        <v>2168</v>
      </c>
      <c r="AZ38" s="135">
        <v>2450</v>
      </c>
      <c r="BA38" s="135">
        <v>2785</v>
      </c>
      <c r="BB38" s="135">
        <v>2412</v>
      </c>
      <c r="BC38" s="135">
        <v>2803</v>
      </c>
      <c r="BD38" s="135">
        <f>1599+535</f>
        <v>2134</v>
      </c>
      <c r="BE38" s="195">
        <f>BD38/AZ38-1</f>
        <v>-0.12897959183673469</v>
      </c>
    </row>
    <row r="39" spans="1:57">
      <c r="A39" s="136" t="s">
        <v>219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>
        <v>764</v>
      </c>
      <c r="AX39" s="137">
        <v>827</v>
      </c>
      <c r="AY39" s="137">
        <v>999</v>
      </c>
      <c r="AZ39" s="137">
        <v>1022</v>
      </c>
      <c r="BA39" s="137">
        <v>948</v>
      </c>
      <c r="BB39" s="137">
        <v>635</v>
      </c>
      <c r="BC39" s="137">
        <v>558</v>
      </c>
      <c r="BD39" s="137">
        <v>48</v>
      </c>
      <c r="BE39" s="195">
        <f>BD39/AZ39-1</f>
        <v>-0.95303326810176126</v>
      </c>
    </row>
    <row r="40" spans="1:57">
      <c r="A40" s="72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</row>
    <row r="41" spans="1:57"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</row>
    <row r="42" spans="1:57">
      <c r="A42" s="72" t="s">
        <v>112</v>
      </c>
    </row>
    <row r="44" spans="1:57">
      <c r="A44" s="104" t="s">
        <v>240</v>
      </c>
      <c r="B44" s="174"/>
      <c r="C44" s="174"/>
      <c r="D44" s="174"/>
      <c r="E44" s="174"/>
      <c r="F44" s="174"/>
    </row>
    <row r="45" spans="1:57">
      <c r="A45" s="104" t="s">
        <v>241</v>
      </c>
      <c r="B45" s="174"/>
      <c r="C45" s="174"/>
      <c r="D45" s="174"/>
      <c r="E45" s="174"/>
      <c r="F45" s="174"/>
    </row>
    <row r="46" spans="1:57">
      <c r="A46" s="104" t="s">
        <v>242</v>
      </c>
      <c r="B46" s="175"/>
      <c r="C46" s="175"/>
      <c r="D46" s="175"/>
      <c r="E46" s="175"/>
      <c r="F46" s="174"/>
    </row>
    <row r="47" spans="1:57" ht="67.5">
      <c r="A47" s="176" t="s">
        <v>313</v>
      </c>
      <c r="B47" s="176"/>
      <c r="C47" s="176"/>
      <c r="D47" s="176"/>
      <c r="E47" s="176"/>
      <c r="F47" s="17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9.140625" defaultRowHeight="15"/>
  <cols>
    <col min="1" max="1" width="40" style="46" bestFit="1" customWidth="1"/>
    <col min="2" max="11" width="9.140625" style="46" customWidth="1"/>
    <col min="12" max="16384" width="9.140625" style="46"/>
  </cols>
  <sheetData>
    <row r="1" spans="1:14" ht="24.95" customHeight="1">
      <c r="A1" s="6" t="s">
        <v>75</v>
      </c>
      <c r="B1" s="8" t="s">
        <v>16</v>
      </c>
      <c r="C1" s="8" t="s">
        <v>20</v>
      </c>
      <c r="D1" s="8" t="s">
        <v>24</v>
      </c>
      <c r="E1" s="8" t="s">
        <v>28</v>
      </c>
      <c r="F1" s="8" t="s">
        <v>32</v>
      </c>
      <c r="G1" s="8" t="s">
        <v>4</v>
      </c>
      <c r="H1" s="8" t="s">
        <v>5</v>
      </c>
      <c r="I1" s="8" t="s">
        <v>131</v>
      </c>
      <c r="J1" s="8" t="s">
        <v>148</v>
      </c>
      <c r="K1" s="8" t="s">
        <v>174</v>
      </c>
      <c r="L1" s="8" t="s">
        <v>195</v>
      </c>
      <c r="M1" s="8" t="s">
        <v>215</v>
      </c>
      <c r="N1" s="8" t="s">
        <v>234</v>
      </c>
    </row>
    <row r="2" spans="1:14">
      <c r="A2" s="103" t="s">
        <v>76</v>
      </c>
      <c r="B2" s="32">
        <v>209067</v>
      </c>
      <c r="C2" s="32">
        <v>432376</v>
      </c>
      <c r="D2" s="32">
        <v>513562</v>
      </c>
      <c r="E2" s="32">
        <v>553093</v>
      </c>
      <c r="F2" s="32">
        <v>618653</v>
      </c>
      <c r="G2" s="32">
        <v>658203</v>
      </c>
      <c r="H2" s="32">
        <v>706229</v>
      </c>
      <c r="I2" s="32">
        <v>855237</v>
      </c>
      <c r="J2" s="32">
        <v>842001</v>
      </c>
      <c r="K2" s="32">
        <v>980665</v>
      </c>
      <c r="L2" s="32">
        <v>1564868</v>
      </c>
      <c r="M2" s="32">
        <v>1646786</v>
      </c>
      <c r="N2" s="32">
        <v>2383445</v>
      </c>
    </row>
    <row r="3" spans="1:14">
      <c r="A3" s="104" t="s">
        <v>226</v>
      </c>
      <c r="B3" s="9">
        <v>8004</v>
      </c>
      <c r="C3" s="9">
        <v>15528</v>
      </c>
      <c r="D3" s="9">
        <v>11518</v>
      </c>
      <c r="E3" s="9">
        <v>13786</v>
      </c>
      <c r="F3" s="9">
        <v>10831</v>
      </c>
      <c r="G3" s="9">
        <v>8822</v>
      </c>
      <c r="H3" s="9">
        <v>5020</v>
      </c>
      <c r="I3" s="21">
        <v>10156</v>
      </c>
      <c r="J3" s="21">
        <v>8501</v>
      </c>
      <c r="K3" s="21">
        <v>13808</v>
      </c>
      <c r="L3" s="21">
        <v>38297</v>
      </c>
      <c r="M3" s="21">
        <v>33750</v>
      </c>
      <c r="N3" s="21">
        <v>28826</v>
      </c>
    </row>
    <row r="4" spans="1:14">
      <c r="A4" s="104" t="s">
        <v>77</v>
      </c>
      <c r="B4" s="9">
        <v>5000</v>
      </c>
      <c r="C4" s="9">
        <v>158022</v>
      </c>
      <c r="D4" s="9">
        <v>190636</v>
      </c>
      <c r="E4" s="9">
        <v>171905</v>
      </c>
      <c r="F4" s="9">
        <v>189554</v>
      </c>
      <c r="G4" s="9">
        <v>216940</v>
      </c>
      <c r="H4" s="9">
        <v>237824</v>
      </c>
      <c r="I4" s="9">
        <v>327764</v>
      </c>
      <c r="J4" s="9">
        <v>227300</v>
      </c>
      <c r="K4" s="9">
        <v>263875</v>
      </c>
      <c r="L4" s="9">
        <v>522868</v>
      </c>
      <c r="M4" s="9">
        <v>228809</v>
      </c>
      <c r="N4" s="9">
        <v>447608</v>
      </c>
    </row>
    <row r="5" spans="1:14">
      <c r="A5" s="104" t="s">
        <v>78</v>
      </c>
      <c r="B5" s="9">
        <v>132402</v>
      </c>
      <c r="C5" s="9">
        <v>179589</v>
      </c>
      <c r="D5" s="9">
        <v>208756</v>
      </c>
      <c r="E5" s="9">
        <v>247498</v>
      </c>
      <c r="F5" s="9">
        <v>277913</v>
      </c>
      <c r="G5" s="9">
        <v>280528</v>
      </c>
      <c r="H5" s="9">
        <v>315304</v>
      </c>
      <c r="I5" s="9">
        <v>336954</v>
      </c>
      <c r="J5" s="9">
        <v>382728</v>
      </c>
      <c r="K5" s="9">
        <v>413412</v>
      </c>
      <c r="L5" s="9">
        <v>598824</v>
      </c>
      <c r="M5" s="9">
        <v>790302</v>
      </c>
      <c r="N5" s="9">
        <v>867582</v>
      </c>
    </row>
    <row r="6" spans="1:14">
      <c r="A6" s="104" t="s">
        <v>79</v>
      </c>
      <c r="B6" s="9">
        <v>48862</v>
      </c>
      <c r="C6" s="9">
        <v>57384</v>
      </c>
      <c r="D6" s="9">
        <v>76133</v>
      </c>
      <c r="E6" s="9">
        <v>85108</v>
      </c>
      <c r="F6" s="9">
        <v>98131</v>
      </c>
      <c r="G6" s="9">
        <v>106951</v>
      </c>
      <c r="H6" s="9">
        <v>110478</v>
      </c>
      <c r="I6" s="9">
        <v>113489</v>
      </c>
      <c r="J6" s="9">
        <v>150861</v>
      </c>
      <c r="K6" s="9">
        <v>179499</v>
      </c>
      <c r="L6" s="9">
        <v>290896</v>
      </c>
      <c r="M6" s="9">
        <v>450487</v>
      </c>
      <c r="N6" s="9">
        <v>772060</v>
      </c>
    </row>
    <row r="7" spans="1:14">
      <c r="A7" s="104" t="s">
        <v>80</v>
      </c>
      <c r="B7" s="9">
        <v>7889</v>
      </c>
      <c r="C7" s="9">
        <v>10191</v>
      </c>
      <c r="D7" s="9">
        <v>14280</v>
      </c>
      <c r="E7" s="9">
        <v>19188</v>
      </c>
      <c r="F7" s="9">
        <v>27742</v>
      </c>
      <c r="G7" s="9">
        <v>21222</v>
      </c>
      <c r="H7" s="9">
        <v>22562</v>
      </c>
      <c r="I7" s="9">
        <v>51127</v>
      </c>
      <c r="J7" s="9">
        <v>49370</v>
      </c>
      <c r="K7" s="9">
        <v>90332</v>
      </c>
      <c r="L7" s="9">
        <v>86034</v>
      </c>
      <c r="M7" s="9">
        <v>73852</v>
      </c>
      <c r="N7" s="9">
        <v>201212</v>
      </c>
    </row>
    <row r="8" spans="1:14">
      <c r="A8" s="104" t="s">
        <v>81</v>
      </c>
      <c r="B8" s="9">
        <v>6910</v>
      </c>
      <c r="C8" s="9">
        <v>11662</v>
      </c>
      <c r="D8" s="9">
        <v>12239</v>
      </c>
      <c r="E8" s="9">
        <v>15608</v>
      </c>
      <c r="F8" s="9">
        <v>14482</v>
      </c>
      <c r="G8" s="9">
        <v>23740</v>
      </c>
      <c r="H8" s="9">
        <v>15041</v>
      </c>
      <c r="I8" s="9">
        <v>15747</v>
      </c>
      <c r="J8" s="9">
        <v>23241</v>
      </c>
      <c r="K8" s="9">
        <v>19739</v>
      </c>
      <c r="L8" s="9">
        <v>27949</v>
      </c>
      <c r="M8" s="9">
        <v>68230</v>
      </c>
      <c r="N8" s="9">
        <v>66157</v>
      </c>
    </row>
    <row r="9" spans="1:14">
      <c r="A9" s="104" t="s">
        <v>211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v>1356</v>
      </c>
      <c r="N9" s="9">
        <v>0</v>
      </c>
    </row>
    <row r="10" spans="1:14">
      <c r="A10" s="103" t="s">
        <v>82</v>
      </c>
      <c r="B10" s="33">
        <v>54126</v>
      </c>
      <c r="C10" s="33">
        <v>77894</v>
      </c>
      <c r="D10" s="33">
        <v>122652</v>
      </c>
      <c r="E10" s="33">
        <v>150773</v>
      </c>
      <c r="F10" s="33">
        <v>177856</v>
      </c>
      <c r="G10" s="33">
        <v>195745</v>
      </c>
      <c r="H10" s="33">
        <v>200919</v>
      </c>
      <c r="I10" s="33">
        <v>194662</v>
      </c>
      <c r="J10" s="34">
        <v>203031</v>
      </c>
      <c r="K10" s="34">
        <v>432584</v>
      </c>
      <c r="L10" s="34">
        <v>1267677</v>
      </c>
      <c r="M10" s="34">
        <v>1719540</v>
      </c>
      <c r="N10" s="34">
        <v>2275819</v>
      </c>
    </row>
    <row r="11" spans="1:14">
      <c r="A11" s="104" t="s">
        <v>83</v>
      </c>
      <c r="B11" s="9">
        <v>17978</v>
      </c>
      <c r="C11" s="9">
        <v>16460</v>
      </c>
      <c r="D11" s="9">
        <v>13740</v>
      </c>
      <c r="E11" s="9">
        <v>15116</v>
      </c>
      <c r="F11" s="9">
        <v>12013</v>
      </c>
      <c r="G11" s="9">
        <v>31423</v>
      </c>
      <c r="H11" s="9">
        <v>41001</v>
      </c>
      <c r="I11" s="9">
        <v>44908</v>
      </c>
      <c r="J11" s="26">
        <v>49338</v>
      </c>
      <c r="K11" s="26">
        <v>50438</v>
      </c>
      <c r="L11" s="26">
        <v>118494</v>
      </c>
      <c r="M11" s="26">
        <v>297892</v>
      </c>
      <c r="N11" s="26">
        <v>317663</v>
      </c>
    </row>
    <row r="12" spans="1:14">
      <c r="A12" s="153" t="s">
        <v>77</v>
      </c>
      <c r="B12" s="9">
        <v>98</v>
      </c>
      <c r="C12" s="9">
        <v>79</v>
      </c>
      <c r="D12" s="9">
        <v>20</v>
      </c>
      <c r="E12" s="9">
        <v>23</v>
      </c>
      <c r="F12" s="9">
        <v>29</v>
      </c>
      <c r="G12" s="9">
        <v>919</v>
      </c>
      <c r="H12" s="11">
        <v>0</v>
      </c>
      <c r="I12" s="173" t="s">
        <v>54</v>
      </c>
      <c r="J12" s="173" t="s">
        <v>54</v>
      </c>
      <c r="K12" s="173" t="s">
        <v>54</v>
      </c>
      <c r="L12" s="173">
        <v>0</v>
      </c>
      <c r="M12" s="173">
        <v>0</v>
      </c>
      <c r="N12" s="173">
        <v>0</v>
      </c>
    </row>
    <row r="13" spans="1:14">
      <c r="A13" s="153" t="s">
        <v>78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9">
        <v>14217</v>
      </c>
      <c r="H13" s="9">
        <v>13676</v>
      </c>
      <c r="I13" s="9">
        <v>11490</v>
      </c>
      <c r="J13" s="9">
        <v>10720</v>
      </c>
      <c r="K13" s="9">
        <v>10402</v>
      </c>
      <c r="L13" s="9">
        <v>2564</v>
      </c>
      <c r="M13" s="9">
        <v>4276</v>
      </c>
      <c r="N13" s="9">
        <v>330</v>
      </c>
    </row>
    <row r="14" spans="1:14">
      <c r="A14" s="153" t="s">
        <v>84</v>
      </c>
      <c r="B14" s="9">
        <v>14449</v>
      </c>
      <c r="C14" s="9">
        <v>10012</v>
      </c>
      <c r="D14" s="9">
        <v>6264</v>
      </c>
      <c r="E14" s="9">
        <v>5514</v>
      </c>
      <c r="F14" s="9">
        <v>4124</v>
      </c>
      <c r="G14" s="9">
        <v>6285</v>
      </c>
      <c r="H14" s="9">
        <v>8405</v>
      </c>
      <c r="I14" s="9">
        <v>11533</v>
      </c>
      <c r="J14" s="9">
        <v>17491</v>
      </c>
      <c r="K14" s="9">
        <v>15682</v>
      </c>
      <c r="L14" s="9">
        <v>80632</v>
      </c>
      <c r="M14" s="9">
        <v>90225</v>
      </c>
      <c r="N14" s="9">
        <v>119270</v>
      </c>
    </row>
    <row r="15" spans="1:14">
      <c r="A15" s="153" t="s">
        <v>81</v>
      </c>
      <c r="B15" s="9">
        <v>3431</v>
      </c>
      <c r="C15" s="9">
        <v>6369</v>
      </c>
      <c r="D15" s="9">
        <v>7456</v>
      </c>
      <c r="E15" s="9">
        <v>9579</v>
      </c>
      <c r="F15" s="9">
        <v>7860</v>
      </c>
      <c r="G15" s="9">
        <v>10002</v>
      </c>
      <c r="H15" s="9">
        <v>18920</v>
      </c>
      <c r="I15" s="9">
        <v>21885</v>
      </c>
      <c r="J15" s="9">
        <v>21127</v>
      </c>
      <c r="K15" s="9">
        <v>24354</v>
      </c>
      <c r="L15" s="9">
        <v>35298</v>
      </c>
      <c r="M15" s="9">
        <v>203391</v>
      </c>
      <c r="N15" s="9">
        <v>198063</v>
      </c>
    </row>
    <row r="16" spans="1:14">
      <c r="A16" s="104" t="s">
        <v>182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9">
        <v>905</v>
      </c>
      <c r="I16" s="9">
        <v>2925</v>
      </c>
      <c r="J16" s="9">
        <v>3324</v>
      </c>
      <c r="K16" s="9">
        <v>3017</v>
      </c>
      <c r="L16" s="9">
        <v>3016</v>
      </c>
      <c r="M16" s="9">
        <v>2862</v>
      </c>
      <c r="N16" s="9">
        <v>3162</v>
      </c>
    </row>
    <row r="17" spans="1:14">
      <c r="A17" s="104" t="s">
        <v>85</v>
      </c>
      <c r="B17" s="9">
        <v>21376</v>
      </c>
      <c r="C17" s="9">
        <v>30293</v>
      </c>
      <c r="D17" s="9">
        <v>61090</v>
      </c>
      <c r="E17" s="9">
        <v>68543</v>
      </c>
      <c r="F17" s="9">
        <v>75767</v>
      </c>
      <c r="G17" s="9">
        <v>73593</v>
      </c>
      <c r="H17" s="9">
        <v>73052</v>
      </c>
      <c r="I17" s="9">
        <v>67636</v>
      </c>
      <c r="J17" s="9">
        <v>83201</v>
      </c>
      <c r="K17" s="9">
        <v>304082</v>
      </c>
      <c r="L17" s="9">
        <v>316300</v>
      </c>
      <c r="M17" s="9">
        <v>403868</v>
      </c>
      <c r="N17" s="9">
        <v>691582</v>
      </c>
    </row>
    <row r="18" spans="1:14">
      <c r="A18" s="104" t="s">
        <v>86</v>
      </c>
      <c r="B18" s="9">
        <v>14772</v>
      </c>
      <c r="C18" s="9">
        <v>31141</v>
      </c>
      <c r="D18" s="9">
        <v>47822</v>
      </c>
      <c r="E18" s="9">
        <v>67114</v>
      </c>
      <c r="F18" s="9">
        <v>90076</v>
      </c>
      <c r="G18" s="9">
        <v>90729</v>
      </c>
      <c r="H18" s="9">
        <v>85961</v>
      </c>
      <c r="I18" s="9">
        <v>79193</v>
      </c>
      <c r="J18" s="9">
        <v>67168</v>
      </c>
      <c r="K18" s="9">
        <v>75047</v>
      </c>
      <c r="L18" s="9">
        <v>829867</v>
      </c>
      <c r="M18" s="9">
        <v>1014918</v>
      </c>
      <c r="N18" s="9">
        <v>1263412</v>
      </c>
    </row>
    <row r="19" spans="1:14">
      <c r="A19" s="104" t="s">
        <v>211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105" t="s">
        <v>87</v>
      </c>
      <c r="B20" s="32">
        <v>263193</v>
      </c>
      <c r="C20" s="32">
        <v>510270</v>
      </c>
      <c r="D20" s="32">
        <v>636214</v>
      </c>
      <c r="E20" s="32">
        <v>703866</v>
      </c>
      <c r="F20" s="32">
        <v>796509</v>
      </c>
      <c r="G20" s="32">
        <v>853948</v>
      </c>
      <c r="H20" s="32">
        <v>907148</v>
      </c>
      <c r="I20" s="32">
        <v>1049899</v>
      </c>
      <c r="J20" s="32">
        <v>1045032</v>
      </c>
      <c r="K20" s="32">
        <v>1413249</v>
      </c>
      <c r="L20" s="32">
        <v>2832545</v>
      </c>
      <c r="M20" s="32">
        <v>3366326</v>
      </c>
      <c r="N20" s="32">
        <v>4659264</v>
      </c>
    </row>
    <row r="21" spans="1:14" ht="15.75">
      <c r="A21" s="106"/>
      <c r="B21" s="10"/>
      <c r="C21" s="10"/>
      <c r="D21" s="10"/>
      <c r="E21" s="10"/>
      <c r="F21" s="10"/>
      <c r="G21" s="10"/>
      <c r="H21" s="10"/>
      <c r="I21" s="20"/>
      <c r="J21" s="20"/>
      <c r="K21" s="20"/>
      <c r="L21" s="20"/>
      <c r="M21" s="20"/>
      <c r="N21" s="20"/>
    </row>
    <row r="22" spans="1:14" ht="24.95" customHeight="1">
      <c r="A22" s="6" t="s">
        <v>88</v>
      </c>
      <c r="B22" s="8" t="s">
        <v>16</v>
      </c>
      <c r="C22" s="8" t="s">
        <v>20</v>
      </c>
      <c r="D22" s="8" t="s">
        <v>24</v>
      </c>
      <c r="E22" s="8" t="s">
        <v>28</v>
      </c>
      <c r="F22" s="8" t="s">
        <v>32</v>
      </c>
      <c r="G22" s="8" t="s">
        <v>4</v>
      </c>
      <c r="H22" s="8" t="s">
        <v>5</v>
      </c>
      <c r="I22" s="8" t="s">
        <v>131</v>
      </c>
      <c r="J22" s="8" t="s">
        <v>148</v>
      </c>
      <c r="K22" s="8" t="s">
        <v>174</v>
      </c>
      <c r="L22" s="8" t="s">
        <v>195</v>
      </c>
      <c r="M22" s="8" t="s">
        <v>215</v>
      </c>
      <c r="N22" s="8" t="s">
        <v>234</v>
      </c>
    </row>
    <row r="23" spans="1:14">
      <c r="A23" s="35" t="s">
        <v>89</v>
      </c>
      <c r="B23" s="32">
        <v>93786</v>
      </c>
      <c r="C23" s="32">
        <v>102318</v>
      </c>
      <c r="D23" s="32">
        <v>127418</v>
      </c>
      <c r="E23" s="32">
        <v>143860</v>
      </c>
      <c r="F23" s="32">
        <v>178803</v>
      </c>
      <c r="G23" s="32">
        <v>190772</v>
      </c>
      <c r="H23" s="32">
        <v>201830</v>
      </c>
      <c r="I23" s="32">
        <v>356825</v>
      </c>
      <c r="J23" s="32">
        <v>255889</v>
      </c>
      <c r="K23" s="32">
        <v>464659</v>
      </c>
      <c r="L23" s="32">
        <v>911418</v>
      </c>
      <c r="M23" s="32">
        <v>1519000</v>
      </c>
      <c r="N23" s="32">
        <v>1635360</v>
      </c>
    </row>
    <row r="24" spans="1:14">
      <c r="A24" s="7" t="s">
        <v>90</v>
      </c>
      <c r="B24" s="9">
        <v>27370</v>
      </c>
      <c r="C24" s="9">
        <v>20885</v>
      </c>
      <c r="D24" s="9">
        <v>42843</v>
      </c>
      <c r="E24" s="9">
        <v>59835</v>
      </c>
      <c r="F24" s="9">
        <v>65081</v>
      </c>
      <c r="G24" s="9">
        <v>85336</v>
      </c>
      <c r="H24" s="9">
        <v>78970</v>
      </c>
      <c r="I24" s="9">
        <v>163729</v>
      </c>
      <c r="J24" s="9">
        <v>43978</v>
      </c>
      <c r="K24" s="9">
        <v>158222</v>
      </c>
      <c r="L24" s="9">
        <v>239483</v>
      </c>
      <c r="M24" s="9">
        <v>496861</v>
      </c>
      <c r="N24" s="9">
        <v>392254</v>
      </c>
    </row>
    <row r="25" spans="1:14">
      <c r="A25" s="7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>
        <v>40145</v>
      </c>
      <c r="L25" s="9">
        <v>52890</v>
      </c>
      <c r="M25" s="9">
        <v>57017</v>
      </c>
      <c r="N25" s="9">
        <v>89648</v>
      </c>
    </row>
    <row r="26" spans="1:14">
      <c r="A26" s="7" t="s">
        <v>91</v>
      </c>
      <c r="B26" s="9">
        <v>28744</v>
      </c>
      <c r="C26" s="9">
        <v>37286</v>
      </c>
      <c r="D26" s="9">
        <v>35507</v>
      </c>
      <c r="E26" s="9">
        <v>34859</v>
      </c>
      <c r="F26" s="9">
        <v>70315</v>
      </c>
      <c r="G26" s="9">
        <v>64881</v>
      </c>
      <c r="H26" s="9">
        <v>66445</v>
      </c>
      <c r="I26" s="9">
        <v>104416</v>
      </c>
      <c r="J26" s="9">
        <v>110121</v>
      </c>
      <c r="K26" s="9">
        <v>134967</v>
      </c>
      <c r="L26" s="9">
        <v>399189</v>
      </c>
      <c r="M26" s="9">
        <v>574713</v>
      </c>
      <c r="N26" s="9">
        <v>671662</v>
      </c>
    </row>
    <row r="27" spans="1:14">
      <c r="A27" s="7" t="s">
        <v>92</v>
      </c>
      <c r="B27" s="9">
        <v>37672</v>
      </c>
      <c r="C27" s="9">
        <v>44147</v>
      </c>
      <c r="D27" s="9">
        <v>49068</v>
      </c>
      <c r="E27" s="9">
        <v>49166</v>
      </c>
      <c r="F27" s="9">
        <v>43407</v>
      </c>
      <c r="G27" s="9">
        <v>40555</v>
      </c>
      <c r="H27" s="9">
        <v>56415</v>
      </c>
      <c r="I27" s="9">
        <v>88680</v>
      </c>
      <c r="J27" s="9">
        <v>101790</v>
      </c>
      <c r="K27" s="9">
        <v>131325</v>
      </c>
      <c r="L27" s="9">
        <v>219856</v>
      </c>
      <c r="M27" s="9">
        <v>390409</v>
      </c>
      <c r="N27" s="9">
        <v>481796</v>
      </c>
    </row>
    <row r="28" spans="1:14">
      <c r="A28" s="105" t="s">
        <v>93</v>
      </c>
      <c r="B28" s="33">
        <v>28152</v>
      </c>
      <c r="C28" s="33">
        <v>24263</v>
      </c>
      <c r="D28" s="33">
        <v>55274</v>
      </c>
      <c r="E28" s="33">
        <v>45464</v>
      </c>
      <c r="F28" s="33">
        <v>41413</v>
      </c>
      <c r="G28" s="33">
        <v>45271</v>
      </c>
      <c r="H28" s="33">
        <v>35619</v>
      </c>
      <c r="I28" s="32">
        <v>28114</v>
      </c>
      <c r="J28" s="32">
        <v>77801</v>
      </c>
      <c r="K28" s="32">
        <v>202519</v>
      </c>
      <c r="L28" s="32">
        <v>572530</v>
      </c>
      <c r="M28" s="32">
        <v>255320</v>
      </c>
      <c r="N28" s="32">
        <v>369311</v>
      </c>
    </row>
    <row r="29" spans="1:14">
      <c r="A29" s="7" t="s">
        <v>90</v>
      </c>
      <c r="B29" s="9">
        <v>19399</v>
      </c>
      <c r="C29" s="9">
        <v>17774</v>
      </c>
      <c r="D29" s="9">
        <v>51241</v>
      </c>
      <c r="E29" s="9">
        <v>38583</v>
      </c>
      <c r="F29" s="9">
        <v>34329</v>
      </c>
      <c r="G29" s="9">
        <v>37817</v>
      </c>
      <c r="H29" s="9">
        <v>27079</v>
      </c>
      <c r="I29" s="9">
        <v>18016</v>
      </c>
      <c r="J29" s="9">
        <v>67440</v>
      </c>
      <c r="K29" s="9">
        <v>22562</v>
      </c>
      <c r="L29" s="9">
        <v>394786</v>
      </c>
      <c r="M29" s="9">
        <v>37733</v>
      </c>
      <c r="N29" s="9">
        <v>9619</v>
      </c>
    </row>
    <row r="30" spans="1:14">
      <c r="A30" s="7" t="s">
        <v>94</v>
      </c>
      <c r="B30" s="9">
        <v>2075</v>
      </c>
      <c r="C30" s="9">
        <v>905</v>
      </c>
      <c r="D30" s="9">
        <v>973</v>
      </c>
      <c r="E30" s="9">
        <v>873</v>
      </c>
      <c r="F30" s="9">
        <v>950</v>
      </c>
      <c r="G30" s="9">
        <v>1393</v>
      </c>
      <c r="H30" s="9">
        <v>1214</v>
      </c>
      <c r="I30" s="9">
        <v>1232</v>
      </c>
      <c r="J30" s="9">
        <v>1443</v>
      </c>
      <c r="K30" s="9">
        <v>1502</v>
      </c>
      <c r="L30" s="9" t="s">
        <v>54</v>
      </c>
      <c r="M30" s="9" t="s">
        <v>54</v>
      </c>
      <c r="N30" s="9" t="s">
        <v>54</v>
      </c>
    </row>
    <row r="31" spans="1:14">
      <c r="A31" s="7" t="s">
        <v>92</v>
      </c>
      <c r="B31" s="9">
        <v>6678</v>
      </c>
      <c r="C31" s="9">
        <v>5584</v>
      </c>
      <c r="D31" s="9">
        <v>3060</v>
      </c>
      <c r="E31" s="9">
        <v>6008</v>
      </c>
      <c r="F31" s="9">
        <v>6134</v>
      </c>
      <c r="G31" s="9">
        <v>6061</v>
      </c>
      <c r="H31" s="9">
        <v>7326</v>
      </c>
      <c r="I31" s="9">
        <v>8866</v>
      </c>
      <c r="J31" s="9">
        <v>8918</v>
      </c>
      <c r="K31" s="9">
        <v>9542</v>
      </c>
      <c r="L31" s="9">
        <v>17274</v>
      </c>
      <c r="M31" s="9">
        <v>37267</v>
      </c>
      <c r="N31" s="9">
        <v>71382</v>
      </c>
    </row>
    <row r="32" spans="1:14">
      <c r="A32" s="7" t="s">
        <v>164</v>
      </c>
      <c r="B32" s="9" t="s">
        <v>54</v>
      </c>
      <c r="C32" s="9" t="s">
        <v>54</v>
      </c>
      <c r="D32" s="9" t="s">
        <v>54</v>
      </c>
      <c r="E32" s="9" t="s">
        <v>54</v>
      </c>
      <c r="F32" s="9" t="s">
        <v>54</v>
      </c>
      <c r="G32" s="9" t="s">
        <v>54</v>
      </c>
      <c r="H32" s="9" t="s">
        <v>54</v>
      </c>
      <c r="I32" s="9" t="s">
        <v>54</v>
      </c>
      <c r="J32" s="9" t="s">
        <v>54</v>
      </c>
      <c r="K32" s="9">
        <v>168913</v>
      </c>
      <c r="L32" s="9">
        <v>160470</v>
      </c>
      <c r="M32" s="9">
        <v>174879</v>
      </c>
      <c r="N32" s="9">
        <v>284889</v>
      </c>
    </row>
    <row r="33" spans="1:14">
      <c r="A33" s="7" t="s">
        <v>208</v>
      </c>
      <c r="B33" s="9" t="s">
        <v>54</v>
      </c>
      <c r="C33" s="9" t="s">
        <v>54</v>
      </c>
      <c r="D33" s="9" t="s">
        <v>54</v>
      </c>
      <c r="E33" s="9" t="s">
        <v>54</v>
      </c>
      <c r="F33" s="9" t="s">
        <v>54</v>
      </c>
      <c r="G33" s="9" t="s">
        <v>54</v>
      </c>
      <c r="H33" s="9" t="s">
        <v>54</v>
      </c>
      <c r="I33" s="9" t="s">
        <v>54</v>
      </c>
      <c r="J33" s="9" t="s">
        <v>54</v>
      </c>
      <c r="K33" s="9" t="s">
        <v>54</v>
      </c>
      <c r="L33" s="9" t="s">
        <v>54</v>
      </c>
      <c r="M33" s="9">
        <v>5441</v>
      </c>
      <c r="N33" s="9">
        <v>3421</v>
      </c>
    </row>
    <row r="34" spans="1:14">
      <c r="A34" s="104" t="s">
        <v>211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105" t="s">
        <v>95</v>
      </c>
      <c r="B35" s="33">
        <v>141947</v>
      </c>
      <c r="C35" s="33">
        <v>384047</v>
      </c>
      <c r="D35" s="33">
        <v>453899</v>
      </c>
      <c r="E35" s="33">
        <v>514542</v>
      </c>
      <c r="F35" s="33">
        <v>576293</v>
      </c>
      <c r="G35" s="33">
        <v>617905</v>
      </c>
      <c r="H35" s="33">
        <v>669699</v>
      </c>
      <c r="I35" s="33">
        <v>664960</v>
      </c>
      <c r="J35" s="33">
        <v>711342</v>
      </c>
      <c r="K35" s="33">
        <v>746071</v>
      </c>
      <c r="L35" s="33">
        <v>1348597</v>
      </c>
      <c r="M35" s="33">
        <v>1592006</v>
      </c>
      <c r="N35" s="33">
        <v>2654593</v>
      </c>
    </row>
    <row r="36" spans="1:14">
      <c r="A36" s="7" t="s">
        <v>96</v>
      </c>
      <c r="B36" s="9">
        <v>21358</v>
      </c>
      <c r="C36" s="9">
        <v>40917</v>
      </c>
      <c r="D36" s="9">
        <v>106857</v>
      </c>
      <c r="E36" s="9">
        <v>157186</v>
      </c>
      <c r="F36" s="9">
        <v>220086</v>
      </c>
      <c r="G36" s="9">
        <v>261247</v>
      </c>
      <c r="H36" s="9">
        <v>310008</v>
      </c>
      <c r="I36" s="9">
        <v>330375</v>
      </c>
      <c r="J36" s="9">
        <v>341073</v>
      </c>
      <c r="K36" s="9">
        <v>352715</v>
      </c>
      <c r="L36" s="9">
        <v>967924</v>
      </c>
      <c r="M36" s="9">
        <v>811284</v>
      </c>
      <c r="N36" s="9">
        <v>1671716</v>
      </c>
    </row>
    <row r="37" spans="1:14">
      <c r="A37" s="7" t="s">
        <v>97</v>
      </c>
      <c r="B37" s="9">
        <v>71019</v>
      </c>
      <c r="C37" s="9">
        <v>237723</v>
      </c>
      <c r="D37" s="9">
        <v>173498</v>
      </c>
      <c r="E37" s="9">
        <v>128288</v>
      </c>
      <c r="F37" s="9">
        <v>70739</v>
      </c>
      <c r="G37" s="9">
        <v>35377</v>
      </c>
      <c r="H37" s="9">
        <v>39554</v>
      </c>
      <c r="I37" s="9">
        <v>44369</v>
      </c>
      <c r="J37" s="9">
        <v>46725</v>
      </c>
      <c r="K37" s="9">
        <v>50538</v>
      </c>
      <c r="L37" s="9">
        <v>49229</v>
      </c>
      <c r="M37" s="9">
        <v>196925</v>
      </c>
      <c r="N37" s="9">
        <v>176094</v>
      </c>
    </row>
    <row r="38" spans="1:14">
      <c r="A38" s="7" t="s">
        <v>98</v>
      </c>
      <c r="B38" s="9">
        <v>33508</v>
      </c>
      <c r="C38" s="9">
        <v>105407</v>
      </c>
      <c r="D38" s="9">
        <v>153162</v>
      </c>
      <c r="E38" s="9">
        <v>208174</v>
      </c>
      <c r="F38" s="9">
        <v>250120</v>
      </c>
      <c r="G38" s="9">
        <v>308079</v>
      </c>
      <c r="H38" s="9">
        <v>269024</v>
      </c>
      <c r="I38" s="9">
        <v>289406</v>
      </c>
      <c r="J38" s="9">
        <v>301476</v>
      </c>
      <c r="K38" s="9">
        <v>308156</v>
      </c>
      <c r="L38" s="9">
        <v>335832</v>
      </c>
      <c r="M38" s="172">
        <v>541478</v>
      </c>
      <c r="N38" s="172">
        <v>814396</v>
      </c>
    </row>
    <row r="39" spans="1:14">
      <c r="A39" s="7" t="s">
        <v>213</v>
      </c>
      <c r="B39" s="9" t="s">
        <v>54</v>
      </c>
      <c r="C39" s="9" t="s">
        <v>54</v>
      </c>
      <c r="D39" s="9" t="s">
        <v>54</v>
      </c>
      <c r="E39" s="9" t="s">
        <v>54</v>
      </c>
      <c r="F39" s="9" t="s">
        <v>54</v>
      </c>
      <c r="G39" s="9">
        <v>-5502</v>
      </c>
      <c r="H39" s="9">
        <v>-1862</v>
      </c>
      <c r="I39" s="9">
        <v>-1986</v>
      </c>
      <c r="J39" s="9">
        <v>4342</v>
      </c>
      <c r="K39" s="9">
        <v>6820</v>
      </c>
      <c r="L39" s="9">
        <v>-4388</v>
      </c>
      <c r="M39" s="9">
        <v>-9107</v>
      </c>
      <c r="N39" s="9">
        <v>-8414</v>
      </c>
    </row>
    <row r="40" spans="1:14">
      <c r="A40" s="104" t="s">
        <v>225</v>
      </c>
      <c r="B40" s="9" t="s">
        <v>54</v>
      </c>
      <c r="C40" s="9" t="s">
        <v>54</v>
      </c>
      <c r="D40" s="9" t="s">
        <v>54</v>
      </c>
      <c r="E40" s="9" t="s">
        <v>54</v>
      </c>
      <c r="F40" s="9" t="s">
        <v>54</v>
      </c>
      <c r="G40" s="9" t="s">
        <v>54</v>
      </c>
      <c r="H40" s="9" t="s">
        <v>54</v>
      </c>
      <c r="I40" s="9" t="s">
        <v>54</v>
      </c>
      <c r="J40" s="9">
        <v>17726</v>
      </c>
      <c r="K40" s="9" t="s">
        <v>54</v>
      </c>
      <c r="L40" s="9">
        <v>0</v>
      </c>
      <c r="M40" s="9">
        <v>0</v>
      </c>
      <c r="N40" s="9">
        <v>0</v>
      </c>
    </row>
    <row r="41" spans="1:14">
      <c r="A41" s="104" t="s">
        <v>181</v>
      </c>
      <c r="B41" s="9">
        <v>16062</v>
      </c>
      <c r="C41" s="9" t="s">
        <v>54</v>
      </c>
      <c r="D41" s="9">
        <v>20382</v>
      </c>
      <c r="E41" s="9">
        <v>20894</v>
      </c>
      <c r="F41" s="9">
        <v>35348</v>
      </c>
      <c r="G41" s="9">
        <v>18704</v>
      </c>
      <c r="H41" s="9">
        <v>52975</v>
      </c>
      <c r="I41" s="9">
        <v>2796</v>
      </c>
      <c r="J41" s="9" t="s">
        <v>54</v>
      </c>
      <c r="K41" s="9">
        <v>27842</v>
      </c>
      <c r="L41" s="9" t="s">
        <v>54</v>
      </c>
      <c r="M41" s="9">
        <v>50000</v>
      </c>
      <c r="N41" s="9" t="s">
        <v>54</v>
      </c>
    </row>
    <row r="42" spans="1:14">
      <c r="A42" s="104" t="s">
        <v>207</v>
      </c>
      <c r="B42" s="9" t="s">
        <v>54</v>
      </c>
      <c r="C42" s="9" t="s">
        <v>54</v>
      </c>
      <c r="D42" s="9" t="s">
        <v>54</v>
      </c>
      <c r="E42" s="9" t="s">
        <v>54</v>
      </c>
      <c r="F42" s="9" t="s">
        <v>54</v>
      </c>
      <c r="G42" s="9" t="s">
        <v>54</v>
      </c>
      <c r="H42" s="9" t="s">
        <v>54</v>
      </c>
      <c r="I42" s="9" t="s">
        <v>54</v>
      </c>
      <c r="J42" s="9" t="s">
        <v>54</v>
      </c>
      <c r="K42" s="9" t="s">
        <v>54</v>
      </c>
      <c r="L42" s="9" t="s">
        <v>54</v>
      </c>
      <c r="M42" s="9" t="s">
        <v>54</v>
      </c>
      <c r="N42" s="9" t="s">
        <v>54</v>
      </c>
    </row>
    <row r="43" spans="1:14">
      <c r="A43" s="104" t="s">
        <v>212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v>0</v>
      </c>
      <c r="N43" s="9" t="s">
        <v>54</v>
      </c>
    </row>
    <row r="44" spans="1:14">
      <c r="A44" s="104" t="s">
        <v>206</v>
      </c>
      <c r="B44" s="9" t="s">
        <v>54</v>
      </c>
      <c r="C44" s="9" t="s">
        <v>54</v>
      </c>
      <c r="D44" s="9" t="s">
        <v>54</v>
      </c>
      <c r="E44" s="9" t="s">
        <v>54</v>
      </c>
      <c r="F44" s="9" t="s">
        <v>54</v>
      </c>
      <c r="G44" s="9" t="s">
        <v>54</v>
      </c>
      <c r="H44" s="9" t="s">
        <v>54</v>
      </c>
      <c r="I44" s="9" t="s">
        <v>54</v>
      </c>
      <c r="J44" s="9" t="s">
        <v>54</v>
      </c>
      <c r="K44" s="9" t="s">
        <v>54</v>
      </c>
      <c r="L44" s="9" t="s">
        <v>54</v>
      </c>
      <c r="M44" s="9">
        <v>1426</v>
      </c>
      <c r="N44" s="9">
        <v>801</v>
      </c>
    </row>
    <row r="45" spans="1:14">
      <c r="A45" s="105" t="s">
        <v>99</v>
      </c>
      <c r="B45" s="32">
        <v>263885</v>
      </c>
      <c r="C45" s="32">
        <v>510628</v>
      </c>
      <c r="D45" s="32">
        <v>636591</v>
      </c>
      <c r="E45" s="32">
        <v>703866</v>
      </c>
      <c r="F45" s="32">
        <v>796509</v>
      </c>
      <c r="G45" s="32">
        <v>853948</v>
      </c>
      <c r="H45" s="32">
        <v>907148</v>
      </c>
      <c r="I45" s="32">
        <v>1049899</v>
      </c>
      <c r="J45" s="32">
        <v>1045032</v>
      </c>
      <c r="K45" s="32">
        <v>1413249</v>
      </c>
      <c r="L45" s="32">
        <v>2832545</v>
      </c>
      <c r="M45" s="32">
        <v>3366326</v>
      </c>
      <c r="N45" s="32">
        <v>4659264</v>
      </c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"/>
    </sheetView>
  </sheetViews>
  <sheetFormatPr defaultRowHeight="15"/>
  <cols>
    <col min="1" max="1" width="30.28515625" bestFit="1" customWidth="1"/>
    <col min="13" max="14" width="9.5703125" bestFit="1" customWidth="1"/>
  </cols>
  <sheetData>
    <row r="1" spans="1:14" ht="24.75" customHeight="1">
      <c r="A1" s="144" t="s">
        <v>150</v>
      </c>
      <c r="B1" s="30">
        <v>2010</v>
      </c>
      <c r="C1" s="30">
        <v>2011</v>
      </c>
      <c r="D1" s="30">
        <v>2012</v>
      </c>
      <c r="E1" s="30">
        <v>2013</v>
      </c>
      <c r="F1" s="30">
        <v>2014</v>
      </c>
      <c r="G1" s="30">
        <v>2015</v>
      </c>
      <c r="H1" s="30">
        <v>2016</v>
      </c>
      <c r="I1" s="30">
        <v>2017</v>
      </c>
      <c r="J1" s="30">
        <v>2018</v>
      </c>
      <c r="K1" s="30">
        <v>2019</v>
      </c>
      <c r="L1" s="30">
        <v>2020</v>
      </c>
      <c r="M1" s="30">
        <v>2021</v>
      </c>
      <c r="N1" s="30">
        <v>2022</v>
      </c>
    </row>
    <row r="2" spans="1:14">
      <c r="A2" s="1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>
      <c r="A3" s="181" t="s">
        <v>151</v>
      </c>
      <c r="B3" s="182">
        <v>571524.99199999997</v>
      </c>
      <c r="C3" s="182">
        <v>678907.00800000003</v>
      </c>
      <c r="D3" s="182">
        <v>860334.94400000002</v>
      </c>
      <c r="E3" s="182">
        <v>962950.04799999995</v>
      </c>
      <c r="F3" s="182">
        <v>1052908.9280000001</v>
      </c>
      <c r="G3" s="182">
        <v>1120557.04</v>
      </c>
      <c r="H3" s="182">
        <v>1239110.0160000001</v>
      </c>
      <c r="I3" s="182">
        <v>1360474.0160000001</v>
      </c>
      <c r="J3" s="182">
        <v>1526658.9440000001</v>
      </c>
      <c r="K3" s="182">
        <v>1679235</v>
      </c>
      <c r="L3" s="182">
        <v>1590992</v>
      </c>
      <c r="M3" s="182">
        <v>2923827</v>
      </c>
      <c r="N3" s="182">
        <v>4233726</v>
      </c>
    </row>
    <row r="4" spans="1:14">
      <c r="A4" s="146" t="s">
        <v>152</v>
      </c>
      <c r="B4" s="147">
        <v>-339884.00800000003</v>
      </c>
      <c r="C4" s="147">
        <v>-397483.02399999998</v>
      </c>
      <c r="D4" s="147">
        <v>-484529.97600000002</v>
      </c>
      <c r="E4" s="147">
        <v>-537220.98399999994</v>
      </c>
      <c r="F4" s="147">
        <v>-603609.98400000005</v>
      </c>
      <c r="G4" s="147">
        <v>-644658</v>
      </c>
      <c r="H4" s="147">
        <v>-689819.00800000003</v>
      </c>
      <c r="I4" s="147">
        <v>-736706.03200000001</v>
      </c>
      <c r="J4" s="147">
        <v>-815987.04</v>
      </c>
      <c r="K4" s="147">
        <v>-903541</v>
      </c>
      <c r="L4" s="147">
        <v>-835779</v>
      </c>
      <c r="M4" s="147">
        <v>-1385147</v>
      </c>
      <c r="N4" s="147">
        <v>-1950092</v>
      </c>
    </row>
    <row r="5" spans="1:14">
      <c r="A5" s="15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</row>
    <row r="6" spans="1:14">
      <c r="A6" s="181" t="s">
        <v>56</v>
      </c>
      <c r="B6" s="182">
        <v>231640.992</v>
      </c>
      <c r="C6" s="182">
        <v>281424.016</v>
      </c>
      <c r="D6" s="182">
        <v>375805</v>
      </c>
      <c r="E6" s="182">
        <v>425729.00800000003</v>
      </c>
      <c r="F6" s="182">
        <v>449299.016</v>
      </c>
      <c r="G6" s="182">
        <v>475898.99199999997</v>
      </c>
      <c r="H6" s="182">
        <v>549291.00800000003</v>
      </c>
      <c r="I6" s="182">
        <v>623768</v>
      </c>
      <c r="J6" s="182">
        <v>710672</v>
      </c>
      <c r="K6" s="182">
        <v>775694</v>
      </c>
      <c r="L6" s="182">
        <v>755213</v>
      </c>
      <c r="M6" s="182">
        <v>1538680</v>
      </c>
      <c r="N6" s="182">
        <v>2283634</v>
      </c>
    </row>
    <row r="7" spans="1:14">
      <c r="A7" s="149" t="s">
        <v>153</v>
      </c>
      <c r="B7" s="150">
        <v>-142276</v>
      </c>
      <c r="C7" s="150">
        <v>-169421</v>
      </c>
      <c r="D7" s="150">
        <v>-242852</v>
      </c>
      <c r="E7" s="150">
        <v>-278249.99199999997</v>
      </c>
      <c r="F7" s="150">
        <v>-301229</v>
      </c>
      <c r="G7" s="150">
        <v>-334611</v>
      </c>
      <c r="H7" s="150">
        <v>-397965</v>
      </c>
      <c r="I7" s="150">
        <v>-450135</v>
      </c>
      <c r="J7" s="150">
        <v>-519392.96799999999</v>
      </c>
      <c r="K7" s="150">
        <v>-552592</v>
      </c>
      <c r="L7" s="150">
        <v>-663104</v>
      </c>
      <c r="M7" s="150">
        <v>-1070155</v>
      </c>
      <c r="N7" s="150">
        <v>-1733505</v>
      </c>
    </row>
    <row r="8" spans="1:14">
      <c r="A8" s="151" t="s">
        <v>154</v>
      </c>
      <c r="B8" s="147">
        <v>-96597</v>
      </c>
      <c r="C8" s="147">
        <v>-121224</v>
      </c>
      <c r="D8" s="147">
        <v>-178526</v>
      </c>
      <c r="E8" s="147">
        <v>-204437.992</v>
      </c>
      <c r="F8" s="147">
        <v>-221352</v>
      </c>
      <c r="G8" s="147">
        <v>-249242</v>
      </c>
      <c r="H8" s="147">
        <v>-302708</v>
      </c>
      <c r="I8" s="147">
        <v>-334215</v>
      </c>
      <c r="J8" s="147">
        <v>-378921.97600000002</v>
      </c>
      <c r="K8" s="147">
        <v>-424366</v>
      </c>
      <c r="L8" s="147">
        <v>-529953</v>
      </c>
      <c r="M8" s="147">
        <v>-884411</v>
      </c>
      <c r="N8" s="147">
        <v>-1489371</v>
      </c>
    </row>
    <row r="9" spans="1:14">
      <c r="A9" s="151" t="s">
        <v>155</v>
      </c>
      <c r="B9" s="147">
        <v>-45679</v>
      </c>
      <c r="C9" s="147">
        <v>-48197</v>
      </c>
      <c r="D9" s="147">
        <v>-64326</v>
      </c>
      <c r="E9" s="147">
        <v>-73812</v>
      </c>
      <c r="F9" s="147">
        <v>-76169</v>
      </c>
      <c r="G9" s="147">
        <v>-82893</v>
      </c>
      <c r="H9" s="147">
        <v>-92846</v>
      </c>
      <c r="I9" s="147">
        <v>-113816</v>
      </c>
      <c r="J9" s="147">
        <v>-140864.992</v>
      </c>
      <c r="K9" s="147">
        <v>-184012</v>
      </c>
      <c r="L9" s="147">
        <v>-162234</v>
      </c>
      <c r="M9" s="147">
        <v>-316217</v>
      </c>
      <c r="N9" s="147">
        <v>-330240</v>
      </c>
    </row>
    <row r="10" spans="1:14">
      <c r="A10" s="151" t="s">
        <v>156</v>
      </c>
      <c r="B10" s="147">
        <v>0</v>
      </c>
      <c r="C10" s="147">
        <v>0</v>
      </c>
      <c r="D10" s="147">
        <v>0</v>
      </c>
      <c r="E10" s="147">
        <v>0</v>
      </c>
      <c r="F10" s="147">
        <v>-3708</v>
      </c>
      <c r="G10" s="147">
        <v>-2476</v>
      </c>
      <c r="H10" s="147">
        <v>-2411</v>
      </c>
      <c r="I10" s="147">
        <v>-2104</v>
      </c>
      <c r="J10" s="147">
        <v>394</v>
      </c>
      <c r="K10" s="147">
        <v>55786</v>
      </c>
      <c r="L10" s="147">
        <v>29083</v>
      </c>
      <c r="M10" s="147">
        <v>130473</v>
      </c>
      <c r="N10" s="147">
        <v>86106</v>
      </c>
    </row>
    <row r="11" spans="1:14">
      <c r="A11" s="15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</row>
    <row r="12" spans="1:14">
      <c r="A12" s="181" t="s">
        <v>157</v>
      </c>
      <c r="B12" s="182">
        <v>89364.991999999998</v>
      </c>
      <c r="C12" s="182">
        <v>112003.016</v>
      </c>
      <c r="D12" s="182">
        <v>132953</v>
      </c>
      <c r="E12" s="182">
        <v>147479.01600000006</v>
      </c>
      <c r="F12" s="182">
        <v>148070.016</v>
      </c>
      <c r="G12" s="182">
        <v>141287.99199999997</v>
      </c>
      <c r="H12" s="182">
        <v>151326.00800000003</v>
      </c>
      <c r="I12" s="182">
        <v>173633</v>
      </c>
      <c r="J12" s="182">
        <v>191279.03200000001</v>
      </c>
      <c r="K12" s="182">
        <v>223102</v>
      </c>
      <c r="L12" s="182">
        <v>92109</v>
      </c>
      <c r="M12" s="182">
        <v>468525</v>
      </c>
      <c r="N12" s="182">
        <v>550129</v>
      </c>
    </row>
    <row r="13" spans="1:14">
      <c r="A13" s="152" t="s">
        <v>158</v>
      </c>
      <c r="B13" s="147">
        <v>-3531</v>
      </c>
      <c r="C13" s="147">
        <v>11781</v>
      </c>
      <c r="D13" s="147">
        <v>5299</v>
      </c>
      <c r="E13" s="147">
        <v>7627</v>
      </c>
      <c r="F13" s="147">
        <v>13417</v>
      </c>
      <c r="G13" s="147">
        <v>23269</v>
      </c>
      <c r="H13" s="147">
        <v>5674</v>
      </c>
      <c r="I13" s="147">
        <v>9300</v>
      </c>
      <c r="J13" s="147">
        <v>-21281</v>
      </c>
      <c r="K13" s="147">
        <v>-18176</v>
      </c>
      <c r="L13" s="147">
        <v>-37551</v>
      </c>
      <c r="M13" s="147">
        <v>-64671</v>
      </c>
      <c r="N13" s="147">
        <v>-77258</v>
      </c>
    </row>
    <row r="14" spans="1:14">
      <c r="A14" s="15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</row>
    <row r="15" spans="1:14">
      <c r="A15" s="103" t="s">
        <v>159</v>
      </c>
      <c r="B15" s="182">
        <v>89289</v>
      </c>
      <c r="C15" s="182">
        <v>125452</v>
      </c>
      <c r="D15" s="182">
        <v>133504</v>
      </c>
      <c r="E15" s="182">
        <v>156116.992</v>
      </c>
      <c r="F15" s="182">
        <v>161487.008</v>
      </c>
      <c r="G15" s="182">
        <v>164556.992</v>
      </c>
      <c r="H15" s="182">
        <v>157000</v>
      </c>
      <c r="I15" s="182">
        <v>182932.992</v>
      </c>
      <c r="J15" s="182">
        <v>169998</v>
      </c>
      <c r="K15" s="182">
        <v>204926</v>
      </c>
      <c r="L15" s="182">
        <v>54558</v>
      </c>
      <c r="M15" s="182">
        <v>403854</v>
      </c>
      <c r="N15" s="182">
        <v>472871</v>
      </c>
    </row>
    <row r="16" spans="1:14">
      <c r="A16" s="153" t="s">
        <v>160</v>
      </c>
      <c r="B16" s="147">
        <v>-24755</v>
      </c>
      <c r="C16" s="147">
        <v>-33839</v>
      </c>
      <c r="D16" s="147">
        <v>-36630</v>
      </c>
      <c r="E16" s="147">
        <v>-45562</v>
      </c>
      <c r="F16" s="147">
        <v>-48735</v>
      </c>
      <c r="G16" s="147">
        <v>-44894</v>
      </c>
      <c r="H16" s="147">
        <v>-40851</v>
      </c>
      <c r="I16" s="147">
        <v>-28463</v>
      </c>
      <c r="J16" s="147">
        <v>-27354</v>
      </c>
      <c r="K16" s="147">
        <v>-42787</v>
      </c>
      <c r="L16" s="147">
        <v>-5974</v>
      </c>
      <c r="M16" s="147">
        <v>-60134</v>
      </c>
      <c r="N16" s="147">
        <v>-50333</v>
      </c>
    </row>
    <row r="17" spans="1:14">
      <c r="A17" s="154" t="s">
        <v>161</v>
      </c>
      <c r="B17" s="147">
        <v>-19507</v>
      </c>
      <c r="C17" s="147">
        <v>-24598</v>
      </c>
      <c r="D17" s="147">
        <v>-32882</v>
      </c>
      <c r="E17" s="147">
        <v>-44812</v>
      </c>
      <c r="F17" s="147">
        <v>-47345</v>
      </c>
      <c r="G17" s="147">
        <v>-47055</v>
      </c>
      <c r="H17" s="147">
        <v>-42971</v>
      </c>
      <c r="I17" s="147">
        <v>-31591</v>
      </c>
      <c r="J17" s="147">
        <v>-31631</v>
      </c>
      <c r="K17" s="147">
        <v>-42659</v>
      </c>
      <c r="L17" s="147">
        <v>-46596</v>
      </c>
      <c r="M17" s="147">
        <v>-64286</v>
      </c>
      <c r="N17" s="147">
        <v>-81398</v>
      </c>
    </row>
    <row r="18" spans="1:14">
      <c r="A18" s="151" t="s">
        <v>162</v>
      </c>
      <c r="B18" s="147">
        <v>-5248</v>
      </c>
      <c r="C18" s="147">
        <v>-9241</v>
      </c>
      <c r="D18" s="147">
        <v>-3748</v>
      </c>
      <c r="E18" s="147">
        <v>-750</v>
      </c>
      <c r="F18" s="147">
        <v>-1390</v>
      </c>
      <c r="G18" s="147">
        <v>2161</v>
      </c>
      <c r="H18" s="147">
        <v>2120</v>
      </c>
      <c r="I18" s="147">
        <v>3128</v>
      </c>
      <c r="J18" s="147">
        <v>4277</v>
      </c>
      <c r="K18" s="147">
        <v>-128</v>
      </c>
      <c r="L18" s="147">
        <v>40622</v>
      </c>
      <c r="M18" s="147">
        <v>4152</v>
      </c>
      <c r="N18" s="147">
        <v>31065</v>
      </c>
    </row>
    <row r="19" spans="1:14">
      <c r="A19" s="15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</row>
    <row r="20" spans="1:14">
      <c r="A20" s="103" t="s">
        <v>223</v>
      </c>
      <c r="B20" s="182">
        <v>64534</v>
      </c>
      <c r="C20" s="182">
        <v>91613</v>
      </c>
      <c r="D20" s="182">
        <v>96874</v>
      </c>
      <c r="E20" s="182">
        <v>110555</v>
      </c>
      <c r="F20" s="182">
        <v>112752</v>
      </c>
      <c r="G20" s="182">
        <v>119663</v>
      </c>
      <c r="H20" s="182">
        <v>116149</v>
      </c>
      <c r="I20" s="182">
        <v>154470</v>
      </c>
      <c r="J20" s="182">
        <v>142644</v>
      </c>
      <c r="K20" s="182">
        <v>162139</v>
      </c>
      <c r="L20" s="182">
        <v>48584</v>
      </c>
      <c r="M20" s="182">
        <v>343720</v>
      </c>
      <c r="N20" s="182">
        <v>422538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C074-2CAB-4D14-AAF4-A8EADAE4C3B9}">
  <dimension ref="A1:CS51"/>
  <sheetViews>
    <sheetView showGridLines="0" zoomScaleNormal="100" zoomScaleSheetLayoutView="110" workbookViewId="0">
      <pane xSplit="1" ySplit="1" topLeftCell="CK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 customHeight="1"/>
  <cols>
    <col min="1" max="1" width="55.28515625" style="15" bestFit="1" customWidth="1"/>
    <col min="2" max="92" width="9.7109375" style="174" customWidth="1"/>
    <col min="93" max="95" width="10.85546875" style="174" bestFit="1" customWidth="1"/>
    <col min="96" max="16384" width="9.140625" style="15"/>
  </cols>
  <sheetData>
    <row r="1" spans="1:95" ht="24.75" customHeight="1">
      <c r="A1" s="144" t="s">
        <v>244</v>
      </c>
      <c r="B1" s="30" t="s">
        <v>13</v>
      </c>
      <c r="C1" s="30" t="s">
        <v>14</v>
      </c>
      <c r="D1" s="30" t="s">
        <v>308</v>
      </c>
      <c r="E1" s="30" t="s">
        <v>15</v>
      </c>
      <c r="F1" s="30" t="s">
        <v>309</v>
      </c>
      <c r="G1" s="30" t="s">
        <v>16</v>
      </c>
      <c r="H1" s="30">
        <v>2010</v>
      </c>
      <c r="I1" s="30" t="s">
        <v>17</v>
      </c>
      <c r="J1" s="30" t="s">
        <v>18</v>
      </c>
      <c r="K1" s="30" t="s">
        <v>306</v>
      </c>
      <c r="L1" s="30" t="s">
        <v>19</v>
      </c>
      <c r="M1" s="30" t="s">
        <v>307</v>
      </c>
      <c r="N1" s="30" t="s">
        <v>20</v>
      </c>
      <c r="O1" s="30">
        <v>2011</v>
      </c>
      <c r="P1" s="30" t="s">
        <v>21</v>
      </c>
      <c r="Q1" s="30" t="s">
        <v>22</v>
      </c>
      <c r="R1" s="30" t="s">
        <v>304</v>
      </c>
      <c r="S1" s="30" t="s">
        <v>23</v>
      </c>
      <c r="T1" s="30" t="s">
        <v>305</v>
      </c>
      <c r="U1" s="30" t="s">
        <v>24</v>
      </c>
      <c r="V1" s="30">
        <v>2012</v>
      </c>
      <c r="W1" s="30" t="s">
        <v>25</v>
      </c>
      <c r="X1" s="30" t="s">
        <v>26</v>
      </c>
      <c r="Y1" s="30" t="s">
        <v>302</v>
      </c>
      <c r="Z1" s="30" t="s">
        <v>27</v>
      </c>
      <c r="AA1" s="30" t="s">
        <v>303</v>
      </c>
      <c r="AB1" s="30" t="s">
        <v>28</v>
      </c>
      <c r="AC1" s="30">
        <v>2013</v>
      </c>
      <c r="AD1" s="30" t="s">
        <v>29</v>
      </c>
      <c r="AE1" s="30" t="s">
        <v>30</v>
      </c>
      <c r="AF1" s="30" t="s">
        <v>300</v>
      </c>
      <c r="AG1" s="30" t="s">
        <v>31</v>
      </c>
      <c r="AH1" s="30" t="s">
        <v>301</v>
      </c>
      <c r="AI1" s="30" t="s">
        <v>32</v>
      </c>
      <c r="AJ1" s="30">
        <v>2014</v>
      </c>
      <c r="AK1" s="30" t="s">
        <v>33</v>
      </c>
      <c r="AL1" s="30" t="s">
        <v>34</v>
      </c>
      <c r="AM1" s="30" t="s">
        <v>298</v>
      </c>
      <c r="AN1" s="30" t="s">
        <v>35</v>
      </c>
      <c r="AO1" s="30" t="s">
        <v>299</v>
      </c>
      <c r="AP1" s="30" t="s">
        <v>4</v>
      </c>
      <c r="AQ1" s="30">
        <v>2015</v>
      </c>
      <c r="AR1" s="30" t="s">
        <v>36</v>
      </c>
      <c r="AS1" s="30" t="s">
        <v>37</v>
      </c>
      <c r="AT1" s="30" t="s">
        <v>296</v>
      </c>
      <c r="AU1" s="30" t="s">
        <v>38</v>
      </c>
      <c r="AV1" s="30" t="s">
        <v>297</v>
      </c>
      <c r="AW1" s="30" t="s">
        <v>5</v>
      </c>
      <c r="AX1" s="30">
        <v>2016</v>
      </c>
      <c r="AY1" s="30" t="s">
        <v>109</v>
      </c>
      <c r="AZ1" s="30" t="s">
        <v>124</v>
      </c>
      <c r="BA1" s="30" t="s">
        <v>294</v>
      </c>
      <c r="BB1" s="30" t="s">
        <v>129</v>
      </c>
      <c r="BC1" s="30" t="s">
        <v>295</v>
      </c>
      <c r="BD1" s="30" t="s">
        <v>131</v>
      </c>
      <c r="BE1" s="30">
        <v>2017</v>
      </c>
      <c r="BF1" s="30" t="s">
        <v>132</v>
      </c>
      <c r="BG1" s="30" t="s">
        <v>136</v>
      </c>
      <c r="BH1" s="30" t="s">
        <v>292</v>
      </c>
      <c r="BI1" s="30" t="s">
        <v>147</v>
      </c>
      <c r="BJ1" s="30" t="s">
        <v>293</v>
      </c>
      <c r="BK1" s="30" t="s">
        <v>148</v>
      </c>
      <c r="BL1" s="30">
        <v>2018</v>
      </c>
      <c r="BM1" s="30" t="s">
        <v>163</v>
      </c>
      <c r="BN1" s="30" t="s">
        <v>166</v>
      </c>
      <c r="BO1" s="30" t="s">
        <v>290</v>
      </c>
      <c r="BP1" s="30" t="s">
        <v>171</v>
      </c>
      <c r="BQ1" s="30" t="s">
        <v>291</v>
      </c>
      <c r="BR1" s="30" t="s">
        <v>174</v>
      </c>
      <c r="BS1" s="30">
        <v>2019</v>
      </c>
      <c r="BT1" s="30" t="s">
        <v>177</v>
      </c>
      <c r="BU1" s="30" t="s">
        <v>184</v>
      </c>
      <c r="BV1" s="30" t="s">
        <v>287</v>
      </c>
      <c r="BW1" s="30" t="s">
        <v>186</v>
      </c>
      <c r="BX1" s="30" t="s">
        <v>288</v>
      </c>
      <c r="BY1" s="30" t="s">
        <v>195</v>
      </c>
      <c r="BZ1" s="30">
        <v>2020</v>
      </c>
      <c r="CA1" s="30" t="s">
        <v>199</v>
      </c>
      <c r="CB1" s="30" t="s">
        <v>203</v>
      </c>
      <c r="CC1" s="30" t="s">
        <v>285</v>
      </c>
      <c r="CD1" s="30" t="s">
        <v>209</v>
      </c>
      <c r="CE1" s="30" t="s">
        <v>284</v>
      </c>
      <c r="CF1" s="30" t="s">
        <v>215</v>
      </c>
      <c r="CG1" s="30">
        <v>2021</v>
      </c>
      <c r="CH1" s="30" t="s">
        <v>221</v>
      </c>
      <c r="CI1" s="30" t="s">
        <v>227</v>
      </c>
      <c r="CJ1" s="30" t="s">
        <v>286</v>
      </c>
      <c r="CK1" s="30" t="s">
        <v>230</v>
      </c>
      <c r="CL1" s="30" t="s">
        <v>283</v>
      </c>
      <c r="CM1" s="30" t="s">
        <v>234</v>
      </c>
      <c r="CN1" s="30">
        <v>2022</v>
      </c>
      <c r="CO1" s="30" t="s">
        <v>238</v>
      </c>
      <c r="CP1" s="30" t="s">
        <v>311</v>
      </c>
      <c r="CQ1" s="30" t="s">
        <v>316</v>
      </c>
    </row>
    <row r="2" spans="1:95" ht="14.45" customHeight="1">
      <c r="A2" s="183" t="s">
        <v>245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</row>
    <row r="3" spans="1:95" ht="14.45" customHeight="1">
      <c r="A3" s="153" t="s">
        <v>2</v>
      </c>
      <c r="B3" s="178">
        <v>10370.076026597562</v>
      </c>
      <c r="C3" s="178">
        <v>16772</v>
      </c>
      <c r="D3" s="178">
        <v>27142</v>
      </c>
      <c r="E3" s="178">
        <v>15890</v>
      </c>
      <c r="F3" s="178">
        <v>43032</v>
      </c>
      <c r="G3" s="178">
        <v>17840.037283791782</v>
      </c>
      <c r="H3" s="178">
        <v>64534</v>
      </c>
      <c r="I3" s="178">
        <v>14728.222417732017</v>
      </c>
      <c r="J3" s="178">
        <v>24039</v>
      </c>
      <c r="K3" s="178">
        <v>38767</v>
      </c>
      <c r="L3" s="178">
        <v>25945</v>
      </c>
      <c r="M3" s="178">
        <v>64712</v>
      </c>
      <c r="N3" s="178">
        <v>26901</v>
      </c>
      <c r="O3" s="178">
        <v>91613</v>
      </c>
      <c r="P3" s="178">
        <v>10852</v>
      </c>
      <c r="Q3" s="178">
        <v>25763</v>
      </c>
      <c r="R3" s="178">
        <v>36615</v>
      </c>
      <c r="S3" s="178">
        <v>28586</v>
      </c>
      <c r="T3" s="178">
        <v>65201</v>
      </c>
      <c r="U3" s="178">
        <v>31673</v>
      </c>
      <c r="V3" s="178">
        <v>96874</v>
      </c>
      <c r="W3" s="178">
        <v>19366</v>
      </c>
      <c r="X3" s="178">
        <v>29057</v>
      </c>
      <c r="Y3" s="178">
        <v>48423</v>
      </c>
      <c r="Z3" s="178">
        <v>29387</v>
      </c>
      <c r="AA3" s="178">
        <v>77810</v>
      </c>
      <c r="AB3" s="178">
        <v>32745</v>
      </c>
      <c r="AC3" s="178">
        <v>110555</v>
      </c>
      <c r="AD3" s="178">
        <v>17433</v>
      </c>
      <c r="AE3" s="178">
        <v>31633</v>
      </c>
      <c r="AF3" s="178">
        <v>49066</v>
      </c>
      <c r="AG3" s="178">
        <v>33601</v>
      </c>
      <c r="AH3" s="178">
        <v>82667</v>
      </c>
      <c r="AI3" s="178">
        <v>30085</v>
      </c>
      <c r="AJ3" s="178">
        <v>112752</v>
      </c>
      <c r="AK3" s="178">
        <v>18143</v>
      </c>
      <c r="AL3" s="178">
        <v>31938</v>
      </c>
      <c r="AM3" s="178">
        <v>50081</v>
      </c>
      <c r="AN3" s="178">
        <v>36082</v>
      </c>
      <c r="AO3" s="178">
        <v>86163</v>
      </c>
      <c r="AP3" s="178">
        <v>33500</v>
      </c>
      <c r="AQ3" s="178">
        <v>119663</v>
      </c>
      <c r="AR3" s="178">
        <v>14679</v>
      </c>
      <c r="AS3" s="178">
        <v>30213</v>
      </c>
      <c r="AT3" s="178">
        <v>44892</v>
      </c>
      <c r="AU3" s="178">
        <v>35440</v>
      </c>
      <c r="AV3" s="178">
        <v>80332</v>
      </c>
      <c r="AW3" s="178">
        <v>35817</v>
      </c>
      <c r="AX3" s="178">
        <v>116149</v>
      </c>
      <c r="AY3" s="178">
        <v>22175</v>
      </c>
      <c r="AZ3" s="178">
        <v>39270</v>
      </c>
      <c r="BA3" s="178">
        <v>61445</v>
      </c>
      <c r="BB3" s="178">
        <v>37681</v>
      </c>
      <c r="BC3" s="178">
        <v>99126</v>
      </c>
      <c r="BD3" s="178">
        <v>55344</v>
      </c>
      <c r="BE3" s="178">
        <v>154470</v>
      </c>
      <c r="BF3" s="178">
        <v>27114</v>
      </c>
      <c r="BG3" s="178">
        <v>33123</v>
      </c>
      <c r="BH3" s="178">
        <v>60237</v>
      </c>
      <c r="BI3" s="178">
        <v>40164</v>
      </c>
      <c r="BJ3" s="178">
        <v>100401</v>
      </c>
      <c r="BK3" s="178">
        <v>42243</v>
      </c>
      <c r="BL3" s="178">
        <v>142644</v>
      </c>
      <c r="BM3" s="178">
        <v>23141</v>
      </c>
      <c r="BN3" s="178">
        <v>40568</v>
      </c>
      <c r="BO3" s="178">
        <v>63709</v>
      </c>
      <c r="BP3" s="178">
        <v>39775</v>
      </c>
      <c r="BQ3" s="178">
        <v>103484</v>
      </c>
      <c r="BR3" s="178">
        <v>58655</v>
      </c>
      <c r="BS3" s="178">
        <v>162139</v>
      </c>
      <c r="BT3" s="178">
        <v>25888</v>
      </c>
      <c r="BU3" s="178">
        <v>-82299</v>
      </c>
      <c r="BV3" s="178">
        <v>-56411</v>
      </c>
      <c r="BW3" s="178">
        <v>27947</v>
      </c>
      <c r="BX3" s="178">
        <v>-28464</v>
      </c>
      <c r="BY3" s="178">
        <v>77048</v>
      </c>
      <c r="BZ3" s="178">
        <v>48584</v>
      </c>
      <c r="CA3" s="178">
        <v>29776</v>
      </c>
      <c r="CB3" s="178">
        <v>132496</v>
      </c>
      <c r="CC3" s="178">
        <v>162272</v>
      </c>
      <c r="CD3" s="178">
        <v>77530</v>
      </c>
      <c r="CE3" s="178">
        <v>239802</v>
      </c>
      <c r="CF3" s="178">
        <v>103918</v>
      </c>
      <c r="CG3" s="178">
        <v>343720</v>
      </c>
      <c r="CH3" s="178">
        <v>97285</v>
      </c>
      <c r="CI3" s="178">
        <v>119821</v>
      </c>
      <c r="CJ3" s="178">
        <v>217106</v>
      </c>
      <c r="CK3" s="178">
        <v>98849</v>
      </c>
      <c r="CL3" s="178">
        <v>315955</v>
      </c>
      <c r="CM3" s="178">
        <v>106583</v>
      </c>
      <c r="CN3" s="178">
        <v>422538</v>
      </c>
      <c r="CO3" s="178">
        <v>63385</v>
      </c>
      <c r="CP3" s="178">
        <v>100462</v>
      </c>
      <c r="CQ3" s="178">
        <v>113658</v>
      </c>
    </row>
    <row r="4" spans="1:95" ht="22.5">
      <c r="A4" s="183" t="s">
        <v>246</v>
      </c>
      <c r="B4" s="182">
        <f t="shared" ref="B4:E4" si="0">SUM(B5:B9)</f>
        <v>6039</v>
      </c>
      <c r="C4" s="182">
        <f t="shared" si="0"/>
        <v>5942</v>
      </c>
      <c r="D4" s="182">
        <f t="shared" si="0"/>
        <v>11981</v>
      </c>
      <c r="E4" s="182">
        <f t="shared" si="0"/>
        <v>7140</v>
      </c>
      <c r="F4" s="182">
        <f t="shared" ref="F4:G4" si="1">SUM(F5:F9)</f>
        <v>19121</v>
      </c>
      <c r="G4" s="182">
        <f t="shared" si="1"/>
        <v>13490.525130000002</v>
      </c>
      <c r="H4" s="182">
        <f t="shared" ref="H4" si="2">SUM(H5:H9)</f>
        <v>29141</v>
      </c>
      <c r="I4" s="182">
        <f t="shared" ref="I4" si="3">SUM(I5:I9)</f>
        <v>5604</v>
      </c>
      <c r="J4" s="182">
        <f t="shared" ref="J4" si="4">SUM(J5:J9)</f>
        <v>2872</v>
      </c>
      <c r="K4" s="182">
        <f t="shared" ref="K4" si="5">SUM(K5:K9)</f>
        <v>8476</v>
      </c>
      <c r="L4" s="182">
        <f t="shared" ref="L4" si="6">SUM(L5:L9)</f>
        <v>12279</v>
      </c>
      <c r="M4" s="182">
        <f t="shared" ref="M4" si="7">SUM(M5:M9)</f>
        <v>20755</v>
      </c>
      <c r="N4" s="182">
        <f t="shared" ref="N4" si="8">SUM(N5:N9)</f>
        <v>6667</v>
      </c>
      <c r="O4" s="182">
        <f t="shared" ref="O4" si="9">SUM(O5:O9)</f>
        <v>27422</v>
      </c>
      <c r="P4" s="182">
        <f t="shared" ref="P4" si="10">SUM(P5:P9)</f>
        <v>2072</v>
      </c>
      <c r="Q4" s="182">
        <f t="shared" ref="Q4" si="11">SUM(Q5:Q9)</f>
        <v>8163</v>
      </c>
      <c r="R4" s="182">
        <f t="shared" ref="R4" si="12">SUM(R5:R9)</f>
        <v>10235</v>
      </c>
      <c r="S4" s="182">
        <f t="shared" ref="S4" si="13">SUM(S5:S9)</f>
        <v>14714</v>
      </c>
      <c r="T4" s="182">
        <f t="shared" ref="T4" si="14">SUM(T5:T9)</f>
        <v>24949</v>
      </c>
      <c r="U4" s="182">
        <f t="shared" ref="U4" si="15">SUM(U5:U9)</f>
        <v>10844</v>
      </c>
      <c r="V4" s="182">
        <f t="shared" ref="V4" si="16">SUM(V5:V9)</f>
        <v>35793</v>
      </c>
      <c r="W4" s="182">
        <f t="shared" ref="W4" si="17">SUM(W5:W9)</f>
        <v>10492</v>
      </c>
      <c r="X4" s="182">
        <f t="shared" ref="X4" si="18">SUM(X5:X9)</f>
        <v>13060</v>
      </c>
      <c r="Y4" s="182">
        <f t="shared" ref="Y4" si="19">SUM(Y5:Y9)</f>
        <v>23111</v>
      </c>
      <c r="Z4" s="182">
        <f t="shared" ref="Z4" si="20">SUM(Z5:Z9)</f>
        <v>15168</v>
      </c>
      <c r="AA4" s="182">
        <f t="shared" ref="AA4" si="21">SUM(AA5:AA9)</f>
        <v>42501</v>
      </c>
      <c r="AB4" s="182">
        <f t="shared" ref="AB4" si="22">SUM(AB5:AB9)</f>
        <v>22335</v>
      </c>
      <c r="AC4" s="182">
        <f t="shared" ref="AC4" si="23">SUM(AC5:AC9)</f>
        <v>64836</v>
      </c>
      <c r="AD4" s="182">
        <f t="shared" ref="AD4" si="24">SUM(AD5:AD9)</f>
        <v>9589</v>
      </c>
      <c r="AE4" s="182">
        <f t="shared" ref="AE4" si="25">SUM(AE5:AE9)</f>
        <v>16251</v>
      </c>
      <c r="AF4" s="182">
        <f t="shared" ref="AF4" si="26">SUM(AF5:AF9)</f>
        <v>25840</v>
      </c>
      <c r="AG4" s="182">
        <f t="shared" ref="AG4" si="27">SUM(AG5:AG9)</f>
        <v>22756</v>
      </c>
      <c r="AH4" s="182">
        <f t="shared" ref="AH4" si="28">SUM(AH5:AH9)</f>
        <v>48596</v>
      </c>
      <c r="AI4" s="182">
        <f t="shared" ref="AI4" si="29">SUM(AI5:AI9)</f>
        <v>12557</v>
      </c>
      <c r="AJ4" s="182">
        <f t="shared" ref="AJ4" si="30">SUM(AJ5:AJ9)</f>
        <v>61153</v>
      </c>
      <c r="AK4" s="182">
        <f t="shared" ref="AK4" si="31">SUM(AK5:AK9)</f>
        <v>22140</v>
      </c>
      <c r="AL4" s="182">
        <f t="shared" ref="AL4" si="32">SUM(AL5:AL9)</f>
        <v>7759</v>
      </c>
      <c r="AM4" s="182">
        <f t="shared" ref="AM4" si="33">SUM(AM5:AM9)</f>
        <v>29899</v>
      </c>
      <c r="AN4" s="182">
        <f t="shared" ref="AN4" si="34">SUM(AN5:AN9)</f>
        <v>24753</v>
      </c>
      <c r="AO4" s="182">
        <f t="shared" ref="AO4" si="35">SUM(AO5:AO9)</f>
        <v>54652</v>
      </c>
      <c r="AP4" s="182">
        <f t="shared" ref="AP4" si="36">SUM(AP5:AP9)</f>
        <v>4692</v>
      </c>
      <c r="AQ4" s="182">
        <f t="shared" ref="AQ4" si="37">SUM(AQ5:AQ9)</f>
        <v>59344</v>
      </c>
      <c r="AR4" s="182">
        <f t="shared" ref="AR4:BA4" si="38">SUM(AR5:AR9)</f>
        <v>2010</v>
      </c>
      <c r="AS4" s="182">
        <f t="shared" si="38"/>
        <v>1898</v>
      </c>
      <c r="AT4" s="182">
        <f t="shared" si="38"/>
        <v>3908</v>
      </c>
      <c r="AU4" s="182">
        <f t="shared" si="38"/>
        <v>22949</v>
      </c>
      <c r="AV4" s="182">
        <f t="shared" si="38"/>
        <v>26857</v>
      </c>
      <c r="AW4" s="182">
        <f t="shared" si="38"/>
        <v>18689</v>
      </c>
      <c r="AX4" s="182">
        <f t="shared" si="38"/>
        <v>45546</v>
      </c>
      <c r="AY4" s="182">
        <f t="shared" si="38"/>
        <v>16082</v>
      </c>
      <c r="AZ4" s="182">
        <f t="shared" si="38"/>
        <v>17473</v>
      </c>
      <c r="BA4" s="182">
        <f t="shared" si="38"/>
        <v>33555</v>
      </c>
      <c r="BB4" s="182">
        <f>SUM(BB5:BB9)</f>
        <v>26825</v>
      </c>
      <c r="BC4" s="182">
        <f>SUM(BC5:BC9)</f>
        <v>60380</v>
      </c>
      <c r="BD4" s="182">
        <f t="shared" ref="BD4:BH4" si="39">SUM(BD5:BD9)</f>
        <v>1157</v>
      </c>
      <c r="BE4" s="182">
        <f t="shared" si="39"/>
        <v>61537</v>
      </c>
      <c r="BF4" s="182">
        <f t="shared" si="39"/>
        <v>13809</v>
      </c>
      <c r="BG4" s="182">
        <f t="shared" si="39"/>
        <v>25774</v>
      </c>
      <c r="BH4" s="182">
        <f t="shared" si="39"/>
        <v>39583</v>
      </c>
      <c r="BI4" s="182">
        <f t="shared" ref="BI4" si="40">SUM(BI5:BI9)</f>
        <v>24074</v>
      </c>
      <c r="BJ4" s="182">
        <f t="shared" ref="BJ4" si="41">SUM(BJ5:BJ9)</f>
        <v>63657</v>
      </c>
      <c r="BK4" s="182">
        <v>9635</v>
      </c>
      <c r="BL4" s="182">
        <v>70108</v>
      </c>
      <c r="BM4" s="182">
        <v>31780</v>
      </c>
      <c r="BN4" s="182">
        <v>24683</v>
      </c>
      <c r="BO4" s="182">
        <v>56463</v>
      </c>
      <c r="BP4" s="182">
        <v>48789</v>
      </c>
      <c r="BQ4" s="182">
        <v>105252</v>
      </c>
      <c r="BR4" s="182">
        <v>23203</v>
      </c>
      <c r="BS4" s="182">
        <v>128455</v>
      </c>
      <c r="BT4" s="182">
        <v>90290</v>
      </c>
      <c r="BU4" s="182">
        <v>37764</v>
      </c>
      <c r="BV4" s="182">
        <v>128054</v>
      </c>
      <c r="BW4" s="182">
        <v>13749</v>
      </c>
      <c r="BX4" s="182">
        <v>141803</v>
      </c>
      <c r="BY4" s="182">
        <v>1572</v>
      </c>
      <c r="BZ4" s="182">
        <v>149850</v>
      </c>
      <c r="CA4" s="182">
        <v>55611</v>
      </c>
      <c r="CB4" s="182">
        <v>-104558</v>
      </c>
      <c r="CC4" s="182">
        <v>-48526</v>
      </c>
      <c r="CD4" s="182">
        <v>57813</v>
      </c>
      <c r="CE4" s="182">
        <v>9287</v>
      </c>
      <c r="CF4" s="182">
        <f t="shared" ref="CF4:CG4" si="42">SUM(CF5:CF9)</f>
        <v>68686</v>
      </c>
      <c r="CG4" s="182">
        <f t="shared" si="42"/>
        <v>97357</v>
      </c>
      <c r="CH4" s="182">
        <f>SUM(CH5:CH9)</f>
        <v>37921</v>
      </c>
      <c r="CI4" s="182">
        <v>54911</v>
      </c>
      <c r="CJ4" s="182">
        <v>124980</v>
      </c>
      <c r="CK4" s="182">
        <v>99083</v>
      </c>
      <c r="CL4" s="182">
        <v>158455</v>
      </c>
      <c r="CM4" s="182">
        <f t="shared" ref="CM4:CN4" si="43">SUM(CM5:CM9)</f>
        <v>68942.510375081154</v>
      </c>
      <c r="CN4" s="182">
        <f t="shared" si="43"/>
        <v>227397.51037508115</v>
      </c>
      <c r="CO4" s="182">
        <v>62639.784485201999</v>
      </c>
      <c r="CP4" s="182">
        <v>45465</v>
      </c>
      <c r="CQ4" s="182">
        <v>94213</v>
      </c>
    </row>
    <row r="5" spans="1:95" ht="14.45" customHeight="1">
      <c r="A5" s="153" t="s">
        <v>247</v>
      </c>
      <c r="B5" s="178">
        <v>608</v>
      </c>
      <c r="C5" s="178">
        <v>559</v>
      </c>
      <c r="D5" s="178">
        <v>1167</v>
      </c>
      <c r="E5" s="178">
        <v>680</v>
      </c>
      <c r="F5" s="178">
        <v>1847</v>
      </c>
      <c r="G5" s="178">
        <v>823</v>
      </c>
      <c r="H5" s="178">
        <v>2670</v>
      </c>
      <c r="I5" s="178">
        <v>879</v>
      </c>
      <c r="J5" s="178">
        <v>961</v>
      </c>
      <c r="K5" s="178">
        <v>1840</v>
      </c>
      <c r="L5" s="178">
        <v>1050</v>
      </c>
      <c r="M5" s="178">
        <v>2890</v>
      </c>
      <c r="N5" s="178">
        <v>1168</v>
      </c>
      <c r="O5" s="178">
        <v>4058</v>
      </c>
      <c r="P5" s="178">
        <v>1417</v>
      </c>
      <c r="Q5" s="178">
        <v>1749</v>
      </c>
      <c r="R5" s="178">
        <v>3166</v>
      </c>
      <c r="S5" s="178">
        <v>2043</v>
      </c>
      <c r="T5" s="178">
        <v>5209</v>
      </c>
      <c r="U5" s="178">
        <v>2349</v>
      </c>
      <c r="V5" s="178">
        <v>7558</v>
      </c>
      <c r="W5" s="178">
        <v>2585</v>
      </c>
      <c r="X5" s="178">
        <v>2385</v>
      </c>
      <c r="Y5" s="178">
        <v>4970</v>
      </c>
      <c r="Z5" s="178">
        <v>2807</v>
      </c>
      <c r="AA5" s="178">
        <v>7777</v>
      </c>
      <c r="AB5" s="178">
        <v>3193</v>
      </c>
      <c r="AC5" s="178">
        <v>10970</v>
      </c>
      <c r="AD5" s="178">
        <v>3209</v>
      </c>
      <c r="AE5" s="178">
        <v>3097</v>
      </c>
      <c r="AF5" s="178">
        <v>6306</v>
      </c>
      <c r="AG5" s="178">
        <v>3293</v>
      </c>
      <c r="AH5" s="178">
        <v>9599</v>
      </c>
      <c r="AI5" s="178">
        <v>3631</v>
      </c>
      <c r="AJ5" s="178">
        <v>13230</v>
      </c>
      <c r="AK5" s="178">
        <v>5784</v>
      </c>
      <c r="AL5" s="178">
        <v>6121</v>
      </c>
      <c r="AM5" s="178">
        <v>11905</v>
      </c>
      <c r="AN5" s="178">
        <v>6121</v>
      </c>
      <c r="AO5" s="178">
        <v>18026</v>
      </c>
      <c r="AP5" s="178">
        <v>6182</v>
      </c>
      <c r="AQ5" s="178">
        <v>24208</v>
      </c>
      <c r="AR5" s="178">
        <v>6272</v>
      </c>
      <c r="AS5" s="178">
        <v>6510</v>
      </c>
      <c r="AT5" s="178">
        <v>12782</v>
      </c>
      <c r="AU5" s="178">
        <v>6500</v>
      </c>
      <c r="AV5" s="178">
        <v>19282</v>
      </c>
      <c r="AW5" s="178">
        <v>6533</v>
      </c>
      <c r="AX5" s="178">
        <v>25815</v>
      </c>
      <c r="AY5" s="178">
        <v>6675</v>
      </c>
      <c r="AZ5" s="178">
        <v>6737</v>
      </c>
      <c r="BA5" s="178">
        <v>13412</v>
      </c>
      <c r="BB5" s="178">
        <v>9218</v>
      </c>
      <c r="BC5" s="178">
        <v>22630</v>
      </c>
      <c r="BD5" s="178">
        <v>10002</v>
      </c>
      <c r="BE5" s="178">
        <v>32632</v>
      </c>
      <c r="BF5" s="178">
        <v>8425</v>
      </c>
      <c r="BG5" s="178">
        <v>8788</v>
      </c>
      <c r="BH5" s="178">
        <v>17213</v>
      </c>
      <c r="BI5" s="178">
        <v>10667</v>
      </c>
      <c r="BJ5" s="178">
        <v>27880</v>
      </c>
      <c r="BK5" s="178">
        <v>13002</v>
      </c>
      <c r="BL5" s="178">
        <v>40882</v>
      </c>
      <c r="BM5" s="178">
        <v>17895</v>
      </c>
      <c r="BN5" s="178">
        <v>19868</v>
      </c>
      <c r="BO5" s="178">
        <v>37763</v>
      </c>
      <c r="BP5" s="178">
        <v>22288</v>
      </c>
      <c r="BQ5" s="178">
        <v>60051</v>
      </c>
      <c r="BR5" s="178">
        <v>20271</v>
      </c>
      <c r="BS5" s="178">
        <v>80322</v>
      </c>
      <c r="BT5" s="178">
        <v>20279</v>
      </c>
      <c r="BU5" s="178">
        <v>20316</v>
      </c>
      <c r="BV5" s="178">
        <v>40595</v>
      </c>
      <c r="BW5" s="178">
        <v>19201</v>
      </c>
      <c r="BX5" s="178">
        <v>59796</v>
      </c>
      <c r="BY5" s="178">
        <v>21307</v>
      </c>
      <c r="BZ5" s="178">
        <v>81103</v>
      </c>
      <c r="CA5" s="178">
        <v>24865</v>
      </c>
      <c r="CB5" s="178">
        <v>25142</v>
      </c>
      <c r="CC5" s="178">
        <v>50007</v>
      </c>
      <c r="CD5" s="178">
        <v>24872</v>
      </c>
      <c r="CE5" s="178">
        <v>74879</v>
      </c>
      <c r="CF5" s="178">
        <v>30869</v>
      </c>
      <c r="CG5" s="178">
        <v>105748</v>
      </c>
      <c r="CH5" s="178">
        <v>33433</v>
      </c>
      <c r="CI5" s="178">
        <v>34813</v>
      </c>
      <c r="CJ5" s="178">
        <v>68246</v>
      </c>
      <c r="CK5" s="178">
        <v>38019</v>
      </c>
      <c r="CL5" s="178">
        <v>106265</v>
      </c>
      <c r="CM5" s="178">
        <v>59764.510375081154</v>
      </c>
      <c r="CN5" s="178">
        <v>166029.51037508115</v>
      </c>
      <c r="CO5" s="178">
        <v>49395.784485201999</v>
      </c>
      <c r="CP5" s="178">
        <v>54480</v>
      </c>
      <c r="CQ5" s="178">
        <v>55587</v>
      </c>
    </row>
    <row r="6" spans="1:95" ht="14.45" customHeight="1">
      <c r="A6" s="153" t="s">
        <v>248</v>
      </c>
      <c r="B6" s="178">
        <v>0</v>
      </c>
      <c r="C6" s="178">
        <v>226</v>
      </c>
      <c r="D6" s="178">
        <v>1715</v>
      </c>
      <c r="E6" s="178" t="s">
        <v>54</v>
      </c>
      <c r="F6" s="178" t="s">
        <v>54</v>
      </c>
      <c r="G6" s="178">
        <v>0</v>
      </c>
      <c r="H6" s="178">
        <v>0</v>
      </c>
      <c r="I6" s="178">
        <v>-3091</v>
      </c>
      <c r="J6" s="178">
        <v>-3396</v>
      </c>
      <c r="K6" s="178">
        <v>-5898</v>
      </c>
      <c r="L6" s="178">
        <v>-4921</v>
      </c>
      <c r="M6" s="178">
        <v>-11806</v>
      </c>
      <c r="N6" s="178">
        <v>-3142</v>
      </c>
      <c r="O6" s="178">
        <v>-14948</v>
      </c>
      <c r="P6" s="178">
        <v>-3861</v>
      </c>
      <c r="Q6" s="178">
        <v>-2743</v>
      </c>
      <c r="R6" s="178">
        <v>-6604</v>
      </c>
      <c r="S6" s="178">
        <v>-2927</v>
      </c>
      <c r="T6" s="178">
        <v>-9531</v>
      </c>
      <c r="U6" s="178">
        <v>-2201</v>
      </c>
      <c r="V6" s="178">
        <v>-11732</v>
      </c>
      <c r="W6" s="178">
        <v>-3269</v>
      </c>
      <c r="X6" s="178">
        <v>-2896</v>
      </c>
      <c r="Y6" s="178">
        <v>-6165</v>
      </c>
      <c r="Z6" s="178">
        <v>-3728</v>
      </c>
      <c r="AA6" s="178">
        <v>-9893</v>
      </c>
      <c r="AB6" s="178">
        <v>-3275</v>
      </c>
      <c r="AC6" s="178">
        <v>-13168</v>
      </c>
      <c r="AD6" s="178">
        <v>-4310</v>
      </c>
      <c r="AE6" s="178">
        <v>-885</v>
      </c>
      <c r="AF6" s="178">
        <v>-5195</v>
      </c>
      <c r="AG6" s="178">
        <v>-3641</v>
      </c>
      <c r="AH6" s="178">
        <v>-8836</v>
      </c>
      <c r="AI6" s="178">
        <v>-6503</v>
      </c>
      <c r="AJ6" s="178">
        <v>-15339</v>
      </c>
      <c r="AK6" s="178">
        <v>-5383</v>
      </c>
      <c r="AL6" s="178">
        <v>-3496</v>
      </c>
      <c r="AM6" s="178">
        <v>-8879</v>
      </c>
      <c r="AN6" s="178">
        <v>-5313</v>
      </c>
      <c r="AO6" s="178">
        <v>-14192</v>
      </c>
      <c r="AP6" s="178">
        <v>-9778</v>
      </c>
      <c r="AQ6" s="178">
        <v>-23970</v>
      </c>
      <c r="AR6" s="178">
        <v>-7417</v>
      </c>
      <c r="AS6" s="178">
        <v>-7501</v>
      </c>
      <c r="AT6" s="178">
        <v>-14918</v>
      </c>
      <c r="AU6" s="178">
        <v>-6804</v>
      </c>
      <c r="AV6" s="178">
        <v>-21722</v>
      </c>
      <c r="AW6" s="178">
        <v>-7517</v>
      </c>
      <c r="AX6" s="178">
        <v>-29239</v>
      </c>
      <c r="AY6" s="178">
        <v>-7978</v>
      </c>
      <c r="AZ6" s="178">
        <v>-6888</v>
      </c>
      <c r="BA6" s="178">
        <v>-14866</v>
      </c>
      <c r="BB6" s="178">
        <v>-6485</v>
      </c>
      <c r="BC6" s="178">
        <v>-21351</v>
      </c>
      <c r="BD6" s="178">
        <v>-3493</v>
      </c>
      <c r="BE6" s="178">
        <v>-24844</v>
      </c>
      <c r="BF6" s="178">
        <v>-5018</v>
      </c>
      <c r="BG6" s="178">
        <v>-4605</v>
      </c>
      <c r="BH6" s="178">
        <v>-9623</v>
      </c>
      <c r="BI6" s="178">
        <v>-4091</v>
      </c>
      <c r="BJ6" s="178">
        <v>-13714</v>
      </c>
      <c r="BK6" s="178">
        <v>-3950</v>
      </c>
      <c r="BL6" s="178">
        <v>-17664</v>
      </c>
      <c r="BM6" s="178">
        <v>-3715</v>
      </c>
      <c r="BN6" s="178">
        <v>-3478</v>
      </c>
      <c r="BO6" s="178">
        <v>-7193</v>
      </c>
      <c r="BP6" s="178">
        <v>-3492</v>
      </c>
      <c r="BQ6" s="178">
        <v>-10685</v>
      </c>
      <c r="BR6" s="178">
        <v>-2929</v>
      </c>
      <c r="BS6" s="178">
        <v>-13614</v>
      </c>
      <c r="BT6" s="178">
        <v>-2561</v>
      </c>
      <c r="BU6" s="178">
        <v>-4021</v>
      </c>
      <c r="BV6" s="178">
        <v>-6582</v>
      </c>
      <c r="BW6" s="178">
        <v>-2224</v>
      </c>
      <c r="BX6" s="178">
        <v>-8806</v>
      </c>
      <c r="BY6" s="178">
        <v>-2844</v>
      </c>
      <c r="BZ6" s="178">
        <v>-11650</v>
      </c>
      <c r="CA6" s="178">
        <v>-1559</v>
      </c>
      <c r="CB6" s="178">
        <v>-4141</v>
      </c>
      <c r="CC6" s="178">
        <v>-5700</v>
      </c>
      <c r="CD6" s="178">
        <v>-3957</v>
      </c>
      <c r="CE6" s="178">
        <v>-9657</v>
      </c>
      <c r="CF6" s="178">
        <v>-3470</v>
      </c>
      <c r="CG6" s="178">
        <v>-13127</v>
      </c>
      <c r="CH6" s="178">
        <v>-10672</v>
      </c>
      <c r="CI6" s="178">
        <v>-15848</v>
      </c>
      <c r="CJ6" s="178">
        <v>-26520</v>
      </c>
      <c r="CK6" s="178">
        <v>-14849</v>
      </c>
      <c r="CL6" s="178">
        <v>-41369</v>
      </c>
      <c r="CM6" s="178">
        <v>-13070</v>
      </c>
      <c r="CN6" s="178">
        <v>-54439</v>
      </c>
      <c r="CO6" s="178">
        <v>-11725</v>
      </c>
      <c r="CP6" s="178">
        <v>-17379</v>
      </c>
      <c r="CQ6" s="178">
        <v>-15845</v>
      </c>
    </row>
    <row r="7" spans="1:95" ht="14.45" customHeight="1">
      <c r="A7" s="179" t="s">
        <v>249</v>
      </c>
      <c r="B7" s="178">
        <v>1489</v>
      </c>
      <c r="C7" s="178">
        <v>0</v>
      </c>
      <c r="D7" s="178">
        <v>0</v>
      </c>
      <c r="E7" s="178">
        <v>296</v>
      </c>
      <c r="F7" s="178">
        <v>2011</v>
      </c>
      <c r="G7" s="178">
        <v>-348</v>
      </c>
      <c r="H7" s="178">
        <v>2031</v>
      </c>
      <c r="I7" s="178">
        <v>589</v>
      </c>
      <c r="J7" s="178">
        <v>0</v>
      </c>
      <c r="K7" s="178">
        <v>0</v>
      </c>
      <c r="L7" s="178">
        <v>2806</v>
      </c>
      <c r="M7" s="178">
        <v>3793</v>
      </c>
      <c r="N7" s="178">
        <v>209</v>
      </c>
      <c r="O7" s="178">
        <v>4002</v>
      </c>
      <c r="P7" s="178">
        <v>-522</v>
      </c>
      <c r="Q7" s="178">
        <v>1336</v>
      </c>
      <c r="R7" s="178">
        <v>814</v>
      </c>
      <c r="S7" s="178">
        <v>-310</v>
      </c>
      <c r="T7" s="178">
        <v>504</v>
      </c>
      <c r="U7" s="178">
        <v>263</v>
      </c>
      <c r="V7" s="178">
        <v>767</v>
      </c>
      <c r="W7" s="178">
        <v>10</v>
      </c>
      <c r="X7" s="178">
        <v>5057</v>
      </c>
      <c r="Y7" s="178">
        <v>5067</v>
      </c>
      <c r="Z7" s="178">
        <v>-1840</v>
      </c>
      <c r="AA7" s="178">
        <v>3227</v>
      </c>
      <c r="AB7" s="178">
        <v>6444</v>
      </c>
      <c r="AC7" s="178">
        <v>9671</v>
      </c>
      <c r="AD7" s="178">
        <v>-953</v>
      </c>
      <c r="AE7" s="178">
        <v>-800</v>
      </c>
      <c r="AF7" s="178">
        <v>-1753</v>
      </c>
      <c r="AG7" s="178">
        <v>4122</v>
      </c>
      <c r="AH7" s="178">
        <v>2369</v>
      </c>
      <c r="AI7" s="178">
        <v>4097</v>
      </c>
      <c r="AJ7" s="178">
        <v>6466</v>
      </c>
      <c r="AK7" s="178">
        <v>8076</v>
      </c>
      <c r="AL7" s="178">
        <v>-4032</v>
      </c>
      <c r="AM7" s="178">
        <v>4044</v>
      </c>
      <c r="AN7" s="178">
        <v>1715</v>
      </c>
      <c r="AO7" s="178">
        <v>5759</v>
      </c>
      <c r="AP7" s="178">
        <v>-2980</v>
      </c>
      <c r="AQ7" s="178">
        <v>2779</v>
      </c>
      <c r="AR7" s="178">
        <v>-7646</v>
      </c>
      <c r="AS7" s="178">
        <v>-3984</v>
      </c>
      <c r="AT7" s="178">
        <v>-11630</v>
      </c>
      <c r="AU7" s="178">
        <v>6203</v>
      </c>
      <c r="AV7" s="178">
        <v>-5427</v>
      </c>
      <c r="AW7" s="178">
        <v>3109</v>
      </c>
      <c r="AX7" s="178">
        <v>-2318</v>
      </c>
      <c r="AY7" s="178">
        <v>-299</v>
      </c>
      <c r="AZ7" s="178">
        <v>2540</v>
      </c>
      <c r="BA7" s="178">
        <v>2241</v>
      </c>
      <c r="BB7" s="178">
        <v>-1301</v>
      </c>
      <c r="BC7" s="178">
        <v>940</v>
      </c>
      <c r="BD7" s="178">
        <v>3767</v>
      </c>
      <c r="BE7" s="178">
        <v>4707</v>
      </c>
      <c r="BF7" s="178">
        <v>1205</v>
      </c>
      <c r="BG7" s="178">
        <v>12858</v>
      </c>
      <c r="BH7" s="178">
        <v>14063</v>
      </c>
      <c r="BI7" s="178">
        <v>3345</v>
      </c>
      <c r="BJ7" s="178">
        <v>17408</v>
      </c>
      <c r="BK7" s="178">
        <v>-1820</v>
      </c>
      <c r="BL7" s="178">
        <v>15588</v>
      </c>
      <c r="BM7" s="178">
        <v>6001</v>
      </c>
      <c r="BN7" s="178">
        <v>207</v>
      </c>
      <c r="BO7" s="178">
        <v>6208</v>
      </c>
      <c r="BP7" s="178">
        <v>16254</v>
      </c>
      <c r="BQ7" s="178">
        <v>22462</v>
      </c>
      <c r="BR7" s="178">
        <v>-5945</v>
      </c>
      <c r="BS7" s="178">
        <v>16517</v>
      </c>
      <c r="BT7" s="178">
        <v>48381</v>
      </c>
      <c r="BU7" s="178">
        <v>8852</v>
      </c>
      <c r="BV7" s="178">
        <v>57233</v>
      </c>
      <c r="BW7" s="178">
        <v>-18110</v>
      </c>
      <c r="BX7" s="178">
        <v>39123</v>
      </c>
      <c r="BY7" s="178">
        <v>-4511</v>
      </c>
      <c r="BZ7" s="178">
        <v>34612</v>
      </c>
      <c r="CA7" s="178">
        <v>18324</v>
      </c>
      <c r="CB7" s="178">
        <v>-23160</v>
      </c>
      <c r="CC7" s="178">
        <v>-4836</v>
      </c>
      <c r="CD7" s="178">
        <v>27583</v>
      </c>
      <c r="CE7" s="178">
        <v>22747</v>
      </c>
      <c r="CF7" s="178">
        <v>11309</v>
      </c>
      <c r="CG7" s="178">
        <v>34056</v>
      </c>
      <c r="CH7" s="178">
        <v>-39504</v>
      </c>
      <c r="CI7" s="178">
        <v>35882</v>
      </c>
      <c r="CJ7" s="178">
        <v>-3622</v>
      </c>
      <c r="CK7" s="178">
        <v>17393</v>
      </c>
      <c r="CL7" s="178">
        <v>13771</v>
      </c>
      <c r="CM7" s="178">
        <v>-9166</v>
      </c>
      <c r="CN7" s="178">
        <v>4605</v>
      </c>
      <c r="CO7" s="178">
        <v>-16340</v>
      </c>
      <c r="CP7" s="178">
        <v>-19720</v>
      </c>
      <c r="CQ7" s="178">
        <v>58248</v>
      </c>
    </row>
    <row r="8" spans="1:95" ht="14.45" customHeight="1">
      <c r="A8" s="153" t="s">
        <v>160</v>
      </c>
      <c r="B8" s="178">
        <v>5337</v>
      </c>
      <c r="C8" s="178">
        <v>5428</v>
      </c>
      <c r="D8" s="178">
        <v>10765</v>
      </c>
      <c r="E8" s="178">
        <v>5961</v>
      </c>
      <c r="F8" s="178">
        <v>16726</v>
      </c>
      <c r="G8" s="178">
        <v>11691.525130000002</v>
      </c>
      <c r="H8" s="178">
        <v>24755</v>
      </c>
      <c r="I8" s="178">
        <v>6593</v>
      </c>
      <c r="J8" s="178">
        <v>6306</v>
      </c>
      <c r="K8" s="178">
        <v>12899</v>
      </c>
      <c r="L8" s="178">
        <v>12909</v>
      </c>
      <c r="M8" s="178">
        <v>25808</v>
      </c>
      <c r="N8" s="178">
        <v>8031</v>
      </c>
      <c r="O8" s="178">
        <v>33839</v>
      </c>
      <c r="P8" s="178">
        <v>4784</v>
      </c>
      <c r="Q8" s="178">
        <v>7932</v>
      </c>
      <c r="R8" s="178">
        <v>12716</v>
      </c>
      <c r="S8" s="178">
        <v>13703</v>
      </c>
      <c r="T8" s="178">
        <v>26419</v>
      </c>
      <c r="U8" s="178">
        <v>10211</v>
      </c>
      <c r="V8" s="178">
        <v>36630</v>
      </c>
      <c r="W8" s="178">
        <v>8725</v>
      </c>
      <c r="X8" s="178">
        <v>9702</v>
      </c>
      <c r="Y8" s="178">
        <v>18427</v>
      </c>
      <c r="Z8" s="178">
        <v>16243</v>
      </c>
      <c r="AA8" s="178">
        <v>34670</v>
      </c>
      <c r="AB8" s="178">
        <v>10892</v>
      </c>
      <c r="AC8" s="178">
        <v>45562</v>
      </c>
      <c r="AD8" s="178">
        <v>9564</v>
      </c>
      <c r="AE8" s="178">
        <v>11400</v>
      </c>
      <c r="AF8" s="178">
        <v>20964</v>
      </c>
      <c r="AG8" s="178">
        <v>18214</v>
      </c>
      <c r="AH8" s="178">
        <v>39178</v>
      </c>
      <c r="AI8" s="178">
        <v>9557</v>
      </c>
      <c r="AJ8" s="178">
        <v>48735</v>
      </c>
      <c r="AK8" s="178">
        <v>12207</v>
      </c>
      <c r="AL8" s="178">
        <v>6973</v>
      </c>
      <c r="AM8" s="178">
        <v>19180</v>
      </c>
      <c r="AN8" s="178">
        <v>17463</v>
      </c>
      <c r="AO8" s="178">
        <v>36643</v>
      </c>
      <c r="AP8" s="178">
        <v>8251</v>
      </c>
      <c r="AQ8" s="178">
        <v>44894</v>
      </c>
      <c r="AR8" s="178">
        <v>8795</v>
      </c>
      <c r="AS8" s="178">
        <v>4006</v>
      </c>
      <c r="AT8" s="178">
        <v>12801</v>
      </c>
      <c r="AU8" s="178">
        <v>17329</v>
      </c>
      <c r="AV8" s="178">
        <v>30130</v>
      </c>
      <c r="AW8" s="178">
        <v>10721</v>
      </c>
      <c r="AX8" s="178">
        <v>40851</v>
      </c>
      <c r="AY8" s="178">
        <v>12262</v>
      </c>
      <c r="AZ8" s="178">
        <v>9227</v>
      </c>
      <c r="BA8" s="178">
        <v>21489</v>
      </c>
      <c r="BB8" s="178">
        <v>20532</v>
      </c>
      <c r="BC8" s="178">
        <v>42021</v>
      </c>
      <c r="BD8" s="178">
        <v>-13558</v>
      </c>
      <c r="BE8" s="178">
        <v>28463</v>
      </c>
      <c r="BF8" s="178">
        <v>6447</v>
      </c>
      <c r="BG8" s="178">
        <v>1760</v>
      </c>
      <c r="BH8" s="178">
        <v>8207</v>
      </c>
      <c r="BI8" s="178">
        <v>13598</v>
      </c>
      <c r="BJ8" s="178">
        <v>21805</v>
      </c>
      <c r="BK8" s="178">
        <v>5549</v>
      </c>
      <c r="BL8" s="178">
        <v>27354</v>
      </c>
      <c r="BM8" s="178">
        <v>8299</v>
      </c>
      <c r="BN8" s="178">
        <v>4150</v>
      </c>
      <c r="BO8" s="178">
        <v>12449</v>
      </c>
      <c r="BP8" s="178">
        <v>17598</v>
      </c>
      <c r="BQ8" s="178">
        <v>30047</v>
      </c>
      <c r="BR8" s="178">
        <v>12738</v>
      </c>
      <c r="BS8" s="178">
        <v>42785</v>
      </c>
      <c r="BT8" s="178">
        <v>17358</v>
      </c>
      <c r="BU8" s="178">
        <v>-17943</v>
      </c>
      <c r="BV8" s="178">
        <v>-585</v>
      </c>
      <c r="BW8" s="178">
        <v>9673</v>
      </c>
      <c r="BX8" s="178">
        <v>9088</v>
      </c>
      <c r="BY8" s="178">
        <v>-3115</v>
      </c>
      <c r="BZ8" s="178">
        <v>5973</v>
      </c>
      <c r="CA8" s="178">
        <v>2709</v>
      </c>
      <c r="CB8" s="178">
        <v>37688</v>
      </c>
      <c r="CC8" s="178">
        <v>40397</v>
      </c>
      <c r="CD8" s="178">
        <v>3115</v>
      </c>
      <c r="CE8" s="178">
        <v>43512</v>
      </c>
      <c r="CF8" s="178">
        <v>16622</v>
      </c>
      <c r="CG8" s="178">
        <v>60134</v>
      </c>
      <c r="CH8" s="178">
        <v>43460</v>
      </c>
      <c r="CI8" s="178">
        <v>-3554</v>
      </c>
      <c r="CJ8" s="178">
        <v>39906</v>
      </c>
      <c r="CK8" s="178">
        <v>15846</v>
      </c>
      <c r="CL8" s="178">
        <v>55752</v>
      </c>
      <c r="CM8" s="178">
        <v>-5419</v>
      </c>
      <c r="CN8" s="178">
        <v>50333</v>
      </c>
      <c r="CO8" s="178">
        <v>1848</v>
      </c>
      <c r="CP8" s="178">
        <v>-38452</v>
      </c>
      <c r="CQ8" s="178">
        <v>33218</v>
      </c>
    </row>
    <row r="9" spans="1:95" ht="14.45" customHeight="1">
      <c r="A9" s="153" t="s">
        <v>103</v>
      </c>
      <c r="B9" s="178">
        <v>-1395</v>
      </c>
      <c r="C9" s="178">
        <v>-271</v>
      </c>
      <c r="D9" s="178">
        <v>-1666</v>
      </c>
      <c r="E9" s="178">
        <v>203</v>
      </c>
      <c r="F9" s="178">
        <v>-1463</v>
      </c>
      <c r="G9" s="178">
        <v>1324</v>
      </c>
      <c r="H9" s="178">
        <v>-315</v>
      </c>
      <c r="I9" s="178">
        <v>634</v>
      </c>
      <c r="J9" s="178">
        <v>-999</v>
      </c>
      <c r="K9" s="178">
        <v>-365</v>
      </c>
      <c r="L9" s="178">
        <v>435</v>
      </c>
      <c r="M9" s="178">
        <v>70</v>
      </c>
      <c r="N9" s="178">
        <v>401</v>
      </c>
      <c r="O9" s="178">
        <v>471</v>
      </c>
      <c r="P9" s="178">
        <v>254</v>
      </c>
      <c r="Q9" s="178">
        <v>-111</v>
      </c>
      <c r="R9" s="178">
        <v>143</v>
      </c>
      <c r="S9" s="178">
        <v>2205</v>
      </c>
      <c r="T9" s="178">
        <v>2348</v>
      </c>
      <c r="U9" s="178">
        <v>222</v>
      </c>
      <c r="V9" s="178">
        <v>2570</v>
      </c>
      <c r="W9" s="178">
        <v>2441</v>
      </c>
      <c r="X9" s="178">
        <v>-1188</v>
      </c>
      <c r="Y9" s="178">
        <v>812</v>
      </c>
      <c r="Z9" s="178">
        <v>1686</v>
      </c>
      <c r="AA9" s="178">
        <v>6720</v>
      </c>
      <c r="AB9" s="178">
        <v>5081</v>
      </c>
      <c r="AC9" s="178">
        <v>11801</v>
      </c>
      <c r="AD9" s="178">
        <v>2079</v>
      </c>
      <c r="AE9" s="178">
        <v>3439</v>
      </c>
      <c r="AF9" s="178">
        <v>5518</v>
      </c>
      <c r="AG9" s="178">
        <v>768</v>
      </c>
      <c r="AH9" s="178">
        <v>6286</v>
      </c>
      <c r="AI9" s="178">
        <v>1775</v>
      </c>
      <c r="AJ9" s="178">
        <v>8061</v>
      </c>
      <c r="AK9" s="178">
        <v>1456</v>
      </c>
      <c r="AL9" s="178">
        <v>2193</v>
      </c>
      <c r="AM9" s="178">
        <v>3649</v>
      </c>
      <c r="AN9" s="178">
        <v>4767</v>
      </c>
      <c r="AO9" s="178">
        <v>8416</v>
      </c>
      <c r="AP9" s="178">
        <v>3017</v>
      </c>
      <c r="AQ9" s="178">
        <v>11433</v>
      </c>
      <c r="AR9" s="178">
        <v>2006</v>
      </c>
      <c r="AS9" s="178">
        <v>2867</v>
      </c>
      <c r="AT9" s="178">
        <v>4873</v>
      </c>
      <c r="AU9" s="178">
        <v>-279</v>
      </c>
      <c r="AV9" s="178">
        <v>4594</v>
      </c>
      <c r="AW9" s="178">
        <v>5843</v>
      </c>
      <c r="AX9" s="178">
        <v>10437</v>
      </c>
      <c r="AY9" s="178">
        <v>5422</v>
      </c>
      <c r="AZ9" s="178">
        <v>5857</v>
      </c>
      <c r="BA9" s="178">
        <v>11279</v>
      </c>
      <c r="BB9" s="178">
        <v>4861</v>
      </c>
      <c r="BC9" s="178">
        <v>16140</v>
      </c>
      <c r="BD9" s="178">
        <v>4439</v>
      </c>
      <c r="BE9" s="178">
        <v>20579</v>
      </c>
      <c r="BF9" s="178">
        <v>2750</v>
      </c>
      <c r="BG9" s="178">
        <v>6973</v>
      </c>
      <c r="BH9" s="178">
        <v>9723</v>
      </c>
      <c r="BI9" s="178">
        <v>555</v>
      </c>
      <c r="BJ9" s="178">
        <v>10278</v>
      </c>
      <c r="BK9" s="178">
        <v>-1281</v>
      </c>
      <c r="BL9" s="178">
        <v>8997</v>
      </c>
      <c r="BM9" s="178">
        <v>4117</v>
      </c>
      <c r="BN9" s="178">
        <v>4126</v>
      </c>
      <c r="BO9" s="178">
        <v>8243</v>
      </c>
      <c r="BP9" s="178">
        <v>-1466</v>
      </c>
      <c r="BQ9" s="178">
        <v>6777</v>
      </c>
      <c r="BR9" s="178">
        <v>2136</v>
      </c>
      <c r="BS9" s="178">
        <v>8913</v>
      </c>
      <c r="BT9" s="178">
        <v>8251</v>
      </c>
      <c r="BU9" s="178">
        <v>34509</v>
      </c>
      <c r="BV9" s="178">
        <v>42760</v>
      </c>
      <c r="BW9" s="178">
        <v>6317</v>
      </c>
      <c r="BX9" s="178">
        <v>49077</v>
      </c>
      <c r="BY9" s="178">
        <v>-9265</v>
      </c>
      <c r="BZ9" s="178">
        <v>39812</v>
      </c>
      <c r="CA9" s="178">
        <v>11272</v>
      </c>
      <c r="CB9" s="178">
        <v>-140087</v>
      </c>
      <c r="CC9" s="178">
        <v>-128394</v>
      </c>
      <c r="CD9" s="178">
        <v>6200</v>
      </c>
      <c r="CE9" s="178">
        <v>-122194</v>
      </c>
      <c r="CF9" s="178">
        <v>13356</v>
      </c>
      <c r="CG9" s="178">
        <v>-89454</v>
      </c>
      <c r="CH9" s="178">
        <v>11204</v>
      </c>
      <c r="CI9" s="178">
        <v>3618</v>
      </c>
      <c r="CJ9" s="178">
        <v>46970</v>
      </c>
      <c r="CK9" s="178">
        <v>42674</v>
      </c>
      <c r="CL9" s="178">
        <v>24036</v>
      </c>
      <c r="CM9" s="178">
        <v>36833</v>
      </c>
      <c r="CN9" s="178">
        <v>60869</v>
      </c>
      <c r="CO9" s="178">
        <v>39461</v>
      </c>
      <c r="CP9" s="178">
        <v>66536</v>
      </c>
      <c r="CQ9" s="178">
        <v>-36995</v>
      </c>
    </row>
    <row r="10" spans="1:95" ht="14.45" customHeight="1">
      <c r="A10" s="104" t="s">
        <v>250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8"/>
      <c r="CG10" s="178"/>
      <c r="CH10" s="178"/>
      <c r="CI10" s="178"/>
      <c r="CJ10" s="178"/>
      <c r="CK10" s="178"/>
      <c r="CL10" s="178"/>
      <c r="CM10" s="178"/>
      <c r="CN10" s="178"/>
      <c r="CO10" s="178"/>
      <c r="CP10" s="178"/>
      <c r="CQ10" s="178"/>
    </row>
    <row r="11" spans="1:95" ht="14.45" customHeight="1">
      <c r="A11" s="153" t="s">
        <v>78</v>
      </c>
      <c r="B11" s="178">
        <v>-20063</v>
      </c>
      <c r="C11" s="178">
        <v>41805</v>
      </c>
      <c r="D11" s="178">
        <v>21742</v>
      </c>
      <c r="E11" s="178">
        <v>-30203</v>
      </c>
      <c r="F11" s="178">
        <v>-8461</v>
      </c>
      <c r="G11" s="178">
        <v>-20709</v>
      </c>
      <c r="H11" s="178">
        <v>-29170</v>
      </c>
      <c r="I11" s="178">
        <v>-18366</v>
      </c>
      <c r="J11" s="178">
        <v>42262</v>
      </c>
      <c r="K11" s="178">
        <v>23896</v>
      </c>
      <c r="L11" s="178">
        <v>-51314</v>
      </c>
      <c r="M11" s="178">
        <v>-27418</v>
      </c>
      <c r="N11" s="178">
        <v>-19700</v>
      </c>
      <c r="O11" s="178">
        <v>-47118</v>
      </c>
      <c r="P11" s="178">
        <v>5994</v>
      </c>
      <c r="Q11" s="178">
        <v>22801</v>
      </c>
      <c r="R11" s="178">
        <v>28795</v>
      </c>
      <c r="S11" s="178">
        <v>-50566</v>
      </c>
      <c r="T11" s="178">
        <v>-21771</v>
      </c>
      <c r="U11" s="178">
        <v>-7545</v>
      </c>
      <c r="V11" s="178">
        <v>-29316</v>
      </c>
      <c r="W11" s="178">
        <v>-2374</v>
      </c>
      <c r="X11" s="178">
        <v>11471</v>
      </c>
      <c r="Y11" s="178">
        <v>9097</v>
      </c>
      <c r="Z11" s="178">
        <v>-41250</v>
      </c>
      <c r="AA11" s="178">
        <v>-32153</v>
      </c>
      <c r="AB11" s="178">
        <v>-6273</v>
      </c>
      <c r="AC11" s="178">
        <v>-38426</v>
      </c>
      <c r="AD11" s="178">
        <v>2503</v>
      </c>
      <c r="AE11" s="178">
        <v>9189</v>
      </c>
      <c r="AF11" s="178">
        <v>11692</v>
      </c>
      <c r="AG11" s="178">
        <v>-45337</v>
      </c>
      <c r="AH11" s="178">
        <v>-33645</v>
      </c>
      <c r="AI11" s="178">
        <v>3107</v>
      </c>
      <c r="AJ11" s="178">
        <v>-30538</v>
      </c>
      <c r="AK11" s="178">
        <v>-18925</v>
      </c>
      <c r="AL11" s="178">
        <v>5511</v>
      </c>
      <c r="AM11" s="178">
        <v>-13414</v>
      </c>
      <c r="AN11" s="178">
        <v>-50216</v>
      </c>
      <c r="AO11" s="178">
        <v>-63630</v>
      </c>
      <c r="AP11" s="178">
        <v>44922</v>
      </c>
      <c r="AQ11" s="178">
        <v>-18708</v>
      </c>
      <c r="AR11" s="178">
        <v>-12244</v>
      </c>
      <c r="AS11" s="178">
        <v>8887</v>
      </c>
      <c r="AT11" s="178">
        <v>-3357</v>
      </c>
      <c r="AU11" s="178">
        <v>-50634</v>
      </c>
      <c r="AV11" s="178">
        <v>-53991</v>
      </c>
      <c r="AW11" s="178">
        <v>15903</v>
      </c>
      <c r="AX11" s="178">
        <v>-38088</v>
      </c>
      <c r="AY11" s="178">
        <v>-1939</v>
      </c>
      <c r="AZ11" s="178">
        <v>21450</v>
      </c>
      <c r="BA11" s="178">
        <v>19511</v>
      </c>
      <c r="BB11" s="178">
        <v>-50078</v>
      </c>
      <c r="BC11" s="178">
        <v>-30567</v>
      </c>
      <c r="BD11" s="178">
        <v>-292</v>
      </c>
      <c r="BE11" s="178">
        <v>-30859</v>
      </c>
      <c r="BF11" s="178">
        <v>-8207</v>
      </c>
      <c r="BG11" s="178">
        <v>9804</v>
      </c>
      <c r="BH11" s="178">
        <v>1597</v>
      </c>
      <c r="BI11" s="178">
        <v>-51604</v>
      </c>
      <c r="BJ11" s="178">
        <v>-50007</v>
      </c>
      <c r="BK11" s="178">
        <v>2248</v>
      </c>
      <c r="BL11" s="178">
        <v>-47759</v>
      </c>
      <c r="BM11" s="178">
        <v>-12646</v>
      </c>
      <c r="BN11" s="178">
        <v>23388</v>
      </c>
      <c r="BO11" s="178">
        <v>10742</v>
      </c>
      <c r="BP11" s="178">
        <v>-42433</v>
      </c>
      <c r="BQ11" s="178">
        <v>-31691</v>
      </c>
      <c r="BR11" s="178">
        <v>3938</v>
      </c>
      <c r="BS11" s="178">
        <v>-27753</v>
      </c>
      <c r="BT11" s="178">
        <v>12802</v>
      </c>
      <c r="BU11" s="178">
        <v>106749</v>
      </c>
      <c r="BV11" s="178">
        <v>119551</v>
      </c>
      <c r="BW11" s="178">
        <v>-121063</v>
      </c>
      <c r="BX11" s="178">
        <v>-1512</v>
      </c>
      <c r="BY11" s="178">
        <v>-107285</v>
      </c>
      <c r="BZ11" s="178">
        <v>-108797</v>
      </c>
      <c r="CA11" s="178">
        <v>117398</v>
      </c>
      <c r="CB11" s="178">
        <v>17762</v>
      </c>
      <c r="CC11" s="178">
        <v>135160</v>
      </c>
      <c r="CD11" s="178">
        <v>-149555</v>
      </c>
      <c r="CE11" s="178">
        <v>-14395</v>
      </c>
      <c r="CF11" s="178">
        <v>-182762</v>
      </c>
      <c r="CG11" s="178">
        <v>-197157</v>
      </c>
      <c r="CH11" s="178">
        <v>157533</v>
      </c>
      <c r="CI11" s="178">
        <v>29331</v>
      </c>
      <c r="CJ11" s="178">
        <v>186864</v>
      </c>
      <c r="CK11" s="178">
        <v>-103350</v>
      </c>
      <c r="CL11" s="178">
        <v>83514</v>
      </c>
      <c r="CM11" s="178">
        <v>-142213</v>
      </c>
      <c r="CN11" s="178">
        <v>-58699</v>
      </c>
      <c r="CO11" s="178">
        <v>142656</v>
      </c>
      <c r="CP11" s="178">
        <v>-35528</v>
      </c>
      <c r="CQ11" s="178">
        <v>-139021</v>
      </c>
    </row>
    <row r="12" spans="1:95" ht="14.45" customHeight="1">
      <c r="A12" s="153" t="s">
        <v>79</v>
      </c>
      <c r="B12" s="178">
        <v>-9270</v>
      </c>
      <c r="C12" s="178">
        <v>-7920</v>
      </c>
      <c r="D12" s="178">
        <v>-17190</v>
      </c>
      <c r="E12" s="178">
        <v>-13003</v>
      </c>
      <c r="F12" s="178">
        <v>-30193</v>
      </c>
      <c r="G12" s="178">
        <v>2536</v>
      </c>
      <c r="H12" s="178">
        <v>-27657</v>
      </c>
      <c r="I12" s="178">
        <v>-15723</v>
      </c>
      <c r="J12" s="178">
        <v>-3114</v>
      </c>
      <c r="K12" s="178">
        <v>-18837</v>
      </c>
      <c r="L12" s="178">
        <v>-3983</v>
      </c>
      <c r="M12" s="178">
        <v>-22820</v>
      </c>
      <c r="N12" s="178">
        <v>14302</v>
      </c>
      <c r="O12" s="178">
        <v>-8518</v>
      </c>
      <c r="P12" s="178">
        <v>-8579</v>
      </c>
      <c r="Q12" s="178">
        <v>-108</v>
      </c>
      <c r="R12" s="178">
        <v>-8687</v>
      </c>
      <c r="S12" s="178">
        <v>-17341</v>
      </c>
      <c r="T12" s="178">
        <v>-26028</v>
      </c>
      <c r="U12" s="178">
        <v>6822</v>
      </c>
      <c r="V12" s="178">
        <v>-19206</v>
      </c>
      <c r="W12" s="178">
        <v>-11474</v>
      </c>
      <c r="X12" s="178">
        <v>-2716</v>
      </c>
      <c r="Y12" s="178">
        <v>-14190</v>
      </c>
      <c r="Z12" s="178">
        <v>-9595</v>
      </c>
      <c r="AA12" s="178">
        <v>-23785</v>
      </c>
      <c r="AB12" s="178">
        <v>14472</v>
      </c>
      <c r="AC12" s="178">
        <v>-9313</v>
      </c>
      <c r="AD12" s="178">
        <v>-17774</v>
      </c>
      <c r="AE12" s="178">
        <v>-18161</v>
      </c>
      <c r="AF12" s="178">
        <v>-35935</v>
      </c>
      <c r="AG12" s="178">
        <v>4666</v>
      </c>
      <c r="AH12" s="178">
        <v>-31269</v>
      </c>
      <c r="AI12" s="178">
        <v>17506</v>
      </c>
      <c r="AJ12" s="178">
        <v>-13763</v>
      </c>
      <c r="AK12" s="178">
        <v>-23186</v>
      </c>
      <c r="AL12" s="178">
        <v>3583</v>
      </c>
      <c r="AM12" s="178">
        <v>-19603</v>
      </c>
      <c r="AN12" s="178">
        <v>-5839</v>
      </c>
      <c r="AO12" s="178">
        <v>-25442</v>
      </c>
      <c r="AP12" s="178">
        <v>13688</v>
      </c>
      <c r="AQ12" s="178">
        <v>-11754</v>
      </c>
      <c r="AR12" s="178">
        <v>-15524</v>
      </c>
      <c r="AS12" s="178">
        <v>-6134</v>
      </c>
      <c r="AT12" s="178">
        <v>-21658</v>
      </c>
      <c r="AU12" s="178">
        <v>3741</v>
      </c>
      <c r="AV12" s="178">
        <v>-17917</v>
      </c>
      <c r="AW12" s="178">
        <v>12897</v>
      </c>
      <c r="AX12" s="178">
        <v>-5020</v>
      </c>
      <c r="AY12" s="178">
        <v>-9346</v>
      </c>
      <c r="AZ12" s="178">
        <v>-5462</v>
      </c>
      <c r="BA12" s="178">
        <v>-14808</v>
      </c>
      <c r="BB12" s="178">
        <v>5014</v>
      </c>
      <c r="BC12" s="178">
        <v>-9794</v>
      </c>
      <c r="BD12" s="178">
        <v>3729</v>
      </c>
      <c r="BE12" s="178">
        <v>-6065</v>
      </c>
      <c r="BF12" s="178">
        <v>-14352</v>
      </c>
      <c r="BG12" s="178">
        <v>-14689</v>
      </c>
      <c r="BH12" s="178">
        <v>-29041</v>
      </c>
      <c r="BI12" s="178">
        <v>-5883</v>
      </c>
      <c r="BJ12" s="178">
        <v>-34924</v>
      </c>
      <c r="BK12" s="178">
        <v>-4921</v>
      </c>
      <c r="BL12" s="178">
        <v>-39845</v>
      </c>
      <c r="BM12" s="178">
        <v>-12866</v>
      </c>
      <c r="BN12" s="178">
        <v>-1064</v>
      </c>
      <c r="BO12" s="178">
        <v>-13930</v>
      </c>
      <c r="BP12" s="178">
        <v>-18693</v>
      </c>
      <c r="BQ12" s="178">
        <v>-32623</v>
      </c>
      <c r="BR12" s="178">
        <v>-585</v>
      </c>
      <c r="BS12" s="178">
        <v>-33208</v>
      </c>
      <c r="BT12" s="178">
        <v>-77295</v>
      </c>
      <c r="BU12" s="178">
        <v>-19578</v>
      </c>
      <c r="BV12" s="178">
        <v>-96873</v>
      </c>
      <c r="BW12" s="178">
        <v>27104</v>
      </c>
      <c r="BX12" s="178">
        <v>-69769</v>
      </c>
      <c r="BY12" s="178">
        <v>31114</v>
      </c>
      <c r="BZ12" s="178">
        <v>-38655</v>
      </c>
      <c r="CA12" s="178">
        <v>-64383</v>
      </c>
      <c r="CB12" s="178">
        <v>-9858</v>
      </c>
      <c r="CC12" s="178">
        <v>-74241</v>
      </c>
      <c r="CD12" s="178">
        <v>-88914</v>
      </c>
      <c r="CE12" s="178">
        <v>-163155</v>
      </c>
      <c r="CF12" s="178">
        <v>-3528</v>
      </c>
      <c r="CG12" s="178">
        <v>-166683</v>
      </c>
      <c r="CH12" s="178">
        <v>-106509</v>
      </c>
      <c r="CI12" s="178">
        <v>-92358</v>
      </c>
      <c r="CJ12" s="178">
        <v>-198867</v>
      </c>
      <c r="CK12" s="178">
        <v>-98459</v>
      </c>
      <c r="CL12" s="178">
        <v>-297326</v>
      </c>
      <c r="CM12" s="178">
        <v>-13275</v>
      </c>
      <c r="CN12" s="178">
        <v>-310601</v>
      </c>
      <c r="CO12" s="178">
        <v>-66533</v>
      </c>
      <c r="CP12" s="178">
        <v>13389</v>
      </c>
      <c r="CQ12" s="178">
        <v>-4633</v>
      </c>
    </row>
    <row r="13" spans="1:95" ht="14.45" customHeight="1">
      <c r="A13" s="153" t="s">
        <v>80</v>
      </c>
      <c r="B13" s="178">
        <v>-201</v>
      </c>
      <c r="C13" s="178">
        <v>-1350</v>
      </c>
      <c r="D13" s="178">
        <v>-1551</v>
      </c>
      <c r="E13" s="178">
        <v>2899</v>
      </c>
      <c r="F13" s="178">
        <v>1348</v>
      </c>
      <c r="G13" s="178">
        <v>-5410</v>
      </c>
      <c r="H13" s="178">
        <v>-4063</v>
      </c>
      <c r="I13" s="178">
        <v>-871</v>
      </c>
      <c r="J13" s="174">
        <v>3297</v>
      </c>
      <c r="K13" s="178">
        <v>2426</v>
      </c>
      <c r="L13" s="178">
        <v>2549</v>
      </c>
      <c r="M13" s="178">
        <v>4975</v>
      </c>
      <c r="N13" s="178">
        <v>-3731</v>
      </c>
      <c r="O13" s="178">
        <v>1244</v>
      </c>
      <c r="P13" s="178">
        <v>465</v>
      </c>
      <c r="Q13" s="178">
        <v>2331</v>
      </c>
      <c r="R13" s="178">
        <v>2796</v>
      </c>
      <c r="S13" s="178">
        <v>3421</v>
      </c>
      <c r="T13" s="178">
        <v>6217</v>
      </c>
      <c r="U13" s="178">
        <v>-10326</v>
      </c>
      <c r="V13" s="178">
        <v>-4109</v>
      </c>
      <c r="W13" s="178">
        <v>-1516</v>
      </c>
      <c r="X13" s="178">
        <v>-2663</v>
      </c>
      <c r="Y13" s="178">
        <v>-4179</v>
      </c>
      <c r="Z13" s="178">
        <v>1367</v>
      </c>
      <c r="AA13" s="178">
        <v>-2812</v>
      </c>
      <c r="AB13" s="178">
        <v>-1719</v>
      </c>
      <c r="AC13" s="178">
        <v>-4531</v>
      </c>
      <c r="AD13" s="178">
        <v>-5588</v>
      </c>
      <c r="AE13" s="178">
        <v>4606</v>
      </c>
      <c r="AF13" s="178">
        <v>-982</v>
      </c>
      <c r="AG13" s="178">
        <v>-176</v>
      </c>
      <c r="AH13" s="178">
        <v>-1158</v>
      </c>
      <c r="AI13" s="178">
        <v>-7396</v>
      </c>
      <c r="AJ13" s="178">
        <v>-8554</v>
      </c>
      <c r="AK13" s="178">
        <v>2578</v>
      </c>
      <c r="AL13" s="178">
        <v>5439</v>
      </c>
      <c r="AM13" s="178">
        <v>8017</v>
      </c>
      <c r="AN13" s="178">
        <v>-6678</v>
      </c>
      <c r="AO13" s="178">
        <v>1339</v>
      </c>
      <c r="AP13" s="178">
        <v>-1715</v>
      </c>
      <c r="AQ13" s="178">
        <v>-376</v>
      </c>
      <c r="AR13" s="178">
        <v>-3646</v>
      </c>
      <c r="AS13" s="178">
        <v>-4362</v>
      </c>
      <c r="AT13" s="178">
        <v>-8008</v>
      </c>
      <c r="AU13" s="178">
        <v>2188</v>
      </c>
      <c r="AV13" s="178">
        <v>-5820</v>
      </c>
      <c r="AW13" s="178">
        <v>-1029</v>
      </c>
      <c r="AX13" s="178">
        <v>-6849</v>
      </c>
      <c r="AY13" s="178">
        <v>-4812</v>
      </c>
      <c r="AZ13" s="178">
        <v>-3686</v>
      </c>
      <c r="BA13" s="178">
        <v>-8498</v>
      </c>
      <c r="BB13" s="178">
        <v>350</v>
      </c>
      <c r="BC13" s="178">
        <v>-8148</v>
      </c>
      <c r="BD13" s="178">
        <v>-31064</v>
      </c>
      <c r="BE13" s="178">
        <v>-39212</v>
      </c>
      <c r="BF13" s="178">
        <v>-891</v>
      </c>
      <c r="BG13" s="178">
        <v>-9036</v>
      </c>
      <c r="BH13" s="178">
        <v>-9927</v>
      </c>
      <c r="BI13" s="178">
        <v>1756</v>
      </c>
      <c r="BJ13" s="178">
        <v>-8171</v>
      </c>
      <c r="BK13" s="178">
        <v>-3225</v>
      </c>
      <c r="BL13" s="178">
        <v>-11396</v>
      </c>
      <c r="BM13" s="178">
        <v>6726</v>
      </c>
      <c r="BN13" s="178">
        <v>-14305</v>
      </c>
      <c r="BO13" s="178">
        <v>-7579</v>
      </c>
      <c r="BP13" s="178">
        <v>1685</v>
      </c>
      <c r="BQ13" s="178">
        <v>-5894</v>
      </c>
      <c r="BR13" s="178">
        <v>-34941</v>
      </c>
      <c r="BS13" s="178">
        <v>-40835</v>
      </c>
      <c r="BT13" s="178">
        <v>-30811</v>
      </c>
      <c r="BU13" s="178">
        <v>-16306</v>
      </c>
      <c r="BV13" s="178">
        <v>-47117</v>
      </c>
      <c r="BW13" s="178">
        <v>15012</v>
      </c>
      <c r="BX13" s="178">
        <v>-32105</v>
      </c>
      <c r="BY13" s="178">
        <v>16965</v>
      </c>
      <c r="BZ13" s="178">
        <v>-15140</v>
      </c>
      <c r="CA13" s="178">
        <v>-10302</v>
      </c>
      <c r="CB13" s="178">
        <v>2213</v>
      </c>
      <c r="CC13" s="178">
        <v>-6904</v>
      </c>
      <c r="CD13" s="178">
        <v>2001</v>
      </c>
      <c r="CE13" s="178">
        <v>-4903</v>
      </c>
      <c r="CF13" s="178">
        <v>1353</v>
      </c>
      <c r="CG13" s="178">
        <v>-9295</v>
      </c>
      <c r="CH13" s="178">
        <v>-85059</v>
      </c>
      <c r="CI13" s="178">
        <v>-18935</v>
      </c>
      <c r="CJ13" s="178">
        <v>-103994</v>
      </c>
      <c r="CK13" s="178">
        <v>4776</v>
      </c>
      <c r="CL13" s="178">
        <v>-33610</v>
      </c>
      <c r="CM13" s="178">
        <v>13948</v>
      </c>
      <c r="CN13" s="178">
        <v>-19662</v>
      </c>
      <c r="CO13" s="178">
        <v>21483</v>
      </c>
      <c r="CP13" s="178">
        <v>25210</v>
      </c>
      <c r="CQ13" s="178">
        <v>-8950</v>
      </c>
    </row>
    <row r="14" spans="1:95" ht="14.45" customHeight="1">
      <c r="A14" s="179" t="s">
        <v>251</v>
      </c>
      <c r="B14" s="178">
        <v>1090</v>
      </c>
      <c r="C14" s="178">
        <v>2079</v>
      </c>
      <c r="D14" s="178">
        <v>3169</v>
      </c>
      <c r="E14" s="178">
        <v>320</v>
      </c>
      <c r="F14" s="178">
        <v>3489</v>
      </c>
      <c r="G14" s="178">
        <v>-459</v>
      </c>
      <c r="H14" s="178">
        <v>3108</v>
      </c>
      <c r="I14" s="178">
        <v>-1359</v>
      </c>
      <c r="J14" s="178">
        <v>701</v>
      </c>
      <c r="K14" s="178">
        <v>-658</v>
      </c>
      <c r="L14" s="178">
        <v>-1952</v>
      </c>
      <c r="M14" s="178">
        <v>-2610</v>
      </c>
      <c r="N14" s="178">
        <v>-2590</v>
      </c>
      <c r="O14" s="178">
        <v>-5200</v>
      </c>
      <c r="P14" s="178">
        <v>1313</v>
      </c>
      <c r="Q14" s="178">
        <v>-1378</v>
      </c>
      <c r="R14" s="178">
        <v>-65</v>
      </c>
      <c r="S14" s="178">
        <v>-974</v>
      </c>
      <c r="T14" s="178">
        <v>-1039</v>
      </c>
      <c r="U14" s="178">
        <v>387</v>
      </c>
      <c r="V14" s="178">
        <v>-652</v>
      </c>
      <c r="W14" s="178">
        <v>171</v>
      </c>
      <c r="X14" s="178">
        <v>-3394</v>
      </c>
      <c r="Y14" s="178">
        <v>-3223</v>
      </c>
      <c r="Z14" s="178">
        <v>-1657</v>
      </c>
      <c r="AA14" s="178">
        <v>-4880</v>
      </c>
      <c r="AB14" s="178">
        <v>-869</v>
      </c>
      <c r="AC14" s="178">
        <v>-5749</v>
      </c>
      <c r="AD14" s="178">
        <v>-117</v>
      </c>
      <c r="AE14" s="178">
        <v>269</v>
      </c>
      <c r="AF14" s="178">
        <v>152</v>
      </c>
      <c r="AG14" s="178">
        <v>-951</v>
      </c>
      <c r="AH14" s="178">
        <v>-799</v>
      </c>
      <c r="AI14" s="178">
        <v>3357</v>
      </c>
      <c r="AJ14" s="178">
        <v>3162</v>
      </c>
      <c r="AK14" s="178">
        <v>-4189</v>
      </c>
      <c r="AL14" s="178">
        <v>-7050</v>
      </c>
      <c r="AM14" s="178">
        <v>-11239</v>
      </c>
      <c r="AN14" s="178">
        <v>-1575</v>
      </c>
      <c r="AO14" s="178">
        <v>-12814</v>
      </c>
      <c r="AP14" s="178">
        <v>2217</v>
      </c>
      <c r="AQ14" s="178">
        <v>-10597</v>
      </c>
      <c r="AR14" s="178">
        <v>1052</v>
      </c>
      <c r="AS14" s="178">
        <v>2356</v>
      </c>
      <c r="AT14" s="178">
        <v>3408</v>
      </c>
      <c r="AU14" s="178">
        <v>3405</v>
      </c>
      <c r="AV14" s="178">
        <v>6813</v>
      </c>
      <c r="AW14" s="178">
        <v>-1700</v>
      </c>
      <c r="AX14" s="178">
        <v>-6112</v>
      </c>
      <c r="AY14" s="178">
        <v>-2601</v>
      </c>
      <c r="AZ14" s="178">
        <v>-1669</v>
      </c>
      <c r="BA14" s="178">
        <v>-4270</v>
      </c>
      <c r="BB14" s="178">
        <v>4015</v>
      </c>
      <c r="BC14" s="178">
        <v>-255</v>
      </c>
      <c r="BD14" s="178">
        <v>-549</v>
      </c>
      <c r="BE14" s="178">
        <v>-4384</v>
      </c>
      <c r="BF14" s="178">
        <v>-2660</v>
      </c>
      <c r="BG14" s="178">
        <v>-1005</v>
      </c>
      <c r="BH14" s="178">
        <v>-3665</v>
      </c>
      <c r="BI14" s="178">
        <v>-3652</v>
      </c>
      <c r="BJ14" s="178">
        <v>-7317</v>
      </c>
      <c r="BK14" s="178">
        <v>6023</v>
      </c>
      <c r="BL14" s="178">
        <v>-1294</v>
      </c>
      <c r="BM14" s="178">
        <v>-8250</v>
      </c>
      <c r="BN14" s="178">
        <v>1689</v>
      </c>
      <c r="BO14" s="178">
        <v>-6561</v>
      </c>
      <c r="BP14" s="178">
        <v>5242</v>
      </c>
      <c r="BQ14" s="178">
        <v>-1319</v>
      </c>
      <c r="BR14" s="178">
        <v>3625</v>
      </c>
      <c r="BS14" s="178">
        <v>2306</v>
      </c>
      <c r="BT14" s="178">
        <v>-25944</v>
      </c>
      <c r="BU14" s="178">
        <v>-15566</v>
      </c>
      <c r="BV14" s="178">
        <v>-41510</v>
      </c>
      <c r="BW14" s="178">
        <v>2977</v>
      </c>
      <c r="BX14" s="178">
        <v>-38533</v>
      </c>
      <c r="BY14" s="178">
        <v>13176</v>
      </c>
      <c r="BZ14" s="178">
        <v>-25357</v>
      </c>
      <c r="CA14" s="178">
        <v>-14644</v>
      </c>
      <c r="CB14" s="178">
        <v>-1299</v>
      </c>
      <c r="CC14" s="178">
        <v>-11137</v>
      </c>
      <c r="CD14" s="178">
        <v>-25949</v>
      </c>
      <c r="CE14" s="178">
        <v>-37086</v>
      </c>
      <c r="CF14" s="178">
        <v>-14022</v>
      </c>
      <c r="CG14" s="178">
        <v>-50568</v>
      </c>
      <c r="CH14" s="178">
        <v>-2749</v>
      </c>
      <c r="CI14" s="178">
        <v>26914</v>
      </c>
      <c r="CJ14" s="178">
        <v>16898</v>
      </c>
      <c r="CK14" s="178">
        <v>-33031</v>
      </c>
      <c r="CL14" s="178">
        <v>-16133</v>
      </c>
      <c r="CM14" s="178">
        <v>11533</v>
      </c>
      <c r="CN14" s="178">
        <v>-4600</v>
      </c>
      <c r="CO14" s="178">
        <v>-30962</v>
      </c>
      <c r="CP14" s="178">
        <v>-2345</v>
      </c>
      <c r="CQ14" s="178">
        <v>2357</v>
      </c>
    </row>
    <row r="15" spans="1:95" ht="14.45" customHeight="1">
      <c r="A15" s="153" t="s">
        <v>252</v>
      </c>
      <c r="B15" s="178">
        <v>1299</v>
      </c>
      <c r="C15" s="178">
        <v>-2080</v>
      </c>
      <c r="D15" s="178">
        <v>-781</v>
      </c>
      <c r="E15" s="178">
        <v>3966</v>
      </c>
      <c r="F15" s="178">
        <v>3185</v>
      </c>
      <c r="G15" s="178">
        <v>-491</v>
      </c>
      <c r="H15" s="178">
        <v>47</v>
      </c>
      <c r="I15" s="178">
        <v>-330</v>
      </c>
      <c r="J15" s="178">
        <v>-1402</v>
      </c>
      <c r="K15" s="178">
        <v>-1732</v>
      </c>
      <c r="L15" s="178">
        <v>-514</v>
      </c>
      <c r="M15" s="178">
        <v>-2246</v>
      </c>
      <c r="N15" s="178">
        <v>-255</v>
      </c>
      <c r="O15" s="178">
        <v>-2501</v>
      </c>
      <c r="P15" s="178">
        <v>-518</v>
      </c>
      <c r="Q15" s="178">
        <v>-123</v>
      </c>
      <c r="R15" s="178">
        <v>-641</v>
      </c>
      <c r="S15" s="178">
        <v>-388</v>
      </c>
      <c r="T15" s="178">
        <v>-1029</v>
      </c>
      <c r="U15" s="178">
        <v>13</v>
      </c>
      <c r="V15" s="178">
        <v>-1016</v>
      </c>
      <c r="W15" s="178">
        <v>904</v>
      </c>
      <c r="X15" s="178">
        <v>-359</v>
      </c>
      <c r="Y15" s="178">
        <v>545</v>
      </c>
      <c r="Z15" s="178">
        <v>-121</v>
      </c>
      <c r="AA15" s="178">
        <v>424</v>
      </c>
      <c r="AB15" s="178">
        <v>-167</v>
      </c>
      <c r="AC15" s="178">
        <v>257</v>
      </c>
      <c r="AD15" s="178">
        <v>562</v>
      </c>
      <c r="AE15" s="178">
        <v>-298</v>
      </c>
      <c r="AF15" s="178">
        <v>264</v>
      </c>
      <c r="AG15" s="178">
        <v>-459</v>
      </c>
      <c r="AH15" s="178">
        <v>-195</v>
      </c>
      <c r="AI15" s="178">
        <v>482</v>
      </c>
      <c r="AJ15" s="178">
        <v>-317</v>
      </c>
      <c r="AK15" s="178">
        <v>-311</v>
      </c>
      <c r="AL15" s="178">
        <v>-299</v>
      </c>
      <c r="AM15" s="178">
        <v>-610</v>
      </c>
      <c r="AN15" s="178">
        <v>-360</v>
      </c>
      <c r="AO15" s="178">
        <v>-970</v>
      </c>
      <c r="AP15" s="178">
        <v>-712</v>
      </c>
      <c r="AQ15" s="178">
        <v>-1682</v>
      </c>
      <c r="AR15" s="178">
        <v>-87</v>
      </c>
      <c r="AS15" s="178">
        <v>-2354</v>
      </c>
      <c r="AT15" s="178">
        <v>-2441</v>
      </c>
      <c r="AU15" s="178">
        <v>-1971</v>
      </c>
      <c r="AV15" s="178">
        <v>-4412</v>
      </c>
      <c r="AW15" s="178">
        <v>2300</v>
      </c>
      <c r="AX15" s="178">
        <v>9113</v>
      </c>
      <c r="AY15" s="178">
        <v>-936</v>
      </c>
      <c r="AZ15" s="178">
        <v>-1618</v>
      </c>
      <c r="BA15" s="178">
        <v>-2554</v>
      </c>
      <c r="BB15" s="178">
        <v>-1281</v>
      </c>
      <c r="BC15" s="178">
        <v>-3835</v>
      </c>
      <c r="BD15" s="178">
        <v>1805</v>
      </c>
      <c r="BE15" s="178">
        <v>1550</v>
      </c>
      <c r="BF15" s="178">
        <v>-148</v>
      </c>
      <c r="BG15" s="178">
        <v>-857</v>
      </c>
      <c r="BH15" s="178">
        <v>-1005</v>
      </c>
      <c r="BI15" s="178">
        <v>-153</v>
      </c>
      <c r="BJ15" s="178">
        <v>-1158</v>
      </c>
      <c r="BK15" s="178">
        <v>1873</v>
      </c>
      <c r="BL15" s="178">
        <v>715</v>
      </c>
      <c r="BM15" s="178">
        <v>-4768</v>
      </c>
      <c r="BN15" s="178">
        <v>466</v>
      </c>
      <c r="BO15" s="178">
        <v>-4302</v>
      </c>
      <c r="BP15" s="178">
        <v>-1073</v>
      </c>
      <c r="BQ15" s="178">
        <v>-5375</v>
      </c>
      <c r="BR15" s="178">
        <v>1914</v>
      </c>
      <c r="BS15" s="178">
        <v>-3461</v>
      </c>
      <c r="BT15" s="178">
        <v>-4235</v>
      </c>
      <c r="BU15" s="178">
        <v>-129</v>
      </c>
      <c r="BV15" s="178">
        <v>-4364</v>
      </c>
      <c r="BW15" s="178">
        <v>-154</v>
      </c>
      <c r="BX15" s="178">
        <v>-4518</v>
      </c>
      <c r="BY15" s="178">
        <v>-4590</v>
      </c>
      <c r="BZ15" s="178">
        <v>-9108</v>
      </c>
      <c r="CA15" s="178">
        <v>-10370</v>
      </c>
      <c r="CB15" s="178">
        <v>-7092</v>
      </c>
      <c r="CC15" s="178">
        <v>-17462</v>
      </c>
      <c r="CD15" s="178">
        <v>-2778</v>
      </c>
      <c r="CE15" s="178">
        <v>-20240</v>
      </c>
      <c r="CF15" s="178">
        <v>-3180</v>
      </c>
      <c r="CG15" s="178">
        <v>-23420</v>
      </c>
      <c r="CH15" s="178">
        <v>-1097</v>
      </c>
      <c r="CI15" s="178">
        <v>699</v>
      </c>
      <c r="CJ15" s="178">
        <v>-398</v>
      </c>
      <c r="CK15" s="178">
        <v>-9698</v>
      </c>
      <c r="CL15" s="178">
        <v>-10096</v>
      </c>
      <c r="CM15" s="178">
        <v>-16166</v>
      </c>
      <c r="CN15" s="178">
        <v>-26262</v>
      </c>
      <c r="CO15" s="178">
        <v>-12102</v>
      </c>
      <c r="CP15" s="178">
        <v>-11735</v>
      </c>
      <c r="CQ15" s="178">
        <v>-13487</v>
      </c>
    </row>
    <row r="16" spans="1:95" ht="14.45" customHeight="1">
      <c r="A16" s="104" t="s">
        <v>253</v>
      </c>
      <c r="B16" s="178"/>
      <c r="C16" s="178"/>
      <c r="D16" s="178"/>
      <c r="E16" s="178"/>
      <c r="F16" s="178"/>
      <c r="G16" s="178"/>
      <c r="H16" s="178"/>
      <c r="I16" s="178"/>
      <c r="J16" s="180"/>
      <c r="K16" s="180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80"/>
      <c r="AV16" s="180"/>
      <c r="AW16" s="178"/>
      <c r="AX16" s="178"/>
      <c r="AY16" s="178"/>
      <c r="AZ16" s="178"/>
      <c r="BA16" s="178"/>
      <c r="BB16" s="180"/>
      <c r="BC16" s="180"/>
      <c r="BD16" s="178"/>
      <c r="BE16" s="178"/>
      <c r="BF16" s="178"/>
      <c r="BG16" s="180"/>
      <c r="BH16" s="180"/>
      <c r="BI16" s="180">
        <v>0</v>
      </c>
      <c r="BJ16" s="180">
        <v>0</v>
      </c>
      <c r="BK16" s="180">
        <v>0</v>
      </c>
      <c r="BL16" s="178">
        <v>0</v>
      </c>
      <c r="BM16" s="180">
        <v>0</v>
      </c>
      <c r="BN16" s="180">
        <v>0</v>
      </c>
      <c r="BO16" s="178">
        <v>0</v>
      </c>
      <c r="BP16" s="180">
        <v>0</v>
      </c>
      <c r="BQ16" s="178">
        <v>0</v>
      </c>
      <c r="BR16" s="180">
        <v>0</v>
      </c>
      <c r="BS16" s="180">
        <v>0</v>
      </c>
      <c r="BT16" s="180">
        <v>0</v>
      </c>
      <c r="BU16" s="178">
        <v>0</v>
      </c>
      <c r="BV16" s="180">
        <v>0</v>
      </c>
      <c r="BW16" s="180">
        <v>0</v>
      </c>
      <c r="BX16" s="180"/>
      <c r="BY16" s="180"/>
      <c r="BZ16" s="180"/>
      <c r="CA16" s="180"/>
      <c r="CB16" s="180"/>
      <c r="CC16" s="180"/>
      <c r="CD16" s="180"/>
      <c r="CE16" s="180"/>
      <c r="CF16" s="180"/>
      <c r="CG16" s="180"/>
      <c r="CH16" s="180"/>
      <c r="CI16" s="180"/>
      <c r="CJ16" s="180"/>
      <c r="CK16" s="180"/>
      <c r="CL16" s="180"/>
      <c r="CM16" s="180"/>
      <c r="CN16" s="180"/>
      <c r="CO16" s="180"/>
      <c r="CP16" s="180"/>
      <c r="CQ16" s="180"/>
    </row>
    <row r="17" spans="1:97" ht="14.45" customHeight="1">
      <c r="A17" s="153" t="s">
        <v>91</v>
      </c>
      <c r="B17" s="178">
        <v>18105</v>
      </c>
      <c r="C17" s="178">
        <v>-20170</v>
      </c>
      <c r="D17" s="178">
        <v>-2065</v>
      </c>
      <c r="E17" s="178">
        <v>16350</v>
      </c>
      <c r="F17" s="178">
        <v>14285</v>
      </c>
      <c r="G17" s="178">
        <v>-14615</v>
      </c>
      <c r="H17" s="178">
        <v>-330</v>
      </c>
      <c r="I17" s="178">
        <v>22157</v>
      </c>
      <c r="J17" s="178">
        <v>-13629</v>
      </c>
      <c r="K17" s="178">
        <v>8528</v>
      </c>
      <c r="L17" s="178">
        <v>12778</v>
      </c>
      <c r="M17" s="178">
        <v>21306</v>
      </c>
      <c r="N17" s="178">
        <v>-12765</v>
      </c>
      <c r="O17" s="178">
        <v>8542</v>
      </c>
      <c r="P17" s="178">
        <v>18840</v>
      </c>
      <c r="Q17" s="178">
        <v>-12798</v>
      </c>
      <c r="R17" s="178">
        <v>6042</v>
      </c>
      <c r="S17" s="178">
        <v>21837</v>
      </c>
      <c r="T17" s="178">
        <v>27879</v>
      </c>
      <c r="U17" s="178">
        <v>-29658</v>
      </c>
      <c r="V17" s="178">
        <v>-1779</v>
      </c>
      <c r="W17" s="178">
        <v>33513</v>
      </c>
      <c r="X17" s="178">
        <v>-25464</v>
      </c>
      <c r="Y17" s="178">
        <v>8049</v>
      </c>
      <c r="Z17" s="178">
        <v>22559</v>
      </c>
      <c r="AA17" s="178">
        <v>30608</v>
      </c>
      <c r="AB17" s="178">
        <v>-31256</v>
      </c>
      <c r="AC17" s="178">
        <v>-648</v>
      </c>
      <c r="AD17" s="178">
        <v>39400</v>
      </c>
      <c r="AE17" s="178">
        <v>-17130</v>
      </c>
      <c r="AF17" s="178">
        <v>22270</v>
      </c>
      <c r="AG17" s="178">
        <v>28843</v>
      </c>
      <c r="AH17" s="178">
        <v>51113</v>
      </c>
      <c r="AI17" s="178">
        <v>-15657</v>
      </c>
      <c r="AJ17" s="178">
        <v>35456</v>
      </c>
      <c r="AK17" s="178">
        <v>34130</v>
      </c>
      <c r="AL17" s="178">
        <v>-18559</v>
      </c>
      <c r="AM17" s="178">
        <v>15571</v>
      </c>
      <c r="AN17" s="178">
        <v>15857</v>
      </c>
      <c r="AO17" s="178">
        <v>31428</v>
      </c>
      <c r="AP17" s="178">
        <v>-36862</v>
      </c>
      <c r="AQ17" s="178">
        <v>-5434</v>
      </c>
      <c r="AR17" s="178">
        <v>45767</v>
      </c>
      <c r="AS17" s="178">
        <v>-29528</v>
      </c>
      <c r="AT17" s="178">
        <v>16239</v>
      </c>
      <c r="AU17" s="178">
        <v>21930</v>
      </c>
      <c r="AV17" s="178">
        <v>38169</v>
      </c>
      <c r="AW17" s="178">
        <v>-36606</v>
      </c>
      <c r="AX17" s="178">
        <v>1563</v>
      </c>
      <c r="AY17" s="178">
        <v>46587</v>
      </c>
      <c r="AZ17" s="178">
        <v>-23682</v>
      </c>
      <c r="BA17" s="178">
        <v>22905</v>
      </c>
      <c r="BB17" s="178">
        <v>19670</v>
      </c>
      <c r="BC17" s="178">
        <v>42575</v>
      </c>
      <c r="BD17" s="178">
        <v>-4604</v>
      </c>
      <c r="BE17" s="178">
        <v>37971</v>
      </c>
      <c r="BF17" s="178">
        <v>28421</v>
      </c>
      <c r="BG17" s="178">
        <v>-25485</v>
      </c>
      <c r="BH17" s="178">
        <v>2936</v>
      </c>
      <c r="BI17" s="178">
        <v>20193</v>
      </c>
      <c r="BJ17" s="178">
        <v>23129</v>
      </c>
      <c r="BK17" s="178">
        <v>-17424</v>
      </c>
      <c r="BL17" s="178">
        <v>5705</v>
      </c>
      <c r="BM17" s="178">
        <v>41946</v>
      </c>
      <c r="BN17" s="178">
        <v>-36638</v>
      </c>
      <c r="BO17" s="178">
        <v>5308</v>
      </c>
      <c r="BP17" s="178">
        <v>37404</v>
      </c>
      <c r="BQ17" s="178">
        <v>42712</v>
      </c>
      <c r="BR17" s="178">
        <v>-13216</v>
      </c>
      <c r="BS17" s="178">
        <v>29496</v>
      </c>
      <c r="BT17" s="178">
        <v>46591</v>
      </c>
      <c r="BU17" s="178">
        <v>-49496</v>
      </c>
      <c r="BV17" s="178">
        <v>-2905</v>
      </c>
      <c r="BW17" s="178">
        <v>94882</v>
      </c>
      <c r="BX17" s="178">
        <v>91977</v>
      </c>
      <c r="BY17" s="178">
        <v>142598</v>
      </c>
      <c r="BZ17" s="178">
        <v>234575</v>
      </c>
      <c r="CA17" s="178">
        <v>-17206</v>
      </c>
      <c r="CB17" s="178">
        <v>-32393</v>
      </c>
      <c r="CC17" s="178">
        <v>-49599</v>
      </c>
      <c r="CD17" s="178">
        <v>114105</v>
      </c>
      <c r="CE17" s="178">
        <v>64506</v>
      </c>
      <c r="CF17" s="178">
        <v>118587</v>
      </c>
      <c r="CG17" s="178">
        <v>183093</v>
      </c>
      <c r="CH17" s="178">
        <v>13993</v>
      </c>
      <c r="CI17" s="178">
        <v>-23765</v>
      </c>
      <c r="CJ17" s="178">
        <v>-9772</v>
      </c>
      <c r="CK17" s="178">
        <v>65916</v>
      </c>
      <c r="CL17" s="178">
        <v>56144</v>
      </c>
      <c r="CM17" s="178">
        <v>34152</v>
      </c>
      <c r="CN17" s="178">
        <v>90296</v>
      </c>
      <c r="CO17" s="178">
        <v>-119461</v>
      </c>
      <c r="CP17" s="178">
        <v>-95700</v>
      </c>
      <c r="CQ17" s="178">
        <v>85706</v>
      </c>
    </row>
    <row r="18" spans="1:97" ht="14.45" customHeight="1">
      <c r="A18" s="153" t="s">
        <v>254</v>
      </c>
      <c r="B18" s="178">
        <v>-4339</v>
      </c>
      <c r="C18" s="178">
        <v>3447</v>
      </c>
      <c r="D18" s="178">
        <v>-892</v>
      </c>
      <c r="E18" s="178">
        <v>5819</v>
      </c>
      <c r="F18" s="178">
        <v>4927</v>
      </c>
      <c r="G18" s="178">
        <v>-2084</v>
      </c>
      <c r="H18" s="178">
        <v>2843</v>
      </c>
      <c r="I18" s="178">
        <v>1057</v>
      </c>
      <c r="J18" s="178">
        <v>-3670</v>
      </c>
      <c r="K18" s="178">
        <v>-2613</v>
      </c>
      <c r="L18" s="178">
        <v>3766</v>
      </c>
      <c r="M18" s="178">
        <v>1153</v>
      </c>
      <c r="N18" s="178">
        <v>-2755</v>
      </c>
      <c r="O18" s="178">
        <v>-1602</v>
      </c>
      <c r="P18" s="178">
        <v>-2831</v>
      </c>
      <c r="Q18" s="178">
        <v>4100</v>
      </c>
      <c r="R18" s="178">
        <v>1269</v>
      </c>
      <c r="S18" s="178">
        <v>4656</v>
      </c>
      <c r="T18" s="178">
        <v>5925</v>
      </c>
      <c r="U18" s="178">
        <v>-2669</v>
      </c>
      <c r="V18" s="178">
        <v>3256</v>
      </c>
      <c r="W18" s="178">
        <v>-4519</v>
      </c>
      <c r="X18" s="178">
        <v>4338</v>
      </c>
      <c r="Y18" s="178">
        <v>-181</v>
      </c>
      <c r="Z18" s="178">
        <v>3598</v>
      </c>
      <c r="AA18" s="178">
        <v>3417</v>
      </c>
      <c r="AB18" s="178">
        <v>-5257</v>
      </c>
      <c r="AC18" s="178">
        <v>-1840</v>
      </c>
      <c r="AD18" s="178">
        <v>-2500</v>
      </c>
      <c r="AE18" s="178">
        <v>4135</v>
      </c>
      <c r="AF18" s="178">
        <v>1635</v>
      </c>
      <c r="AG18" s="178">
        <v>4766</v>
      </c>
      <c r="AH18" s="178">
        <v>6401</v>
      </c>
      <c r="AI18" s="178">
        <v>-2864</v>
      </c>
      <c r="AJ18" s="178">
        <v>3537</v>
      </c>
      <c r="AK18" s="178">
        <v>-3214</v>
      </c>
      <c r="AL18" s="178">
        <v>4423</v>
      </c>
      <c r="AM18" s="178">
        <v>1209</v>
      </c>
      <c r="AN18" s="178">
        <v>3518</v>
      </c>
      <c r="AO18" s="178">
        <v>4727</v>
      </c>
      <c r="AP18" s="178">
        <v>-8956</v>
      </c>
      <c r="AQ18" s="178">
        <v>-4229</v>
      </c>
      <c r="AR18" s="178">
        <v>972</v>
      </c>
      <c r="AS18" s="178">
        <v>3727</v>
      </c>
      <c r="AT18" s="178">
        <v>4699</v>
      </c>
      <c r="AU18" s="178">
        <v>6045</v>
      </c>
      <c r="AV18" s="178">
        <v>10744</v>
      </c>
      <c r="AW18" s="178">
        <v>20</v>
      </c>
      <c r="AX18" s="178">
        <v>10764</v>
      </c>
      <c r="AY18" s="178">
        <v>-5691</v>
      </c>
      <c r="AZ18" s="178">
        <v>9199</v>
      </c>
      <c r="BA18" s="178">
        <v>3508</v>
      </c>
      <c r="BB18" s="178">
        <v>8726</v>
      </c>
      <c r="BC18" s="178">
        <v>12234</v>
      </c>
      <c r="BD18" s="178">
        <v>-1306</v>
      </c>
      <c r="BE18" s="178">
        <v>10928</v>
      </c>
      <c r="BF18" s="178">
        <v>-8190</v>
      </c>
      <c r="BG18" s="178">
        <v>10545</v>
      </c>
      <c r="BH18" s="178">
        <v>2355</v>
      </c>
      <c r="BI18" s="178">
        <v>7436</v>
      </c>
      <c r="BJ18" s="178">
        <v>9791</v>
      </c>
      <c r="BK18" s="178">
        <v>-6197</v>
      </c>
      <c r="BL18" s="178">
        <v>3594</v>
      </c>
      <c r="BM18" s="178">
        <v>-10717</v>
      </c>
      <c r="BN18" s="178">
        <v>6528</v>
      </c>
      <c r="BO18" s="178">
        <v>-4189</v>
      </c>
      <c r="BP18" s="178">
        <v>2580</v>
      </c>
      <c r="BQ18" s="178">
        <v>-1609</v>
      </c>
      <c r="BR18" s="178">
        <v>10744</v>
      </c>
      <c r="BS18" s="178">
        <v>9135</v>
      </c>
      <c r="BT18" s="178">
        <v>-22073</v>
      </c>
      <c r="BU18" s="178">
        <v>-3061</v>
      </c>
      <c r="BV18" s="178">
        <v>-25134</v>
      </c>
      <c r="BW18" s="178">
        <v>10567</v>
      </c>
      <c r="BX18" s="178">
        <v>-14567</v>
      </c>
      <c r="BY18" s="178">
        <v>5957</v>
      </c>
      <c r="BZ18" s="178">
        <v>-8610</v>
      </c>
      <c r="CA18" s="178">
        <v>-12469</v>
      </c>
      <c r="CB18" s="178">
        <v>8651</v>
      </c>
      <c r="CC18" s="178">
        <v>-5424</v>
      </c>
      <c r="CD18" s="178">
        <v>24349</v>
      </c>
      <c r="CE18" s="178">
        <v>18925</v>
      </c>
      <c r="CF18" s="178">
        <v>-3816</v>
      </c>
      <c r="CG18" s="178">
        <v>1470</v>
      </c>
      <c r="CH18" s="178">
        <v>-30850</v>
      </c>
      <c r="CI18" s="178">
        <v>14299</v>
      </c>
      <c r="CJ18" s="178">
        <v>-28321</v>
      </c>
      <c r="CK18" s="178">
        <v>7823</v>
      </c>
      <c r="CL18" s="178">
        <v>-20498</v>
      </c>
      <c r="CM18" s="178">
        <v>-12502</v>
      </c>
      <c r="CN18" s="178">
        <v>-33000</v>
      </c>
      <c r="CO18" s="178">
        <v>-73813</v>
      </c>
      <c r="CP18" s="178">
        <v>15671</v>
      </c>
      <c r="CQ18" s="178">
        <v>10494</v>
      </c>
    </row>
    <row r="19" spans="1:97" ht="14.45" customHeight="1">
      <c r="A19" s="153" t="s">
        <v>255</v>
      </c>
      <c r="B19" s="178">
        <v>-1695</v>
      </c>
      <c r="C19" s="178">
        <v>-4828</v>
      </c>
      <c r="D19" s="178">
        <v>-6523</v>
      </c>
      <c r="E19" s="178">
        <v>3620</v>
      </c>
      <c r="F19" s="178">
        <v>-2903</v>
      </c>
      <c r="G19" s="178">
        <v>10696</v>
      </c>
      <c r="H19" s="178">
        <v>7719</v>
      </c>
      <c r="I19" s="178">
        <v>205</v>
      </c>
      <c r="J19" s="178">
        <v>-2165</v>
      </c>
      <c r="K19" s="178">
        <v>-1960</v>
      </c>
      <c r="L19" s="178">
        <v>-1106</v>
      </c>
      <c r="M19" s="178">
        <v>-3066</v>
      </c>
      <c r="N19" s="178">
        <v>10731</v>
      </c>
      <c r="O19" s="178">
        <v>7665</v>
      </c>
      <c r="P19" s="178">
        <v>-5615</v>
      </c>
      <c r="Q19" s="178">
        <v>1268</v>
      </c>
      <c r="R19" s="178">
        <v>-4347</v>
      </c>
      <c r="S19" s="178">
        <v>545</v>
      </c>
      <c r="T19" s="178">
        <v>-3802</v>
      </c>
      <c r="U19" s="178">
        <v>12152</v>
      </c>
      <c r="V19" s="178">
        <v>8350</v>
      </c>
      <c r="W19" s="178">
        <v>-6304</v>
      </c>
      <c r="X19" s="178">
        <v>-2467</v>
      </c>
      <c r="Y19" s="178">
        <v>-8771</v>
      </c>
      <c r="Z19" s="178">
        <v>-4394</v>
      </c>
      <c r="AA19" s="178">
        <v>-13165</v>
      </c>
      <c r="AB19" s="178">
        <v>10362</v>
      </c>
      <c r="AC19" s="178">
        <v>-2803</v>
      </c>
      <c r="AD19" s="178">
        <v>-6373</v>
      </c>
      <c r="AE19" s="178">
        <v>-596</v>
      </c>
      <c r="AF19" s="178">
        <v>-6969</v>
      </c>
      <c r="AG19" s="178">
        <v>-2344</v>
      </c>
      <c r="AH19" s="178">
        <v>-9313</v>
      </c>
      <c r="AI19" s="178">
        <v>9355</v>
      </c>
      <c r="AJ19" s="178">
        <v>42</v>
      </c>
      <c r="AK19" s="178">
        <v>-411</v>
      </c>
      <c r="AL19" s="178">
        <v>-7818</v>
      </c>
      <c r="AM19" s="178">
        <v>-8229</v>
      </c>
      <c r="AN19" s="178">
        <v>3625</v>
      </c>
      <c r="AO19" s="178">
        <v>-4604</v>
      </c>
      <c r="AP19" s="178">
        <v>13434</v>
      </c>
      <c r="AQ19" s="178">
        <v>8830</v>
      </c>
      <c r="AR19" s="178">
        <v>-8076</v>
      </c>
      <c r="AS19" s="178">
        <v>6646</v>
      </c>
      <c r="AT19" s="178">
        <v>-1430</v>
      </c>
      <c r="AU19" s="178">
        <v>-4029</v>
      </c>
      <c r="AV19" s="178">
        <v>-5459</v>
      </c>
      <c r="AW19" s="178">
        <v>14471</v>
      </c>
      <c r="AX19" s="178">
        <v>9012</v>
      </c>
      <c r="AY19" s="178">
        <v>-5358</v>
      </c>
      <c r="AZ19" s="178">
        <v>2301</v>
      </c>
      <c r="BA19" s="178">
        <v>-3057</v>
      </c>
      <c r="BB19" s="178">
        <v>-2803</v>
      </c>
      <c r="BC19" s="178">
        <v>-5860</v>
      </c>
      <c r="BD19" s="178">
        <v>37939</v>
      </c>
      <c r="BE19" s="178">
        <v>32079</v>
      </c>
      <c r="BF19" s="178">
        <v>-2502</v>
      </c>
      <c r="BG19" s="178">
        <v>-781</v>
      </c>
      <c r="BH19" s="178">
        <v>-3283</v>
      </c>
      <c r="BI19" s="178">
        <v>3895</v>
      </c>
      <c r="BJ19" s="178">
        <v>612</v>
      </c>
      <c r="BK19" s="178">
        <v>18006</v>
      </c>
      <c r="BL19" s="178">
        <v>18618</v>
      </c>
      <c r="BM19" s="178">
        <v>-4463</v>
      </c>
      <c r="BN19" s="178">
        <v>3396</v>
      </c>
      <c r="BO19" s="178">
        <v>-1067</v>
      </c>
      <c r="BP19" s="178">
        <v>-6133</v>
      </c>
      <c r="BQ19" s="178">
        <v>-7200</v>
      </c>
      <c r="BR19" s="178">
        <v>8665</v>
      </c>
      <c r="BS19" s="178">
        <v>1465</v>
      </c>
      <c r="BT19" s="178">
        <v>-1299</v>
      </c>
      <c r="BU19" s="178">
        <v>2753</v>
      </c>
      <c r="BV19" s="178">
        <v>1454</v>
      </c>
      <c r="BW19" s="178">
        <v>-398</v>
      </c>
      <c r="BX19" s="178">
        <v>1056</v>
      </c>
      <c r="BY19" s="178">
        <v>4257</v>
      </c>
      <c r="BZ19" s="178">
        <v>5313</v>
      </c>
      <c r="CA19" s="178">
        <v>-11592</v>
      </c>
      <c r="CB19" s="178">
        <v>-13166</v>
      </c>
      <c r="CC19" s="178">
        <v>-24758</v>
      </c>
      <c r="CD19" s="178">
        <v>18244</v>
      </c>
      <c r="CE19" s="178">
        <v>-6514</v>
      </c>
      <c r="CF19" s="178">
        <v>37615</v>
      </c>
      <c r="CG19" s="178">
        <v>31101</v>
      </c>
      <c r="CH19" s="178">
        <v>-20917</v>
      </c>
      <c r="CI19" s="178">
        <v>-12884</v>
      </c>
      <c r="CJ19" s="178">
        <v>-33801</v>
      </c>
      <c r="CK19" s="178">
        <v>-8266</v>
      </c>
      <c r="CL19" s="178">
        <v>-42067</v>
      </c>
      <c r="CM19" s="178">
        <v>12869</v>
      </c>
      <c r="CN19" s="178">
        <v>-29198</v>
      </c>
      <c r="CO19" s="178">
        <v>-14833</v>
      </c>
      <c r="CP19" s="178">
        <v>22129</v>
      </c>
      <c r="CQ19" s="178">
        <v>-15520</v>
      </c>
    </row>
    <row r="20" spans="1:97" ht="14.45" customHeight="1">
      <c r="A20" s="179" t="s">
        <v>256</v>
      </c>
      <c r="B20" s="178">
        <v>-755</v>
      </c>
      <c r="C20" s="178">
        <v>147</v>
      </c>
      <c r="D20" s="178">
        <v>-608</v>
      </c>
      <c r="E20" s="178">
        <v>-3401</v>
      </c>
      <c r="F20" s="178">
        <v>-4009</v>
      </c>
      <c r="G20" s="178">
        <v>303</v>
      </c>
      <c r="H20" s="178">
        <v>-1197</v>
      </c>
      <c r="I20" s="178">
        <v>899</v>
      </c>
      <c r="J20" s="178">
        <v>-373</v>
      </c>
      <c r="K20" s="178">
        <v>526</v>
      </c>
      <c r="L20" s="178">
        <v>-119</v>
      </c>
      <c r="M20" s="178">
        <v>407</v>
      </c>
      <c r="N20" s="178">
        <v>-368</v>
      </c>
      <c r="O20" s="178">
        <v>39</v>
      </c>
      <c r="P20" s="178">
        <v>206</v>
      </c>
      <c r="Q20" s="178">
        <v>-477</v>
      </c>
      <c r="R20" s="178">
        <v>-271</v>
      </c>
      <c r="S20" s="178">
        <v>1988</v>
      </c>
      <c r="T20" s="178">
        <v>1717</v>
      </c>
      <c r="U20" s="178">
        <v>-982</v>
      </c>
      <c r="V20" s="178">
        <v>735</v>
      </c>
      <c r="W20" s="178">
        <v>-164</v>
      </c>
      <c r="X20" s="178">
        <v>1732</v>
      </c>
      <c r="Y20" s="178">
        <v>1568</v>
      </c>
      <c r="Z20" s="178">
        <v>1618</v>
      </c>
      <c r="AA20" s="178">
        <v>3186</v>
      </c>
      <c r="AB20" s="178">
        <v>2515</v>
      </c>
      <c r="AC20" s="178">
        <v>5702</v>
      </c>
      <c r="AD20" s="178">
        <v>-911</v>
      </c>
      <c r="AE20" s="178">
        <v>-2869</v>
      </c>
      <c r="AF20" s="178">
        <v>-3780</v>
      </c>
      <c r="AG20" s="178">
        <v>1035</v>
      </c>
      <c r="AH20" s="178">
        <v>-2745</v>
      </c>
      <c r="AI20" s="178">
        <v>3960</v>
      </c>
      <c r="AJ20" s="178">
        <v>1215</v>
      </c>
      <c r="AK20" s="178">
        <v>451</v>
      </c>
      <c r="AL20" s="178">
        <v>-616</v>
      </c>
      <c r="AM20" s="178">
        <v>-165</v>
      </c>
      <c r="AN20" s="178">
        <v>-4826</v>
      </c>
      <c r="AO20" s="178">
        <v>-4991</v>
      </c>
      <c r="AP20" s="178">
        <v>624</v>
      </c>
      <c r="AQ20" s="178">
        <v>-4367</v>
      </c>
      <c r="AR20" s="178">
        <v>-733</v>
      </c>
      <c r="AS20" s="178">
        <v>3005</v>
      </c>
      <c r="AT20" s="178">
        <v>2272</v>
      </c>
      <c r="AU20" s="178">
        <v>-2349</v>
      </c>
      <c r="AV20" s="178">
        <v>-77</v>
      </c>
      <c r="AW20" s="178">
        <v>2250</v>
      </c>
      <c r="AX20" s="178">
        <v>2173</v>
      </c>
      <c r="AY20" s="178">
        <v>242</v>
      </c>
      <c r="AZ20" s="178">
        <v>1626</v>
      </c>
      <c r="BA20" s="178">
        <v>1868</v>
      </c>
      <c r="BB20" s="178">
        <v>-1873</v>
      </c>
      <c r="BC20" s="178">
        <v>-5</v>
      </c>
      <c r="BD20" s="178">
        <v>1343</v>
      </c>
      <c r="BE20" s="178">
        <v>1338</v>
      </c>
      <c r="BF20" s="178">
        <v>1157</v>
      </c>
      <c r="BG20" s="178">
        <v>3406</v>
      </c>
      <c r="BH20" s="178">
        <v>4563</v>
      </c>
      <c r="BI20" s="178">
        <v>-584</v>
      </c>
      <c r="BJ20" s="178">
        <v>3979</v>
      </c>
      <c r="BK20" s="178">
        <v>1513</v>
      </c>
      <c r="BL20" s="178">
        <v>5492</v>
      </c>
      <c r="BM20" s="178">
        <v>141</v>
      </c>
      <c r="BN20" s="178">
        <v>6782</v>
      </c>
      <c r="BO20" s="178">
        <v>6923</v>
      </c>
      <c r="BP20" s="178">
        <v>-646</v>
      </c>
      <c r="BQ20" s="178">
        <v>6277</v>
      </c>
      <c r="BR20" s="178">
        <v>5691</v>
      </c>
      <c r="BS20" s="178">
        <v>11968</v>
      </c>
      <c r="BT20" s="178">
        <v>4784</v>
      </c>
      <c r="BU20" s="178">
        <v>23185</v>
      </c>
      <c r="BV20" s="178">
        <v>27969</v>
      </c>
      <c r="BW20" s="178">
        <v>-12160</v>
      </c>
      <c r="BX20" s="178">
        <v>15809</v>
      </c>
      <c r="BY20" s="178">
        <v>342</v>
      </c>
      <c r="BZ20" s="178">
        <v>16152</v>
      </c>
      <c r="CA20" s="178">
        <v>-20252</v>
      </c>
      <c r="CB20" s="178">
        <v>40430</v>
      </c>
      <c r="CC20" s="178">
        <v>20178</v>
      </c>
      <c r="CD20" s="178">
        <v>14307</v>
      </c>
      <c r="CE20" s="178">
        <v>34485</v>
      </c>
      <c r="CF20" s="178">
        <v>27908</v>
      </c>
      <c r="CG20" s="178">
        <v>62393</v>
      </c>
      <c r="CH20" s="178">
        <v>-34202</v>
      </c>
      <c r="CI20" s="178">
        <v>-18779</v>
      </c>
      <c r="CJ20" s="178">
        <v>-61692</v>
      </c>
      <c r="CK20" s="178">
        <v>3184</v>
      </c>
      <c r="CL20" s="178">
        <v>-58508</v>
      </c>
      <c r="CM20" s="178">
        <v>37585</v>
      </c>
      <c r="CN20" s="178">
        <v>-20923</v>
      </c>
      <c r="CO20" s="178">
        <v>-34880</v>
      </c>
      <c r="CP20" s="178">
        <v>4094</v>
      </c>
      <c r="CQ20" s="178">
        <v>19534</v>
      </c>
    </row>
    <row r="21" spans="1:97" ht="14.45" customHeight="1">
      <c r="A21" s="104" t="s">
        <v>257</v>
      </c>
      <c r="B21" s="178">
        <v>-856</v>
      </c>
      <c r="C21" s="178">
        <v>-1224</v>
      </c>
      <c r="D21" s="178">
        <v>-2080</v>
      </c>
      <c r="E21" s="178">
        <v>-10686</v>
      </c>
      <c r="F21" s="178">
        <v>-12766</v>
      </c>
      <c r="G21" s="178">
        <v>-11695</v>
      </c>
      <c r="H21" s="178">
        <v>-24542</v>
      </c>
      <c r="I21" s="178">
        <v>-2366</v>
      </c>
      <c r="J21" s="178">
        <v>-5974</v>
      </c>
      <c r="K21" s="178">
        <v>-8340</v>
      </c>
      <c r="L21" s="178">
        <v>-6363</v>
      </c>
      <c r="M21" s="178">
        <v>-14703</v>
      </c>
      <c r="N21" s="178">
        <v>-13845</v>
      </c>
      <c r="O21" s="178">
        <v>-28548</v>
      </c>
      <c r="P21" s="178">
        <v>0</v>
      </c>
      <c r="Q21" s="178">
        <v>-11652</v>
      </c>
      <c r="R21" s="178">
        <v>-11652</v>
      </c>
      <c r="S21" s="178">
        <v>-10166</v>
      </c>
      <c r="T21" s="178">
        <v>-21818</v>
      </c>
      <c r="U21" s="178">
        <v>-15890</v>
      </c>
      <c r="V21" s="178">
        <v>-37708</v>
      </c>
      <c r="W21" s="178">
        <v>-3663</v>
      </c>
      <c r="X21" s="178">
        <v>-13935</v>
      </c>
      <c r="Y21" s="178">
        <v>-17598</v>
      </c>
      <c r="Z21" s="178">
        <v>-5907</v>
      </c>
      <c r="AA21" s="178">
        <v>-23505</v>
      </c>
      <c r="AB21" s="178">
        <v>-22801</v>
      </c>
      <c r="AC21" s="178">
        <v>-46306</v>
      </c>
      <c r="AD21" s="178">
        <v>-2342</v>
      </c>
      <c r="AE21" s="178">
        <v>-18200</v>
      </c>
      <c r="AF21" s="178">
        <v>-20542</v>
      </c>
      <c r="AG21" s="178">
        <v>-12538</v>
      </c>
      <c r="AH21" s="178">
        <v>-33080</v>
      </c>
      <c r="AI21" s="178">
        <v>-21100</v>
      </c>
      <c r="AJ21" s="178">
        <v>-54180</v>
      </c>
      <c r="AK21" s="178">
        <v>-3019</v>
      </c>
      <c r="AL21" s="178">
        <v>-11109</v>
      </c>
      <c r="AM21" s="178">
        <v>-14128</v>
      </c>
      <c r="AN21" s="178">
        <v>-9733</v>
      </c>
      <c r="AO21" s="178">
        <v>-23861</v>
      </c>
      <c r="AP21" s="178">
        <v>-15582</v>
      </c>
      <c r="AQ21" s="178">
        <v>-39443</v>
      </c>
      <c r="AR21" s="178">
        <v>0</v>
      </c>
      <c r="AS21" s="178">
        <v>-8537</v>
      </c>
      <c r="AT21" s="178">
        <v>-8537</v>
      </c>
      <c r="AU21" s="178">
        <v>-10672</v>
      </c>
      <c r="AV21" s="178">
        <v>-19209</v>
      </c>
      <c r="AW21" s="178">
        <v>-17333</v>
      </c>
      <c r="AX21" s="178">
        <v>-36542</v>
      </c>
      <c r="AY21" s="178">
        <v>-450</v>
      </c>
      <c r="AZ21" s="178">
        <v>-14421</v>
      </c>
      <c r="BA21" s="178">
        <v>-14871</v>
      </c>
      <c r="BB21" s="178">
        <v>-13040</v>
      </c>
      <c r="BC21" s="178">
        <v>-27911</v>
      </c>
      <c r="BD21" s="178">
        <v>-17555</v>
      </c>
      <c r="BE21" s="178">
        <v>-45466</v>
      </c>
      <c r="BF21" s="178">
        <v>-3390</v>
      </c>
      <c r="BG21" s="178">
        <v>-2751</v>
      </c>
      <c r="BH21" s="178">
        <v>-6141</v>
      </c>
      <c r="BI21" s="178">
        <v>-7855</v>
      </c>
      <c r="BJ21" s="178">
        <v>-13996</v>
      </c>
      <c r="BK21" s="178">
        <v>-14750</v>
      </c>
      <c r="BL21" s="178">
        <v>-28746</v>
      </c>
      <c r="BM21" s="178">
        <v>-7105</v>
      </c>
      <c r="BN21" s="178">
        <v>-14309</v>
      </c>
      <c r="BO21" s="178">
        <v>-21414</v>
      </c>
      <c r="BP21" s="178">
        <v>-7170</v>
      </c>
      <c r="BQ21" s="178">
        <v>-28584</v>
      </c>
      <c r="BR21" s="178">
        <v>-6241</v>
      </c>
      <c r="BS21" s="178">
        <v>-34825</v>
      </c>
      <c r="BT21" s="178">
        <v>-12882</v>
      </c>
      <c r="BU21" s="178">
        <v>-1118</v>
      </c>
      <c r="BV21" s="178">
        <v>-14000</v>
      </c>
      <c r="BW21" s="178">
        <v>-2496</v>
      </c>
      <c r="BX21" s="178">
        <v>-16496</v>
      </c>
      <c r="BY21" s="178">
        <v>-2941</v>
      </c>
      <c r="BZ21" s="178">
        <v>-19437</v>
      </c>
      <c r="CA21" s="178">
        <v>-603</v>
      </c>
      <c r="CB21" s="178">
        <v>-1202</v>
      </c>
      <c r="CC21" s="178">
        <v>-1805</v>
      </c>
      <c r="CD21" s="178">
        <v>-2431</v>
      </c>
      <c r="CE21" s="178">
        <v>-4236</v>
      </c>
      <c r="CF21" s="178">
        <v>-7313</v>
      </c>
      <c r="CG21" s="178">
        <v>-11549</v>
      </c>
      <c r="CH21" s="178">
        <v>-22686</v>
      </c>
      <c r="CI21" s="178">
        <v>-26693</v>
      </c>
      <c r="CJ21" s="178">
        <v>-49379</v>
      </c>
      <c r="CK21" s="178">
        <v>-21426</v>
      </c>
      <c r="CL21" s="178">
        <v>-70805</v>
      </c>
      <c r="CM21" s="178">
        <v>-9364</v>
      </c>
      <c r="CN21" s="178">
        <v>-80169</v>
      </c>
      <c r="CO21" s="178">
        <v>-13142</v>
      </c>
      <c r="CP21" s="178">
        <v>-2775</v>
      </c>
      <c r="CQ21" s="178">
        <v>-15172</v>
      </c>
    </row>
    <row r="22" spans="1:97" ht="14.45" customHeight="1">
      <c r="A22" s="104" t="s">
        <v>258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  <c r="T22" s="178">
        <v>0</v>
      </c>
      <c r="U22" s="178">
        <v>-359</v>
      </c>
      <c r="V22" s="178">
        <v>-1365</v>
      </c>
      <c r="W22" s="178">
        <v>-341</v>
      </c>
      <c r="X22" s="178">
        <v>-439</v>
      </c>
      <c r="Y22" s="178">
        <v>-780</v>
      </c>
      <c r="Z22" s="178">
        <v>0</v>
      </c>
      <c r="AA22" s="178">
        <v>0</v>
      </c>
      <c r="AB22" s="178">
        <v>-441</v>
      </c>
      <c r="AC22" s="178">
        <v>-1632</v>
      </c>
      <c r="AD22" s="178">
        <v>-386.40965624000006</v>
      </c>
      <c r="AE22" s="178">
        <v>-367.0483882129999</v>
      </c>
      <c r="AF22" s="178">
        <v>-753.45804445299996</v>
      </c>
      <c r="AG22" s="178">
        <v>-890.86782270899971</v>
      </c>
      <c r="AH22" s="178">
        <v>-1644.3258671619997</v>
      </c>
      <c r="AI22" s="178">
        <v>-614.4205300000001</v>
      </c>
      <c r="AJ22" s="178">
        <v>-2257.746397162</v>
      </c>
      <c r="AK22" s="178">
        <v>-796.66048917600006</v>
      </c>
      <c r="AL22" s="178">
        <v>-612.62241204899988</v>
      </c>
      <c r="AM22" s="178">
        <v>-1410.2829012249999</v>
      </c>
      <c r="AN22" s="178">
        <v>-757.05009877500015</v>
      </c>
      <c r="AO22" s="178">
        <v>-2167.3330000000001</v>
      </c>
      <c r="AP22" s="178">
        <v>-340.14609877500016</v>
      </c>
      <c r="AQ22" s="178">
        <v>-2507.4790987750002</v>
      </c>
      <c r="AR22" s="178">
        <v>-620</v>
      </c>
      <c r="AS22" s="178">
        <v>-561</v>
      </c>
      <c r="AT22" s="178">
        <v>-1181</v>
      </c>
      <c r="AU22" s="178">
        <v>-140</v>
      </c>
      <c r="AV22" s="178">
        <v>-1321</v>
      </c>
      <c r="AW22" s="178">
        <v>-281</v>
      </c>
      <c r="AX22" s="178">
        <v>-1602</v>
      </c>
      <c r="AY22" s="178">
        <v>-346</v>
      </c>
      <c r="AZ22" s="178">
        <v>-301</v>
      </c>
      <c r="BA22" s="178">
        <v>-647</v>
      </c>
      <c r="BB22" s="178">
        <v>-288</v>
      </c>
      <c r="BC22" s="178">
        <v>-935</v>
      </c>
      <c r="BD22" s="178">
        <v>-1122</v>
      </c>
      <c r="BE22" s="178">
        <v>-2057</v>
      </c>
      <c r="BF22" s="178">
        <v>-679</v>
      </c>
      <c r="BG22" s="178">
        <v>-1685</v>
      </c>
      <c r="BH22" s="178">
        <v>-2364</v>
      </c>
      <c r="BI22" s="178">
        <v>-820</v>
      </c>
      <c r="BJ22" s="178">
        <v>-3184</v>
      </c>
      <c r="BK22" s="178">
        <v>-1865</v>
      </c>
      <c r="BL22" s="178">
        <v>-5049</v>
      </c>
      <c r="BM22" s="178">
        <v>-817</v>
      </c>
      <c r="BN22" s="178">
        <v>-190</v>
      </c>
      <c r="BO22" s="178">
        <v>-1007</v>
      </c>
      <c r="BP22" s="178">
        <v>-2393</v>
      </c>
      <c r="BQ22" s="178">
        <v>-3400</v>
      </c>
      <c r="BR22" s="178">
        <v>-3068</v>
      </c>
      <c r="BS22" s="178">
        <v>-6468</v>
      </c>
      <c r="BT22" s="178">
        <v>-1418</v>
      </c>
      <c r="BU22" s="178">
        <v>-3949</v>
      </c>
      <c r="BV22" s="178">
        <v>-5367</v>
      </c>
      <c r="BW22" s="178">
        <v>-1108</v>
      </c>
      <c r="BX22" s="178">
        <v>-6475</v>
      </c>
      <c r="BY22" s="178">
        <v>-2579</v>
      </c>
      <c r="BZ22" s="178">
        <v>-9054</v>
      </c>
      <c r="CA22" s="178">
        <v>-2813</v>
      </c>
      <c r="CB22" s="178">
        <v>-5614</v>
      </c>
      <c r="CC22" s="178">
        <v>-8427</v>
      </c>
      <c r="CD22" s="178">
        <v>-3524</v>
      </c>
      <c r="CE22" s="178">
        <v>-11951</v>
      </c>
      <c r="CF22" s="178">
        <v>-6573</v>
      </c>
      <c r="CG22" s="178">
        <v>-18524</v>
      </c>
      <c r="CH22" s="178">
        <v>-7178</v>
      </c>
      <c r="CI22" s="178">
        <v>-1289</v>
      </c>
      <c r="CJ22" s="178">
        <v>-8467</v>
      </c>
      <c r="CK22" s="178">
        <v>-1110</v>
      </c>
      <c r="CL22" s="178">
        <v>-9577</v>
      </c>
      <c r="CM22" s="178">
        <v>-9290</v>
      </c>
      <c r="CN22" s="178">
        <v>-18867</v>
      </c>
      <c r="CO22" s="178">
        <v>-1078</v>
      </c>
      <c r="CP22" s="178">
        <v>-907</v>
      </c>
      <c r="CQ22" s="178">
        <v>-14566</v>
      </c>
    </row>
    <row r="23" spans="1:97" s="177" customFormat="1" ht="14.45" customHeight="1">
      <c r="A23" s="183" t="s">
        <v>259</v>
      </c>
      <c r="B23" s="182">
        <f t="shared" ref="B23:E23" si="44">SUM(B5:B22,B3)</f>
        <v>-275.9239734024377</v>
      </c>
      <c r="C23" s="182">
        <f t="shared" si="44"/>
        <v>32620</v>
      </c>
      <c r="D23" s="182">
        <f t="shared" si="44"/>
        <v>32344</v>
      </c>
      <c r="E23" s="182">
        <f t="shared" si="44"/>
        <v>-1289</v>
      </c>
      <c r="F23" s="182">
        <f t="shared" ref="F23:G23" si="45">SUM(F5:F22,F3)</f>
        <v>31055</v>
      </c>
      <c r="G23" s="182">
        <f t="shared" si="45"/>
        <v>-10597.437586208216</v>
      </c>
      <c r="H23" s="182">
        <f t="shared" ref="H23" si="46">SUM(H5:H22,H3)</f>
        <v>20433</v>
      </c>
      <c r="I23" s="182">
        <f t="shared" ref="I23" si="47">SUM(I5:I22,I3)</f>
        <v>5635.2224177320168</v>
      </c>
      <c r="J23" s="182">
        <f t="shared" ref="J23" si="48">SUM(J5:J22,J3)</f>
        <v>42844</v>
      </c>
      <c r="K23" s="182">
        <f t="shared" ref="K23" si="49">SUM(K5:K22,K3)</f>
        <v>48479</v>
      </c>
      <c r="L23" s="182">
        <f t="shared" ref="L23" si="50">SUM(L5:L22,L3)</f>
        <v>-8034</v>
      </c>
      <c r="M23" s="182">
        <f t="shared" ref="M23" si="51">SUM(M5:M22,M3)</f>
        <v>40445</v>
      </c>
      <c r="N23" s="182">
        <f t="shared" ref="N23" si="52">SUM(N5:N22,N3)</f>
        <v>2592</v>
      </c>
      <c r="O23" s="182">
        <f t="shared" ref="O23" si="53">SUM(O5:O22,O3)</f>
        <v>43038</v>
      </c>
      <c r="P23" s="182">
        <f t="shared" ref="P23" si="54">SUM(P5:P22,P3)</f>
        <v>22199</v>
      </c>
      <c r="Q23" s="182">
        <f t="shared" ref="Q23" si="55">SUM(Q5:Q22,Q3)</f>
        <v>37890</v>
      </c>
      <c r="R23" s="182">
        <f t="shared" ref="R23" si="56">SUM(R5:R22,R3)</f>
        <v>60089</v>
      </c>
      <c r="S23" s="182">
        <f t="shared" ref="S23" si="57">SUM(S5:S22,S3)</f>
        <v>-3688</v>
      </c>
      <c r="T23" s="182">
        <f t="shared" ref="T23" si="58">SUM(T5:T22,T3)</f>
        <v>56401</v>
      </c>
      <c r="U23" s="182">
        <f t="shared" ref="U23" si="59">SUM(U5:U22,U3)</f>
        <v>-5538</v>
      </c>
      <c r="V23" s="182">
        <f t="shared" ref="V23" si="60">SUM(V5:V22,V3)</f>
        <v>49857</v>
      </c>
      <c r="W23" s="182">
        <f t="shared" ref="W23" si="61">SUM(W5:W22,W3)</f>
        <v>34091</v>
      </c>
      <c r="X23" s="182">
        <f t="shared" ref="X23" si="62">SUM(X5:X22,X3)</f>
        <v>8221</v>
      </c>
      <c r="Y23" s="182">
        <f t="shared" ref="Y23" si="63">SUM(Y5:Y22,Y3)</f>
        <v>41871</v>
      </c>
      <c r="Z23" s="182">
        <f t="shared" ref="Z23" si="64">SUM(Z5:Z22,Z3)</f>
        <v>10773</v>
      </c>
      <c r="AA23" s="182">
        <f t="shared" ref="AA23" si="65">SUM(AA5:AA22,AA3)</f>
        <v>57646</v>
      </c>
      <c r="AB23" s="182">
        <f t="shared" ref="AB23" si="66">SUM(AB5:AB22,AB3)</f>
        <v>13646</v>
      </c>
      <c r="AC23" s="182">
        <f t="shared" ref="AC23" si="67">SUM(AC5:AC22,AC3)</f>
        <v>70102</v>
      </c>
      <c r="AD23" s="182">
        <f t="shared" ref="AD23" si="68">SUM(AD5:AD22,AD3)</f>
        <v>33495.590343759999</v>
      </c>
      <c r="AE23" s="182">
        <f t="shared" ref="AE23" si="69">SUM(AE5:AE22,AE3)</f>
        <v>8461.9516117870007</v>
      </c>
      <c r="AF23" s="182">
        <f>SUM(AF5:AF22,AF3)</f>
        <v>41957.541955547</v>
      </c>
      <c r="AG23" s="182">
        <f t="shared" ref="AG23" si="70">SUM(AG5:AG22,AG3)</f>
        <v>32971.132177291001</v>
      </c>
      <c r="AH23" s="182">
        <f t="shared" ref="AH23" si="71">SUM(AH5:AH22,AH3)</f>
        <v>74928.674132838001</v>
      </c>
      <c r="AI23" s="182">
        <f t="shared" ref="AI23" si="72">SUM(AI5:AI22,AI3)</f>
        <v>32777.579469999997</v>
      </c>
      <c r="AJ23" s="182">
        <f t="shared" ref="AJ23" si="73">SUM(AJ5:AJ22,AJ3)</f>
        <v>107707.253602838</v>
      </c>
      <c r="AK23" s="182">
        <f t="shared" ref="AK23" si="74">SUM(AK5:AK22,AK3)</f>
        <v>23390.339510824</v>
      </c>
      <c r="AL23" s="182">
        <f t="shared" ref="AL23" si="75">SUM(AL5:AL22,AL3)</f>
        <v>12589.377587950999</v>
      </c>
      <c r="AM23" s="182">
        <f t="shared" ref="AM23" si="76">SUM(AM5:AM22,AM3)</f>
        <v>35978.717098775</v>
      </c>
      <c r="AN23" s="182">
        <f t="shared" ref="AN23" si="77">SUM(AN5:AN22,AN3)</f>
        <v>3850.9499012250017</v>
      </c>
      <c r="AO23" s="182">
        <f t="shared" ref="AO23" si="78">SUM(AO5:AO22,AO3)</f>
        <v>39829.667000000001</v>
      </c>
      <c r="AP23" s="182">
        <f t="shared" ref="AP23" si="79">SUM(AP5:AP22,AP3)</f>
        <v>48909.853901224997</v>
      </c>
      <c r="AQ23" s="182">
        <f t="shared" ref="AQ23" si="80">SUM(AQ5:AQ22,AQ3)</f>
        <v>88739.520901224998</v>
      </c>
      <c r="AR23" s="182">
        <f t="shared" ref="AR23:BB23" si="81">SUM(AR5:AR22,AR3)</f>
        <v>23550</v>
      </c>
      <c r="AS23" s="182">
        <f t="shared" si="81"/>
        <v>5256</v>
      </c>
      <c r="AT23" s="182">
        <f t="shared" si="81"/>
        <v>28806</v>
      </c>
      <c r="AU23" s="182">
        <f t="shared" si="81"/>
        <v>25903</v>
      </c>
      <c r="AV23" s="182">
        <f t="shared" si="81"/>
        <v>54709</v>
      </c>
      <c r="AW23" s="182">
        <f t="shared" si="81"/>
        <v>45398</v>
      </c>
      <c r="AX23" s="182">
        <f t="shared" si="81"/>
        <v>100107</v>
      </c>
      <c r="AY23" s="182">
        <f>SUM(AY5:AY22,AY3)</f>
        <v>53607</v>
      </c>
      <c r="AZ23" s="182">
        <f t="shared" si="81"/>
        <v>40480</v>
      </c>
      <c r="BA23" s="182">
        <f t="shared" si="81"/>
        <v>94087</v>
      </c>
      <c r="BB23" s="182">
        <f t="shared" si="81"/>
        <v>32918</v>
      </c>
      <c r="BC23" s="182">
        <f>SUM(BC5:BC22,BC3)</f>
        <v>127005</v>
      </c>
      <c r="BD23" s="182">
        <f t="shared" ref="BD23" si="82">SUM(BD5:BD22,BD3)</f>
        <v>44825</v>
      </c>
      <c r="BE23" s="182">
        <f>SUM(BE5:BE22,BE3)</f>
        <v>171830</v>
      </c>
      <c r="BF23" s="182">
        <f t="shared" ref="BF23" si="83">SUM(BF5:BF22,BF3)</f>
        <v>29482</v>
      </c>
      <c r="BG23" s="182">
        <f t="shared" ref="BG23" si="84">SUM(BG5:BG22,BG3)</f>
        <v>26363</v>
      </c>
      <c r="BH23" s="182">
        <f t="shared" ref="BH23" si="85">SUM(BH5:BH22,BH3)</f>
        <v>55845</v>
      </c>
      <c r="BI23" s="182">
        <f t="shared" ref="BI23" si="86">SUM(BI5:BI22,BI3)</f>
        <v>26967</v>
      </c>
      <c r="BJ23" s="182">
        <f t="shared" ref="BJ23" si="87">SUM(BJ5:BJ22,BJ3)</f>
        <v>82812</v>
      </c>
      <c r="BK23" s="182">
        <v>35024</v>
      </c>
      <c r="BL23" s="182">
        <v>117836</v>
      </c>
      <c r="BM23" s="182">
        <v>42919</v>
      </c>
      <c r="BN23" s="182">
        <v>41184</v>
      </c>
      <c r="BO23" s="182">
        <v>84103</v>
      </c>
      <c r="BP23" s="182">
        <f>SUM(BP3,BP4,BP11:BP15,BP17:BP21)</f>
        <v>59327</v>
      </c>
      <c r="BQ23" s="182">
        <v>143430</v>
      </c>
      <c r="BR23" s="182">
        <v>61452</v>
      </c>
      <c r="BS23" s="182">
        <v>204882</v>
      </c>
      <c r="BT23" s="182">
        <v>5816</v>
      </c>
      <c r="BU23" s="182">
        <v>-17102</v>
      </c>
      <c r="BV23" s="182">
        <v>-11286</v>
      </c>
      <c r="BW23" s="182">
        <v>55967</v>
      </c>
      <c r="BX23" s="182">
        <v>44681</v>
      </c>
      <c r="BY23" s="182">
        <v>175634</v>
      </c>
      <c r="BZ23" s="182">
        <v>220316</v>
      </c>
      <c r="CA23" s="182">
        <v>38151</v>
      </c>
      <c r="CB23" s="182">
        <v>26370</v>
      </c>
      <c r="CC23" s="182">
        <v>69327</v>
      </c>
      <c r="CD23" s="182">
        <v>35198</v>
      </c>
      <c r="CE23" s="182">
        <v>104525</v>
      </c>
      <c r="CF23" s="182">
        <v>136873</v>
      </c>
      <c r="CG23" s="182">
        <v>241938</v>
      </c>
      <c r="CH23" s="182">
        <f t="shared" ref="CH23" si="88">SUM(CH5:CH22,CH3)</f>
        <v>-4515</v>
      </c>
      <c r="CI23" s="182">
        <v>51272</v>
      </c>
      <c r="CJ23" s="182">
        <v>51157</v>
      </c>
      <c r="CK23" s="182">
        <v>4291</v>
      </c>
      <c r="CL23" s="182">
        <v>55448</v>
      </c>
      <c r="CM23" s="182">
        <v>82802.510375081154</v>
      </c>
      <c r="CN23" s="182">
        <v>138250.51037508115</v>
      </c>
      <c r="CO23" s="182">
        <v>-76640.215514798008</v>
      </c>
      <c r="CP23" s="182">
        <v>77430</v>
      </c>
      <c r="CQ23" s="182">
        <v>114613</v>
      </c>
      <c r="CR23" s="12"/>
      <c r="CS23" s="12"/>
    </row>
    <row r="24" spans="1:97" ht="14.45" customHeight="1">
      <c r="A24" s="104" t="s">
        <v>260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78"/>
      <c r="BO24" s="15"/>
      <c r="BP24" s="15"/>
      <c r="BQ24" s="15"/>
      <c r="BR24" s="15"/>
      <c r="BS24" s="178">
        <v>0</v>
      </c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</row>
    <row r="25" spans="1:97" ht="14.45" customHeight="1">
      <c r="A25" s="153" t="s">
        <v>261</v>
      </c>
      <c r="B25" s="178">
        <v>0</v>
      </c>
      <c r="C25" s="178">
        <v>0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v>0</v>
      </c>
      <c r="P25" s="178">
        <v>0</v>
      </c>
      <c r="Q25" s="178">
        <v>0</v>
      </c>
      <c r="R25" s="178">
        <v>0</v>
      </c>
      <c r="S25" s="178">
        <v>0</v>
      </c>
      <c r="T25" s="178">
        <v>0</v>
      </c>
      <c r="U25" s="178">
        <v>0</v>
      </c>
      <c r="V25" s="178">
        <v>0</v>
      </c>
      <c r="W25" s="178">
        <v>0</v>
      </c>
      <c r="X25" s="178">
        <v>3781</v>
      </c>
      <c r="Y25" s="178">
        <v>4222</v>
      </c>
      <c r="Z25" s="178">
        <v>0</v>
      </c>
      <c r="AA25" s="178">
        <v>0</v>
      </c>
      <c r="AB25" s="178">
        <v>0</v>
      </c>
      <c r="AC25" s="178">
        <v>0</v>
      </c>
      <c r="AD25" s="178">
        <v>2463</v>
      </c>
      <c r="AE25" s="178">
        <v>2204</v>
      </c>
      <c r="AF25" s="178">
        <v>4667</v>
      </c>
      <c r="AG25" s="178">
        <v>4</v>
      </c>
      <c r="AH25" s="178">
        <v>4671</v>
      </c>
      <c r="AI25" s="178">
        <v>155</v>
      </c>
      <c r="AJ25" s="178">
        <v>4826</v>
      </c>
      <c r="AK25" s="178">
        <v>0</v>
      </c>
      <c r="AL25" s="178">
        <v>1871</v>
      </c>
      <c r="AM25" s="178">
        <v>1871</v>
      </c>
      <c r="AN25" s="178">
        <v>849</v>
      </c>
      <c r="AO25" s="178">
        <v>2720</v>
      </c>
      <c r="AP25" s="178">
        <v>1106</v>
      </c>
      <c r="AQ25" s="178">
        <v>3826</v>
      </c>
      <c r="AR25" s="178">
        <v>0</v>
      </c>
      <c r="AS25" s="178">
        <v>0</v>
      </c>
      <c r="AT25" s="178">
        <v>0</v>
      </c>
      <c r="AU25" s="178">
        <v>2745</v>
      </c>
      <c r="AV25" s="178">
        <v>2745</v>
      </c>
      <c r="AW25" s="178">
        <v>372</v>
      </c>
      <c r="AX25" s="178">
        <v>3117</v>
      </c>
      <c r="AY25" s="178">
        <v>31</v>
      </c>
      <c r="AZ25" s="178">
        <v>6</v>
      </c>
      <c r="BA25" s="178">
        <v>37</v>
      </c>
      <c r="BB25" s="178">
        <v>637</v>
      </c>
      <c r="BC25" s="178">
        <v>674</v>
      </c>
      <c r="BD25" s="178">
        <v>12</v>
      </c>
      <c r="BE25" s="178">
        <v>686</v>
      </c>
      <c r="BF25" s="178">
        <v>682</v>
      </c>
      <c r="BG25" s="178">
        <v>-2</v>
      </c>
      <c r="BH25" s="178">
        <v>680</v>
      </c>
      <c r="BI25" s="178">
        <v>4</v>
      </c>
      <c r="BJ25" s="178">
        <v>684</v>
      </c>
      <c r="BK25" s="178">
        <v>5753</v>
      </c>
      <c r="BL25" s="178">
        <v>6437</v>
      </c>
      <c r="BM25" s="178">
        <v>0</v>
      </c>
      <c r="BN25" s="178">
        <v>987</v>
      </c>
      <c r="BO25" s="178">
        <v>987</v>
      </c>
      <c r="BP25" s="178">
        <v>5923</v>
      </c>
      <c r="BQ25" s="178">
        <v>6910</v>
      </c>
      <c r="BR25" s="178">
        <v>-784</v>
      </c>
      <c r="BS25" s="178">
        <v>6126</v>
      </c>
      <c r="BT25" s="178">
        <v>-318</v>
      </c>
      <c r="BU25" s="178">
        <v>656</v>
      </c>
      <c r="BV25" s="178">
        <v>338</v>
      </c>
      <c r="BW25" s="178">
        <v>7</v>
      </c>
      <c r="BX25" s="178">
        <v>345</v>
      </c>
      <c r="BY25" s="178">
        <v>932</v>
      </c>
      <c r="BZ25" s="178">
        <v>1277</v>
      </c>
      <c r="CA25" s="178">
        <v>175</v>
      </c>
      <c r="CB25" s="178">
        <v>213</v>
      </c>
      <c r="CC25" s="178">
        <v>388</v>
      </c>
      <c r="CD25" s="178">
        <v>47</v>
      </c>
      <c r="CE25" s="178">
        <v>435</v>
      </c>
      <c r="CF25" s="178">
        <v>1037</v>
      </c>
      <c r="CG25" s="178">
        <v>1472</v>
      </c>
      <c r="CH25" s="178">
        <v>0</v>
      </c>
      <c r="CI25" s="178">
        <v>0</v>
      </c>
      <c r="CJ25" s="178">
        <v>0</v>
      </c>
      <c r="CK25" s="178">
        <v>0</v>
      </c>
      <c r="CL25" s="178">
        <v>0</v>
      </c>
      <c r="CM25" s="178">
        <v>0</v>
      </c>
      <c r="CN25" s="178">
        <v>0</v>
      </c>
      <c r="CO25" s="178" t="s">
        <v>54</v>
      </c>
      <c r="CP25" s="178" t="s">
        <v>54</v>
      </c>
      <c r="CQ25" s="178" t="s">
        <v>54</v>
      </c>
    </row>
    <row r="26" spans="1:97" ht="14.45" customHeight="1">
      <c r="A26" s="153" t="s">
        <v>262</v>
      </c>
      <c r="B26" s="178">
        <v>-2524</v>
      </c>
      <c r="C26" s="178">
        <v>-3999</v>
      </c>
      <c r="D26" s="178">
        <v>-6523</v>
      </c>
      <c r="E26" s="178">
        <v>-2807</v>
      </c>
      <c r="F26" s="178">
        <v>-9330</v>
      </c>
      <c r="G26" s="178">
        <v>-4853</v>
      </c>
      <c r="H26" s="178">
        <v>-14183</v>
      </c>
      <c r="I26" s="178">
        <v>-3738</v>
      </c>
      <c r="J26" s="178">
        <v>-3578</v>
      </c>
      <c r="K26" s="178">
        <v>-7316</v>
      </c>
      <c r="L26" s="178">
        <v>-9611</v>
      </c>
      <c r="M26" s="178">
        <v>-16927</v>
      </c>
      <c r="N26" s="178">
        <v>-13312</v>
      </c>
      <c r="O26" s="178">
        <v>-30239</v>
      </c>
      <c r="P26" s="178">
        <v>-17337</v>
      </c>
      <c r="Q26" s="178">
        <v>-14462</v>
      </c>
      <c r="R26" s="178">
        <v>-31799</v>
      </c>
      <c r="S26" s="178">
        <v>-16479</v>
      </c>
      <c r="T26" s="178">
        <v>-48278</v>
      </c>
      <c r="U26" s="178">
        <v>-9168</v>
      </c>
      <c r="V26" s="178">
        <v>-57446</v>
      </c>
      <c r="W26" s="178">
        <v>-11227</v>
      </c>
      <c r="X26" s="178">
        <v>-8942</v>
      </c>
      <c r="Y26" s="178">
        <v>-20169</v>
      </c>
      <c r="Z26" s="178">
        <v>-10487</v>
      </c>
      <c r="AA26" s="178">
        <v>-30656</v>
      </c>
      <c r="AB26" s="178">
        <v>-13100</v>
      </c>
      <c r="AC26" s="178">
        <v>-43756</v>
      </c>
      <c r="AD26" s="178">
        <v>-9860</v>
      </c>
      <c r="AE26" s="178">
        <v>-14312</v>
      </c>
      <c r="AF26" s="178">
        <v>-24172</v>
      </c>
      <c r="AG26" s="178">
        <v>-12325</v>
      </c>
      <c r="AH26" s="178">
        <v>-36497</v>
      </c>
      <c r="AI26" s="178">
        <v>-14034</v>
      </c>
      <c r="AJ26" s="178">
        <v>-50531</v>
      </c>
      <c r="AK26" s="178">
        <v>-10292</v>
      </c>
      <c r="AL26" s="178">
        <v>-5791</v>
      </c>
      <c r="AM26" s="178">
        <v>-16083</v>
      </c>
      <c r="AN26" s="178">
        <v>-4680</v>
      </c>
      <c r="AO26" s="178">
        <v>-20763</v>
      </c>
      <c r="AP26" s="178">
        <v>-5012</v>
      </c>
      <c r="AQ26" s="178">
        <v>-25775</v>
      </c>
      <c r="AR26" s="178">
        <v>-7904</v>
      </c>
      <c r="AS26" s="178">
        <v>-7537</v>
      </c>
      <c r="AT26" s="178">
        <v>-15441</v>
      </c>
      <c r="AU26" s="178">
        <v>-5342</v>
      </c>
      <c r="AV26" s="178">
        <v>-20783</v>
      </c>
      <c r="AW26" s="178">
        <v>-4283</v>
      </c>
      <c r="AX26" s="178">
        <v>-25066</v>
      </c>
      <c r="AY26" s="178">
        <v>-3254</v>
      </c>
      <c r="AZ26" s="178">
        <v>-5606</v>
      </c>
      <c r="BA26" s="178">
        <v>-8860</v>
      </c>
      <c r="BB26" s="178">
        <v>-5084</v>
      </c>
      <c r="BC26" s="178">
        <v>-13944</v>
      </c>
      <c r="BD26" s="178">
        <v>-7604</v>
      </c>
      <c r="BE26" s="178">
        <v>-21548</v>
      </c>
      <c r="BF26" s="178">
        <v>-7213</v>
      </c>
      <c r="BG26" s="178">
        <v>-15014</v>
      </c>
      <c r="BH26" s="178">
        <v>-22227</v>
      </c>
      <c r="BI26" s="178">
        <v>-13739</v>
      </c>
      <c r="BJ26" s="178">
        <v>-35966</v>
      </c>
      <c r="BK26" s="178">
        <v>-12648</v>
      </c>
      <c r="BL26" s="178">
        <v>-48614</v>
      </c>
      <c r="BM26" s="178">
        <v>-8634</v>
      </c>
      <c r="BN26" s="178">
        <v>-17486</v>
      </c>
      <c r="BO26" s="178">
        <v>-26120</v>
      </c>
      <c r="BP26" s="178">
        <v>-17446</v>
      </c>
      <c r="BQ26" s="178">
        <v>-43566</v>
      </c>
      <c r="BR26" s="178">
        <v>-22041</v>
      </c>
      <c r="BS26" s="178">
        <v>-65607</v>
      </c>
      <c r="BT26" s="178">
        <v>-14075</v>
      </c>
      <c r="BU26" s="178">
        <v>-7361</v>
      </c>
      <c r="BV26" s="178">
        <v>-21436</v>
      </c>
      <c r="BW26" s="178">
        <v>-9360</v>
      </c>
      <c r="BX26" s="178">
        <v>-30796</v>
      </c>
      <c r="BY26" s="178">
        <v>-15389</v>
      </c>
      <c r="BZ26" s="178">
        <v>-46185</v>
      </c>
      <c r="CA26" s="178">
        <v>-12545</v>
      </c>
      <c r="CB26" s="178">
        <v>-29554</v>
      </c>
      <c r="CC26" s="178">
        <v>-42099</v>
      </c>
      <c r="CD26" s="178">
        <v>-62738</v>
      </c>
      <c r="CE26" s="178">
        <v>-104837</v>
      </c>
      <c r="CF26" s="178">
        <v>-64044</v>
      </c>
      <c r="CG26" s="178">
        <v>-168881</v>
      </c>
      <c r="CH26" s="178">
        <v>-40835</v>
      </c>
      <c r="CI26" s="178">
        <v>-56004</v>
      </c>
      <c r="CJ26" s="178">
        <v>-96839</v>
      </c>
      <c r="CK26" s="178">
        <v>-63697</v>
      </c>
      <c r="CL26" s="178">
        <v>-160536</v>
      </c>
      <c r="CM26" s="178">
        <v>-72607.37610925379</v>
      </c>
      <c r="CN26" s="178">
        <v>-233143.37610925379</v>
      </c>
      <c r="CO26" s="178">
        <v>-50998.419443712977</v>
      </c>
      <c r="CP26" s="178">
        <v>-74524</v>
      </c>
      <c r="CQ26" s="178">
        <v>-47712</v>
      </c>
    </row>
    <row r="27" spans="1:97" ht="14.45" customHeight="1">
      <c r="A27" s="153" t="s">
        <v>77</v>
      </c>
      <c r="B27" s="178" t="s">
        <v>54</v>
      </c>
      <c r="C27" s="178">
        <v>0</v>
      </c>
      <c r="D27" s="178">
        <v>0</v>
      </c>
      <c r="E27" s="178">
        <v>1869</v>
      </c>
      <c r="F27" s="178">
        <v>1869</v>
      </c>
      <c r="G27" s="178">
        <v>-1392</v>
      </c>
      <c r="H27" s="178">
        <v>-1392</v>
      </c>
      <c r="I27" s="178">
        <v>-192193</v>
      </c>
      <c r="J27" s="178">
        <v>-56500</v>
      </c>
      <c r="K27" s="178">
        <v>-248693</v>
      </c>
      <c r="L27" s="178">
        <v>-40620</v>
      </c>
      <c r="M27" s="178">
        <v>-289313</v>
      </c>
      <c r="N27" s="178">
        <v>-58510</v>
      </c>
      <c r="O27" s="178">
        <v>-347823</v>
      </c>
      <c r="P27" s="178">
        <v>-69420</v>
      </c>
      <c r="Q27" s="178">
        <v>-107781</v>
      </c>
      <c r="R27" s="178">
        <v>-177201</v>
      </c>
      <c r="S27" s="178">
        <v>-66661</v>
      </c>
      <c r="T27" s="178">
        <v>-243862</v>
      </c>
      <c r="U27" s="178">
        <v>-117476</v>
      </c>
      <c r="V27" s="178">
        <v>-361338</v>
      </c>
      <c r="W27" s="178">
        <v>-82139</v>
      </c>
      <c r="X27" s="178">
        <v>-86316</v>
      </c>
      <c r="Y27" s="178">
        <v>-168455</v>
      </c>
      <c r="Z27" s="178">
        <v>-80287</v>
      </c>
      <c r="AA27" s="178">
        <v>-248742</v>
      </c>
      <c r="AB27" s="178">
        <v>-96052</v>
      </c>
      <c r="AC27" s="178">
        <v>-344794</v>
      </c>
      <c r="AD27" s="178">
        <v>-84585</v>
      </c>
      <c r="AE27" s="178">
        <v>-93137</v>
      </c>
      <c r="AF27" s="178">
        <v>-177722</v>
      </c>
      <c r="AG27" s="178">
        <v>-118186</v>
      </c>
      <c r="AH27" s="178">
        <v>-295908</v>
      </c>
      <c r="AI27" s="178">
        <v>-140268</v>
      </c>
      <c r="AJ27" s="178">
        <v>-436176</v>
      </c>
      <c r="AK27" s="178">
        <v>-116487</v>
      </c>
      <c r="AL27" s="178">
        <v>-227767</v>
      </c>
      <c r="AM27" s="178">
        <v>-344254</v>
      </c>
      <c r="AN27" s="178">
        <v>-182137</v>
      </c>
      <c r="AO27" s="178">
        <v>-526391</v>
      </c>
      <c r="AP27" s="178">
        <v>-202214</v>
      </c>
      <c r="AQ27" s="178">
        <v>-728605</v>
      </c>
      <c r="AR27" s="178">
        <v>-177863</v>
      </c>
      <c r="AS27" s="178">
        <v>-154901</v>
      </c>
      <c r="AT27" s="178">
        <v>-332764</v>
      </c>
      <c r="AU27" s="178">
        <v>-228192</v>
      </c>
      <c r="AV27" s="178">
        <v>-560956</v>
      </c>
      <c r="AW27" s="178">
        <v>-257249</v>
      </c>
      <c r="AX27" s="178">
        <v>-818205</v>
      </c>
      <c r="AY27" s="178">
        <v>-231078</v>
      </c>
      <c r="AZ27" s="178">
        <v>-253452</v>
      </c>
      <c r="BA27" s="178">
        <v>-484530</v>
      </c>
      <c r="BB27" s="178">
        <v>-180541</v>
      </c>
      <c r="BC27" s="178">
        <v>-665071</v>
      </c>
      <c r="BD27" s="178">
        <v>-382220</v>
      </c>
      <c r="BE27" s="178">
        <v>-1047291</v>
      </c>
      <c r="BF27" s="178">
        <v>-226044</v>
      </c>
      <c r="BG27" s="178">
        <v>-182058</v>
      </c>
      <c r="BH27" s="178">
        <v>-408102</v>
      </c>
      <c r="BI27" s="178">
        <v>-322269</v>
      </c>
      <c r="BJ27" s="178">
        <v>-730371</v>
      </c>
      <c r="BK27" s="178">
        <v>-279712</v>
      </c>
      <c r="BL27" s="178">
        <v>-1010083</v>
      </c>
      <c r="BM27" s="178">
        <v>-287097</v>
      </c>
      <c r="BN27" s="178">
        <v>-243012</v>
      </c>
      <c r="BO27" s="178">
        <v>-530109</v>
      </c>
      <c r="BP27" s="178">
        <v>-243094</v>
      </c>
      <c r="BQ27" s="178">
        <v>-773203</v>
      </c>
      <c r="BR27" s="178">
        <v>-316915</v>
      </c>
      <c r="BS27" s="178">
        <v>-1090118</v>
      </c>
      <c r="BT27" s="178">
        <v>-778819</v>
      </c>
      <c r="BU27" s="178">
        <v>-250324</v>
      </c>
      <c r="BV27" s="178">
        <v>-1029143</v>
      </c>
      <c r="BW27" s="178">
        <v>-255211</v>
      </c>
      <c r="BX27" s="178">
        <v>-1284354</v>
      </c>
      <c r="BY27" s="178">
        <v>-743175</v>
      </c>
      <c r="BZ27" s="178">
        <v>-2027529</v>
      </c>
      <c r="CA27" s="178">
        <v>-457467</v>
      </c>
      <c r="CB27" s="178">
        <v>-636730</v>
      </c>
      <c r="CC27" s="178">
        <v>-1094197</v>
      </c>
      <c r="CD27" s="178">
        <v>-513529</v>
      </c>
      <c r="CE27" s="178">
        <v>-1607726</v>
      </c>
      <c r="CF27" s="178">
        <v>-606549</v>
      </c>
      <c r="CG27" s="178">
        <v>-2214275</v>
      </c>
      <c r="CH27" s="178">
        <v>-1327994</v>
      </c>
      <c r="CI27" s="178">
        <v>-889780</v>
      </c>
      <c r="CJ27" s="178">
        <v>-2217774</v>
      </c>
      <c r="CK27" s="178">
        <v>-775207</v>
      </c>
      <c r="CL27" s="178">
        <v>-2992981</v>
      </c>
      <c r="CM27" s="178">
        <v>-1087026</v>
      </c>
      <c r="CN27" s="178">
        <v>-4080007</v>
      </c>
      <c r="CO27" s="178">
        <v>-1747817</v>
      </c>
      <c r="CP27" s="178">
        <v>-653262</v>
      </c>
      <c r="CQ27" s="178">
        <v>-693096</v>
      </c>
    </row>
    <row r="28" spans="1:97" ht="14.45" customHeight="1">
      <c r="A28" s="179" t="s">
        <v>263</v>
      </c>
      <c r="B28" s="178">
        <v>1764</v>
      </c>
      <c r="C28" s="178">
        <v>-587</v>
      </c>
      <c r="D28" s="178">
        <v>1177</v>
      </c>
      <c r="E28" s="178">
        <v>-1177</v>
      </c>
      <c r="F28" s="178" t="s">
        <v>54</v>
      </c>
      <c r="G28" s="178">
        <v>815</v>
      </c>
      <c r="H28" s="178">
        <v>2684</v>
      </c>
      <c r="I28" s="178">
        <v>19800</v>
      </c>
      <c r="J28" s="178">
        <v>44732</v>
      </c>
      <c r="K28" s="178">
        <v>64532</v>
      </c>
      <c r="L28" s="178">
        <v>68837</v>
      </c>
      <c r="M28" s="178">
        <v>133369</v>
      </c>
      <c r="N28" s="178">
        <v>76399</v>
      </c>
      <c r="O28" s="178">
        <v>209768</v>
      </c>
      <c r="P28" s="178">
        <v>70771</v>
      </c>
      <c r="Q28" s="178">
        <v>70022</v>
      </c>
      <c r="R28" s="178">
        <v>140793</v>
      </c>
      <c r="S28" s="178">
        <v>103375</v>
      </c>
      <c r="T28" s="178">
        <v>244168</v>
      </c>
      <c r="U28" s="178">
        <v>96352</v>
      </c>
      <c r="V28" s="178">
        <v>340520</v>
      </c>
      <c r="W28" s="178">
        <v>71006</v>
      </c>
      <c r="X28" s="178">
        <v>87352</v>
      </c>
      <c r="Y28" s="178">
        <v>158358</v>
      </c>
      <c r="Z28" s="178">
        <v>101880</v>
      </c>
      <c r="AA28" s="178">
        <v>260237</v>
      </c>
      <c r="AB28" s="178">
        <v>116453</v>
      </c>
      <c r="AC28" s="178">
        <v>376690</v>
      </c>
      <c r="AD28" s="178">
        <v>64216</v>
      </c>
      <c r="AE28" s="178">
        <v>143963</v>
      </c>
      <c r="AF28" s="178">
        <v>208179</v>
      </c>
      <c r="AG28" s="178">
        <v>99186</v>
      </c>
      <c r="AH28" s="178">
        <v>307365</v>
      </c>
      <c r="AI28" s="178">
        <v>126495</v>
      </c>
      <c r="AJ28" s="178">
        <v>433860</v>
      </c>
      <c r="AK28" s="178">
        <v>108785</v>
      </c>
      <c r="AL28" s="178">
        <v>262574</v>
      </c>
      <c r="AM28" s="178">
        <v>371359</v>
      </c>
      <c r="AN28" s="178">
        <v>170019</v>
      </c>
      <c r="AO28" s="178">
        <v>541378</v>
      </c>
      <c r="AP28" s="178">
        <v>178769</v>
      </c>
      <c r="AQ28" s="178">
        <v>720147</v>
      </c>
      <c r="AR28" s="178">
        <v>155689</v>
      </c>
      <c r="AS28" s="178">
        <v>192236</v>
      </c>
      <c r="AT28" s="178">
        <v>347925</v>
      </c>
      <c r="AU28" s="178">
        <v>231652</v>
      </c>
      <c r="AV28" s="178">
        <v>579577</v>
      </c>
      <c r="AW28" s="178">
        <v>239619</v>
      </c>
      <c r="AX28" s="178">
        <v>819196</v>
      </c>
      <c r="AY28" s="178">
        <v>192151</v>
      </c>
      <c r="AZ28" s="178">
        <v>239513</v>
      </c>
      <c r="BA28" s="178">
        <v>431664</v>
      </c>
      <c r="BB28" s="178">
        <v>274971</v>
      </c>
      <c r="BC28" s="178">
        <v>706635</v>
      </c>
      <c r="BD28" s="178">
        <v>269821</v>
      </c>
      <c r="BE28" s="178">
        <v>976456</v>
      </c>
      <c r="BF28" s="178">
        <v>233379</v>
      </c>
      <c r="BG28" s="178">
        <v>244619</v>
      </c>
      <c r="BH28" s="178">
        <v>477998</v>
      </c>
      <c r="BI28" s="178">
        <v>311098</v>
      </c>
      <c r="BJ28" s="178">
        <v>789096</v>
      </c>
      <c r="BK28" s="178">
        <v>335400</v>
      </c>
      <c r="BL28" s="178">
        <v>1124496</v>
      </c>
      <c r="BM28" s="178">
        <v>223627</v>
      </c>
      <c r="BN28" s="178">
        <v>290187</v>
      </c>
      <c r="BO28" s="178">
        <v>513814</v>
      </c>
      <c r="BP28" s="178">
        <v>227704</v>
      </c>
      <c r="BQ28" s="178">
        <v>741518</v>
      </c>
      <c r="BR28" s="178">
        <v>322672</v>
      </c>
      <c r="BS28" s="178">
        <v>1064190</v>
      </c>
      <c r="BT28" s="178">
        <v>433314</v>
      </c>
      <c r="BU28" s="178">
        <v>312690</v>
      </c>
      <c r="BV28" s="178">
        <v>746004</v>
      </c>
      <c r="BW28" s="178">
        <v>257147</v>
      </c>
      <c r="BX28" s="178">
        <v>1003151</v>
      </c>
      <c r="BY28" s="178">
        <v>835354</v>
      </c>
      <c r="BZ28" s="178">
        <v>1838505</v>
      </c>
      <c r="CA28" s="178">
        <v>634097</v>
      </c>
      <c r="CB28" s="178">
        <v>670813</v>
      </c>
      <c r="CC28" s="178">
        <v>1304910</v>
      </c>
      <c r="CD28" s="178">
        <v>584618</v>
      </c>
      <c r="CE28" s="178">
        <v>1889528</v>
      </c>
      <c r="CF28" s="178">
        <v>627705</v>
      </c>
      <c r="CG28" s="178">
        <v>2517233</v>
      </c>
      <c r="CH28" s="178">
        <v>972588</v>
      </c>
      <c r="CI28" s="178">
        <v>861866</v>
      </c>
      <c r="CJ28" s="178">
        <v>1834454</v>
      </c>
      <c r="CK28" s="178">
        <v>941424</v>
      </c>
      <c r="CL28" s="178">
        <v>2775878</v>
      </c>
      <c r="CM28" s="178">
        <v>1119759</v>
      </c>
      <c r="CN28" s="178">
        <v>3895637</v>
      </c>
      <c r="CO28" s="178">
        <v>1504626</v>
      </c>
      <c r="CP28" s="178">
        <v>757686</v>
      </c>
      <c r="CQ28" s="178">
        <v>731252</v>
      </c>
    </row>
    <row r="29" spans="1:97" ht="14.45" customHeight="1">
      <c r="A29" s="179" t="s">
        <v>264</v>
      </c>
      <c r="B29" s="178">
        <v>0</v>
      </c>
      <c r="C29" s="178">
        <v>0</v>
      </c>
      <c r="D29" s="178">
        <v>0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  <c r="M29" s="178">
        <v>0</v>
      </c>
      <c r="N29" s="178">
        <v>0</v>
      </c>
      <c r="O29" s="178">
        <v>0</v>
      </c>
      <c r="P29" s="178">
        <v>0</v>
      </c>
      <c r="Q29" s="178">
        <v>0</v>
      </c>
      <c r="R29" s="178">
        <v>0</v>
      </c>
      <c r="S29" s="178">
        <v>0</v>
      </c>
      <c r="T29" s="178">
        <v>0</v>
      </c>
      <c r="U29" s="178">
        <v>0</v>
      </c>
      <c r="V29" s="178">
        <v>0</v>
      </c>
      <c r="W29" s="178">
        <v>0</v>
      </c>
      <c r="X29" s="178">
        <v>0</v>
      </c>
      <c r="Y29" s="178">
        <v>0</v>
      </c>
      <c r="Z29" s="178">
        <v>0</v>
      </c>
      <c r="AA29" s="178">
        <v>0</v>
      </c>
      <c r="AB29" s="178">
        <v>0</v>
      </c>
      <c r="AC29" s="178">
        <v>0</v>
      </c>
      <c r="AD29" s="178">
        <v>0</v>
      </c>
      <c r="AE29" s="178">
        <v>0</v>
      </c>
      <c r="AF29" s="178">
        <v>0</v>
      </c>
      <c r="AG29" s="178">
        <v>0</v>
      </c>
      <c r="AH29" s="178">
        <v>0</v>
      </c>
      <c r="AI29" s="178">
        <v>0</v>
      </c>
      <c r="AJ29" s="178">
        <v>0</v>
      </c>
      <c r="AK29" s="178">
        <v>0</v>
      </c>
      <c r="AL29" s="178">
        <v>0</v>
      </c>
      <c r="AM29" s="178">
        <v>0</v>
      </c>
      <c r="AN29" s="178">
        <v>0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78">
        <v>0</v>
      </c>
      <c r="AV29" s="178">
        <v>0</v>
      </c>
      <c r="AW29" s="178">
        <v>0</v>
      </c>
      <c r="AX29" s="178">
        <v>0</v>
      </c>
      <c r="AY29" s="178">
        <v>0</v>
      </c>
      <c r="AZ29" s="178">
        <v>0</v>
      </c>
      <c r="BA29" s="178">
        <v>0</v>
      </c>
      <c r="BB29" s="178">
        <v>0</v>
      </c>
      <c r="BC29" s="178">
        <v>0</v>
      </c>
      <c r="BD29" s="178">
        <v>0</v>
      </c>
      <c r="BE29" s="178">
        <v>0</v>
      </c>
      <c r="BF29" s="178">
        <v>0</v>
      </c>
      <c r="BG29" s="178">
        <v>0</v>
      </c>
      <c r="BH29" s="178">
        <v>0</v>
      </c>
      <c r="BI29" s="178">
        <v>0</v>
      </c>
      <c r="BJ29" s="178">
        <v>0</v>
      </c>
      <c r="BK29" s="178">
        <v>0</v>
      </c>
      <c r="BL29" s="178">
        <v>0</v>
      </c>
      <c r="BM29" s="178">
        <v>0</v>
      </c>
      <c r="BN29" s="178">
        <v>0</v>
      </c>
      <c r="BO29" s="178">
        <v>0</v>
      </c>
      <c r="BP29" s="178">
        <v>0</v>
      </c>
      <c r="BQ29" s="178">
        <v>0</v>
      </c>
      <c r="BR29" s="178">
        <v>0</v>
      </c>
      <c r="BS29" s="178">
        <v>0</v>
      </c>
      <c r="BT29" s="178">
        <v>0</v>
      </c>
      <c r="BU29" s="178">
        <v>0</v>
      </c>
      <c r="BV29" s="178">
        <v>0</v>
      </c>
      <c r="BW29" s="178">
        <v>0</v>
      </c>
      <c r="BX29" s="178">
        <v>0</v>
      </c>
      <c r="BY29" s="178">
        <v>-163404</v>
      </c>
      <c r="BZ29" s="178">
        <v>-163404</v>
      </c>
      <c r="CA29" s="178">
        <v>-11328</v>
      </c>
      <c r="CB29" s="178">
        <v>17</v>
      </c>
      <c r="CC29" s="178">
        <v>-11311</v>
      </c>
      <c r="CD29" s="178">
        <v>-85010</v>
      </c>
      <c r="CE29" s="178">
        <v>-96321</v>
      </c>
      <c r="CF29" s="178">
        <v>-50000</v>
      </c>
      <c r="CG29" s="178">
        <v>-146321</v>
      </c>
      <c r="CH29" s="178">
        <v>-49983</v>
      </c>
      <c r="CI29" s="178">
        <v>0</v>
      </c>
      <c r="CJ29" s="178">
        <v>-49983</v>
      </c>
      <c r="CK29" s="178">
        <v>-32352</v>
      </c>
      <c r="CL29" s="178">
        <v>-89135</v>
      </c>
      <c r="CM29" s="178">
        <v>-600</v>
      </c>
      <c r="CN29" s="178">
        <v>-89735</v>
      </c>
      <c r="CO29" s="178">
        <v>-130311</v>
      </c>
      <c r="CP29" s="178">
        <v>-64068</v>
      </c>
      <c r="CQ29" s="178">
        <v>-243</v>
      </c>
    </row>
    <row r="30" spans="1:97" ht="14.45" customHeight="1">
      <c r="A30" s="179" t="s">
        <v>265</v>
      </c>
      <c r="B30" s="178">
        <v>0</v>
      </c>
      <c r="C30" s="178">
        <v>0</v>
      </c>
      <c r="D30" s="178">
        <v>0</v>
      </c>
      <c r="E30" s="178">
        <v>0</v>
      </c>
      <c r="F30" s="178">
        <v>0</v>
      </c>
      <c r="G30" s="178">
        <v>0</v>
      </c>
      <c r="H30" s="178">
        <v>0</v>
      </c>
      <c r="I30" s="178">
        <v>0</v>
      </c>
      <c r="J30" s="178">
        <v>0</v>
      </c>
      <c r="K30" s="178">
        <v>0</v>
      </c>
      <c r="L30" s="178">
        <v>0</v>
      </c>
      <c r="M30" s="178">
        <v>0</v>
      </c>
      <c r="N30" s="178">
        <v>0</v>
      </c>
      <c r="O30" s="178">
        <v>0</v>
      </c>
      <c r="P30" s="178">
        <v>0</v>
      </c>
      <c r="Q30" s="178">
        <v>0</v>
      </c>
      <c r="R30" s="178">
        <v>0</v>
      </c>
      <c r="S30" s="178">
        <v>0</v>
      </c>
      <c r="T30" s="178">
        <v>0</v>
      </c>
      <c r="U30" s="178">
        <v>0</v>
      </c>
      <c r="V30" s="178">
        <v>0</v>
      </c>
      <c r="W30" s="178">
        <v>0</v>
      </c>
      <c r="X30" s="178">
        <v>0</v>
      </c>
      <c r="Y30" s="178">
        <v>0</v>
      </c>
      <c r="Z30" s="178">
        <v>0</v>
      </c>
      <c r="AA30" s="178">
        <v>0</v>
      </c>
      <c r="AB30" s="178">
        <v>0</v>
      </c>
      <c r="AC30" s="178">
        <v>0</v>
      </c>
      <c r="AD30" s="178">
        <v>0</v>
      </c>
      <c r="AE30" s="178">
        <v>0</v>
      </c>
      <c r="AF30" s="178">
        <v>0</v>
      </c>
      <c r="AG30" s="178">
        <v>0</v>
      </c>
      <c r="AH30" s="178">
        <v>0</v>
      </c>
      <c r="AI30" s="178">
        <v>0</v>
      </c>
      <c r="AJ30" s="178">
        <v>0</v>
      </c>
      <c r="AK30" s="178">
        <v>0</v>
      </c>
      <c r="AL30" s="178">
        <v>0</v>
      </c>
      <c r="AM30" s="178">
        <v>0</v>
      </c>
      <c r="AN30" s="178">
        <v>0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78">
        <v>0</v>
      </c>
      <c r="AV30" s="178">
        <v>0</v>
      </c>
      <c r="AW30" s="178">
        <v>0</v>
      </c>
      <c r="AX30" s="178">
        <v>0</v>
      </c>
      <c r="AY30" s="178">
        <v>0</v>
      </c>
      <c r="AZ30" s="178">
        <v>0</v>
      </c>
      <c r="BA30" s="178">
        <v>0</v>
      </c>
      <c r="BB30" s="178">
        <v>0</v>
      </c>
      <c r="BC30" s="178">
        <v>0</v>
      </c>
      <c r="BD30" s="178">
        <v>0</v>
      </c>
      <c r="BE30" s="178">
        <v>0</v>
      </c>
      <c r="BF30" s="178">
        <v>0</v>
      </c>
      <c r="BG30" s="178">
        <v>0</v>
      </c>
      <c r="BH30" s="178">
        <v>0</v>
      </c>
      <c r="BI30" s="178">
        <v>0</v>
      </c>
      <c r="BJ30" s="178">
        <v>0</v>
      </c>
      <c r="BK30" s="178">
        <v>0</v>
      </c>
      <c r="BL30" s="178">
        <v>0</v>
      </c>
      <c r="BM30" s="178">
        <v>0</v>
      </c>
      <c r="BN30" s="178">
        <v>0</v>
      </c>
      <c r="BO30" s="178">
        <v>0</v>
      </c>
      <c r="BP30" s="178">
        <v>0</v>
      </c>
      <c r="BQ30" s="178">
        <v>0</v>
      </c>
      <c r="BR30" s="178">
        <v>0</v>
      </c>
      <c r="BS30" s="178">
        <v>0</v>
      </c>
      <c r="BT30" s="178">
        <v>0</v>
      </c>
      <c r="BU30" s="178">
        <v>0</v>
      </c>
      <c r="BV30" s="178">
        <v>0</v>
      </c>
      <c r="BW30" s="178">
        <v>0</v>
      </c>
      <c r="BX30" s="178">
        <v>0</v>
      </c>
      <c r="BY30" s="178">
        <v>100000</v>
      </c>
      <c r="BZ30" s="178">
        <v>100000</v>
      </c>
      <c r="CA30" s="178">
        <v>0</v>
      </c>
      <c r="CB30" s="178">
        <v>0</v>
      </c>
      <c r="CC30" s="178">
        <v>0</v>
      </c>
      <c r="CD30" s="178">
        <v>0</v>
      </c>
      <c r="CE30" s="178">
        <v>0</v>
      </c>
      <c r="CF30" s="178">
        <v>0</v>
      </c>
      <c r="CG30" s="178">
        <v>0</v>
      </c>
      <c r="CH30" s="178">
        <v>0</v>
      </c>
      <c r="CI30" s="178">
        <v>-2400</v>
      </c>
      <c r="CJ30" s="178">
        <v>-6800</v>
      </c>
      <c r="CK30" s="178">
        <v>0</v>
      </c>
      <c r="CL30" s="178">
        <v>0</v>
      </c>
      <c r="CM30" s="178">
        <v>0</v>
      </c>
      <c r="CN30" s="178">
        <v>0</v>
      </c>
      <c r="CO30" s="188" t="s">
        <v>54</v>
      </c>
      <c r="CP30" s="188" t="s">
        <v>54</v>
      </c>
      <c r="CQ30" s="188">
        <v>0</v>
      </c>
    </row>
    <row r="31" spans="1:97" ht="14.45" customHeight="1">
      <c r="A31" s="179" t="s">
        <v>289</v>
      </c>
      <c r="B31" s="178">
        <v>0</v>
      </c>
      <c r="C31" s="178">
        <v>0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178">
        <v>0</v>
      </c>
      <c r="L31" s="178">
        <v>0</v>
      </c>
      <c r="M31" s="178">
        <v>0</v>
      </c>
      <c r="N31" s="178">
        <v>0</v>
      </c>
      <c r="O31" s="178">
        <v>0</v>
      </c>
      <c r="P31" s="178">
        <v>0</v>
      </c>
      <c r="Q31" s="178">
        <v>0</v>
      </c>
      <c r="R31" s="178">
        <v>0</v>
      </c>
      <c r="S31" s="178">
        <v>0</v>
      </c>
      <c r="T31" s="178">
        <v>0</v>
      </c>
      <c r="U31" s="178">
        <v>0</v>
      </c>
      <c r="V31" s="178">
        <v>0</v>
      </c>
      <c r="W31" s="178">
        <v>0</v>
      </c>
      <c r="X31" s="178">
        <v>0</v>
      </c>
      <c r="Y31" s="178">
        <v>0</v>
      </c>
      <c r="Z31" s="178">
        <v>0</v>
      </c>
      <c r="AA31" s="178">
        <v>0</v>
      </c>
      <c r="AB31" s="178">
        <v>0</v>
      </c>
      <c r="AC31" s="178">
        <v>0</v>
      </c>
      <c r="AD31" s="178">
        <v>0</v>
      </c>
      <c r="AE31" s="178">
        <v>0</v>
      </c>
      <c r="AF31" s="178">
        <v>0</v>
      </c>
      <c r="AG31" s="178">
        <v>0</v>
      </c>
      <c r="AH31" s="178">
        <v>0</v>
      </c>
      <c r="AI31" s="178">
        <v>0</v>
      </c>
      <c r="AJ31" s="178">
        <v>0</v>
      </c>
      <c r="AK31" s="178">
        <v>0</v>
      </c>
      <c r="AL31" s="178">
        <v>0</v>
      </c>
      <c r="AM31" s="178">
        <v>0</v>
      </c>
      <c r="AN31" s="178">
        <v>0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78">
        <v>0</v>
      </c>
      <c r="AV31" s="178">
        <v>0</v>
      </c>
      <c r="AW31" s="178">
        <v>0</v>
      </c>
      <c r="AX31" s="178">
        <v>0</v>
      </c>
      <c r="AY31" s="178">
        <v>0</v>
      </c>
      <c r="AZ31" s="178">
        <v>0</v>
      </c>
      <c r="BA31" s="178">
        <v>0</v>
      </c>
      <c r="BB31" s="178">
        <v>0</v>
      </c>
      <c r="BC31" s="178">
        <v>0</v>
      </c>
      <c r="BD31" s="178">
        <v>0</v>
      </c>
      <c r="BE31" s="178">
        <v>0</v>
      </c>
      <c r="BF31" s="178">
        <v>0</v>
      </c>
      <c r="BG31" s="178">
        <v>0</v>
      </c>
      <c r="BH31" s="178">
        <v>0</v>
      </c>
      <c r="BI31" s="178">
        <v>0</v>
      </c>
      <c r="BJ31" s="178">
        <v>0</v>
      </c>
      <c r="BK31" s="178">
        <v>0</v>
      </c>
      <c r="BL31" s="178">
        <v>0</v>
      </c>
      <c r="BM31" s="178">
        <v>0</v>
      </c>
      <c r="BN31" s="178">
        <v>0</v>
      </c>
      <c r="BO31" s="178">
        <v>0</v>
      </c>
      <c r="BP31" s="178">
        <v>0</v>
      </c>
      <c r="BQ31" s="178">
        <v>0</v>
      </c>
      <c r="BR31" s="178">
        <v>0</v>
      </c>
      <c r="BS31" s="178">
        <v>0</v>
      </c>
      <c r="BT31" s="178">
        <v>0</v>
      </c>
      <c r="BU31" s="178">
        <v>0</v>
      </c>
      <c r="BV31" s="178">
        <v>0</v>
      </c>
      <c r="BW31" s="178">
        <v>0</v>
      </c>
      <c r="BX31" s="178">
        <v>0</v>
      </c>
      <c r="BY31" s="178">
        <v>54</v>
      </c>
      <c r="BZ31" s="178">
        <v>54</v>
      </c>
      <c r="CA31" s="178">
        <v>0</v>
      </c>
      <c r="CB31" s="178">
        <v>0</v>
      </c>
      <c r="CC31" s="178">
        <v>0</v>
      </c>
      <c r="CD31" s="178">
        <v>0</v>
      </c>
      <c r="CE31" s="178">
        <v>0</v>
      </c>
      <c r="CF31" s="178">
        <v>0</v>
      </c>
      <c r="CG31" s="178">
        <v>0</v>
      </c>
      <c r="CH31" s="178">
        <v>0</v>
      </c>
      <c r="CI31" s="178">
        <v>0</v>
      </c>
      <c r="CJ31" s="178">
        <v>0</v>
      </c>
      <c r="CK31" s="178">
        <v>0</v>
      </c>
      <c r="CL31" s="178">
        <v>0</v>
      </c>
      <c r="CM31" s="178">
        <v>0</v>
      </c>
      <c r="CN31" s="178">
        <v>0</v>
      </c>
      <c r="CO31" s="188" t="s">
        <v>54</v>
      </c>
      <c r="CP31" s="188" t="s">
        <v>54</v>
      </c>
      <c r="CQ31" s="188" t="s">
        <v>54</v>
      </c>
    </row>
    <row r="32" spans="1:97" ht="14.45" customHeight="1">
      <c r="A32" s="183" t="s">
        <v>266</v>
      </c>
      <c r="B32" s="182">
        <f t="shared" ref="B32:E32" si="89">SUM(B24:B31)</f>
        <v>-760</v>
      </c>
      <c r="C32" s="182">
        <f t="shared" si="89"/>
        <v>-4586</v>
      </c>
      <c r="D32" s="182">
        <f t="shared" si="89"/>
        <v>-5346</v>
      </c>
      <c r="E32" s="182">
        <f t="shared" si="89"/>
        <v>-2115</v>
      </c>
      <c r="F32" s="182">
        <f t="shared" ref="F32:G32" si="90">SUM(F24:F31)</f>
        <v>-7461</v>
      </c>
      <c r="G32" s="182">
        <f t="shared" si="90"/>
        <v>-5430</v>
      </c>
      <c r="H32" s="182">
        <f t="shared" ref="H32" si="91">SUM(H24:H31)</f>
        <v>-12891</v>
      </c>
      <c r="I32" s="182">
        <f t="shared" ref="I32" si="92">SUM(I24:I31)</f>
        <v>-176131</v>
      </c>
      <c r="J32" s="182">
        <f t="shared" ref="J32" si="93">SUM(J24:J31)</f>
        <v>-15346</v>
      </c>
      <c r="K32" s="182">
        <f t="shared" ref="K32" si="94">SUM(K24:K31)</f>
        <v>-191477</v>
      </c>
      <c r="L32" s="182">
        <f t="shared" ref="L32" si="95">SUM(L24:L31)</f>
        <v>18606</v>
      </c>
      <c r="M32" s="182">
        <f t="shared" ref="M32" si="96">SUM(M24:M31)</f>
        <v>-172871</v>
      </c>
      <c r="N32" s="182">
        <f t="shared" ref="N32" si="97">SUM(N24:N31)</f>
        <v>4577</v>
      </c>
      <c r="O32" s="182">
        <f t="shared" ref="O32" si="98">SUM(O24:O31)</f>
        <v>-168294</v>
      </c>
      <c r="P32" s="182">
        <f t="shared" ref="P32" si="99">SUM(P24:P31)</f>
        <v>-15986</v>
      </c>
      <c r="Q32" s="182">
        <f t="shared" ref="Q32" si="100">SUM(Q24:Q31)</f>
        <v>-52221</v>
      </c>
      <c r="R32" s="182">
        <f t="shared" ref="R32" si="101">SUM(R24:R31)</f>
        <v>-68207</v>
      </c>
      <c r="S32" s="182">
        <f t="shared" ref="S32" si="102">SUM(S24:S31)</f>
        <v>20235</v>
      </c>
      <c r="T32" s="182">
        <f t="shared" ref="T32" si="103">SUM(T24:T31)</f>
        <v>-47972</v>
      </c>
      <c r="U32" s="182">
        <f t="shared" ref="U32" si="104">SUM(U24:U31)</f>
        <v>-30292</v>
      </c>
      <c r="V32" s="182">
        <f t="shared" ref="V32" si="105">SUM(V24:V31)</f>
        <v>-78264</v>
      </c>
      <c r="W32" s="182">
        <f t="shared" ref="W32" si="106">SUM(W24:W31)</f>
        <v>-22360</v>
      </c>
      <c r="X32" s="182">
        <f t="shared" ref="X32" si="107">SUM(X24:X31)</f>
        <v>-4125</v>
      </c>
      <c r="Y32" s="182">
        <f t="shared" ref="Y32" si="108">SUM(Y24:Y31)</f>
        <v>-26044</v>
      </c>
      <c r="Z32" s="182">
        <f t="shared" ref="Z32" si="109">SUM(Z24:Z31)</f>
        <v>11106</v>
      </c>
      <c r="AA32" s="182">
        <f t="shared" ref="AA32" si="110">SUM(AA24:AA31)</f>
        <v>-19161</v>
      </c>
      <c r="AB32" s="182">
        <f t="shared" ref="AB32" si="111">SUM(AB24:AB31)</f>
        <v>7301</v>
      </c>
      <c r="AC32" s="182">
        <f t="shared" ref="AC32" si="112">SUM(AC24:AC31)</f>
        <v>-11860</v>
      </c>
      <c r="AD32" s="182">
        <f t="shared" ref="AD32" si="113">SUM(AD24:AD31)</f>
        <v>-27766</v>
      </c>
      <c r="AE32" s="182">
        <f t="shared" ref="AE32" si="114">SUM(AE24:AE31)</f>
        <v>38718</v>
      </c>
      <c r="AF32" s="182">
        <f t="shared" ref="AF32" si="115">SUM(AF24:AF31)</f>
        <v>10952</v>
      </c>
      <c r="AG32" s="182">
        <f t="shared" ref="AG32" si="116">SUM(AG24:AG31)</f>
        <v>-31321</v>
      </c>
      <c r="AH32" s="182">
        <f t="shared" ref="AH32" si="117">SUM(AH24:AH31)</f>
        <v>-20369</v>
      </c>
      <c r="AI32" s="182">
        <f t="shared" ref="AI32" si="118">SUM(AI24:AI31)</f>
        <v>-27652</v>
      </c>
      <c r="AJ32" s="182">
        <f t="shared" ref="AJ32" si="119">SUM(AJ24:AJ31)</f>
        <v>-48021</v>
      </c>
      <c r="AK32" s="182">
        <f t="shared" ref="AK32" si="120">SUM(AK24:AK31)</f>
        <v>-17994</v>
      </c>
      <c r="AL32" s="182">
        <f t="shared" ref="AL32" si="121">SUM(AL24:AL31)</f>
        <v>30887</v>
      </c>
      <c r="AM32" s="182">
        <f t="shared" ref="AM32" si="122">SUM(AM24:AM31)</f>
        <v>12893</v>
      </c>
      <c r="AN32" s="182">
        <f t="shared" ref="AN32" si="123">SUM(AN24:AN31)</f>
        <v>-15949</v>
      </c>
      <c r="AO32" s="182">
        <f t="shared" ref="AO32" si="124">SUM(AO24:AO31)</f>
        <v>-3056</v>
      </c>
      <c r="AP32" s="182">
        <f t="shared" ref="AP32" si="125">SUM(AP24:AP31)</f>
        <v>-27351</v>
      </c>
      <c r="AQ32" s="182">
        <f t="shared" ref="AQ32" si="126">SUM(AQ24:AQ31)</f>
        <v>-30407</v>
      </c>
      <c r="AR32" s="182">
        <f t="shared" ref="AR32:BB32" si="127">SUM(AR24:AR31)</f>
        <v>-30078</v>
      </c>
      <c r="AS32" s="182">
        <f t="shared" si="127"/>
        <v>29798</v>
      </c>
      <c r="AT32" s="182">
        <f t="shared" si="127"/>
        <v>-280</v>
      </c>
      <c r="AU32" s="182">
        <f t="shared" si="127"/>
        <v>863</v>
      </c>
      <c r="AV32" s="182">
        <f t="shared" si="127"/>
        <v>583</v>
      </c>
      <c r="AW32" s="182">
        <f t="shared" si="127"/>
        <v>-21541</v>
      </c>
      <c r="AX32" s="182">
        <f t="shared" si="127"/>
        <v>-20958</v>
      </c>
      <c r="AY32" s="182">
        <f t="shared" si="127"/>
        <v>-42150</v>
      </c>
      <c r="AZ32" s="182">
        <f t="shared" si="127"/>
        <v>-19539</v>
      </c>
      <c r="BA32" s="182">
        <f t="shared" si="127"/>
        <v>-61689</v>
      </c>
      <c r="BB32" s="182">
        <f t="shared" si="127"/>
        <v>89983</v>
      </c>
      <c r="BC32" s="182">
        <f>SUM(BC24:BC31)</f>
        <v>28294</v>
      </c>
      <c r="BD32" s="182">
        <f t="shared" ref="BD32:BI32" si="128">SUM(BD24:BD31)</f>
        <v>-119991</v>
      </c>
      <c r="BE32" s="182">
        <f t="shared" si="128"/>
        <v>-91697</v>
      </c>
      <c r="BF32" s="182">
        <f t="shared" si="128"/>
        <v>804</v>
      </c>
      <c r="BG32" s="182">
        <f t="shared" si="128"/>
        <v>47545</v>
      </c>
      <c r="BH32" s="182">
        <f t="shared" si="128"/>
        <v>48349</v>
      </c>
      <c r="BI32" s="182">
        <f t="shared" si="128"/>
        <v>-24906</v>
      </c>
      <c r="BJ32" s="182">
        <f>SUM(BJ25:BJ31)</f>
        <v>23443</v>
      </c>
      <c r="BK32" s="182">
        <v>48793</v>
      </c>
      <c r="BL32" s="182">
        <v>72236</v>
      </c>
      <c r="BM32" s="182">
        <v>-72104</v>
      </c>
      <c r="BN32" s="182">
        <v>30676</v>
      </c>
      <c r="BO32" s="182">
        <v>-41428</v>
      </c>
      <c r="BP32" s="182">
        <v>-26913</v>
      </c>
      <c r="BQ32" s="182">
        <v>-68341</v>
      </c>
      <c r="BR32" s="182">
        <v>-17068</v>
      </c>
      <c r="BS32" s="182">
        <v>-85409</v>
      </c>
      <c r="BT32" s="182">
        <v>-359898</v>
      </c>
      <c r="BU32" s="182">
        <v>55661</v>
      </c>
      <c r="BV32" s="182">
        <v>-304237</v>
      </c>
      <c r="BW32" s="182">
        <v>-7417</v>
      </c>
      <c r="BX32" s="182">
        <v>-311654</v>
      </c>
      <c r="BY32" s="182">
        <v>14372</v>
      </c>
      <c r="BZ32" s="182">
        <v>-297282</v>
      </c>
      <c r="CA32" s="182">
        <v>152932</v>
      </c>
      <c r="CB32" s="182">
        <f>SUM(CB24:CB31)</f>
        <v>4759</v>
      </c>
      <c r="CC32" s="182">
        <f>SUM(CC24:CC31)</f>
        <v>157691</v>
      </c>
      <c r="CD32" s="182">
        <v>-76612</v>
      </c>
      <c r="CE32" s="182">
        <v>81079</v>
      </c>
      <c r="CF32" s="182">
        <v>-91851</v>
      </c>
      <c r="CG32" s="182">
        <v>-10772</v>
      </c>
      <c r="CH32" s="182">
        <f t="shared" ref="CH32" si="129">SUM(CH24:CH31)</f>
        <v>-446224</v>
      </c>
      <c r="CI32" s="182">
        <v>-86318</v>
      </c>
      <c r="CJ32" s="182">
        <v>-536942</v>
      </c>
      <c r="CK32" s="182">
        <v>70168</v>
      </c>
      <c r="CL32" s="182">
        <v>-466774</v>
      </c>
      <c r="CM32" s="182">
        <v>-40474.376109253848</v>
      </c>
      <c r="CN32" s="182">
        <v>-507248.37610925362</v>
      </c>
      <c r="CO32" s="182">
        <v>-424500.41944371304</v>
      </c>
      <c r="CP32" s="182">
        <v>-34168</v>
      </c>
      <c r="CQ32" s="182">
        <v>-9799</v>
      </c>
    </row>
    <row r="33" spans="1:95" ht="14.45" customHeight="1">
      <c r="A33" s="7" t="s">
        <v>267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  <c r="CB33" s="178"/>
      <c r="CC33" s="178"/>
      <c r="CD33" s="178"/>
      <c r="CE33" s="178"/>
      <c r="CF33" s="178"/>
      <c r="CG33" s="178"/>
      <c r="CH33" s="178"/>
      <c r="CI33" s="178"/>
      <c r="CJ33" s="178"/>
      <c r="CK33" s="178"/>
      <c r="CL33" s="178"/>
      <c r="CM33" s="178"/>
      <c r="CN33" s="178"/>
      <c r="CO33" s="178"/>
      <c r="CP33" s="178"/>
      <c r="CQ33" s="178"/>
    </row>
    <row r="34" spans="1:95" ht="14.45" customHeight="1">
      <c r="A34" s="179" t="s">
        <v>268</v>
      </c>
      <c r="B34" s="178">
        <v>15296</v>
      </c>
      <c r="C34" s="178">
        <f>12122+137</f>
        <v>12259</v>
      </c>
      <c r="D34" s="178">
        <v>27555</v>
      </c>
      <c r="E34" s="178">
        <v>7381</v>
      </c>
      <c r="F34" s="178">
        <v>34936</v>
      </c>
      <c r="G34" s="178">
        <v>20878</v>
      </c>
      <c r="H34" s="178">
        <v>55835</v>
      </c>
      <c r="I34" s="178">
        <v>3936</v>
      </c>
      <c r="J34" s="178">
        <v>2868</v>
      </c>
      <c r="K34" s="178">
        <v>6804</v>
      </c>
      <c r="L34" s="178">
        <v>7105</v>
      </c>
      <c r="M34" s="178">
        <v>13909</v>
      </c>
      <c r="N34" s="178">
        <v>9865</v>
      </c>
      <c r="O34" s="178">
        <v>23774</v>
      </c>
      <c r="P34" s="178">
        <v>0</v>
      </c>
      <c r="Q34" s="178">
        <v>26175</v>
      </c>
      <c r="R34" s="178">
        <v>26175</v>
      </c>
      <c r="S34" s="178">
        <v>11497</v>
      </c>
      <c r="T34" s="178">
        <v>37672</v>
      </c>
      <c r="U34" s="178">
        <v>46172</v>
      </c>
      <c r="V34" s="178">
        <v>83844</v>
      </c>
      <c r="W34" s="178">
        <v>2080</v>
      </c>
      <c r="X34" s="178">
        <v>23127</v>
      </c>
      <c r="Y34" s="178">
        <v>25207</v>
      </c>
      <c r="Z34" s="178">
        <v>4703</v>
      </c>
      <c r="AA34" s="178">
        <v>29910</v>
      </c>
      <c r="AB34" s="178">
        <v>6735</v>
      </c>
      <c r="AC34" s="178">
        <v>36645</v>
      </c>
      <c r="AD34" s="178">
        <v>10291</v>
      </c>
      <c r="AE34" s="178">
        <v>5569</v>
      </c>
      <c r="AF34" s="178">
        <v>15860</v>
      </c>
      <c r="AG34" s="178">
        <v>14940</v>
      </c>
      <c r="AH34" s="178">
        <v>30800</v>
      </c>
      <c r="AI34" s="178">
        <v>18950</v>
      </c>
      <c r="AJ34" s="178">
        <v>49750</v>
      </c>
      <c r="AK34" s="178">
        <v>18547</v>
      </c>
      <c r="AL34" s="178">
        <v>15904</v>
      </c>
      <c r="AM34" s="178">
        <v>34451</v>
      </c>
      <c r="AN34" s="178">
        <v>280527</v>
      </c>
      <c r="AO34" s="178">
        <v>314978</v>
      </c>
      <c r="AP34" s="178">
        <v>-242923</v>
      </c>
      <c r="AQ34" s="178">
        <v>72055</v>
      </c>
      <c r="AR34" s="178">
        <v>15037</v>
      </c>
      <c r="AS34" s="178">
        <v>8726</v>
      </c>
      <c r="AT34" s="178">
        <v>23763</v>
      </c>
      <c r="AU34" s="178">
        <v>22485</v>
      </c>
      <c r="AV34" s="178">
        <v>46248</v>
      </c>
      <c r="AW34" s="178">
        <v>24881</v>
      </c>
      <c r="AX34" s="178">
        <v>71129</v>
      </c>
      <c r="AY34" s="178">
        <v>6330</v>
      </c>
      <c r="AZ34" s="178">
        <v>32777</v>
      </c>
      <c r="BA34" s="178">
        <v>39107</v>
      </c>
      <c r="BB34" s="178">
        <v>11138</v>
      </c>
      <c r="BC34" s="178">
        <v>50245</v>
      </c>
      <c r="BD34" s="178">
        <v>110175</v>
      </c>
      <c r="BE34" s="178">
        <v>160420</v>
      </c>
      <c r="BF34" s="178">
        <v>4566</v>
      </c>
      <c r="BG34" s="178">
        <v>45770</v>
      </c>
      <c r="BH34" s="178">
        <v>50336</v>
      </c>
      <c r="BI34" s="178">
        <v>4412</v>
      </c>
      <c r="BJ34" s="178">
        <v>54748</v>
      </c>
      <c r="BK34" s="178">
        <v>15652</v>
      </c>
      <c r="BL34" s="178">
        <v>70400</v>
      </c>
      <c r="BM34" s="178">
        <v>73607</v>
      </c>
      <c r="BN34" s="178">
        <v>6358</v>
      </c>
      <c r="BO34" s="178">
        <v>79965</v>
      </c>
      <c r="BP34" s="178">
        <v>25111</v>
      </c>
      <c r="BQ34" s="178">
        <v>105076</v>
      </c>
      <c r="BR34" s="178">
        <v>48008</v>
      </c>
      <c r="BS34" s="178">
        <v>153084</v>
      </c>
      <c r="BT34" s="178">
        <v>405241</v>
      </c>
      <c r="BU34" s="178">
        <v>50000</v>
      </c>
      <c r="BV34" s="178">
        <v>455241</v>
      </c>
      <c r="BW34" s="178">
        <v>0</v>
      </c>
      <c r="BX34" s="178">
        <v>455241</v>
      </c>
      <c r="BY34" s="178">
        <v>97610</v>
      </c>
      <c r="BZ34" s="178">
        <v>552851</v>
      </c>
      <c r="CA34" s="178">
        <v>65612</v>
      </c>
      <c r="CB34" s="178">
        <v>10</v>
      </c>
      <c r="CC34" s="178">
        <v>65622</v>
      </c>
      <c r="CD34" s="178">
        <v>62558</v>
      </c>
      <c r="CE34" s="178">
        <v>128180</v>
      </c>
      <c r="CF34" s="178">
        <v>0</v>
      </c>
      <c r="CG34" s="178">
        <v>128180</v>
      </c>
      <c r="CH34" s="178">
        <v>26327</v>
      </c>
      <c r="CI34" s="178">
        <v>83615</v>
      </c>
      <c r="CJ34" s="178">
        <v>109942</v>
      </c>
      <c r="CK34" s="178">
        <v>78378</v>
      </c>
      <c r="CL34" s="178">
        <v>188320</v>
      </c>
      <c r="CM34" s="178">
        <v>26621</v>
      </c>
      <c r="CN34" s="178">
        <v>214941</v>
      </c>
      <c r="CO34" s="178">
        <v>703194</v>
      </c>
      <c r="CP34" s="178" t="s">
        <v>54</v>
      </c>
      <c r="CQ34" s="178">
        <v>58660</v>
      </c>
    </row>
    <row r="35" spans="1:95" ht="14.45" customHeight="1">
      <c r="A35" s="179" t="s">
        <v>269</v>
      </c>
      <c r="B35" s="178">
        <v>-10433</v>
      </c>
      <c r="C35" s="178">
        <v>-15656</v>
      </c>
      <c r="D35" s="178">
        <v>-26089</v>
      </c>
      <c r="E35" s="178">
        <v>-13087</v>
      </c>
      <c r="F35" s="178">
        <v>-39176</v>
      </c>
      <c r="G35" s="178">
        <v>-11239</v>
      </c>
      <c r="H35" s="178">
        <v>-50415</v>
      </c>
      <c r="I35" s="178">
        <v>-17708</v>
      </c>
      <c r="J35" s="178">
        <v>-4575</v>
      </c>
      <c r="K35" s="178">
        <v>-22283</v>
      </c>
      <c r="L35" s="178">
        <v>-7122</v>
      </c>
      <c r="M35" s="178">
        <v>-29405</v>
      </c>
      <c r="N35" s="178">
        <v>-6481</v>
      </c>
      <c r="O35" s="178">
        <v>-35886</v>
      </c>
      <c r="P35" s="178">
        <v>-7293</v>
      </c>
      <c r="Q35" s="178">
        <v>-7238</v>
      </c>
      <c r="R35" s="178">
        <v>-14531</v>
      </c>
      <c r="S35" s="178">
        <v>-7105</v>
      </c>
      <c r="T35" s="178">
        <v>-21636</v>
      </c>
      <c r="U35" s="178">
        <v>-7192</v>
      </c>
      <c r="V35" s="178">
        <v>-27822</v>
      </c>
      <c r="W35" s="178">
        <v>-7953</v>
      </c>
      <c r="X35" s="178">
        <v>-7762</v>
      </c>
      <c r="Y35" s="178">
        <v>-15715</v>
      </c>
      <c r="Z35" s="178">
        <v>-1684</v>
      </c>
      <c r="AA35" s="178">
        <v>-18179</v>
      </c>
      <c r="AB35" s="178">
        <v>-23362</v>
      </c>
      <c r="AC35" s="178">
        <v>-40350</v>
      </c>
      <c r="AD35" s="178">
        <v>-10718</v>
      </c>
      <c r="AE35" s="178">
        <v>-20201</v>
      </c>
      <c r="AF35" s="178">
        <v>-30919</v>
      </c>
      <c r="AG35" s="178">
        <v>-12551</v>
      </c>
      <c r="AH35" s="178">
        <v>-43470</v>
      </c>
      <c r="AI35" s="178">
        <v>-9496</v>
      </c>
      <c r="AJ35" s="178">
        <v>-52966</v>
      </c>
      <c r="AK35" s="178">
        <v>-27098</v>
      </c>
      <c r="AL35" s="178">
        <v>-11010</v>
      </c>
      <c r="AM35" s="178">
        <v>-38108</v>
      </c>
      <c r="AN35" s="178">
        <v>-260001</v>
      </c>
      <c r="AO35" s="178">
        <v>-298109</v>
      </c>
      <c r="AP35" s="178">
        <v>243340</v>
      </c>
      <c r="AQ35" s="178">
        <v>-54769</v>
      </c>
      <c r="AR35" s="178">
        <v>-13713</v>
      </c>
      <c r="AS35" s="178">
        <v>-19247</v>
      </c>
      <c r="AT35" s="178">
        <v>-32960</v>
      </c>
      <c r="AU35" s="178">
        <v>-30858</v>
      </c>
      <c r="AV35" s="178">
        <v>-63818</v>
      </c>
      <c r="AW35" s="178">
        <v>-17383</v>
      </c>
      <c r="AX35" s="178">
        <v>-81201</v>
      </c>
      <c r="AY35" s="178">
        <v>-14001</v>
      </c>
      <c r="AZ35" s="178">
        <v>-22292</v>
      </c>
      <c r="BA35" s="178">
        <v>-36293</v>
      </c>
      <c r="BB35" s="178">
        <v>-26238</v>
      </c>
      <c r="BC35" s="178">
        <v>-62531</v>
      </c>
      <c r="BD35" s="178">
        <v>-25920</v>
      </c>
      <c r="BE35" s="178">
        <v>-88451</v>
      </c>
      <c r="BF35" s="178">
        <v>-14833</v>
      </c>
      <c r="BG35" s="178">
        <v>-60872</v>
      </c>
      <c r="BH35" s="178">
        <v>-75705</v>
      </c>
      <c r="BI35" s="178">
        <v>-10312</v>
      </c>
      <c r="BJ35" s="178">
        <v>-86017</v>
      </c>
      <c r="BK35" s="178">
        <v>-69123</v>
      </c>
      <c r="BL35" s="178">
        <v>-155140</v>
      </c>
      <c r="BM35" s="178">
        <v>-13450</v>
      </c>
      <c r="BN35" s="178">
        <v>-2227</v>
      </c>
      <c r="BO35" s="178">
        <v>-15677</v>
      </c>
      <c r="BP35" s="178">
        <v>-25837</v>
      </c>
      <c r="BQ35" s="178">
        <v>-41514</v>
      </c>
      <c r="BR35" s="178">
        <v>-47302</v>
      </c>
      <c r="BS35" s="178">
        <v>-88816</v>
      </c>
      <c r="BT35" s="178">
        <v>-17028</v>
      </c>
      <c r="BU35" s="178">
        <v>-69951</v>
      </c>
      <c r="BV35" s="178">
        <v>-86979</v>
      </c>
      <c r="BW35" s="178">
        <v>-34449</v>
      </c>
      <c r="BX35" s="178">
        <v>-121428</v>
      </c>
      <c r="BY35" s="178">
        <v>-92454</v>
      </c>
      <c r="BZ35" s="178">
        <v>-213882</v>
      </c>
      <c r="CA35" s="178">
        <v>-51508</v>
      </c>
      <c r="CB35" s="178">
        <v>-125622</v>
      </c>
      <c r="CC35" s="178">
        <v>-177130</v>
      </c>
      <c r="CD35" s="178">
        <v>-27856</v>
      </c>
      <c r="CE35" s="178">
        <v>-204986</v>
      </c>
      <c r="CF35" s="178">
        <v>-38400</v>
      </c>
      <c r="CG35" s="178">
        <v>-243386</v>
      </c>
      <c r="CH35" s="178">
        <v>-230200</v>
      </c>
      <c r="CI35" s="178">
        <v>-46962</v>
      </c>
      <c r="CJ35" s="178">
        <v>-277162</v>
      </c>
      <c r="CK35" s="178">
        <v>-41132</v>
      </c>
      <c r="CL35" s="178">
        <v>-318294</v>
      </c>
      <c r="CM35" s="178">
        <v>-17773</v>
      </c>
      <c r="CN35" s="178">
        <v>-336067</v>
      </c>
      <c r="CO35" s="178">
        <v>-27556</v>
      </c>
      <c r="CP35" s="178">
        <v>-18490</v>
      </c>
      <c r="CQ35" s="178">
        <v>-37791</v>
      </c>
    </row>
    <row r="36" spans="1:95" ht="14.45" customHeight="1">
      <c r="A36" s="179" t="s">
        <v>270</v>
      </c>
      <c r="B36" s="178">
        <v>0</v>
      </c>
      <c r="C36" s="178">
        <v>0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178">
        <v>0</v>
      </c>
      <c r="L36" s="178">
        <v>0</v>
      </c>
      <c r="M36" s="178">
        <v>0</v>
      </c>
      <c r="N36" s="178">
        <v>0</v>
      </c>
      <c r="O36" s="178">
        <v>0</v>
      </c>
      <c r="P36" s="178">
        <v>0</v>
      </c>
      <c r="Q36" s="178">
        <v>0</v>
      </c>
      <c r="R36" s="178">
        <v>0</v>
      </c>
      <c r="S36" s="178">
        <v>0</v>
      </c>
      <c r="T36" s="178">
        <v>0</v>
      </c>
      <c r="U36" s="178">
        <v>0</v>
      </c>
      <c r="V36" s="178">
        <v>0</v>
      </c>
      <c r="W36" s="178">
        <v>0</v>
      </c>
      <c r="X36" s="178">
        <v>0</v>
      </c>
      <c r="Y36" s="178">
        <v>0</v>
      </c>
      <c r="Z36" s="178">
        <v>0</v>
      </c>
      <c r="AA36" s="178">
        <v>0</v>
      </c>
      <c r="AB36" s="178">
        <v>0</v>
      </c>
      <c r="AC36" s="178">
        <v>0</v>
      </c>
      <c r="AD36" s="178">
        <v>0</v>
      </c>
      <c r="AE36" s="178">
        <v>0</v>
      </c>
      <c r="AF36" s="178">
        <v>0</v>
      </c>
      <c r="AG36" s="178">
        <v>0</v>
      </c>
      <c r="AH36" s="178">
        <v>0</v>
      </c>
      <c r="AI36" s="178">
        <v>0</v>
      </c>
      <c r="AJ36" s="178">
        <v>0</v>
      </c>
      <c r="AK36" s="178">
        <v>0</v>
      </c>
      <c r="AL36" s="178">
        <v>0</v>
      </c>
      <c r="AM36" s="178">
        <v>0</v>
      </c>
      <c r="AN36" s="178">
        <v>0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78">
        <v>0</v>
      </c>
      <c r="AV36" s="178">
        <v>0</v>
      </c>
      <c r="AW36" s="178">
        <v>0</v>
      </c>
      <c r="AX36" s="178">
        <v>0</v>
      </c>
      <c r="AY36" s="178">
        <v>0</v>
      </c>
      <c r="AZ36" s="178">
        <v>0</v>
      </c>
      <c r="BA36" s="178">
        <v>0</v>
      </c>
      <c r="BB36" s="178">
        <v>0</v>
      </c>
      <c r="BC36" s="178">
        <v>0</v>
      </c>
      <c r="BD36" s="178">
        <v>0</v>
      </c>
      <c r="BE36" s="178">
        <v>0</v>
      </c>
      <c r="BF36" s="178">
        <v>0</v>
      </c>
      <c r="BG36" s="178">
        <v>0</v>
      </c>
      <c r="BH36" s="178">
        <v>0</v>
      </c>
      <c r="BI36" s="178">
        <v>0</v>
      </c>
      <c r="BJ36" s="178">
        <v>0</v>
      </c>
      <c r="BK36" s="178">
        <v>0</v>
      </c>
      <c r="BL36" s="178">
        <v>0</v>
      </c>
      <c r="BM36" s="178">
        <v>-12959</v>
      </c>
      <c r="BN36" s="178">
        <v>-10410</v>
      </c>
      <c r="BO36" s="178">
        <v>-23369</v>
      </c>
      <c r="BP36" s="178">
        <v>-11916</v>
      </c>
      <c r="BQ36" s="178">
        <v>-35285</v>
      </c>
      <c r="BR36" s="178">
        <v>-11438</v>
      </c>
      <c r="BS36" s="178">
        <v>-46723</v>
      </c>
      <c r="BT36" s="178">
        <v>-15470</v>
      </c>
      <c r="BU36" s="178">
        <v>-13343</v>
      </c>
      <c r="BV36" s="178">
        <v>-28813</v>
      </c>
      <c r="BW36" s="178">
        <v>-10485</v>
      </c>
      <c r="BX36" s="178">
        <v>-39298</v>
      </c>
      <c r="BY36" s="178">
        <v>-21054</v>
      </c>
      <c r="BZ36" s="178">
        <v>-60352</v>
      </c>
      <c r="CA36" s="178">
        <v>-21886</v>
      </c>
      <c r="CB36" s="178">
        <v>-14524</v>
      </c>
      <c r="CC36" s="178">
        <v>-36410</v>
      </c>
      <c r="CD36" s="178">
        <v>-18628</v>
      </c>
      <c r="CE36" s="178">
        <v>-55038</v>
      </c>
      <c r="CF36" s="178">
        <v>-20491</v>
      </c>
      <c r="CG36" s="178">
        <v>-75529</v>
      </c>
      <c r="CH36" s="178">
        <v>-17914</v>
      </c>
      <c r="CI36" s="178">
        <v>-18533</v>
      </c>
      <c r="CJ36" s="178">
        <v>-36447</v>
      </c>
      <c r="CK36" s="178">
        <v>-20897</v>
      </c>
      <c r="CL36" s="178">
        <v>-57344</v>
      </c>
      <c r="CM36" s="178">
        <v>-48078</v>
      </c>
      <c r="CN36" s="178">
        <v>-105422</v>
      </c>
      <c r="CO36" s="178">
        <v>-33224</v>
      </c>
      <c r="CP36" s="178">
        <v>-33744</v>
      </c>
      <c r="CQ36" s="178">
        <v>-35153</v>
      </c>
    </row>
    <row r="37" spans="1:95" ht="14.45" customHeight="1">
      <c r="A37" s="179" t="s">
        <v>271</v>
      </c>
      <c r="B37" s="178">
        <v>-1746</v>
      </c>
      <c r="C37" s="178">
        <f>-(1724+20593)</f>
        <v>-22317</v>
      </c>
      <c r="D37" s="178">
        <f>-(3470+20593)</f>
        <v>-24063</v>
      </c>
      <c r="E37" s="178">
        <v>-20328</v>
      </c>
      <c r="F37" s="178">
        <v>-44391</v>
      </c>
      <c r="G37" s="178">
        <v>0</v>
      </c>
      <c r="H37" s="178">
        <v>-44391</v>
      </c>
      <c r="I37" s="178">
        <v>0</v>
      </c>
      <c r="J37" s="178">
        <v>-28025</v>
      </c>
      <c r="K37" s="178">
        <v>-28025</v>
      </c>
      <c r="L37" s="178">
        <v>-7178</v>
      </c>
      <c r="M37" s="178">
        <v>-35203</v>
      </c>
      <c r="N37" s="178">
        <v>-1265</v>
      </c>
      <c r="O37" s="178">
        <v>-36468</v>
      </c>
      <c r="P37" s="178">
        <v>-8209</v>
      </c>
      <c r="Q37" s="178">
        <v>-6116</v>
      </c>
      <c r="R37" s="178">
        <v>-14325</v>
      </c>
      <c r="S37" s="178">
        <v>-18310</v>
      </c>
      <c r="T37" s="178">
        <v>-32635</v>
      </c>
      <c r="U37" s="178">
        <v>2</v>
      </c>
      <c r="V37" s="178">
        <v>-32633</v>
      </c>
      <c r="W37" s="178">
        <v>-8945</v>
      </c>
      <c r="X37" s="178">
        <v>-20382</v>
      </c>
      <c r="Y37" s="178">
        <v>-29327</v>
      </c>
      <c r="Z37" s="178">
        <v>-22674</v>
      </c>
      <c r="AA37" s="178">
        <v>-52000</v>
      </c>
      <c r="AB37" s="178">
        <v>-1354</v>
      </c>
      <c r="AC37" s="178">
        <v>-53355</v>
      </c>
      <c r="AD37" s="178">
        <v>-7598</v>
      </c>
      <c r="AE37" s="178">
        <v>-31334</v>
      </c>
      <c r="AF37" s="178">
        <v>-38932</v>
      </c>
      <c r="AG37" s="178">
        <v>-11071</v>
      </c>
      <c r="AH37" s="178">
        <v>-50003</v>
      </c>
      <c r="AI37" s="178">
        <v>-10399</v>
      </c>
      <c r="AJ37" s="178">
        <v>-60402</v>
      </c>
      <c r="AK37" s="178">
        <v>0</v>
      </c>
      <c r="AL37" s="178">
        <v>-50901</v>
      </c>
      <c r="AM37" s="178">
        <v>-50901</v>
      </c>
      <c r="AN37" s="178">
        <v>-9489</v>
      </c>
      <c r="AO37" s="178">
        <v>-60390</v>
      </c>
      <c r="AP37" s="178">
        <v>-17958</v>
      </c>
      <c r="AQ37" s="178">
        <v>-78348</v>
      </c>
      <c r="AR37" s="178">
        <v>0</v>
      </c>
      <c r="AS37" s="178">
        <v>-18705</v>
      </c>
      <c r="AT37" s="178">
        <v>-18705</v>
      </c>
      <c r="AU37" s="178">
        <v>-21892</v>
      </c>
      <c r="AV37" s="178">
        <v>-40597</v>
      </c>
      <c r="AW37" s="178">
        <v>-33506</v>
      </c>
      <c r="AX37" s="178">
        <v>-74103</v>
      </c>
      <c r="AY37" s="178">
        <v>0</v>
      </c>
      <c r="AZ37" s="178">
        <v>-52975</v>
      </c>
      <c r="BA37" s="178">
        <v>-52975</v>
      </c>
      <c r="BB37" s="178">
        <v>-110372</v>
      </c>
      <c r="BC37" s="178">
        <v>-163347</v>
      </c>
      <c r="BD37" s="178">
        <v>-2858</v>
      </c>
      <c r="BE37" s="178">
        <v>-166205</v>
      </c>
      <c r="BF37" s="178">
        <v>-20920</v>
      </c>
      <c r="BG37" s="178">
        <v>-48796</v>
      </c>
      <c r="BH37" s="178">
        <v>-69716</v>
      </c>
      <c r="BI37" s="178">
        <v>-21004</v>
      </c>
      <c r="BJ37" s="178">
        <v>-90720</v>
      </c>
      <c r="BK37" s="178">
        <v>-24998</v>
      </c>
      <c r="BL37" s="178">
        <v>-115718</v>
      </c>
      <c r="BM37" s="178">
        <v>-20847</v>
      </c>
      <c r="BN37" s="178">
        <v>-75000</v>
      </c>
      <c r="BO37" s="178">
        <v>-95847</v>
      </c>
      <c r="BP37" s="178">
        <v>-20328</v>
      </c>
      <c r="BQ37" s="178">
        <v>-116175</v>
      </c>
      <c r="BR37" s="178">
        <v>-27351</v>
      </c>
      <c r="BS37" s="178">
        <v>-143526</v>
      </c>
      <c r="BT37" s="178">
        <v>-22675</v>
      </c>
      <c r="BU37" s="178">
        <v>0</v>
      </c>
      <c r="BV37" s="178">
        <v>-22675</v>
      </c>
      <c r="BW37" s="178">
        <v>0</v>
      </c>
      <c r="BX37" s="178">
        <v>-22675</v>
      </c>
      <c r="BY37" s="178">
        <v>-148317</v>
      </c>
      <c r="BZ37" s="178">
        <v>-170992</v>
      </c>
      <c r="CA37" s="178">
        <v>0</v>
      </c>
      <c r="CB37" s="178">
        <v>0</v>
      </c>
      <c r="CC37" s="178">
        <v>0</v>
      </c>
      <c r="CD37" s="178">
        <v>-32172</v>
      </c>
      <c r="CE37" s="178">
        <v>-32172</v>
      </c>
      <c r="CF37" s="178">
        <v>0</v>
      </c>
      <c r="CG37" s="178">
        <v>-32172</v>
      </c>
      <c r="CH37" s="178">
        <v>-60000</v>
      </c>
      <c r="CI37" s="178">
        <v>0</v>
      </c>
      <c r="CJ37" s="178">
        <v>-60000</v>
      </c>
      <c r="CK37" s="178">
        <v>-69683.440059999994</v>
      </c>
      <c r="CL37" s="178">
        <v>-129683.44005999999</v>
      </c>
      <c r="CM37" s="178">
        <v>-50000.440059999994</v>
      </c>
      <c r="CN37" s="178">
        <v>-179682.88011999999</v>
      </c>
      <c r="CO37" s="178">
        <v>-82107</v>
      </c>
      <c r="CP37" s="188" t="s">
        <v>54</v>
      </c>
      <c r="CQ37" s="188">
        <v>-102148</v>
      </c>
    </row>
    <row r="38" spans="1:95" ht="14.45" customHeight="1">
      <c r="A38" s="153" t="s">
        <v>272</v>
      </c>
      <c r="B38" s="178">
        <v>1496</v>
      </c>
      <c r="C38" s="178">
        <v>-749</v>
      </c>
      <c r="D38" s="178">
        <v>747</v>
      </c>
      <c r="E38" s="178">
        <v>-195</v>
      </c>
      <c r="F38" s="178">
        <v>552</v>
      </c>
      <c r="G38" s="178">
        <v>-113</v>
      </c>
      <c r="H38" s="178">
        <v>439</v>
      </c>
      <c r="I38" s="178">
        <v>1064</v>
      </c>
      <c r="J38" s="178">
        <v>-1314</v>
      </c>
      <c r="K38" s="178">
        <v>-250</v>
      </c>
      <c r="L38" s="178">
        <v>141</v>
      </c>
      <c r="M38" s="178">
        <v>-109</v>
      </c>
      <c r="N38" s="178">
        <v>10</v>
      </c>
      <c r="O38" s="178">
        <v>-99</v>
      </c>
      <c r="P38" s="178">
        <v>-26</v>
      </c>
      <c r="Q38" s="178">
        <v>96</v>
      </c>
      <c r="R38" s="178">
        <v>70</v>
      </c>
      <c r="S38" s="178">
        <v>5</v>
      </c>
      <c r="T38" s="178">
        <v>75</v>
      </c>
      <c r="U38" s="178">
        <v>-7</v>
      </c>
      <c r="V38" s="178">
        <v>68</v>
      </c>
      <c r="W38" s="178">
        <v>-4</v>
      </c>
      <c r="X38" s="178">
        <v>9</v>
      </c>
      <c r="Y38" s="178">
        <v>5</v>
      </c>
      <c r="Z38" s="178">
        <v>-177</v>
      </c>
      <c r="AA38" s="178">
        <v>-172</v>
      </c>
      <c r="AB38" s="178">
        <v>72</v>
      </c>
      <c r="AC38" s="178">
        <v>-100</v>
      </c>
      <c r="AD38" s="178">
        <v>-518</v>
      </c>
      <c r="AE38" s="178">
        <v>370</v>
      </c>
      <c r="AF38" s="178">
        <v>-148</v>
      </c>
      <c r="AG38" s="178">
        <v>154</v>
      </c>
      <c r="AH38" s="178">
        <v>6</v>
      </c>
      <c r="AI38" s="178">
        <v>71</v>
      </c>
      <c r="AJ38" s="178">
        <v>77</v>
      </c>
      <c r="AK38" s="178">
        <v>202</v>
      </c>
      <c r="AL38" s="178">
        <v>-45</v>
      </c>
      <c r="AM38" s="178">
        <v>157</v>
      </c>
      <c r="AN38" s="178">
        <v>313</v>
      </c>
      <c r="AO38" s="178">
        <v>470</v>
      </c>
      <c r="AP38" s="178">
        <v>-27</v>
      </c>
      <c r="AQ38" s="178">
        <v>443</v>
      </c>
      <c r="AR38" s="178">
        <v>-126</v>
      </c>
      <c r="AS38" s="178">
        <v>-124</v>
      </c>
      <c r="AT38" s="178">
        <v>-250</v>
      </c>
      <c r="AU38" s="178">
        <v>67</v>
      </c>
      <c r="AV38" s="178">
        <v>-183</v>
      </c>
      <c r="AW38" s="178">
        <v>5</v>
      </c>
      <c r="AX38" s="178">
        <v>-178</v>
      </c>
      <c r="AY38" s="178">
        <v>-34</v>
      </c>
      <c r="AZ38" s="178">
        <v>52</v>
      </c>
      <c r="BA38" s="178">
        <v>18</v>
      </c>
      <c r="BB38" s="178">
        <v>-52</v>
      </c>
      <c r="BC38" s="178">
        <v>-34</v>
      </c>
      <c r="BD38" s="178">
        <v>52</v>
      </c>
      <c r="BE38" s="178">
        <v>18</v>
      </c>
      <c r="BF38" s="178">
        <v>6</v>
      </c>
      <c r="BG38" s="178">
        <v>198</v>
      </c>
      <c r="BH38" s="178">
        <v>204</v>
      </c>
      <c r="BI38" s="178">
        <v>55</v>
      </c>
      <c r="BJ38" s="178">
        <v>259</v>
      </c>
      <c r="BK38" s="178">
        <v>-48</v>
      </c>
      <c r="BL38" s="178">
        <v>211</v>
      </c>
      <c r="BM38" s="178">
        <v>8</v>
      </c>
      <c r="BN38" s="178">
        <v>-24</v>
      </c>
      <c r="BO38" s="178">
        <v>-16</v>
      </c>
      <c r="BP38" s="178">
        <v>124</v>
      </c>
      <c r="BQ38" s="178">
        <v>108</v>
      </c>
      <c r="BR38" s="178">
        <v>-50</v>
      </c>
      <c r="BS38" s="178">
        <v>58</v>
      </c>
      <c r="BT38" s="178">
        <v>435</v>
      </c>
      <c r="BU38" s="178">
        <v>103</v>
      </c>
      <c r="BV38" s="178">
        <v>538</v>
      </c>
      <c r="BW38" s="178">
        <v>-2040</v>
      </c>
      <c r="BX38" s="178">
        <v>-1502</v>
      </c>
      <c r="BY38" s="178">
        <v>-1000</v>
      </c>
      <c r="BZ38" s="178">
        <v>-2502</v>
      </c>
      <c r="CA38" s="178">
        <v>1000</v>
      </c>
      <c r="CB38" s="178">
        <v>0</v>
      </c>
      <c r="CC38" s="178">
        <v>1000</v>
      </c>
      <c r="CD38" s="178">
        <v>0</v>
      </c>
      <c r="CE38" s="178">
        <v>1000</v>
      </c>
      <c r="CF38" s="178">
        <v>0</v>
      </c>
      <c r="CG38" s="178">
        <v>1000</v>
      </c>
      <c r="CH38" s="178">
        <v>0</v>
      </c>
      <c r="CI38" s="178">
        <v>0</v>
      </c>
      <c r="CJ38" s="178">
        <v>0</v>
      </c>
      <c r="CK38" s="178">
        <v>0</v>
      </c>
      <c r="CL38" s="178">
        <v>0</v>
      </c>
      <c r="CM38" s="178">
        <v>0</v>
      </c>
      <c r="CN38" s="178">
        <v>0</v>
      </c>
      <c r="CO38" s="188" t="s">
        <v>54</v>
      </c>
      <c r="CP38" s="188" t="s">
        <v>54</v>
      </c>
      <c r="CQ38" s="188" t="s">
        <v>54</v>
      </c>
    </row>
    <row r="39" spans="1:95" ht="14.45" customHeight="1">
      <c r="A39" s="179" t="s">
        <v>273</v>
      </c>
      <c r="B39" s="178">
        <v>0</v>
      </c>
      <c r="C39" s="178">
        <v>0</v>
      </c>
      <c r="D39" s="178">
        <v>0</v>
      </c>
      <c r="E39" s="178">
        <v>0</v>
      </c>
      <c r="F39" s="178">
        <v>0</v>
      </c>
      <c r="G39" s="178">
        <v>0</v>
      </c>
      <c r="H39" s="178">
        <v>0</v>
      </c>
      <c r="I39" s="178">
        <v>182009</v>
      </c>
      <c r="J39" s="178">
        <v>0</v>
      </c>
      <c r="K39" s="178">
        <v>182009</v>
      </c>
      <c r="L39" s="178">
        <v>-550</v>
      </c>
      <c r="M39" s="178">
        <v>181459</v>
      </c>
      <c r="N39" s="178" t="s">
        <v>54</v>
      </c>
      <c r="O39" s="178">
        <v>195588</v>
      </c>
      <c r="P39" s="178">
        <v>0</v>
      </c>
      <c r="Q39" s="178">
        <v>0</v>
      </c>
      <c r="R39" s="178">
        <v>0</v>
      </c>
      <c r="S39" s="178">
        <v>940</v>
      </c>
      <c r="T39" s="178">
        <v>940</v>
      </c>
      <c r="U39" s="178">
        <v>0</v>
      </c>
      <c r="V39" s="178">
        <v>940</v>
      </c>
      <c r="W39" s="178">
        <v>0</v>
      </c>
      <c r="X39" s="178">
        <v>0</v>
      </c>
      <c r="Y39" s="178">
        <v>0</v>
      </c>
      <c r="Z39" s="178">
        <v>1186</v>
      </c>
      <c r="AA39" s="178">
        <v>1186</v>
      </c>
      <c r="AB39" s="178">
        <v>0</v>
      </c>
      <c r="AC39" s="178">
        <v>1186</v>
      </c>
      <c r="AD39" s="178">
        <v>0</v>
      </c>
      <c r="AE39" s="178">
        <v>0</v>
      </c>
      <c r="AF39" s="178">
        <v>0</v>
      </c>
      <c r="AG39" s="178">
        <v>900</v>
      </c>
      <c r="AH39" s="178">
        <v>900</v>
      </c>
      <c r="AI39" s="178">
        <v>0</v>
      </c>
      <c r="AJ39" s="178">
        <v>900</v>
      </c>
      <c r="AK39" s="178">
        <v>0</v>
      </c>
      <c r="AL39" s="178">
        <v>0</v>
      </c>
      <c r="AM39" s="178">
        <v>0</v>
      </c>
      <c r="AN39" s="178">
        <v>1050</v>
      </c>
      <c r="AO39" s="178">
        <v>1050</v>
      </c>
      <c r="AP39" s="178">
        <v>0</v>
      </c>
      <c r="AQ39" s="178">
        <v>1050</v>
      </c>
      <c r="AR39" s="178">
        <v>0</v>
      </c>
      <c r="AS39" s="178">
        <v>981</v>
      </c>
      <c r="AT39" s="178">
        <v>981</v>
      </c>
      <c r="AU39" s="178">
        <v>950</v>
      </c>
      <c r="AV39" s="178">
        <v>1931</v>
      </c>
      <c r="AW39" s="178">
        <v>0</v>
      </c>
      <c r="AX39" s="178">
        <v>1931</v>
      </c>
      <c r="AY39" s="178">
        <v>0</v>
      </c>
      <c r="AZ39" s="178">
        <v>20367</v>
      </c>
      <c r="BA39" s="178">
        <v>20367</v>
      </c>
      <c r="BB39" s="178">
        <v>0</v>
      </c>
      <c r="BC39" s="178">
        <v>20367</v>
      </c>
      <c r="BD39" s="178">
        <v>0</v>
      </c>
      <c r="BE39" s="178">
        <v>20367</v>
      </c>
      <c r="BF39" s="178">
        <v>0</v>
      </c>
      <c r="BG39" s="178">
        <v>0</v>
      </c>
      <c r="BH39" s="178">
        <v>0</v>
      </c>
      <c r="BI39" s="178">
        <v>10698</v>
      </c>
      <c r="BJ39" s="178">
        <v>10698</v>
      </c>
      <c r="BK39" s="178">
        <v>0</v>
      </c>
      <c r="BL39" s="178">
        <v>10698</v>
      </c>
      <c r="BM39" s="178">
        <v>0</v>
      </c>
      <c r="BN39" s="178">
        <v>11642</v>
      </c>
      <c r="BO39" s="178">
        <v>11642</v>
      </c>
      <c r="BP39" s="178">
        <v>0</v>
      </c>
      <c r="BQ39" s="178">
        <v>11642</v>
      </c>
      <c r="BR39" s="178">
        <v>0</v>
      </c>
      <c r="BS39" s="178">
        <v>11642</v>
      </c>
      <c r="BT39" s="178">
        <v>0</v>
      </c>
      <c r="BU39" s="178">
        <v>0</v>
      </c>
      <c r="BV39" s="178">
        <v>0</v>
      </c>
      <c r="BW39" s="178">
        <v>0</v>
      </c>
      <c r="BX39" s="178">
        <v>0</v>
      </c>
      <c r="BY39" s="178">
        <v>0</v>
      </c>
      <c r="BZ39" s="178">
        <v>0</v>
      </c>
      <c r="CA39" s="178">
        <v>0</v>
      </c>
      <c r="CB39" s="178">
        <v>0</v>
      </c>
      <c r="CC39" s="178">
        <v>0</v>
      </c>
      <c r="CD39" s="178">
        <v>0</v>
      </c>
      <c r="CE39" s="178">
        <v>0</v>
      </c>
      <c r="CF39" s="178">
        <v>0</v>
      </c>
      <c r="CG39" s="178">
        <v>0</v>
      </c>
      <c r="CH39" s="178">
        <v>833794</v>
      </c>
      <c r="CI39" s="178">
        <v>0</v>
      </c>
      <c r="CJ39" s="178">
        <v>833794</v>
      </c>
      <c r="CK39" s="178">
        <v>0</v>
      </c>
      <c r="CL39" s="178">
        <v>833794</v>
      </c>
      <c r="CM39" s="178">
        <v>0</v>
      </c>
      <c r="CN39" s="178">
        <v>833794</v>
      </c>
      <c r="CO39" s="188" t="s">
        <v>54</v>
      </c>
      <c r="CP39" s="188" t="s">
        <v>54</v>
      </c>
      <c r="CQ39" s="188" t="s">
        <v>54</v>
      </c>
    </row>
    <row r="40" spans="1:95" ht="14.45" customHeight="1">
      <c r="A40" s="153" t="s">
        <v>274</v>
      </c>
      <c r="B40" s="178">
        <v>0</v>
      </c>
      <c r="C40" s="178">
        <v>0</v>
      </c>
      <c r="D40" s="178">
        <v>0</v>
      </c>
      <c r="E40" s="178">
        <v>0</v>
      </c>
      <c r="F40" s="178">
        <v>0</v>
      </c>
      <c r="G40" s="178">
        <v>0</v>
      </c>
      <c r="H40" s="178">
        <v>0</v>
      </c>
      <c r="I40" s="178">
        <v>0</v>
      </c>
      <c r="J40" s="178">
        <v>0</v>
      </c>
      <c r="K40" s="178">
        <v>0</v>
      </c>
      <c r="L40" s="178">
        <v>0</v>
      </c>
      <c r="M40" s="178">
        <v>0</v>
      </c>
      <c r="N40" s="178">
        <v>0</v>
      </c>
      <c r="O40" s="178">
        <v>-14129</v>
      </c>
      <c r="P40" s="178">
        <v>0</v>
      </c>
      <c r="Q40" s="178">
        <v>0</v>
      </c>
      <c r="R40" s="178">
        <v>0</v>
      </c>
      <c r="S40" s="178">
        <v>0</v>
      </c>
      <c r="T40" s="178">
        <v>0</v>
      </c>
      <c r="U40" s="178">
        <v>0</v>
      </c>
      <c r="V40" s="178">
        <v>0</v>
      </c>
      <c r="W40" s="178">
        <v>0</v>
      </c>
      <c r="X40" s="178">
        <v>0</v>
      </c>
      <c r="Y40" s="178">
        <v>0</v>
      </c>
      <c r="Z40" s="178">
        <v>0</v>
      </c>
      <c r="AA40" s="178">
        <v>0</v>
      </c>
      <c r="AB40" s="178">
        <v>0</v>
      </c>
      <c r="AC40" s="178">
        <v>0</v>
      </c>
      <c r="AD40" s="178">
        <v>0</v>
      </c>
      <c r="AE40" s="178">
        <v>0</v>
      </c>
      <c r="AF40" s="178">
        <v>0</v>
      </c>
      <c r="AG40" s="178">
        <v>0</v>
      </c>
      <c r="AH40" s="178">
        <v>0</v>
      </c>
      <c r="AI40" s="178">
        <v>0</v>
      </c>
      <c r="AJ40" s="178">
        <v>0</v>
      </c>
      <c r="AK40" s="178">
        <v>0</v>
      </c>
      <c r="AL40" s="178">
        <v>0</v>
      </c>
      <c r="AM40" s="178">
        <v>0</v>
      </c>
      <c r="AN40" s="178">
        <v>0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78">
        <v>0</v>
      </c>
      <c r="AV40" s="178">
        <v>0</v>
      </c>
      <c r="AW40" s="178">
        <v>0</v>
      </c>
      <c r="AX40" s="178">
        <v>0</v>
      </c>
      <c r="AY40" s="178">
        <v>0</v>
      </c>
      <c r="AZ40" s="178">
        <v>0</v>
      </c>
      <c r="BA40" s="178">
        <v>0</v>
      </c>
      <c r="BB40" s="178">
        <v>0</v>
      </c>
      <c r="BC40" s="178">
        <v>0</v>
      </c>
      <c r="BD40" s="178">
        <v>0</v>
      </c>
      <c r="BE40" s="178">
        <v>0</v>
      </c>
      <c r="BF40" s="178">
        <v>0</v>
      </c>
      <c r="BG40" s="178">
        <v>0</v>
      </c>
      <c r="BH40" s="178">
        <v>0</v>
      </c>
      <c r="BI40" s="178">
        <v>0</v>
      </c>
      <c r="BJ40" s="178">
        <v>0</v>
      </c>
      <c r="BK40" s="178">
        <v>0</v>
      </c>
      <c r="BL40" s="178">
        <v>0</v>
      </c>
      <c r="BM40" s="178">
        <v>0</v>
      </c>
      <c r="BN40" s="178">
        <v>0</v>
      </c>
      <c r="BO40" s="178">
        <v>0</v>
      </c>
      <c r="BP40" s="178">
        <v>0</v>
      </c>
      <c r="BQ40" s="178">
        <v>0</v>
      </c>
      <c r="BR40" s="178">
        <v>0</v>
      </c>
      <c r="BS40" s="178">
        <v>0</v>
      </c>
      <c r="BT40" s="178">
        <v>0</v>
      </c>
      <c r="BU40" s="178">
        <v>0</v>
      </c>
      <c r="BV40" s="178">
        <v>0</v>
      </c>
      <c r="BW40" s="178">
        <v>0</v>
      </c>
      <c r="BX40" s="178">
        <v>0</v>
      </c>
      <c r="BY40" s="178">
        <v>0</v>
      </c>
      <c r="BZ40" s="178">
        <v>0</v>
      </c>
      <c r="CA40" s="178">
        <v>0</v>
      </c>
      <c r="CB40" s="178">
        <v>0</v>
      </c>
      <c r="CC40" s="178">
        <v>0</v>
      </c>
      <c r="CD40" s="178">
        <v>40190</v>
      </c>
      <c r="CE40" s="178">
        <v>40190</v>
      </c>
      <c r="CF40" s="178">
        <v>0</v>
      </c>
      <c r="CG40" s="178">
        <v>0</v>
      </c>
      <c r="CH40" s="178">
        <v>-36776</v>
      </c>
      <c r="CI40" s="178">
        <v>-3977</v>
      </c>
      <c r="CJ40" s="178">
        <v>-40753</v>
      </c>
      <c r="CK40" s="178">
        <v>-46</v>
      </c>
      <c r="CL40" s="178">
        <v>-40799</v>
      </c>
      <c r="CM40" s="178">
        <v>39</v>
      </c>
      <c r="CN40" s="178">
        <v>-40760</v>
      </c>
      <c r="CO40" s="188" t="s">
        <v>54</v>
      </c>
      <c r="CP40" s="188" t="s">
        <v>54</v>
      </c>
      <c r="CQ40" s="188" t="s">
        <v>54</v>
      </c>
    </row>
    <row r="41" spans="1:95" ht="14.45" customHeight="1">
      <c r="A41" s="153" t="s">
        <v>275</v>
      </c>
      <c r="B41" s="178">
        <v>0</v>
      </c>
      <c r="C41" s="178">
        <v>0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178">
        <v>0</v>
      </c>
      <c r="L41" s="178">
        <v>0</v>
      </c>
      <c r="M41" s="178">
        <v>0</v>
      </c>
      <c r="N41" s="178">
        <v>0</v>
      </c>
      <c r="O41" s="178">
        <v>0</v>
      </c>
      <c r="P41" s="178">
        <v>0</v>
      </c>
      <c r="Q41" s="178">
        <v>0</v>
      </c>
      <c r="R41" s="178">
        <v>0</v>
      </c>
      <c r="S41" s="178">
        <v>0</v>
      </c>
      <c r="T41" s="178">
        <v>0</v>
      </c>
      <c r="U41" s="178">
        <v>0</v>
      </c>
      <c r="V41" s="178">
        <v>0</v>
      </c>
      <c r="W41" s="178">
        <v>0</v>
      </c>
      <c r="X41" s="178">
        <v>0</v>
      </c>
      <c r="Y41" s="178">
        <v>0</v>
      </c>
      <c r="Z41" s="178">
        <v>0</v>
      </c>
      <c r="AA41" s="178">
        <v>0</v>
      </c>
      <c r="AB41" s="178">
        <v>0</v>
      </c>
      <c r="AC41" s="178">
        <v>0</v>
      </c>
      <c r="AD41" s="178">
        <v>0</v>
      </c>
      <c r="AE41" s="178">
        <v>0</v>
      </c>
      <c r="AF41" s="178">
        <v>0</v>
      </c>
      <c r="AG41" s="178">
        <v>0</v>
      </c>
      <c r="AH41" s="178">
        <v>0</v>
      </c>
      <c r="AI41" s="178">
        <v>0</v>
      </c>
      <c r="AJ41" s="178">
        <v>0</v>
      </c>
      <c r="AK41" s="178">
        <v>0</v>
      </c>
      <c r="AL41" s="178">
        <v>0</v>
      </c>
      <c r="AM41" s="178">
        <v>0</v>
      </c>
      <c r="AN41" s="178">
        <v>0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78">
        <v>0</v>
      </c>
      <c r="AV41" s="178">
        <v>0</v>
      </c>
      <c r="AW41" s="178">
        <v>0</v>
      </c>
      <c r="AX41" s="178">
        <v>0</v>
      </c>
      <c r="AY41" s="178">
        <v>0</v>
      </c>
      <c r="AZ41" s="178">
        <v>0</v>
      </c>
      <c r="BA41" s="178">
        <v>0</v>
      </c>
      <c r="BB41" s="178">
        <v>0</v>
      </c>
      <c r="BC41" s="178">
        <v>0</v>
      </c>
      <c r="BD41" s="178">
        <v>-1199</v>
      </c>
      <c r="BE41" s="178">
        <v>-1199</v>
      </c>
      <c r="BF41" s="178">
        <v>-992</v>
      </c>
      <c r="BG41" s="178">
        <v>-1814</v>
      </c>
      <c r="BH41" s="178">
        <v>-2806</v>
      </c>
      <c r="BI41" s="178">
        <v>-201</v>
      </c>
      <c r="BJ41" s="178">
        <v>-3007</v>
      </c>
      <c r="BK41" s="178">
        <v>0</v>
      </c>
      <c r="BL41" s="178">
        <v>-3007</v>
      </c>
      <c r="BM41" s="178">
        <v>0</v>
      </c>
      <c r="BN41" s="178">
        <v>0</v>
      </c>
      <c r="BO41" s="178">
        <v>0</v>
      </c>
      <c r="BP41" s="178">
        <v>0</v>
      </c>
      <c r="BQ41" s="178">
        <v>0</v>
      </c>
      <c r="BR41" s="178">
        <v>0</v>
      </c>
      <c r="BS41" s="178">
        <v>0</v>
      </c>
      <c r="BT41" s="178">
        <v>-2632</v>
      </c>
      <c r="BU41" s="178">
        <v>0</v>
      </c>
      <c r="BV41" s="178">
        <v>-2632</v>
      </c>
      <c r="BW41" s="178">
        <v>-1040</v>
      </c>
      <c r="BX41" s="178">
        <v>-3672</v>
      </c>
      <c r="BY41" s="178">
        <v>0</v>
      </c>
      <c r="BZ41" s="178">
        <v>-3672</v>
      </c>
      <c r="CA41" s="178">
        <v>0</v>
      </c>
      <c r="CB41" s="178">
        <v>-51356</v>
      </c>
      <c r="CC41" s="178">
        <v>-51356</v>
      </c>
      <c r="CD41" s="178">
        <v>0</v>
      </c>
      <c r="CE41" s="178">
        <v>-51356</v>
      </c>
      <c r="CF41" s="178">
        <v>-3009</v>
      </c>
      <c r="CG41" s="178">
        <v>-14175</v>
      </c>
      <c r="CH41" s="178">
        <v>0</v>
      </c>
      <c r="CI41" s="178">
        <v>0</v>
      </c>
      <c r="CJ41" s="178">
        <v>0</v>
      </c>
      <c r="CK41" s="178">
        <v>-26057</v>
      </c>
      <c r="CL41" s="178">
        <v>-26057</v>
      </c>
      <c r="CM41" s="178">
        <v>0</v>
      </c>
      <c r="CN41" s="178">
        <v>-26057</v>
      </c>
      <c r="CO41" s="178">
        <v>-6191</v>
      </c>
      <c r="CP41" s="178">
        <v>-3024</v>
      </c>
      <c r="CQ41" s="178" t="s">
        <v>54</v>
      </c>
    </row>
    <row r="42" spans="1:95" ht="14.45" customHeight="1">
      <c r="A42" s="153" t="s">
        <v>276</v>
      </c>
      <c r="B42" s="178">
        <v>0</v>
      </c>
      <c r="C42" s="178">
        <v>0</v>
      </c>
      <c r="D42" s="178">
        <v>0</v>
      </c>
      <c r="E42" s="178">
        <v>0</v>
      </c>
      <c r="F42" s="178">
        <v>0</v>
      </c>
      <c r="G42" s="178">
        <v>0</v>
      </c>
      <c r="H42" s="178">
        <v>0</v>
      </c>
      <c r="I42" s="178">
        <v>0</v>
      </c>
      <c r="J42" s="178">
        <v>0</v>
      </c>
      <c r="K42" s="178">
        <v>0</v>
      </c>
      <c r="L42" s="178">
        <v>0</v>
      </c>
      <c r="M42" s="178">
        <v>0</v>
      </c>
      <c r="N42" s="178">
        <v>0</v>
      </c>
      <c r="O42" s="178">
        <v>0</v>
      </c>
      <c r="P42" s="178">
        <v>0</v>
      </c>
      <c r="Q42" s="178">
        <v>0</v>
      </c>
      <c r="R42" s="178">
        <v>0</v>
      </c>
      <c r="S42" s="178">
        <v>0</v>
      </c>
      <c r="T42" s="178">
        <v>0</v>
      </c>
      <c r="U42" s="178">
        <v>0</v>
      </c>
      <c r="V42" s="178">
        <v>0</v>
      </c>
      <c r="W42" s="178">
        <v>0</v>
      </c>
      <c r="X42" s="178">
        <v>0</v>
      </c>
      <c r="Y42" s="178">
        <v>0</v>
      </c>
      <c r="Z42" s="178">
        <v>0</v>
      </c>
      <c r="AA42" s="178">
        <v>0</v>
      </c>
      <c r="AB42" s="178">
        <v>0</v>
      </c>
      <c r="AC42" s="178">
        <v>0</v>
      </c>
      <c r="AD42" s="178">
        <v>0</v>
      </c>
      <c r="AE42" s="178">
        <v>0</v>
      </c>
      <c r="AF42" s="178">
        <v>0</v>
      </c>
      <c r="AG42" s="178">
        <v>0</v>
      </c>
      <c r="AH42" s="178">
        <v>0</v>
      </c>
      <c r="AI42" s="178">
        <v>0</v>
      </c>
      <c r="AJ42" s="178">
        <v>0</v>
      </c>
      <c r="AK42" s="178">
        <v>0</v>
      </c>
      <c r="AL42" s="178">
        <v>0</v>
      </c>
      <c r="AM42" s="178">
        <v>0</v>
      </c>
      <c r="AN42" s="178">
        <v>0</v>
      </c>
      <c r="AO42" s="178">
        <v>0</v>
      </c>
      <c r="AP42" s="178">
        <v>0</v>
      </c>
      <c r="AQ42" s="178">
        <v>0</v>
      </c>
      <c r="AR42" s="178">
        <v>0</v>
      </c>
      <c r="AS42" s="178">
        <v>0</v>
      </c>
      <c r="AT42" s="178">
        <v>0</v>
      </c>
      <c r="AU42" s="178">
        <v>0</v>
      </c>
      <c r="AV42" s="178">
        <v>0</v>
      </c>
      <c r="AW42" s="178">
        <v>0</v>
      </c>
      <c r="AX42" s="178">
        <v>0</v>
      </c>
      <c r="AY42" s="178">
        <v>0</v>
      </c>
      <c r="AZ42" s="178">
        <v>0</v>
      </c>
      <c r="BA42" s="178">
        <v>0</v>
      </c>
      <c r="BB42" s="178">
        <v>0</v>
      </c>
      <c r="BC42" s="178">
        <v>0</v>
      </c>
      <c r="BD42" s="178">
        <v>0</v>
      </c>
      <c r="BE42" s="178">
        <v>0</v>
      </c>
      <c r="BF42" s="178">
        <v>0</v>
      </c>
      <c r="BG42" s="178">
        <v>0</v>
      </c>
      <c r="BH42" s="178">
        <v>0</v>
      </c>
      <c r="BI42" s="178">
        <v>0</v>
      </c>
      <c r="BJ42" s="178">
        <v>0</v>
      </c>
      <c r="BK42" s="178">
        <v>0</v>
      </c>
      <c r="BL42" s="178">
        <v>0</v>
      </c>
      <c r="BM42" s="178">
        <v>0</v>
      </c>
      <c r="BN42" s="178">
        <v>0</v>
      </c>
      <c r="BO42" s="178">
        <v>0</v>
      </c>
      <c r="BP42" s="178">
        <v>0</v>
      </c>
      <c r="BQ42" s="178">
        <v>0</v>
      </c>
      <c r="BR42" s="178">
        <v>0</v>
      </c>
      <c r="BS42" s="178">
        <v>0</v>
      </c>
      <c r="BT42" s="178">
        <v>0</v>
      </c>
      <c r="BU42" s="178">
        <v>0</v>
      </c>
      <c r="BV42" s="178">
        <v>0</v>
      </c>
      <c r="BW42" s="178">
        <v>0</v>
      </c>
      <c r="BX42" s="178">
        <v>0</v>
      </c>
      <c r="BY42" s="178">
        <v>0</v>
      </c>
      <c r="BZ42" s="178">
        <v>0</v>
      </c>
      <c r="CA42" s="178">
        <v>0</v>
      </c>
      <c r="CB42" s="178">
        <v>0</v>
      </c>
      <c r="CC42" s="178">
        <v>0</v>
      </c>
      <c r="CD42" s="178">
        <v>0</v>
      </c>
      <c r="CE42" s="178">
        <v>0</v>
      </c>
      <c r="CF42" s="178">
        <v>2569</v>
      </c>
      <c r="CG42" s="178">
        <v>2569</v>
      </c>
      <c r="CH42" s="178">
        <v>389</v>
      </c>
      <c r="CI42" s="178">
        <v>0</v>
      </c>
      <c r="CJ42" s="178">
        <v>389</v>
      </c>
      <c r="CK42" s="178">
        <v>1291</v>
      </c>
      <c r="CL42" s="178">
        <v>1680</v>
      </c>
      <c r="CM42" s="178">
        <v>0</v>
      </c>
      <c r="CN42" s="178">
        <v>1680</v>
      </c>
      <c r="CO42" s="188" t="s">
        <v>54</v>
      </c>
      <c r="CP42" s="188" t="s">
        <v>54</v>
      </c>
      <c r="CQ42" s="188" t="s">
        <v>54</v>
      </c>
    </row>
    <row r="43" spans="1:95" ht="14.45" customHeight="1">
      <c r="A43" s="183" t="s">
        <v>277</v>
      </c>
      <c r="B43" s="182">
        <f t="shared" ref="B43:E43" si="130">SUM(B34:B42)</f>
        <v>4613</v>
      </c>
      <c r="C43" s="182">
        <f t="shared" si="130"/>
        <v>-26463</v>
      </c>
      <c r="D43" s="182">
        <f t="shared" si="130"/>
        <v>-21850</v>
      </c>
      <c r="E43" s="182">
        <f t="shared" si="130"/>
        <v>-26229</v>
      </c>
      <c r="F43" s="182">
        <f t="shared" ref="F43:G43" si="131">SUM(F34:F42)</f>
        <v>-48079</v>
      </c>
      <c r="G43" s="182">
        <f t="shared" si="131"/>
        <v>9526</v>
      </c>
      <c r="H43" s="182">
        <f t="shared" ref="H43" si="132">SUM(H34:H42)</f>
        <v>-38532</v>
      </c>
      <c r="I43" s="182">
        <f t="shared" ref="I43" si="133">SUM(I34:I42)</f>
        <v>169301</v>
      </c>
      <c r="J43" s="182">
        <f t="shared" ref="J43" si="134">SUM(J34:J42)</f>
        <v>-31046</v>
      </c>
      <c r="K43" s="182">
        <f t="shared" ref="K43" si="135">SUM(K34:K42)</f>
        <v>138255</v>
      </c>
      <c r="L43" s="182">
        <f t="shared" ref="L43" si="136">SUM(L34:L42)</f>
        <v>-7604</v>
      </c>
      <c r="M43" s="182">
        <f t="shared" ref="M43" si="137">SUM(M34:M42)</f>
        <v>130651</v>
      </c>
      <c r="N43" s="182">
        <f t="shared" ref="N43" si="138">SUM(N34:N42)</f>
        <v>2129</v>
      </c>
      <c r="O43" s="182">
        <f t="shared" ref="O43" si="139">SUM(O34:O42)</f>
        <v>132780</v>
      </c>
      <c r="P43" s="182">
        <f t="shared" ref="P43" si="140">SUM(P34:P42)</f>
        <v>-15528</v>
      </c>
      <c r="Q43" s="182">
        <f t="shared" ref="Q43" si="141">SUM(Q34:Q42)</f>
        <v>12917</v>
      </c>
      <c r="R43" s="182">
        <f t="shared" ref="R43" si="142">SUM(R34:R42)</f>
        <v>-2611</v>
      </c>
      <c r="S43" s="182">
        <f t="shared" ref="S43" si="143">SUM(S34:S42)</f>
        <v>-12973</v>
      </c>
      <c r="T43" s="182">
        <f t="shared" ref="T43" si="144">SUM(T34:T42)</f>
        <v>-15584</v>
      </c>
      <c r="U43" s="182">
        <f t="shared" ref="U43" si="145">SUM(U34:U42)</f>
        <v>38975</v>
      </c>
      <c r="V43" s="182">
        <f t="shared" ref="V43" si="146">SUM(V34:V42)</f>
        <v>24397</v>
      </c>
      <c r="W43" s="182">
        <f t="shared" ref="W43" si="147">SUM(W34:W42)</f>
        <v>-14822</v>
      </c>
      <c r="X43" s="182">
        <f t="shared" ref="X43" si="148">SUM(X34:X42)</f>
        <v>-5008</v>
      </c>
      <c r="Y43" s="182">
        <f t="shared" ref="Y43" si="149">SUM(Y34:Y42)</f>
        <v>-19830</v>
      </c>
      <c r="Z43" s="182">
        <f t="shared" ref="Z43" si="150">SUM(Z34:Z42)</f>
        <v>-18646</v>
      </c>
      <c r="AA43" s="182">
        <f t="shared" ref="AA43" si="151">SUM(AA34:AA42)</f>
        <v>-39255</v>
      </c>
      <c r="AB43" s="182">
        <f t="shared" ref="AB43" si="152">SUM(AB34:AB42)</f>
        <v>-17909</v>
      </c>
      <c r="AC43" s="182">
        <f t="shared" ref="AC43" si="153">SUM(AC34:AC42)</f>
        <v>-55974</v>
      </c>
      <c r="AD43" s="182">
        <f t="shared" ref="AD43" si="154">SUM(AD34:AD42)</f>
        <v>-8543</v>
      </c>
      <c r="AE43" s="182">
        <f t="shared" ref="AE43" si="155">SUM(AE34:AE42)</f>
        <v>-45596</v>
      </c>
      <c r="AF43" s="182">
        <f t="shared" ref="AF43" si="156">SUM(AF34:AF42)</f>
        <v>-54139</v>
      </c>
      <c r="AG43" s="182">
        <f t="shared" ref="AG43" si="157">SUM(AG34:AG42)</f>
        <v>-7628</v>
      </c>
      <c r="AH43" s="182">
        <f t="shared" ref="AH43" si="158">SUM(AH34:AH42)</f>
        <v>-61767</v>
      </c>
      <c r="AI43" s="182">
        <f t="shared" ref="AI43" si="159">SUM(AI34:AI42)</f>
        <v>-874</v>
      </c>
      <c r="AJ43" s="182">
        <f t="shared" ref="AJ43" si="160">SUM(AJ34:AJ42)</f>
        <v>-62641</v>
      </c>
      <c r="AK43" s="182">
        <f t="shared" ref="AK43" si="161">SUM(AK34:AK42)</f>
        <v>-8349</v>
      </c>
      <c r="AL43" s="182">
        <f t="shared" ref="AL43" si="162">SUM(AL34:AL42)</f>
        <v>-46052</v>
      </c>
      <c r="AM43" s="182">
        <f t="shared" ref="AM43" si="163">SUM(AM34:AM42)</f>
        <v>-54401</v>
      </c>
      <c r="AN43" s="182">
        <f t="shared" ref="AN43" si="164">SUM(AN34:AN42)</f>
        <v>12400</v>
      </c>
      <c r="AO43" s="182">
        <f t="shared" ref="AO43" si="165">SUM(AO34:AO42)</f>
        <v>-42001</v>
      </c>
      <c r="AP43" s="182">
        <f t="shared" ref="AP43" si="166">SUM(AP34:AP42)</f>
        <v>-17568</v>
      </c>
      <c r="AQ43" s="182">
        <f t="shared" ref="AQ43" si="167">SUM(AQ34:AQ42)</f>
        <v>-59569</v>
      </c>
      <c r="AR43" s="182">
        <f t="shared" ref="AR43:BB43" si="168">SUM(AR34:AR42)</f>
        <v>1198</v>
      </c>
      <c r="AS43" s="182">
        <f t="shared" si="168"/>
        <v>-28369</v>
      </c>
      <c r="AT43" s="182">
        <f t="shared" si="168"/>
        <v>-27171</v>
      </c>
      <c r="AU43" s="182">
        <f t="shared" si="168"/>
        <v>-29248</v>
      </c>
      <c r="AV43" s="182">
        <f t="shared" si="168"/>
        <v>-56419</v>
      </c>
      <c r="AW43" s="182">
        <f t="shared" si="168"/>
        <v>-26003</v>
      </c>
      <c r="AX43" s="182">
        <f t="shared" si="168"/>
        <v>-82422</v>
      </c>
      <c r="AY43" s="182">
        <f t="shared" si="168"/>
        <v>-7705</v>
      </c>
      <c r="AZ43" s="182">
        <f t="shared" si="168"/>
        <v>-22071</v>
      </c>
      <c r="BA43" s="182">
        <f t="shared" si="168"/>
        <v>-29776</v>
      </c>
      <c r="BB43" s="182">
        <f t="shared" si="168"/>
        <v>-125524</v>
      </c>
      <c r="BC43" s="182">
        <f>SUM(BC34:BC42)</f>
        <v>-155300</v>
      </c>
      <c r="BD43" s="182">
        <f t="shared" ref="BD43:BH43" si="169">SUM(BD34:BD42)</f>
        <v>80250</v>
      </c>
      <c r="BE43" s="182">
        <f t="shared" si="169"/>
        <v>-75050</v>
      </c>
      <c r="BF43" s="182">
        <f t="shared" si="169"/>
        <v>-32173</v>
      </c>
      <c r="BG43" s="182">
        <f t="shared" si="169"/>
        <v>-65514</v>
      </c>
      <c r="BH43" s="182">
        <f t="shared" si="169"/>
        <v>-97687</v>
      </c>
      <c r="BI43" s="182">
        <f t="shared" ref="BI43" si="170">SUM(BI34:BI42)</f>
        <v>-16352</v>
      </c>
      <c r="BJ43" s="182">
        <f t="shared" ref="BJ43" si="171">SUM(BJ34:BJ42)</f>
        <v>-114039</v>
      </c>
      <c r="BK43" s="182">
        <v>-25046</v>
      </c>
      <c r="BL43" s="182">
        <v>-107816</v>
      </c>
      <c r="BM43" s="182">
        <v>-20839</v>
      </c>
      <c r="BN43" s="182">
        <v>-63382</v>
      </c>
      <c r="BO43" s="182">
        <v>-84221</v>
      </c>
      <c r="BP43" s="182">
        <v>-20204</v>
      </c>
      <c r="BQ43" s="182">
        <v>-104425</v>
      </c>
      <c r="BR43" s="182">
        <v>-27401</v>
      </c>
      <c r="BS43" s="182">
        <v>-131826</v>
      </c>
      <c r="BT43" s="182">
        <v>-24872</v>
      </c>
      <c r="BU43" s="182">
        <v>103</v>
      </c>
      <c r="BV43" s="182">
        <v>-24769</v>
      </c>
      <c r="BW43" s="182">
        <v>-3080</v>
      </c>
      <c r="BX43" s="182">
        <v>-27849</v>
      </c>
      <c r="BY43" s="182">
        <v>-165215</v>
      </c>
      <c r="BZ43" s="182">
        <v>101451</v>
      </c>
      <c r="CA43" s="182">
        <v>1000</v>
      </c>
      <c r="CB43" s="182">
        <v>-191492</v>
      </c>
      <c r="CC43" s="182">
        <v>-198274</v>
      </c>
      <c r="CD43" s="182">
        <v>24092</v>
      </c>
      <c r="CE43" s="182">
        <v>-174182</v>
      </c>
      <c r="CF43" s="182">
        <v>-59331</v>
      </c>
      <c r="CG43" s="182">
        <v>-233513</v>
      </c>
      <c r="CH43" s="182">
        <f t="shared" ref="CH43" si="172">SUM(CH34:CH42)</f>
        <v>515620</v>
      </c>
      <c r="CI43" s="182">
        <v>14143</v>
      </c>
      <c r="CJ43" s="182">
        <v>529763</v>
      </c>
      <c r="CK43" s="182">
        <v>-78146.440059999994</v>
      </c>
      <c r="CL43" s="182">
        <v>451616.55994000001</v>
      </c>
      <c r="CM43" s="182">
        <v>-89191.440059999994</v>
      </c>
      <c r="CN43" s="182">
        <v>362426.11988000001</v>
      </c>
      <c r="CO43" s="182">
        <v>554116</v>
      </c>
      <c r="CP43" s="182">
        <v>-55258</v>
      </c>
      <c r="CQ43" s="182">
        <v>-116432</v>
      </c>
    </row>
    <row r="44" spans="1:95" ht="14.45" customHeight="1">
      <c r="A44" s="183" t="s">
        <v>278</v>
      </c>
      <c r="B44" s="182">
        <f t="shared" ref="B44:AG44" si="173">SUM(B23,B32,B43)</f>
        <v>3577.0760265975623</v>
      </c>
      <c r="C44" s="182">
        <f t="shared" si="173"/>
        <v>1571</v>
      </c>
      <c r="D44" s="182">
        <f t="shared" si="173"/>
        <v>5148</v>
      </c>
      <c r="E44" s="182">
        <f t="shared" si="173"/>
        <v>-29633</v>
      </c>
      <c r="F44" s="182">
        <f t="shared" si="173"/>
        <v>-24485</v>
      </c>
      <c r="G44" s="182">
        <f t="shared" si="173"/>
        <v>-6501.4375862082161</v>
      </c>
      <c r="H44" s="182">
        <f t="shared" si="173"/>
        <v>-30990</v>
      </c>
      <c r="I44" s="182">
        <f t="shared" si="173"/>
        <v>-1194.7775822679978</v>
      </c>
      <c r="J44" s="182">
        <f t="shared" si="173"/>
        <v>-3548</v>
      </c>
      <c r="K44" s="182">
        <f t="shared" si="173"/>
        <v>-4743</v>
      </c>
      <c r="L44" s="182">
        <f t="shared" si="173"/>
        <v>2968</v>
      </c>
      <c r="M44" s="182">
        <f t="shared" si="173"/>
        <v>-1775</v>
      </c>
      <c r="N44" s="182">
        <f t="shared" si="173"/>
        <v>9298</v>
      </c>
      <c r="O44" s="182">
        <f t="shared" si="173"/>
        <v>7524</v>
      </c>
      <c r="P44" s="182">
        <f t="shared" si="173"/>
        <v>-9315</v>
      </c>
      <c r="Q44" s="182">
        <f t="shared" si="173"/>
        <v>-1414</v>
      </c>
      <c r="R44" s="182">
        <f t="shared" si="173"/>
        <v>-10729</v>
      </c>
      <c r="S44" s="182">
        <f t="shared" si="173"/>
        <v>3574</v>
      </c>
      <c r="T44" s="182">
        <f t="shared" si="173"/>
        <v>-7155</v>
      </c>
      <c r="U44" s="182">
        <f t="shared" si="173"/>
        <v>3145</v>
      </c>
      <c r="V44" s="182">
        <f t="shared" si="173"/>
        <v>-4010</v>
      </c>
      <c r="W44" s="182">
        <f t="shared" si="173"/>
        <v>-3091</v>
      </c>
      <c r="X44" s="182">
        <f t="shared" si="173"/>
        <v>-912</v>
      </c>
      <c r="Y44" s="182">
        <f t="shared" si="173"/>
        <v>-4003</v>
      </c>
      <c r="Z44" s="182">
        <f t="shared" si="173"/>
        <v>3233</v>
      </c>
      <c r="AA44" s="182">
        <f t="shared" si="173"/>
        <v>-770</v>
      </c>
      <c r="AB44" s="182">
        <f t="shared" si="173"/>
        <v>3038</v>
      </c>
      <c r="AC44" s="182">
        <f t="shared" si="173"/>
        <v>2268</v>
      </c>
      <c r="AD44" s="182">
        <f t="shared" si="173"/>
        <v>-2813.4096562400009</v>
      </c>
      <c r="AE44" s="182">
        <f t="shared" si="173"/>
        <v>1583.9516117870007</v>
      </c>
      <c r="AF44" s="182">
        <f t="shared" si="173"/>
        <v>-1229.4580444530002</v>
      </c>
      <c r="AG44" s="182">
        <f t="shared" si="173"/>
        <v>-5977.8678227089986</v>
      </c>
      <c r="AH44" s="182">
        <f t="shared" ref="AH44:BJ44" si="174">SUM(AH23,AH32,AH43)</f>
        <v>-7207.3258671619988</v>
      </c>
      <c r="AI44" s="182">
        <f t="shared" si="174"/>
        <v>4251.5794699999969</v>
      </c>
      <c r="AJ44" s="182">
        <f t="shared" si="174"/>
        <v>-2954.7463971620018</v>
      </c>
      <c r="AK44" s="182">
        <f t="shared" si="174"/>
        <v>-2952.6604891759998</v>
      </c>
      <c r="AL44" s="182">
        <f t="shared" si="174"/>
        <v>-2575.6224120490006</v>
      </c>
      <c r="AM44" s="182">
        <f t="shared" si="174"/>
        <v>-5529.2829012250004</v>
      </c>
      <c r="AN44" s="182">
        <f t="shared" si="174"/>
        <v>301.94990122500167</v>
      </c>
      <c r="AO44" s="182">
        <f t="shared" si="174"/>
        <v>-5227.3329999999987</v>
      </c>
      <c r="AP44" s="182">
        <f t="shared" si="174"/>
        <v>3990.8539012249967</v>
      </c>
      <c r="AQ44" s="182">
        <f t="shared" si="174"/>
        <v>-1236.4790987750021</v>
      </c>
      <c r="AR44" s="182">
        <f t="shared" si="174"/>
        <v>-5330</v>
      </c>
      <c r="AS44" s="182">
        <f t="shared" si="174"/>
        <v>6685</v>
      </c>
      <c r="AT44" s="182">
        <f t="shared" si="174"/>
        <v>1355</v>
      </c>
      <c r="AU44" s="182">
        <f t="shared" si="174"/>
        <v>-2482</v>
      </c>
      <c r="AV44" s="182">
        <f t="shared" si="174"/>
        <v>-1127</v>
      </c>
      <c r="AW44" s="182">
        <f t="shared" si="174"/>
        <v>-2146</v>
      </c>
      <c r="AX44" s="182">
        <f t="shared" si="174"/>
        <v>-3273</v>
      </c>
      <c r="AY44" s="182">
        <f t="shared" si="174"/>
        <v>3752</v>
      </c>
      <c r="AZ44" s="182">
        <f t="shared" si="174"/>
        <v>-1130</v>
      </c>
      <c r="BA44" s="182">
        <f t="shared" si="174"/>
        <v>2622</v>
      </c>
      <c r="BB44" s="182">
        <f t="shared" si="174"/>
        <v>-2623</v>
      </c>
      <c r="BC44" s="182">
        <f t="shared" si="174"/>
        <v>-1</v>
      </c>
      <c r="BD44" s="182">
        <f t="shared" si="174"/>
        <v>5084</v>
      </c>
      <c r="BE44" s="182">
        <f t="shared" si="174"/>
        <v>5083</v>
      </c>
      <c r="BF44" s="182">
        <f t="shared" si="174"/>
        <v>-1887</v>
      </c>
      <c r="BG44" s="182">
        <f t="shared" si="174"/>
        <v>8394</v>
      </c>
      <c r="BH44" s="182">
        <f t="shared" si="174"/>
        <v>6507</v>
      </c>
      <c r="BI44" s="182">
        <f t="shared" si="174"/>
        <v>-14291</v>
      </c>
      <c r="BJ44" s="182">
        <f t="shared" si="174"/>
        <v>-7784</v>
      </c>
      <c r="BK44" s="182">
        <v>5300</v>
      </c>
      <c r="BL44" s="182">
        <v>-2484</v>
      </c>
      <c r="BM44" s="182">
        <v>-2826</v>
      </c>
      <c r="BN44" s="182">
        <v>2199</v>
      </c>
      <c r="BO44" s="182">
        <v>-627</v>
      </c>
      <c r="BP44" s="182">
        <v>-432</v>
      </c>
      <c r="BQ44" s="182">
        <v>-1059</v>
      </c>
      <c r="BR44" s="182">
        <v>6251</v>
      </c>
      <c r="BS44" s="182">
        <v>5192</v>
      </c>
      <c r="BT44" s="182">
        <v>-6211</v>
      </c>
      <c r="BU44" s="182">
        <v>5368</v>
      </c>
      <c r="BV44" s="182">
        <v>-843</v>
      </c>
      <c r="BW44" s="182">
        <v>536</v>
      </c>
      <c r="BX44" s="182">
        <v>-306</v>
      </c>
      <c r="BY44" s="182">
        <v>24791</v>
      </c>
      <c r="BZ44" s="182">
        <v>24485</v>
      </c>
      <c r="CA44" s="182">
        <v>184301</v>
      </c>
      <c r="CB44" s="182">
        <v>-160363</v>
      </c>
      <c r="CC44" s="182">
        <v>28744</v>
      </c>
      <c r="CD44" s="182">
        <v>-17322</v>
      </c>
      <c r="CE44" s="182">
        <v>11422</v>
      </c>
      <c r="CF44" s="182">
        <v>-14309</v>
      </c>
      <c r="CG44" s="182">
        <v>-2347</v>
      </c>
      <c r="CH44" s="182">
        <f>SUM(CH23,CH32,CH43)</f>
        <v>64881</v>
      </c>
      <c r="CI44" s="182">
        <v>-20903</v>
      </c>
      <c r="CJ44" s="182">
        <v>43978</v>
      </c>
      <c r="CK44" s="182">
        <v>-3687.4400599999935</v>
      </c>
      <c r="CL44" s="182">
        <v>40290.559940000006</v>
      </c>
      <c r="CM44" s="182">
        <v>-46863.305794172687</v>
      </c>
      <c r="CN44" s="182">
        <v>-6571.7458541724482</v>
      </c>
      <c r="CO44" s="182">
        <v>52976</v>
      </c>
      <c r="CP44" s="182">
        <v>-11996</v>
      </c>
      <c r="CQ44" s="182">
        <v>-11618</v>
      </c>
    </row>
    <row r="45" spans="1:95" ht="14.45" customHeight="1">
      <c r="A45" s="104" t="s">
        <v>279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>
        <v>0</v>
      </c>
      <c r="BP45" s="178"/>
      <c r="BQ45" s="178"/>
      <c r="BR45" s="178"/>
      <c r="BS45" s="178"/>
      <c r="BT45" s="178">
        <v>0</v>
      </c>
      <c r="BU45" s="178">
        <v>0</v>
      </c>
      <c r="BV45" s="178">
        <v>0</v>
      </c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</row>
    <row r="46" spans="1:95" ht="14.45" customHeight="1">
      <c r="A46" s="153" t="s">
        <v>280</v>
      </c>
      <c r="B46" s="178">
        <v>0</v>
      </c>
      <c r="C46" s="178">
        <v>0</v>
      </c>
      <c r="D46" s="178">
        <v>0</v>
      </c>
      <c r="E46" s="178">
        <v>0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  <c r="L46" s="178">
        <v>0</v>
      </c>
      <c r="M46" s="178">
        <v>0</v>
      </c>
      <c r="N46" s="178">
        <v>0</v>
      </c>
      <c r="O46" s="178">
        <v>0</v>
      </c>
      <c r="P46" s="178">
        <v>0</v>
      </c>
      <c r="Q46" s="178">
        <v>0</v>
      </c>
      <c r="R46" s="178">
        <v>0</v>
      </c>
      <c r="S46" s="178">
        <v>0</v>
      </c>
      <c r="T46" s="178">
        <v>0</v>
      </c>
      <c r="U46" s="178">
        <v>0</v>
      </c>
      <c r="V46" s="178">
        <v>0</v>
      </c>
      <c r="W46" s="178">
        <v>0</v>
      </c>
      <c r="X46" s="178">
        <v>0</v>
      </c>
      <c r="Y46" s="178">
        <v>0</v>
      </c>
      <c r="Z46" s="178">
        <v>0</v>
      </c>
      <c r="AA46" s="178">
        <v>0</v>
      </c>
      <c r="AB46" s="178">
        <v>0</v>
      </c>
      <c r="AC46" s="178">
        <v>0</v>
      </c>
      <c r="AD46" s="178">
        <v>0</v>
      </c>
      <c r="AE46" s="178">
        <v>0</v>
      </c>
      <c r="AF46" s="178">
        <v>0</v>
      </c>
      <c r="AG46" s="178">
        <v>0</v>
      </c>
      <c r="AH46" s="178">
        <v>0</v>
      </c>
      <c r="AI46" s="178">
        <v>0</v>
      </c>
      <c r="AJ46" s="178">
        <v>0</v>
      </c>
      <c r="AK46" s="178">
        <v>-342</v>
      </c>
      <c r="AL46" s="178">
        <v>65</v>
      </c>
      <c r="AM46" s="178">
        <v>-277</v>
      </c>
      <c r="AN46" s="178">
        <v>-539</v>
      </c>
      <c r="AO46" s="178">
        <v>-816</v>
      </c>
      <c r="AP46" s="178">
        <v>43</v>
      </c>
      <c r="AQ46" s="178">
        <v>-773</v>
      </c>
      <c r="AR46" s="178">
        <v>-282</v>
      </c>
      <c r="AS46" s="178">
        <v>-288</v>
      </c>
      <c r="AT46" s="178">
        <v>-570</v>
      </c>
      <c r="AU46" s="178">
        <v>30</v>
      </c>
      <c r="AV46" s="178">
        <v>-540</v>
      </c>
      <c r="AW46" s="178">
        <v>11</v>
      </c>
      <c r="AX46" s="178">
        <v>-529</v>
      </c>
      <c r="AY46" s="178">
        <v>-98</v>
      </c>
      <c r="AZ46" s="178">
        <v>151</v>
      </c>
      <c r="BA46" s="178">
        <v>53</v>
      </c>
      <c r="BB46" s="178">
        <v>-152</v>
      </c>
      <c r="BC46" s="178">
        <v>-99</v>
      </c>
      <c r="BD46" s="178">
        <v>152</v>
      </c>
      <c r="BE46" s="178">
        <v>53</v>
      </c>
      <c r="BF46" s="178">
        <v>23</v>
      </c>
      <c r="BG46" s="178">
        <v>778</v>
      </c>
      <c r="BH46" s="178">
        <v>801</v>
      </c>
      <c r="BI46" s="178">
        <v>217</v>
      </c>
      <c r="BJ46" s="178">
        <v>1018</v>
      </c>
      <c r="BK46" s="178">
        <v>-189</v>
      </c>
      <c r="BL46" s="178">
        <v>829</v>
      </c>
      <c r="BM46" s="178">
        <v>16</v>
      </c>
      <c r="BN46" s="178">
        <v>-48</v>
      </c>
      <c r="BO46" s="178">
        <v>-32</v>
      </c>
      <c r="BP46" s="178">
        <v>247</v>
      </c>
      <c r="BQ46" s="178">
        <v>215</v>
      </c>
      <c r="BR46" s="178">
        <v>-100</v>
      </c>
      <c r="BS46" s="178">
        <v>115</v>
      </c>
      <c r="BT46" s="178">
        <v>0</v>
      </c>
      <c r="BU46" s="178">
        <v>0</v>
      </c>
      <c r="BV46" s="178">
        <v>0</v>
      </c>
      <c r="BW46" s="178">
        <v>0</v>
      </c>
      <c r="BX46" s="178">
        <v>0</v>
      </c>
      <c r="BY46" s="178">
        <v>4</v>
      </c>
      <c r="BZ46" s="178">
        <v>4</v>
      </c>
      <c r="CA46" s="178">
        <v>0</v>
      </c>
      <c r="CB46" s="178">
        <v>7390</v>
      </c>
      <c r="CC46" s="178">
        <v>2584</v>
      </c>
      <c r="CD46" s="178">
        <v>-3256</v>
      </c>
      <c r="CE46" s="178">
        <v>-672</v>
      </c>
      <c r="CF46" s="178">
        <v>-988</v>
      </c>
      <c r="CG46" s="178">
        <v>-2200</v>
      </c>
      <c r="CH46" s="178">
        <v>8116</v>
      </c>
      <c r="CI46" s="178">
        <v>-4162</v>
      </c>
      <c r="CJ46" s="178">
        <v>3954</v>
      </c>
      <c r="CK46" s="178">
        <v>-3062</v>
      </c>
      <c r="CL46" s="178">
        <v>892</v>
      </c>
      <c r="CM46" s="178">
        <v>755.91282769168538</v>
      </c>
      <c r="CN46" s="178">
        <v>1647.9128276916854</v>
      </c>
      <c r="CO46" s="178">
        <v>1801</v>
      </c>
      <c r="CP46" s="178">
        <v>1859.0630000000019</v>
      </c>
      <c r="CQ46" s="178">
        <v>-1148.5710000000036</v>
      </c>
    </row>
    <row r="47" spans="1:95" ht="14.45" customHeight="1">
      <c r="A47" s="153" t="s">
        <v>281</v>
      </c>
      <c r="B47" s="178">
        <v>38991</v>
      </c>
      <c r="C47" s="178">
        <v>42568</v>
      </c>
      <c r="D47" s="178">
        <v>38991</v>
      </c>
      <c r="E47" s="178">
        <v>44139</v>
      </c>
      <c r="F47" s="178">
        <v>38991</v>
      </c>
      <c r="G47" s="178">
        <v>14506</v>
      </c>
      <c r="H47" s="178">
        <v>38991</v>
      </c>
      <c r="I47" s="178">
        <v>8004</v>
      </c>
      <c r="J47" s="178">
        <v>6809</v>
      </c>
      <c r="K47" s="178">
        <v>8004</v>
      </c>
      <c r="L47" s="178">
        <v>3261</v>
      </c>
      <c r="M47" s="178">
        <v>8004</v>
      </c>
      <c r="N47" s="178">
        <v>6230</v>
      </c>
      <c r="O47" s="178">
        <v>8004</v>
      </c>
      <c r="P47" s="178">
        <v>15528</v>
      </c>
      <c r="Q47" s="178">
        <v>6213</v>
      </c>
      <c r="R47" s="178">
        <v>15528</v>
      </c>
      <c r="S47" s="178">
        <v>4799</v>
      </c>
      <c r="T47" s="178">
        <v>15528</v>
      </c>
      <c r="U47" s="178">
        <v>8373</v>
      </c>
      <c r="V47" s="178">
        <v>15528</v>
      </c>
      <c r="W47" s="178">
        <v>11518</v>
      </c>
      <c r="X47" s="178">
        <v>8427</v>
      </c>
      <c r="Y47" s="178">
        <v>11518</v>
      </c>
      <c r="Z47" s="178">
        <v>7515</v>
      </c>
      <c r="AA47" s="178">
        <v>11518</v>
      </c>
      <c r="AB47" s="178">
        <v>10748</v>
      </c>
      <c r="AC47" s="178">
        <v>11518</v>
      </c>
      <c r="AD47" s="178">
        <v>13786</v>
      </c>
      <c r="AE47" s="178">
        <v>10973</v>
      </c>
      <c r="AF47" s="178">
        <v>13786</v>
      </c>
      <c r="AG47" s="178">
        <v>12557</v>
      </c>
      <c r="AH47" s="178">
        <v>13786</v>
      </c>
      <c r="AI47" s="178">
        <v>6579</v>
      </c>
      <c r="AJ47" s="178">
        <v>13786</v>
      </c>
      <c r="AK47" s="178">
        <v>10831</v>
      </c>
      <c r="AL47" s="178">
        <v>7536</v>
      </c>
      <c r="AM47" s="178">
        <v>10831</v>
      </c>
      <c r="AN47" s="178">
        <v>5025</v>
      </c>
      <c r="AO47" s="178">
        <v>10831</v>
      </c>
      <c r="AP47" s="178">
        <v>4788</v>
      </c>
      <c r="AQ47" s="178">
        <v>10831</v>
      </c>
      <c r="AR47" s="178">
        <v>8822</v>
      </c>
      <c r="AS47" s="178">
        <v>3210</v>
      </c>
      <c r="AT47" s="178">
        <v>8822</v>
      </c>
      <c r="AU47" s="178">
        <v>9607</v>
      </c>
      <c r="AV47" s="178">
        <v>8822</v>
      </c>
      <c r="AW47" s="178">
        <v>7155</v>
      </c>
      <c r="AX47" s="178">
        <v>8822</v>
      </c>
      <c r="AY47" s="178">
        <v>5020</v>
      </c>
      <c r="AZ47" s="178">
        <v>8674</v>
      </c>
      <c r="BA47" s="178">
        <v>5020</v>
      </c>
      <c r="BB47" s="178">
        <v>7695</v>
      </c>
      <c r="BC47" s="178">
        <v>7155</v>
      </c>
      <c r="BD47" s="178">
        <v>4920</v>
      </c>
      <c r="BE47" s="178">
        <v>5020</v>
      </c>
      <c r="BF47" s="178">
        <v>10156</v>
      </c>
      <c r="BG47" s="178">
        <v>8292</v>
      </c>
      <c r="BH47" s="178">
        <v>10156</v>
      </c>
      <c r="BI47" s="178">
        <v>17464</v>
      </c>
      <c r="BJ47" s="178">
        <v>10156</v>
      </c>
      <c r="BK47" s="178">
        <v>3390</v>
      </c>
      <c r="BL47" s="178">
        <v>10156</v>
      </c>
      <c r="BM47" s="178">
        <v>8501</v>
      </c>
      <c r="BN47" s="178">
        <v>5691</v>
      </c>
      <c r="BO47" s="178">
        <v>8501</v>
      </c>
      <c r="BP47" s="178">
        <v>7842</v>
      </c>
      <c r="BQ47" s="178">
        <v>8501</v>
      </c>
      <c r="BR47" s="178">
        <v>7657</v>
      </c>
      <c r="BS47" s="178">
        <v>8501</v>
      </c>
      <c r="BT47" s="178">
        <v>13808</v>
      </c>
      <c r="BU47" s="178">
        <v>7597</v>
      </c>
      <c r="BV47" s="178">
        <v>13808</v>
      </c>
      <c r="BW47" s="178">
        <v>12965</v>
      </c>
      <c r="BX47" s="178">
        <v>13808</v>
      </c>
      <c r="BY47" s="178">
        <v>13502</v>
      </c>
      <c r="BZ47" s="178">
        <v>13808</v>
      </c>
      <c r="CA47" s="178">
        <v>38297</v>
      </c>
      <c r="CB47" s="178">
        <v>222598</v>
      </c>
      <c r="CC47" s="178">
        <v>38297</v>
      </c>
      <c r="CD47" s="178">
        <v>69625</v>
      </c>
      <c r="CE47" s="178">
        <v>38297</v>
      </c>
      <c r="CF47" s="178">
        <v>49047</v>
      </c>
      <c r="CG47" s="178">
        <v>38297</v>
      </c>
      <c r="CH47" s="178">
        <v>33750</v>
      </c>
      <c r="CI47" s="178">
        <v>106747</v>
      </c>
      <c r="CJ47" s="178">
        <v>33750</v>
      </c>
      <c r="CK47" s="178">
        <v>81682</v>
      </c>
      <c r="CL47" s="178">
        <v>33750</v>
      </c>
      <c r="CM47" s="178">
        <v>74933</v>
      </c>
      <c r="CN47" s="178">
        <v>33750</v>
      </c>
      <c r="CO47" s="178">
        <v>28826</v>
      </c>
      <c r="CP47" s="178">
        <v>83603</v>
      </c>
      <c r="CQ47" s="178">
        <v>73466</v>
      </c>
    </row>
    <row r="48" spans="1:95" ht="14.45" customHeight="1">
      <c r="A48" s="153" t="s">
        <v>282</v>
      </c>
      <c r="B48" s="178">
        <v>42568</v>
      </c>
      <c r="C48" s="178">
        <v>44139</v>
      </c>
      <c r="D48" s="178">
        <v>44139</v>
      </c>
      <c r="E48" s="178">
        <v>14506</v>
      </c>
      <c r="F48" s="178">
        <v>14506</v>
      </c>
      <c r="G48" s="178">
        <v>8004</v>
      </c>
      <c r="H48" s="178">
        <v>8004</v>
      </c>
      <c r="I48" s="178">
        <v>6809</v>
      </c>
      <c r="J48" s="178">
        <v>3261</v>
      </c>
      <c r="K48" s="187">
        <v>3261</v>
      </c>
      <c r="L48" s="178">
        <v>6229</v>
      </c>
      <c r="M48" s="178">
        <v>6229</v>
      </c>
      <c r="N48" s="178">
        <v>15528</v>
      </c>
      <c r="O48" s="178">
        <v>15528</v>
      </c>
      <c r="P48" s="178">
        <v>6213</v>
      </c>
      <c r="Q48" s="178">
        <v>4799</v>
      </c>
      <c r="R48" s="178">
        <v>4799</v>
      </c>
      <c r="S48" s="178">
        <v>8373</v>
      </c>
      <c r="T48" s="178">
        <v>8373</v>
      </c>
      <c r="U48" s="178">
        <v>11518</v>
      </c>
      <c r="V48" s="178">
        <v>11518</v>
      </c>
      <c r="W48" s="178">
        <v>8427</v>
      </c>
      <c r="X48" s="178">
        <v>7515</v>
      </c>
      <c r="Y48" s="178">
        <v>7515</v>
      </c>
      <c r="Z48" s="178">
        <v>10748</v>
      </c>
      <c r="AA48" s="178">
        <v>10748</v>
      </c>
      <c r="AB48" s="178">
        <v>13786</v>
      </c>
      <c r="AC48" s="178">
        <v>13786</v>
      </c>
      <c r="AD48" s="178">
        <v>10973</v>
      </c>
      <c r="AE48" s="178">
        <v>12557</v>
      </c>
      <c r="AF48" s="178">
        <v>12557</v>
      </c>
      <c r="AG48" s="178">
        <v>6579</v>
      </c>
      <c r="AH48" s="178">
        <v>6579</v>
      </c>
      <c r="AI48" s="178">
        <v>10831</v>
      </c>
      <c r="AJ48" s="178">
        <v>10831</v>
      </c>
      <c r="AK48" s="178">
        <v>7536</v>
      </c>
      <c r="AL48" s="178">
        <v>5025</v>
      </c>
      <c r="AM48" s="178">
        <v>5025</v>
      </c>
      <c r="AN48" s="178">
        <v>4788</v>
      </c>
      <c r="AO48" s="178">
        <v>4788</v>
      </c>
      <c r="AP48" s="178">
        <v>8822</v>
      </c>
      <c r="AQ48" s="178">
        <v>8822</v>
      </c>
      <c r="AR48" s="178">
        <v>3210</v>
      </c>
      <c r="AS48" s="178">
        <v>9607</v>
      </c>
      <c r="AT48" s="178">
        <v>9607</v>
      </c>
      <c r="AU48" s="178">
        <v>7155</v>
      </c>
      <c r="AV48" s="178">
        <v>7155</v>
      </c>
      <c r="AW48" s="178">
        <v>5020</v>
      </c>
      <c r="AX48" s="178">
        <v>5020</v>
      </c>
      <c r="AY48" s="178">
        <v>8674</v>
      </c>
      <c r="AZ48" s="178">
        <v>7695</v>
      </c>
      <c r="BA48" s="178">
        <v>7695</v>
      </c>
      <c r="BB48" s="178">
        <v>4920</v>
      </c>
      <c r="BC48" s="178">
        <v>7695</v>
      </c>
      <c r="BD48" s="178">
        <v>10156</v>
      </c>
      <c r="BE48" s="178">
        <v>10156</v>
      </c>
      <c r="BF48" s="178">
        <v>8292</v>
      </c>
      <c r="BG48" s="178">
        <v>17464</v>
      </c>
      <c r="BH48" s="178">
        <v>17464</v>
      </c>
      <c r="BI48" s="178">
        <v>3390</v>
      </c>
      <c r="BJ48" s="178">
        <v>3390</v>
      </c>
      <c r="BK48" s="178">
        <v>8501</v>
      </c>
      <c r="BL48" s="178">
        <v>8501</v>
      </c>
      <c r="BM48" s="178">
        <v>5691</v>
      </c>
      <c r="BN48" s="178">
        <v>7842</v>
      </c>
      <c r="BO48" s="178">
        <v>7842</v>
      </c>
      <c r="BP48" s="178">
        <v>7657</v>
      </c>
      <c r="BQ48" s="178">
        <v>7657</v>
      </c>
      <c r="BR48" s="178">
        <v>13808</v>
      </c>
      <c r="BS48" s="178">
        <v>13808</v>
      </c>
      <c r="BT48" s="178">
        <v>7597</v>
      </c>
      <c r="BU48" s="178">
        <v>12965</v>
      </c>
      <c r="BV48" s="178">
        <v>12965</v>
      </c>
      <c r="BW48" s="178">
        <v>13502</v>
      </c>
      <c r="BX48" s="178">
        <v>13502</v>
      </c>
      <c r="BY48" s="178">
        <v>38297</v>
      </c>
      <c r="BZ48" s="178">
        <v>38297</v>
      </c>
      <c r="CA48" s="178">
        <v>222598</v>
      </c>
      <c r="CB48" s="178">
        <v>69625</v>
      </c>
      <c r="CC48" s="178">
        <v>69625</v>
      </c>
      <c r="CD48" s="178">
        <v>49047</v>
      </c>
      <c r="CE48" s="178">
        <v>49047</v>
      </c>
      <c r="CF48" s="178">
        <v>33750</v>
      </c>
      <c r="CG48" s="178">
        <v>33750</v>
      </c>
      <c r="CH48" s="178">
        <v>106747</v>
      </c>
      <c r="CI48" s="178">
        <v>81682</v>
      </c>
      <c r="CJ48" s="178">
        <v>81682</v>
      </c>
      <c r="CK48" s="178">
        <v>74933</v>
      </c>
      <c r="CL48" s="178">
        <v>74933</v>
      </c>
      <c r="CM48" s="178">
        <v>28826</v>
      </c>
      <c r="CN48" s="178">
        <v>28826</v>
      </c>
      <c r="CO48" s="178">
        <v>83603</v>
      </c>
      <c r="CP48" s="178">
        <v>73466</v>
      </c>
      <c r="CQ48" s="178">
        <v>60699</v>
      </c>
    </row>
    <row r="49" spans="1:95" ht="14.45" customHeight="1">
      <c r="A49" s="184" t="s">
        <v>278</v>
      </c>
      <c r="B49" s="185">
        <f t="shared" ref="B49:E49" si="175">B48-B47-B46</f>
        <v>3577</v>
      </c>
      <c r="C49" s="185">
        <f t="shared" si="175"/>
        <v>1571</v>
      </c>
      <c r="D49" s="185">
        <f t="shared" si="175"/>
        <v>5148</v>
      </c>
      <c r="E49" s="185">
        <f t="shared" si="175"/>
        <v>-29633</v>
      </c>
      <c r="F49" s="185">
        <f t="shared" ref="F49:G49" si="176">F48-F47-F46</f>
        <v>-24485</v>
      </c>
      <c r="G49" s="185">
        <f t="shared" si="176"/>
        <v>-6502</v>
      </c>
      <c r="H49" s="185">
        <f t="shared" ref="H49" si="177">H48-H47-H46</f>
        <v>-30987</v>
      </c>
      <c r="I49" s="185">
        <f t="shared" ref="I49" si="178">I48-I47-I46</f>
        <v>-1195</v>
      </c>
      <c r="J49" s="185">
        <f t="shared" ref="J49" si="179">J48-J47-J46</f>
        <v>-3548</v>
      </c>
      <c r="K49" s="185">
        <f t="shared" ref="K49" si="180">K48-K47-K46</f>
        <v>-4743</v>
      </c>
      <c r="L49" s="185">
        <f t="shared" ref="L49" si="181">L48-L47-L46</f>
        <v>2968</v>
      </c>
      <c r="M49" s="185">
        <f t="shared" ref="M49" si="182">M48-M47-M46</f>
        <v>-1775</v>
      </c>
      <c r="N49" s="185">
        <f t="shared" ref="N49" si="183">N48-N47-N46</f>
        <v>9298</v>
      </c>
      <c r="O49" s="185">
        <f t="shared" ref="O49" si="184">O48-O47-O46</f>
        <v>7524</v>
      </c>
      <c r="P49" s="185">
        <f t="shared" ref="P49" si="185">P48-P47-P46</f>
        <v>-9315</v>
      </c>
      <c r="Q49" s="185">
        <f t="shared" ref="Q49" si="186">Q48-Q47-Q46</f>
        <v>-1414</v>
      </c>
      <c r="R49" s="185">
        <f t="shared" ref="R49" si="187">R48-R47-R46</f>
        <v>-10729</v>
      </c>
      <c r="S49" s="185">
        <f t="shared" ref="S49" si="188">S48-S47-S46</f>
        <v>3574</v>
      </c>
      <c r="T49" s="185">
        <f t="shared" ref="T49" si="189">T48-T47-T46</f>
        <v>-7155</v>
      </c>
      <c r="U49" s="185">
        <f t="shared" ref="U49" si="190">U48-U47-U46</f>
        <v>3145</v>
      </c>
      <c r="V49" s="185">
        <f t="shared" ref="V49" si="191">V48-V47-V46</f>
        <v>-4010</v>
      </c>
      <c r="W49" s="185">
        <f t="shared" ref="W49" si="192">W48-W47-W46</f>
        <v>-3091</v>
      </c>
      <c r="X49" s="185">
        <f t="shared" ref="X49" si="193">X48-X47-X46</f>
        <v>-912</v>
      </c>
      <c r="Y49" s="185">
        <f t="shared" ref="Y49" si="194">Y48-Y47-Y46</f>
        <v>-4003</v>
      </c>
      <c r="Z49" s="185">
        <f t="shared" ref="Z49" si="195">Z48-Z47-Z46</f>
        <v>3233</v>
      </c>
      <c r="AA49" s="185">
        <f t="shared" ref="AA49" si="196">AA48-AA47-AA46</f>
        <v>-770</v>
      </c>
      <c r="AB49" s="185">
        <f t="shared" ref="AB49" si="197">AB48-AB47-AB46</f>
        <v>3038</v>
      </c>
      <c r="AC49" s="185">
        <f t="shared" ref="AC49" si="198">AC48-AC47-AC46</f>
        <v>2268</v>
      </c>
      <c r="AD49" s="185">
        <f t="shared" ref="AD49" si="199">AD48-AD47-AD46</f>
        <v>-2813</v>
      </c>
      <c r="AE49" s="185">
        <f t="shared" ref="AE49" si="200">AE48-AE47-AE46</f>
        <v>1584</v>
      </c>
      <c r="AF49" s="185">
        <f t="shared" ref="AF49" si="201">AF48-AF47-AF46</f>
        <v>-1229</v>
      </c>
      <c r="AG49" s="185">
        <f t="shared" ref="AG49" si="202">AG48-AG47-AG46</f>
        <v>-5978</v>
      </c>
      <c r="AH49" s="185">
        <f t="shared" ref="AH49" si="203">AH48-AH47-AH46</f>
        <v>-7207</v>
      </c>
      <c r="AI49" s="185">
        <f t="shared" ref="AI49" si="204">AI48-AI47-AI46</f>
        <v>4252</v>
      </c>
      <c r="AJ49" s="185">
        <f t="shared" ref="AJ49" si="205">AJ48-AJ47-AJ46</f>
        <v>-2955</v>
      </c>
      <c r="AK49" s="185">
        <f t="shared" ref="AK49" si="206">AK48-AK47-AK46</f>
        <v>-2953</v>
      </c>
      <c r="AL49" s="185">
        <f t="shared" ref="AL49" si="207">AL48-AL47-AL46</f>
        <v>-2576</v>
      </c>
      <c r="AM49" s="185">
        <f t="shared" ref="AM49" si="208">AM48-AM47-AM46</f>
        <v>-5529</v>
      </c>
      <c r="AN49" s="185">
        <f t="shared" ref="AN49" si="209">AN48-AN47-AN46</f>
        <v>302</v>
      </c>
      <c r="AO49" s="185">
        <f t="shared" ref="AO49" si="210">AO48-AO47-AO46</f>
        <v>-5227</v>
      </c>
      <c r="AP49" s="185">
        <f t="shared" ref="AP49" si="211">AP48-AP47-AP46</f>
        <v>3991</v>
      </c>
      <c r="AQ49" s="185">
        <f t="shared" ref="AQ49" si="212">AQ48-AQ47-AQ46</f>
        <v>-1236</v>
      </c>
      <c r="AR49" s="185">
        <f t="shared" ref="AR49:BB49" si="213">AR48-AR47-AR46</f>
        <v>-5330</v>
      </c>
      <c r="AS49" s="185">
        <f t="shared" si="213"/>
        <v>6685</v>
      </c>
      <c r="AT49" s="185">
        <f t="shared" si="213"/>
        <v>1355</v>
      </c>
      <c r="AU49" s="185">
        <f t="shared" si="213"/>
        <v>-2482</v>
      </c>
      <c r="AV49" s="185">
        <f t="shared" si="213"/>
        <v>-1127</v>
      </c>
      <c r="AW49" s="185">
        <f t="shared" si="213"/>
        <v>-2146</v>
      </c>
      <c r="AX49" s="185">
        <f t="shared" si="213"/>
        <v>-3273</v>
      </c>
      <c r="AY49" s="185">
        <f t="shared" si="213"/>
        <v>3752</v>
      </c>
      <c r="AZ49" s="185">
        <f t="shared" si="213"/>
        <v>-1130</v>
      </c>
      <c r="BA49" s="185">
        <f t="shared" si="213"/>
        <v>2622</v>
      </c>
      <c r="BB49" s="185">
        <f t="shared" si="213"/>
        <v>-2623</v>
      </c>
      <c r="BC49" s="185">
        <f>BC48-BC47-BC46</f>
        <v>639</v>
      </c>
      <c r="BD49" s="185">
        <f t="shared" ref="BD49:BH49" si="214">BD48-BD47-BD46</f>
        <v>5084</v>
      </c>
      <c r="BE49" s="185">
        <f t="shared" si="214"/>
        <v>5083</v>
      </c>
      <c r="BF49" s="185">
        <f t="shared" si="214"/>
        <v>-1887</v>
      </c>
      <c r="BG49" s="185">
        <f t="shared" si="214"/>
        <v>8394</v>
      </c>
      <c r="BH49" s="185">
        <f t="shared" si="214"/>
        <v>6507</v>
      </c>
      <c r="BI49" s="185">
        <f t="shared" ref="BI49" si="215">BI48-BI47-BI46</f>
        <v>-14291</v>
      </c>
      <c r="BJ49" s="185">
        <f t="shared" ref="BJ49" si="216">BJ48-BJ47-BJ46</f>
        <v>-7784</v>
      </c>
      <c r="BK49" s="185">
        <v>5300</v>
      </c>
      <c r="BL49" s="185">
        <v>-2484</v>
      </c>
      <c r="BM49" s="185">
        <v>-2826</v>
      </c>
      <c r="BN49" s="185">
        <v>2199</v>
      </c>
      <c r="BO49" s="185">
        <v>-627</v>
      </c>
      <c r="BP49" s="185">
        <v>-432</v>
      </c>
      <c r="BQ49" s="185">
        <v>-1059</v>
      </c>
      <c r="BR49" s="185">
        <v>6251</v>
      </c>
      <c r="BS49" s="185">
        <v>5192</v>
      </c>
      <c r="BT49" s="185">
        <v>-6211</v>
      </c>
      <c r="BU49" s="185">
        <v>5368</v>
      </c>
      <c r="BV49" s="185">
        <v>-843</v>
      </c>
      <c r="BW49" s="185">
        <v>536</v>
      </c>
      <c r="BX49" s="185">
        <v>-306</v>
      </c>
      <c r="BY49" s="185">
        <v>24791</v>
      </c>
      <c r="BZ49" s="185">
        <v>24485</v>
      </c>
      <c r="CA49" s="185">
        <v>184301</v>
      </c>
      <c r="CB49" s="185">
        <v>-160363</v>
      </c>
      <c r="CC49" s="185">
        <v>28744</v>
      </c>
      <c r="CD49" s="185">
        <v>-17322</v>
      </c>
      <c r="CE49" s="185">
        <v>11422</v>
      </c>
      <c r="CF49" s="185">
        <v>-14309</v>
      </c>
      <c r="CG49" s="185">
        <v>-2347</v>
      </c>
      <c r="CH49" s="185">
        <f>CH48-CH47-CH46</f>
        <v>64881</v>
      </c>
      <c r="CI49" s="185">
        <v>-20903</v>
      </c>
      <c r="CJ49" s="185">
        <v>43978</v>
      </c>
      <c r="CK49" s="185">
        <v>-3687</v>
      </c>
      <c r="CL49" s="185">
        <v>40291</v>
      </c>
      <c r="CM49" s="185">
        <v>-46862.912827691689</v>
      </c>
      <c r="CN49" s="185">
        <v>-6571.9128276916854</v>
      </c>
      <c r="CO49" s="185">
        <v>52976</v>
      </c>
      <c r="CP49" s="185">
        <v>-11996.063000000002</v>
      </c>
      <c r="CQ49" s="185">
        <v>-11618.428999999996</v>
      </c>
    </row>
    <row r="51" spans="1:95" ht="15" customHeight="1">
      <c r="AE51" s="186"/>
    </row>
  </sheetData>
  <printOptions horizontalCentered="1" verticalCentered="1"/>
  <pageMargins left="0.39370078740157483" right="0.39370078740157483" top="0.59055118110236227" bottom="0.59055118110236227" header="0.19685039370078741" footer="0.19685039370078741"/>
  <pageSetup paperSize="9"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6"/>
  <sheetViews>
    <sheetView showGridLines="0" workbookViewId="0">
      <pane xSplit="1" ySplit="1" topLeftCell="BF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52.5703125" style="46" bestFit="1" customWidth="1"/>
    <col min="2" max="52" width="9.140625" style="46" customWidth="1"/>
    <col min="53" max="16384" width="9.140625" style="46"/>
  </cols>
  <sheetData>
    <row r="1" spans="1:69" ht="24.95" customHeight="1">
      <c r="A1" s="38" t="s">
        <v>125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30" t="s">
        <v>166</v>
      </c>
      <c r="AW1" s="30" t="s">
        <v>171</v>
      </c>
      <c r="AX1" s="30" t="s">
        <v>174</v>
      </c>
      <c r="AY1" s="30">
        <v>2019</v>
      </c>
      <c r="AZ1" s="30" t="s">
        <v>177</v>
      </c>
      <c r="BA1" s="30" t="s">
        <v>184</v>
      </c>
      <c r="BB1" s="30" t="s">
        <v>186</v>
      </c>
      <c r="BC1" s="30" t="s">
        <v>195</v>
      </c>
      <c r="BD1" s="30">
        <v>2020</v>
      </c>
      <c r="BE1" s="30" t="s">
        <v>199</v>
      </c>
      <c r="BF1" s="30" t="s">
        <v>203</v>
      </c>
      <c r="BG1" s="30" t="s">
        <v>209</v>
      </c>
      <c r="BH1" s="30" t="s">
        <v>215</v>
      </c>
      <c r="BI1" s="30">
        <v>2021</v>
      </c>
      <c r="BJ1" s="30" t="s">
        <v>221</v>
      </c>
      <c r="BK1" s="30" t="s">
        <v>227</v>
      </c>
      <c r="BL1" s="30" t="s">
        <v>230</v>
      </c>
      <c r="BM1" s="30" t="s">
        <v>234</v>
      </c>
      <c r="BN1" s="30">
        <v>2022</v>
      </c>
      <c r="BO1" s="30" t="s">
        <v>238</v>
      </c>
      <c r="BP1" s="30" t="s">
        <v>311</v>
      </c>
      <c r="BQ1" s="30" t="s">
        <v>316</v>
      </c>
    </row>
    <row r="2" spans="1:69" ht="18.75" customHeight="1">
      <c r="A2" s="22" t="s">
        <v>100</v>
      </c>
      <c r="B2" s="41">
        <v>2517.5863900000036</v>
      </c>
      <c r="C2" s="41">
        <v>3965.5866600000013</v>
      </c>
      <c r="D2" s="41">
        <v>2722.5597199999925</v>
      </c>
      <c r="E2" s="41">
        <v>6169.9104799999977</v>
      </c>
      <c r="F2" s="41">
        <v>15375.643249999994</v>
      </c>
      <c r="G2" s="41">
        <v>3726</v>
      </c>
      <c r="H2" s="41">
        <v>3576</v>
      </c>
      <c r="I2" s="41">
        <v>9606</v>
      </c>
      <c r="J2" s="41">
        <v>13312</v>
      </c>
      <c r="K2" s="41">
        <v>30220</v>
      </c>
      <c r="L2" s="41">
        <v>17337</v>
      </c>
      <c r="M2" s="41">
        <v>14443</v>
      </c>
      <c r="N2" s="41">
        <v>16479</v>
      </c>
      <c r="O2" s="41">
        <v>9168.4</v>
      </c>
      <c r="P2" s="41">
        <v>57427.4</v>
      </c>
      <c r="Q2" s="41">
        <v>11227</v>
      </c>
      <c r="R2" s="41">
        <v>8942</v>
      </c>
      <c r="S2" s="41">
        <v>10486.368069999999</v>
      </c>
      <c r="T2" s="41">
        <v>13097.519651160001</v>
      </c>
      <c r="U2" s="41">
        <v>43752.887721159997</v>
      </c>
      <c r="V2" s="41">
        <v>9858.0402299999987</v>
      </c>
      <c r="W2" s="41">
        <v>14312.461679999999</v>
      </c>
      <c r="X2" s="41">
        <v>12325.059000000001</v>
      </c>
      <c r="Y2" s="41">
        <v>14034.712265984332</v>
      </c>
      <c r="Z2" s="41">
        <v>50530.27317598433</v>
      </c>
      <c r="AA2" s="41">
        <v>10292.01058</v>
      </c>
      <c r="AB2" s="41">
        <v>5789.7805326547987</v>
      </c>
      <c r="AC2" s="41">
        <v>4680.1758966090038</v>
      </c>
      <c r="AD2" s="41">
        <v>5012.1264459005251</v>
      </c>
      <c r="AE2" s="41">
        <v>25774.093455164329</v>
      </c>
      <c r="AF2" s="41">
        <v>7903.3989099999999</v>
      </c>
      <c r="AG2" s="41">
        <v>7536.4159199999995</v>
      </c>
      <c r="AH2" s="41">
        <v>5343.3449300000002</v>
      </c>
      <c r="AI2" s="41">
        <v>4283.4615399999993</v>
      </c>
      <c r="AJ2" s="41">
        <v>25066.621299999999</v>
      </c>
      <c r="AK2" s="41">
        <v>3255</v>
      </c>
      <c r="AL2" s="41">
        <v>5606</v>
      </c>
      <c r="AM2" s="41">
        <v>5084</v>
      </c>
      <c r="AN2" s="41">
        <v>7602</v>
      </c>
      <c r="AO2" s="41">
        <v>21547</v>
      </c>
      <c r="AP2" s="41">
        <v>7213</v>
      </c>
      <c r="AQ2" s="41">
        <v>15014</v>
      </c>
      <c r="AR2" s="41">
        <v>13739</v>
      </c>
      <c r="AS2" s="41">
        <f>SUM(AS3:AS5)</f>
        <v>12648.030220000001</v>
      </c>
      <c r="AT2" s="41">
        <f>SUM(AT3:AT5)</f>
        <v>48614.129350000003</v>
      </c>
      <c r="AU2" s="41">
        <v>8634</v>
      </c>
      <c r="AV2" s="41">
        <v>17486</v>
      </c>
      <c r="AW2" s="41">
        <f>SUM(AW3:AW5)</f>
        <v>17446</v>
      </c>
      <c r="AX2" s="41">
        <f>SUM(AX3:AX5)</f>
        <v>22042</v>
      </c>
      <c r="AY2" s="41">
        <f>SUM(AY3:AY5)</f>
        <v>65608</v>
      </c>
      <c r="AZ2" s="41">
        <v>14075</v>
      </c>
      <c r="BA2" s="41">
        <v>7361</v>
      </c>
      <c r="BB2" s="41">
        <v>9360</v>
      </c>
      <c r="BC2" s="41">
        <v>15389</v>
      </c>
      <c r="BD2" s="41">
        <v>46185</v>
      </c>
      <c r="BE2" s="41">
        <v>12545</v>
      </c>
      <c r="BF2" s="41">
        <v>29554</v>
      </c>
      <c r="BG2" s="41">
        <v>62738</v>
      </c>
      <c r="BH2" s="41">
        <v>64044</v>
      </c>
      <c r="BI2" s="41">
        <v>168881</v>
      </c>
      <c r="BJ2" s="41">
        <v>40835</v>
      </c>
      <c r="BK2" s="41">
        <v>56004</v>
      </c>
      <c r="BL2" s="41">
        <v>63697</v>
      </c>
      <c r="BM2" s="41">
        <v>72607</v>
      </c>
      <c r="BN2" s="41">
        <v>233143</v>
      </c>
      <c r="BO2" s="41">
        <v>50998</v>
      </c>
      <c r="BP2" s="41">
        <v>74524</v>
      </c>
      <c r="BQ2" s="41">
        <v>47712</v>
      </c>
    </row>
    <row r="3" spans="1:69">
      <c r="A3" s="42" t="s">
        <v>101</v>
      </c>
      <c r="B3" s="39">
        <v>1688.9750400000003</v>
      </c>
      <c r="C3" s="39">
        <v>2097.0335300000042</v>
      </c>
      <c r="D3" s="39">
        <v>1323.712839999991</v>
      </c>
      <c r="E3" s="39">
        <v>2908.4010000000017</v>
      </c>
      <c r="F3" s="39">
        <v>8018.1224099999972</v>
      </c>
      <c r="G3" s="39">
        <v>2206</v>
      </c>
      <c r="H3" s="39">
        <v>2133</v>
      </c>
      <c r="I3" s="39">
        <v>7879</v>
      </c>
      <c r="J3" s="39">
        <v>11134</v>
      </c>
      <c r="K3" s="39">
        <v>23352</v>
      </c>
      <c r="L3" s="39">
        <v>13578</v>
      </c>
      <c r="M3" s="39">
        <v>7415</v>
      </c>
      <c r="N3" s="39">
        <v>10306</v>
      </c>
      <c r="O3" s="39">
        <v>6050</v>
      </c>
      <c r="P3" s="39">
        <v>37349</v>
      </c>
      <c r="Q3" s="39">
        <v>2388</v>
      </c>
      <c r="R3" s="39">
        <v>4151</v>
      </c>
      <c r="S3" s="39">
        <v>3623.4127600000002</v>
      </c>
      <c r="T3" s="39">
        <v>5603.0473500000007</v>
      </c>
      <c r="U3" s="39">
        <v>15765.46011</v>
      </c>
      <c r="V3" s="39">
        <v>3181.97714</v>
      </c>
      <c r="W3" s="39">
        <v>2533.767409999999</v>
      </c>
      <c r="X3" s="39">
        <v>1346.8563100000006</v>
      </c>
      <c r="Y3" s="39">
        <v>2713.2700600000016</v>
      </c>
      <c r="Z3" s="39">
        <v>9775.8709200000012</v>
      </c>
      <c r="AA3" s="39">
        <v>467.69451000000004</v>
      </c>
      <c r="AB3" s="39">
        <v>1571.5468700000001</v>
      </c>
      <c r="AC3" s="39">
        <v>1157.7339400000003</v>
      </c>
      <c r="AD3" s="39">
        <v>262.40597000000002</v>
      </c>
      <c r="AE3" s="39">
        <v>3459.3812900000003</v>
      </c>
      <c r="AF3" s="39">
        <v>4182.5145400000001</v>
      </c>
      <c r="AG3" s="39">
        <v>761.79362999999967</v>
      </c>
      <c r="AH3" s="39">
        <v>856.4929199999998</v>
      </c>
      <c r="AI3" s="39">
        <v>901.60624999999993</v>
      </c>
      <c r="AJ3" s="39">
        <v>6702.4073399999997</v>
      </c>
      <c r="AK3" s="39">
        <v>1181</v>
      </c>
      <c r="AL3" s="39">
        <v>1976.4179999999999</v>
      </c>
      <c r="AM3" s="39">
        <v>1797.5859899999998</v>
      </c>
      <c r="AN3" s="39">
        <v>1969.5025600000001</v>
      </c>
      <c r="AO3" s="39">
        <v>7423</v>
      </c>
      <c r="AP3" s="39">
        <v>3411.0709700000007</v>
      </c>
      <c r="AQ3" s="39">
        <v>3704.7307799999999</v>
      </c>
      <c r="AR3" s="39">
        <v>2247</v>
      </c>
      <c r="AS3" s="39">
        <v>1433</v>
      </c>
      <c r="AT3" s="39">
        <v>10795.801750000001</v>
      </c>
      <c r="AU3" s="39">
        <v>134</v>
      </c>
      <c r="AV3" s="39">
        <v>2209</v>
      </c>
      <c r="AW3" s="39">
        <v>5538</v>
      </c>
      <c r="AX3" s="39">
        <v>215</v>
      </c>
      <c r="AY3" s="39">
        <v>8096</v>
      </c>
      <c r="AZ3" s="39">
        <v>3952</v>
      </c>
      <c r="BA3" s="39">
        <v>955</v>
      </c>
      <c r="BB3" s="39">
        <v>955</v>
      </c>
      <c r="BC3" s="39">
        <v>6253</v>
      </c>
      <c r="BD3" s="39">
        <v>12115</v>
      </c>
      <c r="BE3" s="39">
        <v>3805</v>
      </c>
      <c r="BF3" s="39">
        <v>11125</v>
      </c>
      <c r="BG3" s="39">
        <v>31014</v>
      </c>
      <c r="BH3" s="39">
        <v>42063</v>
      </c>
      <c r="BI3" s="39">
        <v>88007</v>
      </c>
      <c r="BJ3" s="39">
        <v>10917</v>
      </c>
      <c r="BK3" s="39">
        <v>23297</v>
      </c>
      <c r="BL3" s="39">
        <v>31062</v>
      </c>
      <c r="BM3" s="39">
        <v>28097</v>
      </c>
      <c r="BN3" s="39">
        <v>93373</v>
      </c>
      <c r="BO3" s="39">
        <v>7076</v>
      </c>
      <c r="BP3" s="39">
        <v>31955</v>
      </c>
      <c r="BQ3" s="39">
        <v>21659</v>
      </c>
    </row>
    <row r="4" spans="1:69">
      <c r="A4" s="42" t="s">
        <v>102</v>
      </c>
      <c r="B4" s="39">
        <v>711.89992000000257</v>
      </c>
      <c r="C4" s="39">
        <v>977.61388999999872</v>
      </c>
      <c r="D4" s="39">
        <v>1176.22631</v>
      </c>
      <c r="E4" s="39">
        <v>2906.3893099999968</v>
      </c>
      <c r="F4" s="39">
        <v>5772.1294299999981</v>
      </c>
      <c r="G4" s="39">
        <v>1313</v>
      </c>
      <c r="H4" s="39">
        <v>1213</v>
      </c>
      <c r="I4" s="39">
        <v>1455</v>
      </c>
      <c r="J4" s="39">
        <v>2101</v>
      </c>
      <c r="K4" s="39">
        <v>6082</v>
      </c>
      <c r="L4" s="39">
        <v>3553</v>
      </c>
      <c r="M4" s="39">
        <v>6775</v>
      </c>
      <c r="N4" s="39">
        <v>5399</v>
      </c>
      <c r="O4" s="39">
        <v>2690.3999999999996</v>
      </c>
      <c r="P4" s="39">
        <v>18417.400000000001</v>
      </c>
      <c r="Q4" s="39">
        <v>8032</v>
      </c>
      <c r="R4" s="39">
        <v>3974</v>
      </c>
      <c r="S4" s="39">
        <v>6197</v>
      </c>
      <c r="T4" s="39">
        <v>7041</v>
      </c>
      <c r="U4" s="39">
        <v>25244</v>
      </c>
      <c r="V4" s="39">
        <v>6086</v>
      </c>
      <c r="W4" s="39">
        <v>10028</v>
      </c>
      <c r="X4" s="39">
        <v>8877</v>
      </c>
      <c r="Y4" s="39">
        <v>10596</v>
      </c>
      <c r="Z4" s="39">
        <v>35587</v>
      </c>
      <c r="AA4" s="39">
        <v>7496</v>
      </c>
      <c r="AB4" s="39">
        <v>4083</v>
      </c>
      <c r="AC4" s="39">
        <v>3241</v>
      </c>
      <c r="AD4" s="39">
        <v>4429</v>
      </c>
      <c r="AE4" s="39">
        <v>19249</v>
      </c>
      <c r="AF4" s="39">
        <v>1873</v>
      </c>
      <c r="AG4" s="39">
        <v>3289</v>
      </c>
      <c r="AH4" s="39">
        <v>3173.9261299999998</v>
      </c>
      <c r="AI4" s="39">
        <v>2729.6861699999999</v>
      </c>
      <c r="AJ4" s="39">
        <v>11065.612300000001</v>
      </c>
      <c r="AK4" s="39">
        <v>1679.24341</v>
      </c>
      <c r="AL4" s="39">
        <v>2265</v>
      </c>
      <c r="AM4" s="39">
        <v>2517</v>
      </c>
      <c r="AN4" s="39">
        <v>5188</v>
      </c>
      <c r="AO4" s="39">
        <v>11151</v>
      </c>
      <c r="AP4" s="39">
        <v>2330</v>
      </c>
      <c r="AQ4" s="39">
        <v>7377</v>
      </c>
      <c r="AR4" s="39">
        <v>6417</v>
      </c>
      <c r="AS4" s="39">
        <v>4133</v>
      </c>
      <c r="AT4" s="39">
        <v>20257</v>
      </c>
      <c r="AU4" s="39">
        <v>3744</v>
      </c>
      <c r="AV4" s="39">
        <v>4280</v>
      </c>
      <c r="AW4" s="39">
        <v>5762</v>
      </c>
      <c r="AX4" s="39">
        <v>19698</v>
      </c>
      <c r="AY4" s="39">
        <v>33484</v>
      </c>
      <c r="AZ4" s="39">
        <v>7886</v>
      </c>
      <c r="BA4" s="39">
        <v>5831</v>
      </c>
      <c r="BB4" s="39">
        <v>6709</v>
      </c>
      <c r="BC4" s="39">
        <v>8721</v>
      </c>
      <c r="BD4" s="39">
        <v>29147</v>
      </c>
      <c r="BE4" s="39">
        <v>7972</v>
      </c>
      <c r="BF4" s="39">
        <v>16877</v>
      </c>
      <c r="BG4" s="39">
        <v>24112</v>
      </c>
      <c r="BH4" s="39">
        <v>16513</v>
      </c>
      <c r="BI4" s="39">
        <v>65474</v>
      </c>
      <c r="BJ4" s="39">
        <v>27698</v>
      </c>
      <c r="BK4" s="39">
        <v>27255</v>
      </c>
      <c r="BL4" s="39">
        <v>24191</v>
      </c>
      <c r="BM4" s="39">
        <v>38290</v>
      </c>
      <c r="BN4" s="39">
        <v>117434</v>
      </c>
      <c r="BO4" s="39">
        <v>35237</v>
      </c>
      <c r="BP4" s="39">
        <v>36023</v>
      </c>
      <c r="BQ4" s="39">
        <v>22436</v>
      </c>
    </row>
    <row r="5" spans="1:69">
      <c r="A5" s="43" t="s">
        <v>103</v>
      </c>
      <c r="B5" s="44">
        <v>116.71143000000075</v>
      </c>
      <c r="C5" s="44">
        <v>890.93923999999834</v>
      </c>
      <c r="D5" s="44">
        <v>222.62057000000146</v>
      </c>
      <c r="E5" s="44">
        <v>355.12016999999923</v>
      </c>
      <c r="F5" s="44">
        <v>1585.3914099999997</v>
      </c>
      <c r="G5" s="44">
        <v>207</v>
      </c>
      <c r="H5" s="44">
        <v>230</v>
      </c>
      <c r="I5" s="44">
        <v>272</v>
      </c>
      <c r="J5" s="44">
        <v>77</v>
      </c>
      <c r="K5" s="44">
        <v>786</v>
      </c>
      <c r="L5" s="44">
        <v>206</v>
      </c>
      <c r="M5" s="44">
        <v>253</v>
      </c>
      <c r="N5" s="44">
        <v>774</v>
      </c>
      <c r="O5" s="44">
        <v>428</v>
      </c>
      <c r="P5" s="44">
        <v>1661</v>
      </c>
      <c r="Q5" s="44">
        <v>807</v>
      </c>
      <c r="R5" s="44">
        <v>817</v>
      </c>
      <c r="S5" s="44">
        <v>665.95531000000005</v>
      </c>
      <c r="T5" s="44">
        <v>453.47230116000003</v>
      </c>
      <c r="U5" s="44">
        <v>2743.4276111600002</v>
      </c>
      <c r="V5" s="44">
        <v>590.06308999999999</v>
      </c>
      <c r="W5" s="44">
        <v>1750.6942699999997</v>
      </c>
      <c r="X5" s="44">
        <v>2101.2026900000001</v>
      </c>
      <c r="Y5" s="44">
        <v>725.44220598432935</v>
      </c>
      <c r="Z5" s="44">
        <v>5167.4022559843288</v>
      </c>
      <c r="AA5" s="44">
        <v>2328.3160700000003</v>
      </c>
      <c r="AB5" s="44">
        <v>135.23366265479854</v>
      </c>
      <c r="AC5" s="44">
        <v>281.4419566090038</v>
      </c>
      <c r="AD5" s="44">
        <v>320.72047590052523</v>
      </c>
      <c r="AE5" s="44">
        <v>3065.7121651643279</v>
      </c>
      <c r="AF5" s="44">
        <v>1847.8843699999998</v>
      </c>
      <c r="AG5" s="44">
        <v>3485.6222899999993</v>
      </c>
      <c r="AH5" s="44">
        <v>1312.9258800000007</v>
      </c>
      <c r="AI5" s="44">
        <v>652.16911999999957</v>
      </c>
      <c r="AJ5" s="44">
        <v>7298.6016599999994</v>
      </c>
      <c r="AK5" s="44">
        <v>394.01076999999998</v>
      </c>
      <c r="AL5" s="44">
        <v>1364.84845</v>
      </c>
      <c r="AM5" s="44">
        <v>769.70060000000024</v>
      </c>
      <c r="AN5" s="44">
        <v>444.60260999999969</v>
      </c>
      <c r="AO5" s="44">
        <v>2973</v>
      </c>
      <c r="AP5" s="44">
        <v>1471.88984</v>
      </c>
      <c r="AQ5" s="44">
        <v>3932.0937000000004</v>
      </c>
      <c r="AR5" s="44">
        <v>5075</v>
      </c>
      <c r="AS5" s="44">
        <v>7082.0302200000006</v>
      </c>
      <c r="AT5" s="44">
        <v>17561.327600000001</v>
      </c>
      <c r="AU5" s="44">
        <v>4756</v>
      </c>
      <c r="AV5" s="44">
        <v>10997</v>
      </c>
      <c r="AW5" s="44">
        <v>6146</v>
      </c>
      <c r="AX5" s="44">
        <v>2129</v>
      </c>
      <c r="AY5" s="44">
        <v>24028</v>
      </c>
      <c r="AZ5" s="44">
        <v>2237</v>
      </c>
      <c r="BA5" s="44">
        <v>575</v>
      </c>
      <c r="BB5" s="44">
        <v>1696</v>
      </c>
      <c r="BC5" s="44">
        <v>415</v>
      </c>
      <c r="BD5" s="44">
        <v>4923</v>
      </c>
      <c r="BE5" s="44">
        <v>768</v>
      </c>
      <c r="BF5" s="44">
        <v>1552</v>
      </c>
      <c r="BG5" s="44">
        <v>7612</v>
      </c>
      <c r="BH5" s="44">
        <v>5468</v>
      </c>
      <c r="BI5" s="44">
        <v>15400</v>
      </c>
      <c r="BJ5" s="44">
        <v>2220</v>
      </c>
      <c r="BK5" s="44">
        <v>5452</v>
      </c>
      <c r="BL5" s="44">
        <v>8444</v>
      </c>
      <c r="BM5" s="44">
        <v>6220</v>
      </c>
      <c r="BN5" s="44">
        <v>22336</v>
      </c>
      <c r="BO5" s="44">
        <v>8685</v>
      </c>
      <c r="BP5" s="44">
        <v>6546</v>
      </c>
      <c r="BQ5" s="44">
        <v>3617</v>
      </c>
    </row>
    <row r="6" spans="1:69">
      <c r="A6" s="4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:O5"/>
    </sheetView>
  </sheetViews>
  <sheetFormatPr defaultColWidth="9.140625" defaultRowHeight="15"/>
  <cols>
    <col min="1" max="1" width="26.28515625" style="46" bestFit="1" customWidth="1"/>
    <col min="2" max="11" width="9.140625" style="46" customWidth="1"/>
    <col min="12" max="16384" width="9.140625" style="46"/>
  </cols>
  <sheetData>
    <row r="1" spans="1:15" ht="24.95" customHeight="1">
      <c r="A1" s="6" t="s">
        <v>137</v>
      </c>
      <c r="B1" s="8" t="s">
        <v>16</v>
      </c>
      <c r="C1" s="8" t="s">
        <v>20</v>
      </c>
      <c r="D1" s="8" t="s">
        <v>24</v>
      </c>
      <c r="E1" s="8" t="s">
        <v>28</v>
      </c>
      <c r="F1" s="8" t="s">
        <v>32</v>
      </c>
      <c r="G1" s="8" t="s">
        <v>4</v>
      </c>
      <c r="H1" s="8" t="s">
        <v>5</v>
      </c>
      <c r="I1" s="8" t="s">
        <v>131</v>
      </c>
      <c r="J1" s="8" t="s">
        <v>148</v>
      </c>
      <c r="K1" s="157" t="s">
        <v>174</v>
      </c>
      <c r="L1" s="157" t="s">
        <v>195</v>
      </c>
      <c r="M1" s="157" t="s">
        <v>215</v>
      </c>
      <c r="N1" s="157" t="s">
        <v>234</v>
      </c>
    </row>
    <row r="2" spans="1:15">
      <c r="A2" s="93" t="s">
        <v>138</v>
      </c>
      <c r="B2" s="94">
        <v>92820.500000000058</v>
      </c>
      <c r="C2" s="94">
        <v>113670.999998824</v>
      </c>
      <c r="D2" s="94">
        <v>128205</v>
      </c>
      <c r="E2" s="94">
        <v>148490</v>
      </c>
      <c r="F2" s="94">
        <v>148070</v>
      </c>
      <c r="G2" s="94">
        <v>141288</v>
      </c>
      <c r="H2" s="94">
        <v>151326</v>
      </c>
      <c r="I2" s="94">
        <v>173633</v>
      </c>
      <c r="J2" s="94">
        <v>191280</v>
      </c>
      <c r="K2" s="94">
        <v>223102</v>
      </c>
      <c r="L2" s="94">
        <v>92109</v>
      </c>
      <c r="M2" s="94">
        <v>468524</v>
      </c>
      <c r="N2" s="94">
        <v>550127</v>
      </c>
      <c r="O2" s="46">
        <f>N2/B2</f>
        <v>5.926783415301573</v>
      </c>
    </row>
    <row r="3" spans="1:15">
      <c r="A3" s="95" t="s">
        <v>139</v>
      </c>
      <c r="B3" s="94">
        <v>-24755</v>
      </c>
      <c r="C3" s="94">
        <v>-33839</v>
      </c>
      <c r="D3" s="94">
        <v>-36630</v>
      </c>
      <c r="E3" s="94">
        <v>-45562</v>
      </c>
      <c r="F3" s="94">
        <v>-48735</v>
      </c>
      <c r="G3" s="94">
        <v>-44894</v>
      </c>
      <c r="H3" s="94">
        <v>-40851</v>
      </c>
      <c r="I3" s="94">
        <v>-28463</v>
      </c>
      <c r="J3" s="94">
        <v>-27354</v>
      </c>
      <c r="K3" s="94">
        <v>-42787</v>
      </c>
      <c r="L3" s="94">
        <v>-5974</v>
      </c>
      <c r="M3" s="94">
        <v>-60134</v>
      </c>
      <c r="N3" s="94">
        <v>-50333</v>
      </c>
    </row>
    <row r="4" spans="1:15">
      <c r="A4" s="96" t="s">
        <v>140</v>
      </c>
      <c r="B4" s="97">
        <v>68065.500000000058</v>
      </c>
      <c r="C4" s="97">
        <v>79831.999998824002</v>
      </c>
      <c r="D4" s="97">
        <v>91575</v>
      </c>
      <c r="E4" s="97">
        <v>102928</v>
      </c>
      <c r="F4" s="97">
        <v>99335</v>
      </c>
      <c r="G4" s="97">
        <v>96394</v>
      </c>
      <c r="H4" s="97">
        <v>110475</v>
      </c>
      <c r="I4" s="97">
        <v>145170</v>
      </c>
      <c r="J4" s="97">
        <v>163926</v>
      </c>
      <c r="K4" s="97">
        <v>180315</v>
      </c>
      <c r="L4" s="97">
        <v>86135</v>
      </c>
      <c r="M4" s="97">
        <v>408390</v>
      </c>
      <c r="N4" s="97">
        <v>499794</v>
      </c>
    </row>
    <row r="5" spans="1:15">
      <c r="A5" s="98" t="s">
        <v>141</v>
      </c>
      <c r="B5" s="94">
        <v>141611</v>
      </c>
      <c r="C5" s="94">
        <v>191720</v>
      </c>
      <c r="D5" s="94">
        <v>235778</v>
      </c>
      <c r="E5" s="94">
        <v>290975</v>
      </c>
      <c r="F5" s="94">
        <v>304546</v>
      </c>
      <c r="G5" s="94">
        <v>327005</v>
      </c>
      <c r="H5" s="94">
        <v>340528</v>
      </c>
      <c r="I5" s="94">
        <v>342283</v>
      </c>
      <c r="J5" s="94">
        <v>412461</v>
      </c>
      <c r="K5" s="94">
        <v>419220</v>
      </c>
      <c r="L5" s="94">
        <v>331768</v>
      </c>
      <c r="M5" s="94">
        <v>416694</v>
      </c>
      <c r="N5" s="94">
        <v>737847</v>
      </c>
      <c r="O5" s="46">
        <f>N5/B5</f>
        <v>5.2103791372139172</v>
      </c>
    </row>
    <row r="6" spans="1:15">
      <c r="A6" s="164" t="s">
        <v>183</v>
      </c>
      <c r="B6" s="94">
        <v>132402</v>
      </c>
      <c r="C6" s="94">
        <v>179589</v>
      </c>
      <c r="D6" s="94">
        <v>208756</v>
      </c>
      <c r="E6" s="94">
        <v>247498</v>
      </c>
      <c r="F6" s="94">
        <v>277913</v>
      </c>
      <c r="G6" s="94">
        <v>280528</v>
      </c>
      <c r="H6" s="94">
        <v>315304</v>
      </c>
      <c r="I6" s="94">
        <v>336954</v>
      </c>
      <c r="J6" s="94">
        <v>382728</v>
      </c>
      <c r="K6" s="94">
        <v>413412</v>
      </c>
      <c r="L6" s="94">
        <v>598824</v>
      </c>
      <c r="M6" s="94">
        <v>790302</v>
      </c>
      <c r="N6" s="94">
        <v>867582</v>
      </c>
    </row>
    <row r="7" spans="1:15">
      <c r="A7" s="164" t="s">
        <v>79</v>
      </c>
      <c r="B7" s="94">
        <v>48862</v>
      </c>
      <c r="C7" s="94">
        <v>57384</v>
      </c>
      <c r="D7" s="94">
        <v>76133</v>
      </c>
      <c r="E7" s="94">
        <v>85108</v>
      </c>
      <c r="F7" s="94">
        <v>98131</v>
      </c>
      <c r="G7" s="94">
        <v>106951</v>
      </c>
      <c r="H7" s="94">
        <v>110478</v>
      </c>
      <c r="I7" s="94">
        <v>113489</v>
      </c>
      <c r="J7" s="94">
        <v>150861</v>
      </c>
      <c r="K7" s="94">
        <v>179499</v>
      </c>
      <c r="L7" s="94">
        <v>290896</v>
      </c>
      <c r="M7" s="94">
        <v>450487</v>
      </c>
      <c r="N7" s="94">
        <v>772060</v>
      </c>
    </row>
    <row r="8" spans="1:15">
      <c r="A8" s="164" t="s">
        <v>91</v>
      </c>
      <c r="B8" s="94">
        <v>-28744</v>
      </c>
      <c r="C8" s="94">
        <v>-37286</v>
      </c>
      <c r="D8" s="94">
        <v>-35507</v>
      </c>
      <c r="E8" s="94">
        <v>-34859</v>
      </c>
      <c r="F8" s="94">
        <v>-70315</v>
      </c>
      <c r="G8" s="94">
        <v>-64881</v>
      </c>
      <c r="H8" s="94">
        <v>-66445</v>
      </c>
      <c r="I8" s="94">
        <v>-104416</v>
      </c>
      <c r="J8" s="94">
        <v>-110121</v>
      </c>
      <c r="K8" s="94">
        <v>-134967</v>
      </c>
      <c r="L8" s="94">
        <v>-399189</v>
      </c>
      <c r="M8" s="94">
        <v>-574713</v>
      </c>
      <c r="N8" s="94">
        <v>-671662</v>
      </c>
    </row>
    <row r="9" spans="1:15">
      <c r="A9" s="164" t="s">
        <v>103</v>
      </c>
      <c r="B9" s="94">
        <v>-10909</v>
      </c>
      <c r="C9" s="94">
        <v>-7967</v>
      </c>
      <c r="D9" s="94">
        <v>-13604</v>
      </c>
      <c r="E9" s="94">
        <v>-6772</v>
      </c>
      <c r="F9" s="94">
        <v>-1183</v>
      </c>
      <c r="G9" s="94">
        <v>4407</v>
      </c>
      <c r="H9" s="94">
        <v>-18809</v>
      </c>
      <c r="I9" s="94">
        <v>-3744</v>
      </c>
      <c r="J9" s="94">
        <v>-11007</v>
      </c>
      <c r="K9" s="94">
        <v>-38724</v>
      </c>
      <c r="L9" s="94">
        <v>-158763</v>
      </c>
      <c r="M9" s="94">
        <v>-249382</v>
      </c>
      <c r="N9" s="94">
        <v>-230133</v>
      </c>
    </row>
    <row r="10" spans="1:15">
      <c r="A10" s="98" t="s">
        <v>142</v>
      </c>
      <c r="B10" s="94">
        <v>36148</v>
      </c>
      <c r="C10" s="94">
        <v>61434</v>
      </c>
      <c r="D10" s="94">
        <v>108912</v>
      </c>
      <c r="E10" s="94">
        <v>135657</v>
      </c>
      <c r="F10" s="94">
        <v>165843</v>
      </c>
      <c r="G10" s="94">
        <v>164322</v>
      </c>
      <c r="H10" s="94">
        <v>159918</v>
      </c>
      <c r="I10" s="94">
        <v>149754</v>
      </c>
      <c r="J10" s="94">
        <v>153693</v>
      </c>
      <c r="K10" s="94">
        <v>382146</v>
      </c>
      <c r="L10" s="94">
        <v>1149183</v>
      </c>
      <c r="M10" s="94">
        <v>1421648</v>
      </c>
      <c r="N10" s="94">
        <v>1958156</v>
      </c>
    </row>
    <row r="11" spans="1:15">
      <c r="A11" s="98" t="s">
        <v>143</v>
      </c>
      <c r="B11" s="94">
        <v>8492</v>
      </c>
      <c r="C11" s="94">
        <v>6804.5691565369998</v>
      </c>
      <c r="D11" s="94">
        <v>7853</v>
      </c>
      <c r="E11" s="94">
        <v>9602</v>
      </c>
      <c r="F11" s="94">
        <v>7889</v>
      </c>
      <c r="G11" s="94">
        <v>25138</v>
      </c>
      <c r="H11" s="94">
        <v>32596</v>
      </c>
      <c r="I11" s="94">
        <v>33375</v>
      </c>
      <c r="J11" s="94">
        <v>31847</v>
      </c>
      <c r="K11" s="94">
        <v>34756</v>
      </c>
      <c r="L11" s="94">
        <v>37862</v>
      </c>
      <c r="M11" s="94">
        <v>207667</v>
      </c>
      <c r="N11" s="94">
        <v>198393</v>
      </c>
    </row>
    <row r="12" spans="1:15">
      <c r="A12" s="99" t="s">
        <v>144</v>
      </c>
      <c r="B12" s="97">
        <v>186251</v>
      </c>
      <c r="C12" s="97">
        <v>259957.10267288244</v>
      </c>
      <c r="D12" s="97">
        <v>352543</v>
      </c>
      <c r="E12" s="97">
        <v>436234</v>
      </c>
      <c r="F12" s="97">
        <v>478278</v>
      </c>
      <c r="G12" s="97">
        <v>516465</v>
      </c>
      <c r="H12" s="97">
        <v>533042</v>
      </c>
      <c r="I12" s="97">
        <v>525412</v>
      </c>
      <c r="J12" s="97">
        <v>598001</v>
      </c>
      <c r="K12" s="97">
        <v>836122</v>
      </c>
      <c r="L12" s="97">
        <v>1518813</v>
      </c>
      <c r="M12" s="97">
        <v>2046009</v>
      </c>
      <c r="N12" s="97">
        <v>2894396</v>
      </c>
    </row>
    <row r="13" spans="1:15">
      <c r="A13" s="100" t="s">
        <v>145</v>
      </c>
      <c r="B13" s="97">
        <v>155060.5</v>
      </c>
      <c r="C13" s="97">
        <v>223104.05133644122</v>
      </c>
      <c r="D13" s="97">
        <v>306250.05133644119</v>
      </c>
      <c r="E13" s="97">
        <v>394388.5</v>
      </c>
      <c r="F13" s="97">
        <v>457256</v>
      </c>
      <c r="G13" s="97">
        <v>497371.5</v>
      </c>
      <c r="H13" s="97">
        <v>524753.5</v>
      </c>
      <c r="I13" s="97">
        <v>529227</v>
      </c>
      <c r="J13" s="97">
        <v>561706.5</v>
      </c>
      <c r="K13" s="97">
        <v>717061.5</v>
      </c>
      <c r="L13" s="97">
        <v>1177467.5</v>
      </c>
      <c r="M13" s="97">
        <v>1782411</v>
      </c>
      <c r="N13" s="97">
        <v>2470202.5</v>
      </c>
    </row>
    <row r="14" spans="1:15">
      <c r="A14" s="101" t="s">
        <v>146</v>
      </c>
      <c r="B14" s="102">
        <v>0.43896092170475431</v>
      </c>
      <c r="C14" s="102">
        <v>0.35782407141696065</v>
      </c>
      <c r="D14" s="102">
        <v>0.29902035803872318</v>
      </c>
      <c r="E14" s="102">
        <v>0.26098124057876942</v>
      </c>
      <c r="F14" s="102">
        <v>0.21724154521755865</v>
      </c>
      <c r="G14" s="102">
        <v>0.19380684257139782</v>
      </c>
      <c r="H14" s="102">
        <v>0.21052741906437974</v>
      </c>
      <c r="I14" s="102">
        <v>0.27430573270071257</v>
      </c>
      <c r="J14" s="102">
        <v>0.29183568286996858</v>
      </c>
      <c r="K14" s="102">
        <v>0.25146378657897545</v>
      </c>
      <c r="L14" s="102">
        <v>7.3152762178149297E-2</v>
      </c>
      <c r="M14" s="102">
        <v>0.22912223948348615</v>
      </c>
      <c r="N14" s="102">
        <v>0.20232916127321546</v>
      </c>
    </row>
    <row r="15" spans="1:15" ht="15" customHeight="1"/>
    <row r="16" spans="1:15" ht="135">
      <c r="A16" s="166" t="s">
        <v>191</v>
      </c>
      <c r="B16" s="166"/>
      <c r="C16" s="166"/>
      <c r="D16" s="166"/>
      <c r="E16" s="166"/>
      <c r="F16" s="166"/>
      <c r="G16" s="166"/>
      <c r="H16" s="166"/>
    </row>
    <row r="17" spans="1:8">
      <c r="A17" s="166"/>
      <c r="B17" s="166"/>
      <c r="C17" s="166"/>
      <c r="D17" s="166"/>
      <c r="E17" s="166"/>
      <c r="F17" s="166"/>
      <c r="G17" s="166"/>
      <c r="H17" s="166"/>
    </row>
    <row r="18" spans="1:8">
      <c r="A18" s="166"/>
      <c r="B18" s="166"/>
      <c r="C18" s="166"/>
      <c r="D18" s="166"/>
      <c r="E18" s="166"/>
      <c r="F18" s="166"/>
      <c r="G18" s="166"/>
      <c r="H18" s="166"/>
    </row>
    <row r="19" spans="1:8">
      <c r="A19" s="166"/>
      <c r="B19" s="166"/>
      <c r="C19" s="166"/>
      <c r="D19" s="166"/>
      <c r="E19" s="166"/>
      <c r="F19" s="166"/>
      <c r="G19" s="166"/>
      <c r="H19" s="16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2152b9-bef9-42b5-aa43-4b3eb9e7e70d">
      <Terms xmlns="http://schemas.microsoft.com/office/infopath/2007/PartnerControls"/>
    </lcf76f155ced4ddcb4097134ff3c332f>
    <TaxCatchAll xmlns="592b2705-fb96-40f2-be70-275d4695666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F22B94D21DCE4197344D3894A42616" ma:contentTypeVersion="12" ma:contentTypeDescription="Crie um novo documento." ma:contentTypeScope="" ma:versionID="0afc2ccb673a7dde8dd3508999913c41">
  <xsd:schema xmlns:xsd="http://www.w3.org/2001/XMLSchema" xmlns:xs="http://www.w3.org/2001/XMLSchema" xmlns:p="http://schemas.microsoft.com/office/2006/metadata/properties" xmlns:ns2="692152b9-bef9-42b5-aa43-4b3eb9e7e70d" xmlns:ns3="592b2705-fb96-40f2-be70-275d46956669" targetNamespace="http://schemas.microsoft.com/office/2006/metadata/properties" ma:root="true" ma:fieldsID="7b538212be63b004936c56aa72c2655a" ns2:_="" ns3:_="">
    <xsd:import namespace="692152b9-bef9-42b5-aa43-4b3eb9e7e70d"/>
    <xsd:import namespace="592b2705-fb96-40f2-be70-275d46956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152b9-bef9-42b5-aa43-4b3eb9e7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c76ca8-47e2-420a-8c60-0c11176565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b2705-fb96-40f2-be70-275d4695666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1eddbc-c09a-400a-b973-8bc46c192b90}" ma:internalName="TaxCatchAll" ma:showField="CatchAllData" ma:web="592b2705-fb96-40f2-be70-275d46956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06601-D511-4C49-A88F-6839D51AC19B}">
  <ds:schemaRefs>
    <ds:schemaRef ds:uri="http://schemas.microsoft.com/office/2006/metadata/properties"/>
    <ds:schemaRef ds:uri="http://schemas.microsoft.com/office/infopath/2007/PartnerControls"/>
    <ds:schemaRef ds:uri="692152b9-bef9-42b5-aa43-4b3eb9e7e70d"/>
    <ds:schemaRef ds:uri="592b2705-fb96-40f2-be70-275d46956669"/>
  </ds:schemaRefs>
</ds:datastoreItem>
</file>

<file path=customXml/itemProps2.xml><?xml version="1.0" encoding="utf-8"?>
<ds:datastoreItem xmlns:ds="http://schemas.openxmlformats.org/officeDocument/2006/customXml" ds:itemID="{EC35B972-D0D3-4FD6-9064-76A11E4C2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152b9-bef9-42b5-aa43-4b3eb9e7e70d"/>
    <ds:schemaRef ds:uri="592b2705-fb96-40f2-be70-275d46956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CBACF1-7591-4036-B65D-11C5AE1DBB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Capa</vt:lpstr>
      <vt:lpstr>Indicadores</vt:lpstr>
      <vt:lpstr>Receita Bruta</vt:lpstr>
      <vt:lpstr>Histórico de Lojas</vt:lpstr>
      <vt:lpstr>Balanço Patrimonial</vt:lpstr>
      <vt:lpstr>DRE</vt:lpstr>
      <vt:lpstr>DFC</vt:lpstr>
      <vt:lpstr>CAPEX</vt:lpstr>
      <vt:lpstr>ROIC</vt:lpstr>
      <vt:lpstr>CCC</vt:lpstr>
      <vt:lpstr>Dividendos</vt:lpstr>
      <vt:lpstr>Marcas e Canais</vt:lpstr>
      <vt:lpstr>DFC!Print_Area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Lucas Macoris</cp:lastModifiedBy>
  <dcterms:created xsi:type="dcterms:W3CDTF">2017-02-22T18:39:14Z</dcterms:created>
  <dcterms:modified xsi:type="dcterms:W3CDTF">2024-02-26T00:13:17Z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0x01010072F22B94D21DCE4197344D3894A42616</vt:lpwstr>
  </property>
  <property fmtid="{D5CDD505-2E9C-101B-9397-08002B2CF9AE}" pid="3" name="Order">
    <vt:r8>4202800</vt:r8>
  </property>
  <property fmtid="{D5CDD505-2E9C-101B-9397-08002B2CF9AE}" pid="4" name="MediaServiceImageTags">
    <vt:lpwstr/>
  </property>
</Properties>
</file>