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5 - Financial Analysis/Exercises/"/>
    </mc:Choice>
  </mc:AlternateContent>
  <xr:revisionPtr revIDLastSave="13" documentId="8_{E0C19088-C14D-4344-AE6A-593A4F3D1AAA}" xr6:coauthVersionLast="47" xr6:coauthVersionMax="47" xr10:uidLastSave="{53B47AB6-9112-4332-B485-FDAB43B087A0}"/>
  <bookViews>
    <workbookView xWindow="-120" yWindow="-120" windowWidth="29040" windowHeight="15840" tabRatio="727" firstSheet="4" activeTab="6" xr2:uid="{00000000-000D-0000-FFFF-FFFF00000000}"/>
  </bookViews>
  <sheets>
    <sheet name="Capa" sheetId="14" state="hidden" r:id="rId1"/>
    <sheet name="Indicadores" sheetId="1" state="hidden" r:id="rId2"/>
    <sheet name="Receita Bruta" sheetId="3" state="hidden" r:id="rId3"/>
    <sheet name="Histórico de Lojas" sheetId="4" state="hidden" r:id="rId4"/>
    <sheet name="Balanço Patrimonial" sheetId="6" r:id="rId5"/>
    <sheet name="DRE" sheetId="13" r:id="rId6"/>
    <sheet name="ROIC" sheetId="12" r:id="rId7"/>
    <sheet name="Dividendos" sheetId="10" state="hidden" r:id="rId8"/>
    <sheet name="Marcas e Canais" sheetId="17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7" hidden="1">Dividendos!$A$55:$E$55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7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ATUAL">[2]APOIO!$AN$2</definedName>
    <definedName name="ANO_BASE" localSheetId="0">#REF!</definedName>
    <definedName name="ANO_BASE" localSheetId="7">#REF!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7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[4]QORFA!$AE$134</definedName>
    <definedName name="dil00s1q03">[4]QORFA!$AE$134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[5]VVAR11.SA_Exchange_Sheet!$A$1:$AO$275</definedName>
    <definedName name="E_ALL_VVAR11.SA">[5]VVAR11.SA_Exchange_Sheet!$A$1:$AO$275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7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[6]Results!$E$182:$AD$182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7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[5]VVAR11.SA_Live_Sheet!$A$1:$AO$275</definedName>
    <definedName name="L_ALL_VVAR11.SA">[5]VVAR11.SA_Live_Sheet!$A$1:$AO$275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7">[1]ARZZ3.SA_Live_Sheet!#REF!</definedName>
    <definedName name="L_PERIOD_2019">[1]ARZZ3.SA_Live_Sheet!#REF!</definedName>
    <definedName name="lalala" localSheetId="0">[7]DADOS!$E$7</definedName>
    <definedName name="lalala">[7]DADOS!$E$7</definedName>
    <definedName name="MLNK7f2711632ccb4adcbf39d53ce37e1f34" hidden="1">#REF!</definedName>
    <definedName name="MULTA" localSheetId="0">#REF!</definedName>
    <definedName name="MULTA" localSheetId="7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[6]Results!$E$145:$AD$145</definedName>
    <definedName name="NOPLAT">[6]Results!$E$145:$AD$145</definedName>
    <definedName name="One" localSheetId="0">'[6]Forecast Drivers'!$D$330</definedName>
    <definedName name="One">'[6]Forecast Drivers'!$D$330</definedName>
    <definedName name="Orcamento">[3]TABELA!$B$287:$Q$300</definedName>
    <definedName name="Orcamento_Empresa">[3]TABELA!$AB$287:$AQ$299</definedName>
    <definedName name="Products" localSheetId="0">[8]Array0!$B$5:$C$7</definedName>
    <definedName name="Products">[8]Array0!$B$5:$C$7</definedName>
    <definedName name="Ranking">[3]Tabela_Ponte_Dados_Pre_Diretori!$J$11:$J$25</definedName>
    <definedName name="Rev" localSheetId="0">'[6]Forecast Drivers'!$E$25:$S$25</definedName>
    <definedName name="Rev">'[6]Forecast Drivers'!$E$25:$S$25</definedName>
    <definedName name="rngGaveta1" localSheetId="0">[9]Apoio!$F$19</definedName>
    <definedName name="rngGaveta1">[9]Apoio!$F$19</definedName>
    <definedName name="rngGaveta2">[3]Apoio!$F$22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[10]Resultado!$A$1:$K$56</definedName>
    <definedName name="sasasa">[10]Resultado!$A$1:$K$56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[5]VVAR11.SA_Validation_Sheet!$A$1:$AO$275</definedName>
    <definedName name="V_ALL_VVAR11.SA">[5]VVAR11.SA_Validation_Sheet!$A$1:$AO$275</definedName>
    <definedName name="V_PERIOD_2019" localSheetId="0">[1]ARZZ3.SA_Validation_Sheet!#REF!</definedName>
    <definedName name="V_PERIOD_2019" localSheetId="7">[1]ARZZ3.SA_Validation_Sheet!#REF!</definedName>
    <definedName name="V_PERIOD_2019">[1]ARZZ3.SA_Validation_Sheet!#REF!</definedName>
    <definedName name="Vendas2000" localSheetId="0">[11]VENDAS!#REF!</definedName>
    <definedName name="Vendas2000" localSheetId="7">[11]VENDAS!#REF!</definedName>
    <definedName name="Vendas2000">[11]VENDAS!#REF!</definedName>
    <definedName name="vendas2002" localSheetId="0">[11]VENDAS!#REF!</definedName>
    <definedName name="vendas2002" localSheetId="7">[11]VENDAS!#REF!</definedName>
    <definedName name="vendas2002">[11]VENDAS!#REF!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2" l="1"/>
  <c r="D16" i="12" s="1"/>
  <c r="C14" i="12"/>
  <c r="C16" i="12" s="1"/>
  <c r="B14" i="12"/>
  <c r="D11" i="12"/>
  <c r="C11" i="12"/>
  <c r="B11" i="12"/>
  <c r="B16" i="12" l="1"/>
  <c r="D10" i="12" l="1"/>
  <c r="C10" i="12"/>
  <c r="B10" i="12"/>
  <c r="D8" i="12"/>
  <c r="C8" i="12"/>
  <c r="B8" i="12"/>
  <c r="D7" i="12"/>
  <c r="C7" i="12"/>
  <c r="B7" i="12"/>
  <c r="D6" i="12"/>
  <c r="C6" i="12"/>
  <c r="B6" i="12"/>
  <c r="BD38" i="4"/>
  <c r="B5" i="12" l="1"/>
  <c r="C5" i="12"/>
  <c r="D5" i="12"/>
  <c r="BE39" i="4"/>
  <c r="BE37" i="4"/>
  <c r="BE36" i="4"/>
  <c r="BE35" i="4"/>
  <c r="BE34" i="4"/>
  <c r="BE33" i="4"/>
  <c r="BE32" i="4"/>
  <c r="BE31" i="4"/>
  <c r="BE38" i="4"/>
  <c r="E2" i="10"/>
  <c r="D2" i="10"/>
  <c r="BW31" i="1" l="1"/>
  <c r="E24" i="10"/>
  <c r="BV31" i="1" l="1"/>
  <c r="E6" i="10"/>
  <c r="D6" i="10"/>
  <c r="D10" i="10"/>
  <c r="D18" i="10"/>
  <c r="D14" i="10"/>
  <c r="E18" i="10"/>
  <c r="E14" i="10"/>
  <c r="E10" i="10"/>
  <c r="BU38" i="1" l="1"/>
  <c r="BU37" i="1"/>
  <c r="BU36" i="1"/>
  <c r="BU31" i="1" l="1"/>
  <c r="BL23" i="1" l="1"/>
  <c r="BL22" i="1" s="1"/>
  <c r="BK23" i="1" l="1"/>
  <c r="BK22" i="1" s="1"/>
  <c r="BJ23" i="1" l="1"/>
  <c r="BJ22" i="1" s="1"/>
  <c r="BI23" i="1"/>
  <c r="BI18" i="1"/>
  <c r="BI7" i="1"/>
  <c r="BI5" i="1"/>
  <c r="BI15" i="1" s="1"/>
  <c r="BH23" i="1" l="1"/>
  <c r="BG23" i="1"/>
  <c r="BH18" i="1"/>
  <c r="BH7" i="1"/>
  <c r="BH5" i="1"/>
  <c r="BH15" i="1" l="1"/>
  <c r="BG22" i="1" l="1"/>
  <c r="BF23" i="1" l="1"/>
  <c r="BF22" i="1" s="1"/>
  <c r="BG18" i="1"/>
  <c r="BF18" i="1"/>
  <c r="BG7" i="1"/>
  <c r="BG8" i="1" s="1"/>
  <c r="BF7" i="1"/>
  <c r="BF8" i="1" s="1"/>
  <c r="BG5" i="1"/>
  <c r="BF5" i="1"/>
  <c r="BG15" i="1" l="1"/>
  <c r="BF15" i="1"/>
  <c r="BE23" i="1"/>
  <c r="BE22" i="1" s="1"/>
  <c r="BE18" i="1"/>
  <c r="BE7" i="1"/>
  <c r="BE8" i="1" s="1"/>
  <c r="BE5" i="1"/>
  <c r="BE15" i="1" l="1"/>
  <c r="D24" i="10"/>
  <c r="BD23" i="1" l="1"/>
  <c r="BD22" i="1" s="1"/>
  <c r="BC23" i="1"/>
  <c r="BC22" i="1" s="1"/>
  <c r="BB23" i="1"/>
  <c r="BB22" i="1" s="1"/>
  <c r="BA23" i="1"/>
  <c r="BA22" i="1" s="1"/>
  <c r="BD18" i="1"/>
  <c r="BC18" i="1"/>
  <c r="BB18" i="1"/>
  <c r="BA18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D16" i="1" s="1"/>
  <c r="BB15" i="1"/>
  <c r="BB16" i="1" s="1"/>
  <c r="AZ23" i="1" l="1"/>
  <c r="AZ22" i="1" s="1"/>
  <c r="AY23" i="1"/>
  <c r="AY22" i="1" s="1"/>
  <c r="AZ18" i="1"/>
  <c r="AY18" i="1"/>
  <c r="AZ7" i="1"/>
  <c r="AZ8" i="1" s="1"/>
  <c r="AY7" i="1"/>
  <c r="AY8" i="1" s="1"/>
  <c r="AZ5" i="1"/>
  <c r="AY5" i="1"/>
  <c r="AY15" i="1" s="1"/>
  <c r="AY16" i="1" s="1"/>
  <c r="AZ15" i="1" l="1"/>
  <c r="AZ16" i="1" s="1"/>
  <c r="AY6" i="1"/>
  <c r="AZ6" i="1"/>
  <c r="AX23" i="1"/>
  <c r="AX22" i="1" s="1"/>
  <c r="AW23" i="1"/>
  <c r="AW22" i="1" s="1"/>
  <c r="AX18" i="1"/>
  <c r="AW18" i="1"/>
  <c r="AX7" i="1"/>
  <c r="AX8" i="1" s="1"/>
  <c r="AW7" i="1"/>
  <c r="AW8" i="1" s="1"/>
  <c r="AX5" i="1"/>
  <c r="AX6" i="1" s="1"/>
  <c r="AW5" i="1"/>
  <c r="AW6" i="1" s="1"/>
  <c r="AX15" i="1" l="1"/>
  <c r="AX16" i="1" s="1"/>
  <c r="AW15" i="1"/>
  <c r="AW16" i="1" s="1"/>
  <c r="AU23" i="1"/>
  <c r="AU22" i="1" s="1"/>
  <c r="AT23" i="1"/>
  <c r="AT22" i="1" s="1"/>
  <c r="AS23" i="1"/>
  <c r="AS22" i="1" s="1"/>
  <c r="AR23" i="1"/>
  <c r="AR22" i="1" s="1"/>
  <c r="AQ23" i="1"/>
  <c r="AQ22" i="1" s="1"/>
  <c r="AP23" i="1"/>
  <c r="AP22" i="1" s="1"/>
  <c r="AO23" i="1"/>
  <c r="AO22" i="1" s="1"/>
  <c r="AN23" i="1"/>
  <c r="AN22" i="1" s="1"/>
  <c r="AM23" i="1"/>
  <c r="AM22" i="1" s="1"/>
  <c r="AL23" i="1"/>
  <c r="AL22" i="1" s="1"/>
  <c r="AK23" i="1"/>
  <c r="AK22" i="1" s="1"/>
  <c r="AJ23" i="1"/>
  <c r="AJ22" i="1" s="1"/>
  <c r="AI23" i="1"/>
  <c r="AI22" i="1" s="1"/>
  <c r="AH23" i="1"/>
  <c r="AH22" i="1" s="1"/>
  <c r="AG23" i="1"/>
  <c r="AG22" i="1" s="1"/>
  <c r="AF23" i="1"/>
  <c r="AF22" i="1" s="1"/>
  <c r="AE23" i="1"/>
  <c r="AE22" i="1" s="1"/>
  <c r="AD23" i="1"/>
  <c r="AD22" i="1" s="1"/>
  <c r="AC23" i="1"/>
  <c r="AC22" i="1" s="1"/>
  <c r="AB23" i="1"/>
  <c r="AB22" i="1" s="1"/>
  <c r="AA23" i="1"/>
  <c r="AA22" i="1" s="1"/>
  <c r="Z23" i="1"/>
  <c r="Z22" i="1" s="1"/>
  <c r="Y23" i="1"/>
  <c r="Y22" i="1" s="1"/>
  <c r="X23" i="1"/>
  <c r="X22" i="1" s="1"/>
  <c r="W23" i="1"/>
  <c r="W22" i="1" s="1"/>
  <c r="V23" i="1"/>
  <c r="V22" i="1" s="1"/>
  <c r="U23" i="1"/>
  <c r="U22" i="1" s="1"/>
  <c r="T23" i="1"/>
  <c r="T22" i="1" s="1"/>
  <c r="S23" i="1"/>
  <c r="S22" i="1" s="1"/>
  <c r="R23" i="1"/>
  <c r="R22" i="1" s="1"/>
  <c r="Q23" i="1"/>
  <c r="Q22" i="1" s="1"/>
  <c r="P23" i="1"/>
  <c r="P22" i="1" s="1"/>
  <c r="O23" i="1"/>
  <c r="O22" i="1" s="1"/>
  <c r="N23" i="1"/>
  <c r="N22" i="1" s="1"/>
  <c r="M23" i="1"/>
  <c r="M22" i="1" s="1"/>
  <c r="L23" i="1"/>
  <c r="L22" i="1" s="1"/>
  <c r="K23" i="1"/>
  <c r="K22" i="1" s="1"/>
  <c r="J23" i="1"/>
  <c r="J22" i="1" s="1"/>
  <c r="I23" i="1"/>
  <c r="I22" i="1" s="1"/>
  <c r="H23" i="1"/>
  <c r="H22" i="1" s="1"/>
  <c r="G23" i="1"/>
  <c r="G22" i="1" s="1"/>
  <c r="F23" i="1"/>
  <c r="F22" i="1" s="1"/>
  <c r="E23" i="1"/>
  <c r="E22" i="1" s="1"/>
  <c r="D23" i="1"/>
  <c r="D22" i="1" s="1"/>
  <c r="C23" i="1"/>
  <c r="C22" i="1" s="1"/>
  <c r="B23" i="1"/>
  <c r="B22" i="1" s="1"/>
  <c r="AV23" i="1"/>
  <c r="AV22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U6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V18" i="1"/>
  <c r="AV15" i="1" l="1"/>
  <c r="AV16" i="1" s="1"/>
  <c r="AU15" i="1"/>
  <c r="AU16" i="1" s="1"/>
  <c r="AT15" i="1"/>
  <c r="AT16" i="1" s="1"/>
  <c r="AS15" i="1"/>
  <c r="AS16" i="1" s="1"/>
  <c r="AR15" i="1"/>
  <c r="AR16" i="1" s="1"/>
  <c r="D48" i="10" l="1"/>
  <c r="D41" i="10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M16" i="1" s="1"/>
  <c r="AO15" i="1"/>
  <c r="AO16" i="1" s="1"/>
  <c r="I15" i="1"/>
  <c r="I16" i="1" s="1"/>
  <c r="AC15" i="1"/>
  <c r="AC16" i="1" s="1"/>
  <c r="Y15" i="1"/>
  <c r="Y16" i="1" s="1"/>
  <c r="AK15" i="1"/>
  <c r="AK16" i="1" s="1"/>
  <c r="U15" i="1"/>
  <c r="U16" i="1" s="1"/>
  <c r="AG15" i="1"/>
  <c r="AG16" i="1" s="1"/>
  <c r="Q15" i="1"/>
  <c r="Q16" i="1" s="1"/>
  <c r="AN15" i="1"/>
  <c r="AN16" i="1" s="1"/>
  <c r="AJ15" i="1"/>
  <c r="AJ16" i="1" s="1"/>
  <c r="AF15" i="1"/>
  <c r="AF16" i="1" s="1"/>
  <c r="AB15" i="1"/>
  <c r="AB16" i="1" s="1"/>
  <c r="X15" i="1"/>
  <c r="X16" i="1" s="1"/>
  <c r="T15" i="1"/>
  <c r="T16" i="1" s="1"/>
  <c r="P15" i="1"/>
  <c r="P16" i="1" s="1"/>
  <c r="L15" i="1"/>
  <c r="L16" i="1" s="1"/>
  <c r="H15" i="1"/>
  <c r="H16" i="1" s="1"/>
  <c r="AQ15" i="1"/>
  <c r="AQ16" i="1" s="1"/>
  <c r="AM15" i="1"/>
  <c r="AM16" i="1" s="1"/>
  <c r="AI15" i="1"/>
  <c r="AI16" i="1" s="1"/>
  <c r="AE15" i="1"/>
  <c r="AE16" i="1" s="1"/>
  <c r="AA15" i="1"/>
  <c r="AA16" i="1" s="1"/>
  <c r="W15" i="1"/>
  <c r="W16" i="1" s="1"/>
  <c r="S15" i="1"/>
  <c r="S16" i="1" s="1"/>
  <c r="O15" i="1"/>
  <c r="O16" i="1" s="1"/>
  <c r="K15" i="1"/>
  <c r="K16" i="1" s="1"/>
  <c r="G15" i="1"/>
  <c r="G16" i="1" s="1"/>
  <c r="AP15" i="1"/>
  <c r="AP16" i="1" s="1"/>
  <c r="AL15" i="1"/>
  <c r="AL16" i="1" s="1"/>
  <c r="AH15" i="1"/>
  <c r="AH16" i="1" s="1"/>
  <c r="AD15" i="1"/>
  <c r="AD16" i="1" s="1"/>
  <c r="Z15" i="1"/>
  <c r="Z16" i="1" s="1"/>
  <c r="V15" i="1"/>
  <c r="V16" i="1" s="1"/>
  <c r="R15" i="1"/>
  <c r="R16" i="1" s="1"/>
  <c r="N15" i="1"/>
  <c r="N16" i="1" s="1"/>
  <c r="J15" i="1"/>
  <c r="J16" i="1" s="1"/>
  <c r="D74" i="10" l="1"/>
  <c r="BH22" i="1"/>
  <c r="BI22" i="1"/>
</calcChain>
</file>

<file path=xl/sharedStrings.xml><?xml version="1.0" encoding="utf-8"?>
<sst xmlns="http://schemas.openxmlformats.org/spreadsheetml/2006/main" count="703" uniqueCount="250">
  <si>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</si>
  <si>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</si>
  <si>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</si>
  <si>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</si>
  <si>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</si>
  <si>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</si>
  <si>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</si>
  <si>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</si>
  <si>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</si>
  <si>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</si>
  <si>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</si>
  <si>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</si>
  <si>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</si>
  <si>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</si>
  <si>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</si>
  <si>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</si>
  <si>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</si>
  <si>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</si>
  <si>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</si>
  <si>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</si>
  <si>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</si>
  <si>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</si>
  <si>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</si>
  <si>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</si>
  <si>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</si>
  <si>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</si>
  <si>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</si>
  <si>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</si>
  <si>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</si>
  <si>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</si>
  <si>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</si>
  <si>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</si>
  <si>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</si>
  <si>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</si>
  <si>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</si>
  <si>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</si>
  <si>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</si>
  <si>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</si>
  <si>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</si>
  <si>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Receita Bruta</t>
  </si>
  <si>
    <t>Receita bruta total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</si>
  <si>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</si>
  <si>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</si>
  <si>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</si>
  <si>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</si>
  <si>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</si>
  <si>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</si>
  <si>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</si>
  <si>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</si>
  <si>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</si>
  <si>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</si>
  <si>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</si>
  <si>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</si>
  <si>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</si>
  <si>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</si>
  <si>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</si>
  <si>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</si>
  <si>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</si>
  <si>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</si>
  <si>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</si>
  <si>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</si>
  <si>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</si>
  <si>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</si>
  <si>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</si>
  <si>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</si>
  <si>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</si>
  <si>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</si>
  <si>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</si>
  <si>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</si>
  <si>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</si>
  <si>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</si>
  <si>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</si>
  <si>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</si>
  <si>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</si>
  <si>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</si>
  <si>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</si>
  <si>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</si>
  <si>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</si>
  <si>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</si>
  <si>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</si>
  <si>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</si>
  <si>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</si>
  <si>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</si>
  <si>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</si>
  <si>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</si>
  <si>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</si>
  <si>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</si>
  <si>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</si>
  <si>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</t>
  </si>
  <si>
    <t>Passivo circulante</t>
  </si>
  <si>
    <t>Empréstimos e financiamentos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</si>
  <si>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</si>
  <si>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</si>
  <si>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</si>
  <si>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</si>
  <si>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</si>
  <si>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</si>
  <si>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</si>
  <si>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</si>
  <si>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</si>
  <si>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</si>
  <si>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</si>
  <si>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</si>
  <si>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</si>
  <si>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</si>
  <si>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</si>
  <si>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</si>
  <si>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</si>
  <si>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</si>
  <si>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</si>
  <si>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</si>
  <si>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</si>
  <si>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</si>
  <si>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</si>
  <si>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</si>
  <si>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</si>
  <si>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</si>
  <si>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</si>
  <si>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</si>
  <si>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</si>
  <si>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</si>
  <si>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</si>
  <si>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</si>
  <si>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</si>
  <si>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</si>
  <si>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</si>
  <si>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</si>
  <si>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</si>
  <si>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</si>
  <si>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</si>
  <si>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</si>
  <si>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</si>
  <si>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</si>
  <si>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Resultado operacional</t>
  </si>
  <si>
    <t>EBIT (LTM)</t>
  </si>
  <si>
    <t>+ IR e CS (LTM)</t>
  </si>
  <si>
    <t>NOPAT</t>
  </si>
  <si>
    <r>
      <t>Capital de giro</t>
    </r>
    <r>
      <rPr>
        <vertAlign val="superscript"/>
        <sz val="8"/>
        <color theme="1"/>
        <rFont val="Arial"/>
        <family val="2"/>
      </rPr>
      <t>1</t>
    </r>
  </si>
  <si>
    <t>Ativo permanente</t>
  </si>
  <si>
    <t>Outros ativos de longo prazo²</t>
  </si>
  <si>
    <t>Capital empregado</t>
  </si>
  <si>
    <t>Média do capital empregado³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</si>
  <si>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</si>
  <si>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</si>
  <si>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</si>
  <si>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</si>
  <si>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</si>
  <si>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</si>
  <si>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Custo dos produtos vendidos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</si>
  <si>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</si>
  <si>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</si>
  <si>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</si>
  <si>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</si>
  <si>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</si>
  <si>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</si>
  <si>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</si>
  <si>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</si>
  <si>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</si>
  <si>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</si>
  <si>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</si>
  <si>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</si>
  <si>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</si>
  <si>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</si>
  <si>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</si>
  <si>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</si>
  <si>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</si>
  <si>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</si>
  <si>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</si>
  <si>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</si>
  <si>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</si>
  <si>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</si>
  <si>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</si>
  <si>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</si>
  <si>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</si>
  <si>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</si>
  <si>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</si>
  <si>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</si>
  <si>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</si>
  <si>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</si>
  <si>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Contas a receber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</si>
  <si>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</si>
  <si>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</si>
  <si>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</si>
  <si>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</si>
  <si>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</si>
  <si>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</si>
  <si>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</si>
  <si>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Descontados do IR e Contribuição Social diferidos. 
(3) Média de capital empregado no período e no mesmo período do ano anterior.
(4) ROIC: NOPAT dos últimos 12 meses dividido pelo capital empregado médio.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</si>
  <si>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</si>
  <si>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</si>
  <si>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</si>
  <si>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</si>
  <si>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</si>
  <si>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</si>
  <si>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</si>
  <si>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</si>
  <si>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</si>
  <si>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</si>
  <si>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</si>
  <si>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</si>
  <si>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</si>
  <si>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</si>
  <si>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</si>
  <si>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</si>
  <si>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</si>
  <si>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</si>
  <si>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</si>
  <si>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</si>
  <si>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</si>
  <si>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</si>
  <si>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</si>
  <si>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</si>
  <si>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</si>
  <si>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</si>
  <si>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</si>
  <si>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</si>
  <si>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</si>
  <si>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</si>
  <si>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</si>
  <si>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</si>
  <si>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</si>
  <si>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</si>
  <si>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</si>
  <si>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</si>
  <si>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</si>
  <si>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</si>
  <si>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</si>
  <si>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</si>
  <si>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</si>
  <si>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</si>
  <si>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</si>
  <si>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</si>
  <si>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</si>
  <si>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</si>
  <si>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</si>
  <si>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</si>
  <si>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</si>
  <si>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</si>
  <si>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</si>
  <si>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Vicenza</t>
  </si>
  <si>
    <t>Total 2023</t>
  </si>
  <si>
    <t>2T23</t>
  </si>
  <si>
    <r>
      <t xml:space="preserve">2T23 </t>
    </r>
    <r>
      <rPr>
        <b/>
        <sz val="8"/>
        <color theme="0"/>
        <rFont val="Arial"/>
        <family val="2"/>
      </rPr>
      <t>Ajustado</t>
    </r>
  </si>
  <si>
    <t>(4) Inclui 4 lojas da marca Schutz sendo (i) Nova York na Madison Avenue, (ii) Miami no Shopping Aventura e (iii) Los Angeles na rua Beverly Drive e (iv) Nova York no Soho. Inclui também 2 lojas da marca Alexandre Birman sendo (i) Nova York na Madison Avenue e (ii) Miami no Shopping Bal Harbour.</t>
  </si>
  <si>
    <t>Lojas Próprias</t>
  </si>
  <si>
    <t>ARZZ International</t>
  </si>
  <si>
    <t>3T23</t>
  </si>
  <si>
    <r>
      <t xml:space="preserve">3T23 </t>
    </r>
    <r>
      <rPr>
        <b/>
        <sz val="8"/>
        <color theme="0"/>
        <rFont val="Arial"/>
        <family val="2"/>
      </rPr>
      <t>Ajustado</t>
    </r>
  </si>
  <si>
    <t>WACC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</si>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</sst>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#,##0_);\(#,##0\);_(@_)"/>
    <numFmt numFmtId="167" formatCode="_-* #,##0_-;\-* #,##0_-;_-* &quot;-&quot;??_-;_-@_-"/>
    <numFmt numFmtId="168" formatCode="0.0%"/>
    <numFmt numFmtId="169" formatCode="_(#,##0_)_%;\(#,##0\)_%;_(&quot;–&quot;_)_%;_(@_)_%"/>
    <numFmt numFmtId="170" formatCode="_(* #,##0_);_(* \(#,##0\);_(* &quot;-&quot;??_);_(@_)"/>
    <numFmt numFmtId="171" formatCode="_(#,##0.0%_);_(\(#,##0.0%\);_(&quot;-&quot;??_);_(@_)"/>
    <numFmt numFmtId="172" formatCode="_(* #,##0.0_);_(* \-#,##0.0&quot;x&quot;_);_(* &quot;-&quot;??_);_(@_)"/>
    <numFmt numFmtId="174" formatCode="&quot;$&quot;_(#,##0.00_);&quot;$&quot;\(#,##0.00\);&quot;$&quot;_(0.00_);@_)"/>
    <numFmt numFmtId="175" formatCode="_-[$R$-416]\ * #,##0.00_-;\-[$R$-416]\ * #,##0.00_-;_-[$R$-416]\ * &quot;-&quot;??_-;_-@_-"/>
    <numFmt numFmtId="176" formatCode="_-[$R$-416]\ * #,##0.0000_-;\-[$R$-416]\ * #,##0.0000_-;_-[$R$-416]\ * &quot;-&quot;??_-;_-@_-"/>
    <numFmt numFmtId="177" formatCode="_-[$R$-416]\ * #,##0.0000_-;\-[$R$-416]\ * #,##0.0000_-;_-[$R$-416]\ * &quot;-&quot;????_-;_-@_-"/>
    <numFmt numFmtId="178" formatCode="_(* #,##0_);_(* \(#,##0\);_(* &quot;-&quot;?_);@_)"/>
    <numFmt numFmtId="179" formatCode="&quot;R$ &quot;#,##0_);[Red]\(&quot;R$ &quot;#,##0\)"/>
    <numFmt numFmtId="180" formatCode="&quot;R$ &quot;#,##0.00_);\(&quot;R$ &quot;#,##0.00\)"/>
    <numFmt numFmtId="181" formatCode="&quot;R$ &quot;#,##0.00_);[Red]\(&quot;R$ &quot;#,##0.00\)"/>
    <numFmt numFmtId="182" formatCode="_(&quot;R$ &quot;* #,##0_);_(&quot;R$ &quot;* \(#,##0\);_(&quot;R$ &quot;* &quot;-&quot;_);_(@_)"/>
    <numFmt numFmtId="183" formatCode="_(&quot;R$ &quot;* #,##0.00_);_(&quot;R$ &quot;* \(#,##0.00\);_(&quot;R$ &quot;* &quot;-&quot;??_);_(@_)"/>
    <numFmt numFmtId="184" formatCode="\£\ #,##0_);[Red]\(\£\ #,##0\)"/>
    <numFmt numFmtId="185" formatCode="\¥\ #,##0_);[Red]\(\¥\ #,##0\)"/>
    <numFmt numFmtId="186" formatCode="_ * #,##0.00_)&quot;Cr$&quot;_ ;_ * \(#,##0.00\)&quot;Cr$&quot;_ ;_ * &quot;-&quot;??_)&quot;Cr$&quot;_ ;_ @_ "/>
    <numFmt numFmtId="187" formatCode="#,##0.00000_);\(#,##0.00000\)"/>
    <numFmt numFmtId="188" formatCode="#,##0.0\x_0;[Red]\-#,##0.0\x_0;&quot;...&quot;;@&quot;   &quot;"/>
    <numFmt numFmtId="189" formatCode="_ * #,##0.00_)_C_r_$_ ;_ * \(#,##0.00\)_C_r_$_ ;_ * &quot;-&quot;??_)_C_r_$_ ;_ @_ "/>
    <numFmt numFmtId="190" formatCode="_-* #,##0.00\ _F_-;\-* #,##0.00\ _F_-;_-* &quot;-&quot;??\ _F_-;_-@_-"/>
    <numFmt numFmtId="191" formatCode="#,##0&quot;R$ &quot;_);[Red]\(#,##0&quot;R$ &quot;\)"/>
    <numFmt numFmtId="192" formatCode="#,##0.0_);\(#,##0.0\)"/>
    <numFmt numFmtId="193" formatCode="_(* #,##0.0_);_(* \(#,##0.0\);_(* &quot;-&quot;?_);@_)"/>
    <numFmt numFmtId="194" formatCode="\•\ \ @"/>
    <numFmt numFmtId="195" formatCode="d\ mmm\ yyyy"/>
    <numFmt numFmtId="196" formatCode="0.00000000000"/>
    <numFmt numFmtId="197" formatCode="&quot;R$ &quot;#,##0.00_%_);\(&quot;R$ &quot;#,##0.00\)_%;&quot;R$ &quot;###0.00_%_);@_%_)"/>
    <numFmt numFmtId="198" formatCode="0.0000000000"/>
    <numFmt numFmtId="199" formatCode="#,##0.0_ ;\-#,##0.0\ "/>
    <numFmt numFmtId="200" formatCode="\ \ _•\–\ \ \ \ @"/>
    <numFmt numFmtId="201" formatCode="_(* #,##0.0000_);_(* \(#,##0.0000\);_(* &quot;-&quot;??_);_(@_)"/>
    <numFmt numFmtId="202" formatCode="#,##0.0_);[Red]\(#,##0.0\)"/>
    <numFmt numFmtId="203" formatCode="mmm\-yyyy"/>
    <numFmt numFmtId="204" formatCode="m/d/yy_%_)"/>
    <numFmt numFmtId="205" formatCode="mmmm\-yy"/>
    <numFmt numFmtId="206" formatCode="&quot;R$ &quot;#,##0;\-&quot;R$ &quot;#,##0"/>
    <numFmt numFmtId="207" formatCode="&quot;R$ &quot;#,##0.00"/>
    <numFmt numFmtId="208" formatCode="_([$€]* #,##0.00_);_([$€]* \(#,##0.00\);_([$€]* &quot;-&quot;??_);_(@_)"/>
    <numFmt numFmtId="209" formatCode="###0_);\(###0\)"/>
    <numFmt numFmtId="210" formatCode="#,#00"/>
    <numFmt numFmtId="211" formatCode="0.00%;\(0.00%\)"/>
    <numFmt numFmtId="212" formatCode="General_)"/>
    <numFmt numFmtId="213" formatCode="#,##0.000"/>
    <numFmt numFmtId="214" formatCode="mmm\ yyyy;;&quot;n.a.&quot;;@"/>
    <numFmt numFmtId="215" formatCode="\+\ 0.0%\ ;[Red]\-\ 0.0%\ ;;\ @_)"/>
    <numFmt numFmtId="216" formatCode="#,##0.0\x_)_);\(#,##0.0\x\)_);#,##0.0\x_)_);@_%_)"/>
    <numFmt numFmtId="217" formatCode="0.0"/>
    <numFmt numFmtId="218" formatCode="#,##0.00&quot;Cr$&quot;_);[Red]\(#,##0.00&quot;Cr$&quot;\)"/>
    <numFmt numFmtId="219" formatCode="_ * #,##0.000000_)_C_r_$_ ;_ * \(#,##0.000000\)_C_r_$_ ;_ * &quot;-&quot;??_)_C_r_$_ ;_ @_ "/>
    <numFmt numFmtId="220" formatCode="#,##0.000_);[Red]\(#,##0.000\)"/>
    <numFmt numFmtId="221" formatCode="0.000000"/>
    <numFmt numFmtId="222" formatCode="_(* #,##0.0_);_(* \(#,##0.0\);_(* &quot;-&quot;??_);_(@_)"/>
    <numFmt numFmtId="223" formatCode="_ * #,##0_)&quot;Cr$&quot;_ ;_ * \(#,##0\)&quot;Cr$&quot;_ ;_ * &quot;-&quot;_)&quot;Cr$&quot;_ ;_ @_ "/>
    <numFmt numFmtId="224" formatCode="#,##0.00&quot;R$ &quot;_);\(#,##0.00&quot;R$ &quot;\)"/>
    <numFmt numFmtId="225" formatCode="#,##0&quot;Cr$&quot;_);[Red]\(#,##0&quot;Cr$&quot;\)"/>
    <numFmt numFmtId="226" formatCode="_(* #,##0.0_);_(* \(#,##0.0\);_(* &quot;-&quot;?_);_(@_)"/>
    <numFmt numFmtId="227" formatCode="0%;[Red]\(0%\)"/>
    <numFmt numFmtId="228" formatCode="#,##0.0\%_);\(#,##0.0\%\);#,##0.0\%_);@_%_)"/>
    <numFmt numFmtId="229" formatCode="0.0%&quot;Sales&quot;"/>
    <numFmt numFmtId="230" formatCode="%#,#00"/>
    <numFmt numFmtId="231" formatCode="#.##000"/>
    <numFmt numFmtId="232" formatCode="&quot;R$ &quot;#,##0.0_);\(&quot;R$ &quot;#,##0.0\)"/>
    <numFmt numFmtId="233" formatCode="#,##0.00\x"/>
    <numFmt numFmtId="234" formatCode="&quot;R$ &quot;#,##0.0_);[Red]\(&quot;R$ &quot;#,##0.0\)"/>
    <numFmt numFmtId="235" formatCode="_(&quot;CR$&quot;* #,##0_);_(&quot;CR$&quot;* \(#,##0\);_(&quot;CR$&quot;* &quot;-&quot;_);_(@_)"/>
    <numFmt numFmtId="236" formatCode="#,##0&quot;R$ &quot;_);\(#,##0&quot;R$ &quot;\)"/>
    <numFmt numFmtId="237" formatCode="0.00000%"/>
    <numFmt numFmtId="238" formatCode="#,##0.00_)\ \x;\(#,##0.00\)\ \x"/>
    <numFmt numFmtId="239" formatCode="_(* #,##0.00000000_);_(* \(#,##0.00000000\);_(* &quot;-&quot;??_);_(@_)"/>
    <numFmt numFmtId="240" formatCode="#,"/>
    <numFmt numFmtId="241" formatCode="_(* #,##0.000000_);_(* \(#,##0.000000\);_(* &quot;-&quot;??_);_(@_)"/>
    <numFmt numFmtId="242" formatCode="0_%_);\(0\)_%;0_%_);@_%_)"/>
    <numFmt numFmtId="243" formatCode="&quot;Yes&quot;_%_);&quot;Error&quot;_%_);&quot;No&quot;_%_);&quot;--&quot;_%_)"/>
    <numFmt numFmtId="245" formatCode="&quot;$&quot;#,##0;[Red]\-&quot;$&quot;#,##0"/>
    <numFmt numFmtId="246" formatCode="&quot;$&quot;#,##0.00_%_);\(&quot;$&quot;#,##0.00\)_%;&quot;$&quot;###0.00_%_);@_%_)"/>
    <numFmt numFmtId="247" formatCode="&quot;$&quot;#,##0.00"/>
    <numFmt numFmtId="248" formatCode="[$€]#,##0.00\ ;[$€]\(#,##0.00\);[$€]\-#\ "/>
    <numFmt numFmtId="249" formatCode="#,##0.00\ ;&quot; (&quot;#,##0.00\);&quot; -&quot;#\ ;@\ "/>
    <numFmt numFmtId="250" formatCode="d\.m\.\y\y\ h:mm"/>
    <numFmt numFmtId="251" formatCode="&quot;$&quot;#,##0.0_);\(&quot;$&quot;#,##0.0\)"/>
    <numFmt numFmtId="252" formatCode="#,##0.0&quot;x&quot;"/>
    <numFmt numFmtId="254" formatCode="_(&quot;$&quot;* #,##0_);_(&quot;$&quot;* \(#,##0\);_(&quot;$&quot;* &quot;-&quot;??_);_(@_)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12"/>
      <color theme="1" tint="0.499984740745262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  <font>
      <sz val="8"/>
      <name val="Gotham Book"/>
      <family val="3"/>
    </font>
  </fonts>
  <fills count="46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5" tint="0.7999816888943144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208" fontId="65" fillId="0" borderId="76">
      <alignment horizontal="left" vertical="center"/>
    </xf>
    <xf numFmtId="208" fontId="1" fillId="0" borderId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184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6" fillId="0" borderId="32">
      <alignment horizontal="right"/>
    </xf>
    <xf numFmtId="187" fontId="37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6" fillId="0" borderId="32">
      <alignment horizontal="right"/>
    </xf>
    <xf numFmtId="189" fontId="36" fillId="0" borderId="32" applyFill="0">
      <alignment horizontal="right"/>
    </xf>
    <xf numFmtId="3" fontId="31" fillId="0" borderId="32" applyFill="0">
      <alignment horizontal="right"/>
    </xf>
    <xf numFmtId="190" fontId="39" fillId="0" borderId="32" applyFill="0">
      <alignment horizontal="right"/>
    </xf>
    <xf numFmtId="3" fontId="40" fillId="0" borderId="32" applyFill="0">
      <alignment horizontal="right"/>
    </xf>
    <xf numFmtId="208" fontId="31" fillId="0" borderId="0"/>
    <xf numFmtId="191" fontId="36" fillId="0" borderId="32">
      <alignment horizontal="right"/>
      <protection locked="0"/>
    </xf>
    <xf numFmtId="179" fontId="39" fillId="0" borderId="32" applyNumberFormat="0" applyFont="0" applyBorder="0" applyProtection="0">
      <alignment horizontal="right"/>
    </xf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2" fillId="0" borderId="32">
      <protection hidden="1"/>
    </xf>
    <xf numFmtId="208" fontId="42" fillId="0" borderId="32">
      <protection hidden="1"/>
    </xf>
    <xf numFmtId="208" fontId="43" fillId="5" borderId="32" applyNumberFormat="0" applyFont="0" applyBorder="0" applyAlignment="0" applyProtection="0">
      <protection hidden="1"/>
    </xf>
    <xf numFmtId="208" fontId="43" fillId="5" borderId="32" applyNumberFormat="0" applyFont="0" applyBorder="0" applyAlignment="0" applyProtection="0">
      <protection hidden="1"/>
    </xf>
    <xf numFmtId="208" fontId="44" fillId="0" borderId="0"/>
    <xf numFmtId="208" fontId="44" fillId="0" borderId="0"/>
    <xf numFmtId="192" fontId="31" fillId="0" borderId="0" applyNumberFormat="0" applyFont="0" applyAlignment="0" applyProtection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08" fontId="40" fillId="0" borderId="34" applyNumberFormat="0" applyFont="0" applyFill="0" applyAlignment="0" applyProtection="0"/>
    <xf numFmtId="208" fontId="40" fillId="0" borderId="34" applyNumberFormat="0" applyFont="0" applyFill="0" applyAlignment="0" applyProtection="0"/>
    <xf numFmtId="208" fontId="46" fillId="0" borderId="35" applyNumberFormat="0" applyFont="0" applyFill="0" applyAlignment="0" applyProtection="0">
      <alignment horizontal="centerContinuous"/>
    </xf>
    <xf numFmtId="208" fontId="46" fillId="0" borderId="35" applyNumberFormat="0" applyFont="0" applyFill="0" applyAlignment="0" applyProtection="0">
      <alignment horizontal="centerContinuous"/>
    </xf>
    <xf numFmtId="208" fontId="47" fillId="0" borderId="36" applyFill="0" applyProtection="0">
      <alignment horizontal="right"/>
    </xf>
    <xf numFmtId="208" fontId="47" fillId="0" borderId="36" applyFill="0" applyProtection="0">
      <alignment horizontal="right"/>
    </xf>
    <xf numFmtId="193" fontId="48" fillId="0" borderId="0" applyAlignment="0" applyProtection="0"/>
    <xf numFmtId="208" fontId="49" fillId="0" borderId="0" applyFont="0" applyFill="0" applyBorder="0" applyAlignment="0" applyProtection="0"/>
    <xf numFmtId="208" fontId="49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8" fillId="0" borderId="0" applyFill="0" applyBorder="0" applyAlignment="0"/>
    <xf numFmtId="192" fontId="40" fillId="6" borderId="0" applyNumberFormat="0" applyFont="0" applyBorder="0" applyAlignment="0">
      <alignment horizontal="left"/>
    </xf>
    <xf numFmtId="181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208" fontId="50" fillId="5" borderId="0"/>
    <xf numFmtId="208" fontId="50" fillId="5" borderId="0"/>
    <xf numFmtId="208" fontId="51" fillId="0" borderId="0">
      <alignment horizontal="right"/>
    </xf>
    <xf numFmtId="208" fontId="51" fillId="0" borderId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208" fontId="53" fillId="0" borderId="0"/>
    <xf numFmtId="208" fontId="53" fillId="0" borderId="0"/>
    <xf numFmtId="208" fontId="31" fillId="0" borderId="0" applyFill="0" applyBorder="0">
      <alignment horizontal="right"/>
      <protection locked="0"/>
    </xf>
    <xf numFmtId="208" fontId="31" fillId="0" borderId="0" applyFill="0" applyBorder="0">
      <alignment horizontal="right"/>
      <protection locked="0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197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99" fontId="39" fillId="0" borderId="0"/>
    <xf numFmtId="200" fontId="35" fillId="0" borderId="0" applyFont="0" applyFill="0" applyBorder="0" applyAlignment="0" applyProtection="0"/>
    <xf numFmtId="201" fontId="36" fillId="7" borderId="0" applyFont="0" applyFill="0" applyBorder="0" applyAlignment="0" applyProtection="0">
      <alignment vertical="center"/>
    </xf>
    <xf numFmtId="15" fontId="31" fillId="0" borderId="0" applyFont="0" applyFill="0" applyBorder="0" applyProtection="0">
      <alignment horizontal="right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83" fontId="36" fillId="8" borderId="38" applyFont="0" applyFill="0" applyBorder="0" applyAlignment="0" applyProtection="0"/>
    <xf numFmtId="202" fontId="4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204" fontId="40" fillId="0" borderId="0" applyFont="0" applyFill="0" applyBorder="0" applyProtection="0">
      <alignment horizontal="right"/>
    </xf>
    <xf numFmtId="205" fontId="36" fillId="0" borderId="0" applyFill="0" applyBorder="0">
      <alignment horizontal="right"/>
    </xf>
    <xf numFmtId="206" fontId="36" fillId="0" borderId="39">
      <alignment horizontal="center"/>
    </xf>
    <xf numFmtId="38" fontId="55" fillId="0" borderId="0" applyFont="0" applyFill="0" applyBorder="0" applyAlignment="0" applyProtection="0"/>
    <xf numFmtId="208" fontId="56" fillId="0" borderId="0" applyFont="0" applyFill="0" applyBorder="0" applyAlignment="0" applyProtection="0"/>
    <xf numFmtId="208" fontId="57" fillId="0" borderId="0"/>
    <xf numFmtId="207" fontId="58" fillId="0" borderId="0" applyFont="0" applyFill="0" applyBorder="0" applyAlignment="0" applyProtection="0"/>
    <xf numFmtId="182" fontId="59" fillId="0" borderId="0" applyFill="0" applyBorder="0" applyAlignment="0" applyProtection="0"/>
    <xf numFmtId="208" fontId="31" fillId="0" borderId="0"/>
    <xf numFmtId="208" fontId="31" fillId="0" borderId="0">
      <alignment vertical="top"/>
    </xf>
    <xf numFmtId="208" fontId="31" fillId="0" borderId="0">
      <alignment vertical="top"/>
    </xf>
    <xf numFmtId="208" fontId="31" fillId="0" borderId="0"/>
    <xf numFmtId="208" fontId="31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41" fillId="0" borderId="0" applyFont="0" applyFill="0" applyBorder="0" applyAlignment="0" applyProtection="0"/>
    <xf numFmtId="3" fontId="32" fillId="0" borderId="40" applyFill="0" applyBorder="0"/>
    <xf numFmtId="209" fontId="31" fillId="8" borderId="0" applyFont="0" applyFill="0" applyBorder="0" applyAlignment="0"/>
    <xf numFmtId="210" fontId="60" fillId="0" borderId="0">
      <protection locked="0"/>
    </xf>
    <xf numFmtId="208" fontId="54" fillId="0" borderId="0" applyNumberFormat="0" applyFill="0" applyBorder="0" applyProtection="0">
      <alignment horizontal="left" vertical="center"/>
    </xf>
    <xf numFmtId="208" fontId="54" fillId="0" borderId="0" applyNumberFormat="0" applyFill="0" applyBorder="0" applyProtection="0">
      <alignment horizontal="left" vertical="center"/>
    </xf>
    <xf numFmtId="208" fontId="61" fillId="0" borderId="0"/>
    <xf numFmtId="208" fontId="61" fillId="0" borderId="0"/>
    <xf numFmtId="38" fontId="4" fillId="9" borderId="0" applyNumberFormat="0" applyFont="0" applyBorder="0" applyAlignment="0">
      <protection hidden="1"/>
    </xf>
    <xf numFmtId="168" fontId="31" fillId="10" borderId="41" applyNumberFormat="0" applyFont="0" applyBorder="0" applyAlignment="0" applyProtection="0"/>
    <xf numFmtId="211" fontId="6" fillId="8" borderId="41" applyNumberFormat="0" applyFont="0" applyAlignment="0"/>
    <xf numFmtId="192" fontId="62" fillId="10" borderId="0" applyNumberFormat="0" applyFont="0" applyAlignment="0"/>
    <xf numFmtId="208" fontId="63" fillId="0" borderId="0" applyFont="0"/>
    <xf numFmtId="208" fontId="63" fillId="0" borderId="0" applyFont="0"/>
    <xf numFmtId="208" fontId="64" fillId="0" borderId="0" applyProtection="0">
      <alignment horizontal="right" vertical="top"/>
    </xf>
    <xf numFmtId="208" fontId="64" fillId="0" borderId="0" applyProtection="0">
      <alignment horizontal="right" vertical="top"/>
    </xf>
    <xf numFmtId="208" fontId="65" fillId="0" borderId="42" applyNumberFormat="0" applyAlignment="0" applyProtection="0">
      <alignment horizontal="left" vertical="center"/>
    </xf>
    <xf numFmtId="208" fontId="65" fillId="0" borderId="42" applyNumberFormat="0" applyAlignment="0" applyProtection="0">
      <alignment horizontal="left" vertical="center"/>
    </xf>
    <xf numFmtId="208" fontId="65" fillId="0" borderId="43">
      <alignment horizontal="left" vertical="center"/>
    </xf>
    <xf numFmtId="208" fontId="65" fillId="0" borderId="43">
      <alignment horizontal="left" vertical="center"/>
    </xf>
    <xf numFmtId="208" fontId="66" fillId="0" borderId="0" applyFill="0" applyBorder="0" applyProtection="0">
      <alignment horizontal="right"/>
    </xf>
    <xf numFmtId="208" fontId="66" fillId="0" borderId="0" applyFill="0" applyBorder="0" applyProtection="0">
      <alignment horizontal="right"/>
    </xf>
    <xf numFmtId="208" fontId="67" fillId="0" borderId="44" applyNumberFormat="0" applyFill="0" applyBorder="0" applyAlignment="0" applyProtection="0">
      <alignment horizontal="left"/>
    </xf>
    <xf numFmtId="208" fontId="67" fillId="0" borderId="44" applyNumberFormat="0" applyFill="0" applyBorder="0" applyAlignment="0" applyProtection="0">
      <alignment horizontal="left"/>
    </xf>
    <xf numFmtId="212" fontId="68" fillId="11" borderId="0" applyProtection="0">
      <alignment vertical="center"/>
    </xf>
    <xf numFmtId="208" fontId="69" fillId="0" borderId="0"/>
    <xf numFmtId="208" fontId="69" fillId="0" borderId="0"/>
    <xf numFmtId="208" fontId="31" fillId="0" borderId="0" applyNumberFormat="0" applyFill="0" applyBorder="0" applyAlignment="0" applyProtection="0"/>
    <xf numFmtId="192" fontId="70" fillId="8" borderId="41" applyNumberFormat="0" applyAlignment="0" applyProtection="0"/>
    <xf numFmtId="208" fontId="31" fillId="0" borderId="0">
      <alignment horizontal="right"/>
    </xf>
    <xf numFmtId="181" fontId="4" fillId="0" borderId="0"/>
    <xf numFmtId="183" fontId="36" fillId="8" borderId="0" applyFont="0" applyBorder="0" applyAlignment="0" applyProtection="0">
      <protection locked="0"/>
    </xf>
    <xf numFmtId="209" fontId="4" fillId="8" borderId="0" applyFont="0" applyBorder="0" applyAlignment="0">
      <protection locked="0"/>
    </xf>
    <xf numFmtId="202" fontId="4" fillId="0" borderId="0"/>
    <xf numFmtId="208" fontId="71" fillId="12" borderId="0" applyNumberFormat="0" applyBorder="0" applyAlignment="0">
      <protection locked="0"/>
    </xf>
    <xf numFmtId="208" fontId="71" fillId="12" borderId="0" applyNumberFormat="0" applyBorder="0" applyAlignment="0">
      <protection locked="0"/>
    </xf>
    <xf numFmtId="202" fontId="4" fillId="0" borderId="0"/>
    <xf numFmtId="10" fontId="4" fillId="8" borderId="0">
      <protection locked="0"/>
    </xf>
    <xf numFmtId="202" fontId="4" fillId="0" borderId="0"/>
    <xf numFmtId="202" fontId="31" fillId="8" borderId="0" applyNumberFormat="0" applyBorder="0" applyAlignment="0">
      <protection locked="0"/>
    </xf>
    <xf numFmtId="208" fontId="72" fillId="13" borderId="0" applyNumberFormat="0" applyFont="0" applyBorder="0" applyAlignment="0"/>
    <xf numFmtId="213" fontId="39" fillId="0" borderId="0"/>
    <xf numFmtId="167" fontId="39" fillId="0" borderId="0"/>
    <xf numFmtId="199" fontId="39" fillId="0" borderId="0"/>
    <xf numFmtId="208" fontId="73" fillId="8" borderId="0" applyNumberFormat="0" applyFont="0" applyBorder="0" applyAlignment="0">
      <alignment horizontal="right"/>
      <protection locked="0"/>
    </xf>
    <xf numFmtId="208" fontId="73" fillId="8" borderId="0" applyNumberFormat="0" applyFont="0" applyBorder="0" applyAlignment="0">
      <alignment horizontal="right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75" fillId="15" borderId="45" applyNumberFormat="0" applyFont="0" applyBorder="0" applyAlignment="0">
      <alignment horizontal="right" vertical="center"/>
      <protection locked="0"/>
    </xf>
    <xf numFmtId="213" fontId="39" fillId="0" borderId="0"/>
    <xf numFmtId="168" fontId="42" fillId="0" borderId="0"/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35" fillId="0" borderId="0"/>
    <xf numFmtId="208" fontId="35" fillId="0" borderId="0" applyNumberFormat="0" applyFill="0" applyBorder="0" applyProtection="0">
      <alignment horizontal="left" vertical="center"/>
    </xf>
    <xf numFmtId="192" fontId="76" fillId="0" borderId="0" applyNumberFormat="0" applyFont="0" applyFill="0" applyBorder="0" applyAlignment="0">
      <protection hidden="1"/>
    </xf>
    <xf numFmtId="208" fontId="77" fillId="0" borderId="32">
      <alignment horizontal="left"/>
      <protection locked="0"/>
    </xf>
    <xf numFmtId="208" fontId="77" fillId="0" borderId="32">
      <alignment horizontal="left"/>
      <protection locked="0"/>
    </xf>
    <xf numFmtId="168" fontId="78" fillId="0" borderId="0"/>
    <xf numFmtId="214" fontId="38" fillId="0" borderId="0" applyFont="0" applyFill="0" applyBorder="0" applyProtection="0">
      <alignment horizontal="right"/>
    </xf>
    <xf numFmtId="215" fontId="38" fillId="0" borderId="0" applyFont="0" applyFill="0" applyBorder="0" applyProtection="0">
      <alignment horizontal="right"/>
    </xf>
    <xf numFmtId="208" fontId="79" fillId="0" borderId="0" applyBorder="0"/>
    <xf numFmtId="208" fontId="79" fillId="0" borderId="0" applyBorder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16" fontId="80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17" fontId="31" fillId="0" borderId="0" applyFont="0" applyFill="0" applyBorder="0" applyProtection="0">
      <alignment horizontal="right"/>
    </xf>
    <xf numFmtId="218" fontId="39" fillId="0" borderId="0"/>
    <xf numFmtId="219" fontId="35" fillId="0" borderId="0"/>
    <xf numFmtId="208" fontId="4" fillId="9" borderId="0" applyFont="0" applyBorder="0" applyAlignment="0" applyProtection="0">
      <alignment horizontal="right"/>
      <protection hidden="1"/>
    </xf>
    <xf numFmtId="208" fontId="4" fillId="9" borderId="0" applyFont="0" applyBorder="0" applyAlignment="0" applyProtection="0">
      <alignment horizontal="right"/>
      <protection hidden="1"/>
    </xf>
    <xf numFmtId="208" fontId="31" fillId="0" borderId="46" applyBorder="0" applyAlignment="0" applyProtection="0">
      <alignment horizontal="center"/>
    </xf>
    <xf numFmtId="212" fontId="39" fillId="0" borderId="0" applyNumberFormat="0" applyFont="0" applyFill="0" applyBorder="0" applyAlignment="0" applyProtection="0">
      <alignment vertical="center"/>
    </xf>
    <xf numFmtId="212" fontId="8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2" fontId="31" fillId="0" borderId="0" applyFont="0" applyFill="0" applyBorder="0" applyAlignment="0"/>
    <xf numFmtId="40" fontId="4" fillId="0" borderId="0" applyFont="0" applyFill="0" applyBorder="0" applyAlignment="0"/>
    <xf numFmtId="220" fontId="4" fillId="0" borderId="0" applyFont="0" applyFill="0" applyBorder="0" applyAlignment="0"/>
    <xf numFmtId="208" fontId="1" fillId="0" borderId="0"/>
    <xf numFmtId="208" fontId="1" fillId="0" borderId="0"/>
    <xf numFmtId="208" fontId="1" fillId="0" borderId="0"/>
    <xf numFmtId="208" fontId="31" fillId="0" borderId="0"/>
    <xf numFmtId="208" fontId="41" fillId="0" borderId="0"/>
    <xf numFmtId="208" fontId="4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 applyNumberFormat="0" applyFill="0" applyBorder="0" applyAlignment="0" applyProtection="0"/>
    <xf numFmtId="208" fontId="8" fillId="0" borderId="0"/>
    <xf numFmtId="208" fontId="30" fillId="0" borderId="0"/>
    <xf numFmtId="208" fontId="31" fillId="0" borderId="0"/>
    <xf numFmtId="208" fontId="31" fillId="0" borderId="0"/>
    <xf numFmtId="208" fontId="31" fillId="0" borderId="0"/>
    <xf numFmtId="208" fontId="30" fillId="0" borderId="0"/>
    <xf numFmtId="208" fontId="3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31" fillId="0" borderId="0"/>
    <xf numFmtId="208" fontId="31" fillId="0" borderId="0"/>
    <xf numFmtId="208" fontId="8" fillId="0" borderId="0"/>
    <xf numFmtId="208" fontId="8" fillId="0" borderId="0"/>
    <xf numFmtId="208" fontId="31" fillId="0" borderId="0"/>
    <xf numFmtId="208" fontId="31" fillId="0" borderId="0"/>
    <xf numFmtId="208" fontId="113" fillId="0" borderId="0"/>
    <xf numFmtId="208" fontId="113" fillId="0" borderId="0"/>
    <xf numFmtId="202" fontId="31" fillId="0" borderId="0" applyNumberFormat="0" applyFill="0" applyBorder="0" applyAlignment="0" applyProtection="0"/>
    <xf numFmtId="208" fontId="35" fillId="0" borderId="0"/>
    <xf numFmtId="208" fontId="35" fillId="0" borderId="0"/>
    <xf numFmtId="208" fontId="82" fillId="0" borderId="0"/>
    <xf numFmtId="208" fontId="82" fillId="0" borderId="0"/>
    <xf numFmtId="208" fontId="83" fillId="7" borderId="0"/>
    <xf numFmtId="208" fontId="83" fillId="7" borderId="0"/>
    <xf numFmtId="221" fontId="36" fillId="0" borderId="0" applyFont="0" applyFill="0" applyBorder="0" applyAlignment="0" applyProtection="0"/>
    <xf numFmtId="213" fontId="39" fillId="0" borderId="0"/>
    <xf numFmtId="223" fontId="39" fillId="0" borderId="0"/>
    <xf numFmtId="224" fontId="39" fillId="0" borderId="0"/>
    <xf numFmtId="225" fontId="39" fillId="0" borderId="0"/>
    <xf numFmtId="226" fontId="84" fillId="0" borderId="0"/>
    <xf numFmtId="182" fontId="36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31" fillId="0" borderId="0">
      <alignment horizontal="right"/>
    </xf>
    <xf numFmtId="208" fontId="31" fillId="0" borderId="0">
      <alignment horizontal="right"/>
    </xf>
    <xf numFmtId="208" fontId="85" fillId="0" borderId="0" applyProtection="0">
      <alignment horizontal="left"/>
    </xf>
    <xf numFmtId="208" fontId="85" fillId="0" borderId="0" applyProtection="0">
      <alignment horizontal="left"/>
    </xf>
    <xf numFmtId="208" fontId="85" fillId="0" borderId="0" applyFill="0" applyBorder="0" applyProtection="0">
      <alignment horizontal="left"/>
    </xf>
    <xf numFmtId="208" fontId="85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7" fillId="0" borderId="0">
      <alignment horizontal="center"/>
    </xf>
    <xf numFmtId="208" fontId="87" fillId="0" borderId="0">
      <alignment horizontal="center"/>
    </xf>
    <xf numFmtId="208" fontId="88" fillId="0" borderId="0">
      <alignment horizontal="center"/>
    </xf>
    <xf numFmtId="208" fontId="88" fillId="0" borderId="0">
      <alignment horizontal="center"/>
    </xf>
    <xf numFmtId="212" fontId="89" fillId="0" borderId="0" applyNumberFormat="0" applyFill="0" applyProtection="0"/>
    <xf numFmtId="49" fontId="90" fillId="0" borderId="33" applyFill="0" applyProtection="0">
      <alignment vertical="center"/>
    </xf>
    <xf numFmtId="2" fontId="78" fillId="0" borderId="0"/>
    <xf numFmtId="227" fontId="31" fillId="0" borderId="0" applyFont="0" applyFill="0" applyBorder="0" applyAlignment="0"/>
    <xf numFmtId="208" fontId="4" fillId="0" borderId="0" applyFont="0" applyFill="0" applyBorder="0" applyAlignment="0"/>
    <xf numFmtId="208" fontId="4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28" fontId="40" fillId="0" borderId="0" applyFont="0" applyFill="0" applyBorder="0" applyProtection="0">
      <alignment horizontal="right"/>
    </xf>
    <xf numFmtId="168" fontId="54" fillId="0" borderId="0"/>
    <xf numFmtId="208" fontId="31" fillId="0" borderId="0" applyFill="0" applyBorder="0">
      <alignment horizontal="right"/>
      <protection locked="0"/>
    </xf>
    <xf numFmtId="229" fontId="4" fillId="0" borderId="0" applyFont="0" applyFill="0" applyBorder="0" applyAlignment="0" applyProtection="0"/>
    <xf numFmtId="230" fontId="60" fillId="0" borderId="0">
      <protection locked="0"/>
    </xf>
    <xf numFmtId="192" fontId="31" fillId="0" borderId="0">
      <protection locked="0"/>
    </xf>
    <xf numFmtId="231" fontId="60" fillId="0" borderId="0">
      <protection locked="0"/>
    </xf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217" fontId="33" fillId="0" borderId="0"/>
    <xf numFmtId="232" fontId="91" fillId="0" borderId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33" fontId="31" fillId="0" borderId="0" applyFont="0" applyFill="0" applyBorder="0" applyProtection="0">
      <alignment horizontal="right"/>
    </xf>
    <xf numFmtId="208" fontId="31" fillId="0" borderId="0">
      <alignment horizontal="right"/>
      <protection locked="0"/>
    </xf>
    <xf numFmtId="202" fontId="31" fillId="0" borderId="0" applyNumberFormat="0" applyFill="0" applyBorder="0" applyAlignment="0" applyProtection="0">
      <alignment horizontal="left"/>
    </xf>
    <xf numFmtId="208" fontId="92" fillId="0" borderId="32" applyNumberFormat="0" applyFill="0" applyBorder="0" applyAlignment="0" applyProtection="0">
      <protection hidden="1"/>
    </xf>
    <xf numFmtId="208" fontId="92" fillId="0" borderId="32" applyNumberFormat="0" applyFill="0" applyBorder="0" applyAlignment="0" applyProtection="0">
      <protection hidden="1"/>
    </xf>
    <xf numFmtId="180" fontId="93" fillId="7" borderId="0">
      <alignment horizontal="right"/>
    </xf>
    <xf numFmtId="234" fontId="94" fillId="16" borderId="0" applyFont="0" applyFill="0"/>
    <xf numFmtId="222" fontId="95" fillId="7" borderId="0">
      <alignment horizontal="right"/>
    </xf>
    <xf numFmtId="217" fontId="96" fillId="7" borderId="0"/>
    <xf numFmtId="180" fontId="93" fillId="7" borderId="0">
      <alignment horizontal="right"/>
    </xf>
    <xf numFmtId="208" fontId="35" fillId="0" borderId="0" applyNumberFormat="0" applyFill="0" applyBorder="0" applyProtection="0">
      <alignment horizontal="right" vertical="center"/>
    </xf>
    <xf numFmtId="208" fontId="35" fillId="0" borderId="0" applyNumberFormat="0" applyFill="0" applyBorder="0" applyProtection="0">
      <alignment horizontal="right" vertical="center"/>
    </xf>
    <xf numFmtId="208" fontId="31" fillId="0" borderId="0" applyNumberFormat="0" applyFont="0" applyFill="0" applyBorder="0" applyAlignment="0" applyProtection="0"/>
    <xf numFmtId="208" fontId="31" fillId="0" borderId="0" applyNumberFormat="0" applyFont="0" applyFill="0" applyBorder="0" applyAlignment="0" applyProtection="0"/>
    <xf numFmtId="208" fontId="31" fillId="0" borderId="0" applyFill="0" applyBorder="0">
      <alignment horizontal="right"/>
      <protection hidden="1"/>
    </xf>
    <xf numFmtId="208" fontId="65" fillId="0" borderId="0" applyFill="0" applyBorder="0" applyProtection="0">
      <alignment horizontal="left"/>
    </xf>
    <xf numFmtId="208" fontId="65" fillId="0" borderId="0" applyFill="0" applyBorder="0" applyProtection="0">
      <alignment horizontal="left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4" fillId="17" borderId="0" applyNumberFormat="0" applyFont="0" applyBorder="0" applyAlignment="0" applyProtection="0"/>
    <xf numFmtId="208" fontId="54" fillId="17" borderId="0" applyNumberFormat="0" applyFont="0" applyBorder="0" applyAlignment="0" applyProtection="0"/>
    <xf numFmtId="208" fontId="55" fillId="0" borderId="0"/>
    <xf numFmtId="12" fontId="31" fillId="0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45" fillId="0" borderId="0" applyNumberFormat="0" applyFill="0" applyBorder="0" applyProtection="0">
      <alignment horizontal="left" vertical="center"/>
    </xf>
    <xf numFmtId="208" fontId="45" fillId="0" borderId="0" applyNumberFormat="0" applyFill="0" applyBorder="0" applyProtection="0">
      <alignment horizontal="left" vertical="center"/>
    </xf>
    <xf numFmtId="208" fontId="45" fillId="0" borderId="43" applyNumberFormat="0" applyFill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/>
    <xf numFmtId="208" fontId="46" fillId="0" borderId="0" applyFill="0" applyBorder="0" applyProtection="0"/>
    <xf numFmtId="208" fontId="97" fillId="0" borderId="0" applyFill="0" applyBorder="0" applyProtection="0">
      <alignment horizontal="left"/>
    </xf>
    <xf numFmtId="208" fontId="97" fillId="0" borderId="0" applyFill="0" applyBorder="0" applyProtection="0">
      <alignment horizontal="left"/>
    </xf>
    <xf numFmtId="208" fontId="98" fillId="0" borderId="0" applyFill="0" applyBorder="0" applyProtection="0">
      <alignment horizontal="left" vertical="top"/>
    </xf>
    <xf numFmtId="208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12" fontId="99" fillId="20" borderId="48" applyNumberFormat="0" applyBorder="0" applyAlignment="0" applyProtection="0">
      <alignment vertical="center"/>
    </xf>
    <xf numFmtId="212" fontId="36" fillId="0" borderId="0" applyNumberFormat="0" applyBorder="0" applyProtection="0">
      <alignment vertical="center"/>
    </xf>
    <xf numFmtId="212" fontId="39" fillId="0" borderId="0" applyNumberFormat="0" applyBorder="0" applyProtection="0">
      <alignment vertical="center"/>
    </xf>
    <xf numFmtId="236" fontId="31" fillId="0" borderId="0" applyNumberFormat="0" applyBorder="0" applyProtection="0">
      <alignment horizontal="right" vertical="center"/>
    </xf>
    <xf numFmtId="212" fontId="100" fillId="0" borderId="0" applyNumberFormat="0" applyFill="0">
      <alignment horizontal="centerContinuous" vertical="top"/>
    </xf>
    <xf numFmtId="212" fontId="99" fillId="0" borderId="0" applyNumberFormat="0" applyFill="0" applyBorder="0">
      <alignment horizontal="center" vertical="top"/>
    </xf>
    <xf numFmtId="212" fontId="101" fillId="0" borderId="0" applyNumberFormat="0" applyFill="0">
      <alignment horizontal="center" vertical="top"/>
    </xf>
    <xf numFmtId="212" fontId="31" fillId="7" borderId="47" applyNumberFormat="0" applyProtection="0">
      <alignment horizontal="centerContinuous" vertical="center"/>
    </xf>
    <xf numFmtId="212" fontId="99" fillId="0" borderId="0" applyNumberFormat="0" applyBorder="0">
      <alignment horizontal="left" vertical="center"/>
    </xf>
    <xf numFmtId="212" fontId="102" fillId="0" borderId="0" applyNumberFormat="0" applyAlignment="0">
      <alignment vertical="center"/>
    </xf>
    <xf numFmtId="212" fontId="39" fillId="0" borderId="36" applyNumberFormat="0" applyFont="0" applyFill="0" applyAlignment="0">
      <alignment vertical="center"/>
    </xf>
    <xf numFmtId="212" fontId="36" fillId="0" borderId="33" applyNumberFormat="0" applyFont="0" applyFill="0" applyAlignment="0">
      <alignment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212" fontId="103" fillId="0" borderId="0" applyNumberFormat="0" applyFill="0" applyBorder="0">
      <alignment vertical="center"/>
    </xf>
    <xf numFmtId="212" fontId="104" fillId="0" borderId="0" applyNumberFormat="0" applyFill="0" applyBorder="0" applyAlignment="0">
      <alignment vertical="center"/>
    </xf>
    <xf numFmtId="212" fontId="105" fillId="0" borderId="0" applyNumberFormat="0" applyFill="0" applyBorder="0" applyAlignment="0">
      <alignment vertical="center"/>
    </xf>
    <xf numFmtId="212" fontId="99" fillId="0" borderId="0" applyNumberFormat="0" applyFill="0" applyBorder="0">
      <alignment vertical="center"/>
    </xf>
    <xf numFmtId="212" fontId="99" fillId="0" borderId="0" applyNumberFormat="0" applyFill="0" applyBorder="0">
      <alignment vertical="center"/>
    </xf>
    <xf numFmtId="212" fontId="106" fillId="0" borderId="0" applyNumberFormat="0" applyFill="0" applyBorder="0" applyProtection="0">
      <alignment horizontal="left"/>
    </xf>
    <xf numFmtId="212" fontId="106" fillId="0" borderId="0" applyNumberFormat="0" applyFill="0" applyBorder="0" applyProtection="0">
      <alignment horizontal="left" vertical="top"/>
    </xf>
    <xf numFmtId="212" fontId="107" fillId="0" borderId="0" applyNumberFormat="0" applyFill="0">
      <alignment vertical="center"/>
    </xf>
    <xf numFmtId="212" fontId="107" fillId="0" borderId="0" applyNumberFormat="0" applyFill="0" applyBorder="0">
      <alignment vertical="center"/>
    </xf>
    <xf numFmtId="208" fontId="4" fillId="0" borderId="0"/>
    <xf numFmtId="208" fontId="4" fillId="0" borderId="0"/>
    <xf numFmtId="49" fontId="57" fillId="0" borderId="33">
      <alignment vertical="center"/>
    </xf>
    <xf numFmtId="208" fontId="4" fillId="0" borderId="0"/>
    <xf numFmtId="202" fontId="10" fillId="0" borderId="0" applyFill="0" applyBorder="0" applyAlignment="0" applyProtection="0">
      <alignment horizontal="right"/>
    </xf>
    <xf numFmtId="238" fontId="31" fillId="0" borderId="0"/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239" fontId="36" fillId="21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40" fontId="109" fillId="0" borderId="0">
      <protection locked="0"/>
    </xf>
    <xf numFmtId="240" fontId="109" fillId="0" borderId="0">
      <protection locked="0"/>
    </xf>
    <xf numFmtId="241" fontId="36" fillId="0" borderId="0" applyNumberFormat="0" applyFill="0" applyBorder="0" applyProtection="0">
      <alignment vertical="top"/>
    </xf>
    <xf numFmtId="208" fontId="110" fillId="0" borderId="0" applyFill="0" applyBorder="0" applyAlignment="0" applyProtection="0"/>
    <xf numFmtId="208" fontId="110" fillId="0" borderId="0" applyFill="0" applyBorder="0" applyAlignment="0" applyProtection="0"/>
    <xf numFmtId="208" fontId="87" fillId="5" borderId="32"/>
    <xf numFmtId="208" fontId="87" fillId="5" borderId="32"/>
    <xf numFmtId="192" fontId="31" fillId="0" borderId="49" applyNumberFormat="0" applyFont="0" applyFill="0" applyAlignment="0"/>
    <xf numFmtId="208" fontId="111" fillId="0" borderId="0">
      <alignment horizontal="left"/>
      <protection locked="0"/>
    </xf>
    <xf numFmtId="208" fontId="111" fillId="0" borderId="0">
      <alignment horizontal="left"/>
      <protection locked="0"/>
    </xf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31" fillId="0" borderId="0" applyNumberFormat="0" applyBorder="0" applyProtection="0">
      <alignment horizontal="centerContinuous" vertical="center"/>
    </xf>
    <xf numFmtId="208" fontId="31" fillId="0" borderId="0" applyNumberFormat="0" applyBorder="0" applyProtection="0">
      <alignment horizontal="centerContinuous" vertical="center"/>
    </xf>
    <xf numFmtId="49" fontId="112" fillId="0" borderId="0" applyFill="0" applyBorder="0" applyAlignment="0" applyProtection="0">
      <alignment vertical="center"/>
    </xf>
    <xf numFmtId="242" fontId="40" fillId="0" borderId="0" applyFont="0" applyFill="0" applyBorder="0" applyProtection="0">
      <alignment horizontal="right"/>
    </xf>
    <xf numFmtId="208" fontId="31" fillId="0" borderId="0">
      <alignment horizontal="center"/>
    </xf>
    <xf numFmtId="243" fontId="95" fillId="0" borderId="0" applyFont="0" applyFill="0" applyBorder="0" applyProtection="0">
      <alignment horizontal="right"/>
    </xf>
    <xf numFmtId="183" fontId="8" fillId="0" borderId="0" applyFont="0" applyFill="0" applyBorder="0" applyAlignment="0" applyProtection="0"/>
    <xf numFmtId="208" fontId="8" fillId="0" borderId="0"/>
    <xf numFmtId="208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1" fillId="0" borderId="0"/>
    <xf numFmtId="208" fontId="1" fillId="0" borderId="0"/>
    <xf numFmtId="208" fontId="1" fillId="0" borderId="0"/>
    <xf numFmtId="0" fontId="31" fillId="0" borderId="0"/>
    <xf numFmtId="0" fontId="34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4" fillId="32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5" borderId="0" applyNumberFormat="0" applyBorder="0" applyAlignment="0" applyProtection="0"/>
    <xf numFmtId="0" fontId="114" fillId="36" borderId="0" applyNumberFormat="0" applyBorder="0" applyAlignment="0" applyProtection="0"/>
    <xf numFmtId="0" fontId="114" fillId="37" borderId="0" applyNumberFormat="0" applyBorder="0" applyAlignment="0" applyProtection="0"/>
    <xf numFmtId="0" fontId="114" fillId="38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9" borderId="0" applyNumberFormat="0" applyBorder="0" applyAlignment="0" applyProtection="0"/>
    <xf numFmtId="3" fontId="31" fillId="0" borderId="32" applyFill="0">
      <alignment horizontal="right"/>
    </xf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>
      <protection hidden="1"/>
    </xf>
    <xf numFmtId="0" fontId="43" fillId="5" borderId="32" applyNumberFormat="0" applyFont="0" applyBorder="0" applyAlignment="0" applyProtection="0">
      <protection hidden="1"/>
    </xf>
    <xf numFmtId="0" fontId="44" fillId="0" borderId="0"/>
    <xf numFmtId="0" fontId="115" fillId="23" borderId="0" applyNumberFormat="0" applyBorder="0" applyAlignment="0" applyProtection="0"/>
    <xf numFmtId="192" fontId="31" fillId="0" borderId="0" applyNumberFormat="0" applyFont="0" applyAlignment="0" applyProtection="0"/>
    <xf numFmtId="0" fontId="116" fillId="0" borderId="0" applyNumberFormat="0" applyFill="0" applyBorder="0" applyAlignment="0" applyProtection="0"/>
    <xf numFmtId="0" fontId="45" fillId="0" borderId="33" applyNumberFormat="0" applyFill="0" applyAlignment="0" applyProtection="0"/>
    <xf numFmtId="245" fontId="34" fillId="0" borderId="49" applyAlignment="0" applyProtection="0"/>
    <xf numFmtId="0" fontId="40" fillId="0" borderId="34" applyNumberFormat="0" applyFont="0" applyFill="0" applyAlignment="0" applyProtection="0"/>
    <xf numFmtId="0" fontId="46" fillId="0" borderId="35" applyNumberFormat="0" applyFont="0" applyFill="0" applyAlignment="0" applyProtection="0">
      <alignment horizontal="centerContinuous"/>
    </xf>
    <xf numFmtId="245" fontId="34" fillId="0" borderId="49" applyAlignment="0" applyProtection="0"/>
    <xf numFmtId="0" fontId="47" fillId="0" borderId="36" applyFill="0" applyProtection="0">
      <alignment horizontal="right"/>
    </xf>
    <xf numFmtId="0" fontId="49" fillId="0" borderId="0" applyFont="0" applyFill="0" applyBorder="0" applyAlignment="0" applyProtection="0"/>
    <xf numFmtId="0" fontId="117" fillId="0" borderId="0"/>
    <xf numFmtId="0" fontId="118" fillId="5" borderId="51" applyNumberFormat="0" applyAlignment="0" applyProtection="0"/>
    <xf numFmtId="8" fontId="31" fillId="0" borderId="37" applyFont="0" applyFill="0" applyBorder="0" applyProtection="0">
      <alignment horizontal="right"/>
    </xf>
    <xf numFmtId="8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0" fontId="119" fillId="40" borderId="52" applyNumberFormat="0" applyAlignment="0" applyProtection="0"/>
    <xf numFmtId="0" fontId="50" fillId="5" borderId="0"/>
    <xf numFmtId="0" fontId="51" fillId="0" borderId="0">
      <alignment horizontal="right"/>
    </xf>
    <xf numFmtId="0" fontId="6" fillId="0" borderId="50">
      <alignment horizontal="center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0" fontId="53" fillId="0" borderId="0"/>
    <xf numFmtId="0" fontId="31" fillId="0" borderId="0" applyFill="0" applyBorder="0">
      <alignment horizontal="right"/>
      <protection locked="0"/>
    </xf>
    <xf numFmtId="0" fontId="31" fillId="0" borderId="0" applyFill="0" applyBorder="0">
      <alignment horizontal="right"/>
      <protection locked="0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246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15" fontId="31" fillId="0" borderId="0" applyFont="0" applyFill="0" applyBorder="0" applyProtection="0">
      <alignment horizontal="right"/>
    </xf>
    <xf numFmtId="247" fontId="58" fillId="0" borderId="0" applyFont="0" applyFill="0" applyBorder="0" applyAlignment="0" applyProtection="0"/>
    <xf numFmtId="42" fontId="59" fillId="0" borderId="0" applyFill="0" applyBorder="0" applyAlignment="0" applyProtection="0"/>
    <xf numFmtId="0" fontId="31" fillId="0" borderId="0"/>
    <xf numFmtId="0" fontId="54" fillId="0" borderId="0">
      <alignment vertical="top"/>
    </xf>
    <xf numFmtId="0" fontId="54" fillId="0" borderId="0">
      <alignment vertical="top"/>
    </xf>
    <xf numFmtId="248" fontId="31" fillId="0" borderId="0" applyFill="0" applyAlignment="0" applyProtection="0"/>
    <xf numFmtId="248" fontId="31" fillId="0" borderId="0" applyFill="0" applyAlignment="0" applyProtection="0"/>
    <xf numFmtId="248" fontId="31" fillId="0" borderId="0" applyFill="0" applyAlignment="0" applyProtection="0"/>
    <xf numFmtId="249" fontId="31" fillId="0" borderId="0" applyFill="0" applyAlignment="0" applyProtection="0"/>
    <xf numFmtId="0" fontId="120" fillId="0" borderId="0" applyNumberFormat="0" applyFill="0" applyBorder="0" applyAlignment="0" applyProtection="0"/>
    <xf numFmtId="209" fontId="31" fillId="8" borderId="0" applyFont="0" applyFill="0" applyBorder="0" applyAlignment="0"/>
    <xf numFmtId="0" fontId="121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Protection="0">
      <alignment horizontal="left" vertical="center"/>
    </xf>
    <xf numFmtId="0" fontId="61" fillId="0" borderId="0"/>
    <xf numFmtId="0" fontId="122" fillId="24" borderId="0" applyNumberFormat="0" applyBorder="0" applyAlignment="0" applyProtection="0"/>
    <xf numFmtId="0" fontId="63" fillId="0" borderId="0" applyFont="0"/>
    <xf numFmtId="0" fontId="64" fillId="0" borderId="0" applyProtection="0">
      <alignment horizontal="right" vertical="top"/>
    </xf>
    <xf numFmtId="0" fontId="65" fillId="0" borderId="42" applyNumberFormat="0" applyAlignment="0" applyProtection="0">
      <alignment horizontal="left" vertical="center"/>
    </xf>
    <xf numFmtId="0" fontId="65" fillId="0" borderId="43">
      <alignment horizontal="left" vertical="center"/>
    </xf>
    <xf numFmtId="0" fontId="66" fillId="0" borderId="0" applyFill="0" applyBorder="0" applyProtection="0">
      <alignment horizontal="right"/>
    </xf>
    <xf numFmtId="0" fontId="123" fillId="0" borderId="53" applyNumberFormat="0" applyFill="0" applyAlignment="0" applyProtection="0"/>
    <xf numFmtId="0" fontId="124" fillId="0" borderId="54" applyNumberFormat="0" applyFill="0" applyAlignment="0" applyProtection="0"/>
    <xf numFmtId="0" fontId="125" fillId="0" borderId="55" applyNumberFormat="0" applyFill="0" applyAlignment="0" applyProtection="0"/>
    <xf numFmtId="0" fontId="125" fillId="0" borderId="0" applyNumberFormat="0" applyFill="0" applyBorder="0" applyAlignment="0" applyProtection="0"/>
    <xf numFmtId="38" fontId="6" fillId="41" borderId="43"/>
    <xf numFmtId="38" fontId="6" fillId="42" borderId="43"/>
    <xf numFmtId="0" fontId="67" fillId="0" borderId="44" applyNumberFormat="0" applyFill="0" applyBorder="0" applyAlignment="0" applyProtection="0">
      <alignment horizontal="left"/>
    </xf>
    <xf numFmtId="0" fontId="69" fillId="0" borderId="0"/>
    <xf numFmtId="10" fontId="4" fillId="8" borderId="41" applyNumberFormat="0" applyBorder="0" applyAlignment="0" applyProtection="0"/>
    <xf numFmtId="0" fontId="71" fillId="12" borderId="0" applyNumberFormat="0" applyBorder="0" applyAlignment="0">
      <protection locked="0"/>
    </xf>
    <xf numFmtId="202" fontId="31" fillId="8" borderId="0" applyNumberFormat="0" applyBorder="0" applyAlignment="0">
      <protection locked="0"/>
    </xf>
    <xf numFmtId="0" fontId="73" fillId="8" borderId="0" applyNumberFormat="0" applyFont="0" applyBorder="0" applyAlignment="0">
      <alignment horizontal="right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126" fillId="0" borderId="56" applyNumberFormat="0" applyFill="0" applyAlignment="0" applyProtection="0"/>
    <xf numFmtId="37" fontId="127" fillId="0" borderId="33" applyFill="0" applyBorder="0" applyAlignment="0" applyProtection="0"/>
    <xf numFmtId="0" fontId="77" fillId="0" borderId="32">
      <alignment horizontal="left"/>
      <protection locked="0"/>
    </xf>
    <xf numFmtId="168" fontId="78" fillId="0" borderId="0"/>
    <xf numFmtId="0" fontId="79" fillId="0" borderId="0" applyBorder="0"/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8" fillId="14" borderId="0" applyNumberFormat="0" applyBorder="0" applyAlignment="0" applyProtection="0"/>
    <xf numFmtId="37" fontId="129" fillId="0" borderId="0"/>
    <xf numFmtId="250" fontId="129" fillId="0" borderId="0"/>
    <xf numFmtId="202" fontId="31" fillId="0" borderId="0" applyFont="0" applyFill="0" applyBorder="0" applyAlignment="0"/>
    <xf numFmtId="0" fontId="31" fillId="0" borderId="0"/>
    <xf numFmtId="0" fontId="31" fillId="0" borderId="0"/>
    <xf numFmtId="202" fontId="31" fillId="0" borderId="0" applyNumberFormat="0" applyFill="0" applyBorder="0" applyAlignment="0" applyProtection="0"/>
    <xf numFmtId="0" fontId="35" fillId="0" borderId="0"/>
    <xf numFmtId="0" fontId="82" fillId="0" borderId="0"/>
    <xf numFmtId="0" fontId="83" fillId="7" borderId="0"/>
    <xf numFmtId="166" fontId="130" fillId="0" borderId="0" applyFill="0" applyBorder="0" applyAlignment="0" applyProtection="0"/>
    <xf numFmtId="0" fontId="31" fillId="43" borderId="57" applyNumberFormat="0" applyFont="0" applyAlignment="0" applyProtection="0"/>
    <xf numFmtId="0" fontId="31" fillId="43" borderId="57" applyNumberFormat="0" applyFont="0" applyAlignment="0" applyProtection="0"/>
    <xf numFmtId="0" fontId="4" fillId="0" borderId="0" applyFont="0" applyFill="0" applyBorder="0" applyAlignment="0" applyProtection="0"/>
    <xf numFmtId="0" fontId="131" fillId="5" borderId="58" applyNumberFormat="0" applyAlignment="0" applyProtection="0"/>
    <xf numFmtId="0" fontId="31" fillId="0" borderId="0" applyNumberFormat="0" applyFill="0" applyBorder="0" applyAlignment="0" applyProtection="0"/>
    <xf numFmtId="0" fontId="85" fillId="0" borderId="0" applyProtection="0">
      <alignment horizontal="left"/>
    </xf>
    <xf numFmtId="0" fontId="85" fillId="0" borderId="0" applyFill="0" applyBorder="0" applyProtection="0">
      <alignment horizontal="left"/>
    </xf>
    <xf numFmtId="0" fontId="86" fillId="0" borderId="0" applyFill="0" applyBorder="0" applyProtection="0">
      <alignment horizontal="left"/>
    </xf>
    <xf numFmtId="0" fontId="87" fillId="0" borderId="0">
      <alignment horizontal="center"/>
    </xf>
    <xf numFmtId="0" fontId="88" fillId="0" borderId="0">
      <alignment horizontal="center"/>
    </xf>
    <xf numFmtId="227" fontId="31" fillId="0" borderId="0" applyFont="0" applyFill="0" applyBorder="0" applyAlignment="0"/>
    <xf numFmtId="0" fontId="4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Protection="0">
      <alignment horizontal="right"/>
    </xf>
    <xf numFmtId="168" fontId="4" fillId="7" borderId="0"/>
    <xf numFmtId="192" fontId="31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4" fillId="0" borderId="34">
      <alignment horizontal="center"/>
    </xf>
    <xf numFmtId="3" fontId="55" fillId="0" borderId="0" applyFont="0" applyFill="0" applyBorder="0" applyAlignment="0" applyProtection="0"/>
    <xf numFmtId="0" fontId="55" fillId="44" borderId="0" applyNumberFormat="0" applyFont="0" applyBorder="0" applyAlignment="0" applyProtection="0"/>
    <xf numFmtId="251" fontId="91" fillId="0" borderId="0"/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202" fontId="31" fillId="0" borderId="0" applyNumberFormat="0" applyFill="0" applyBorder="0" applyAlignment="0" applyProtection="0">
      <alignment horizontal="left"/>
    </xf>
    <xf numFmtId="0" fontId="92" fillId="0" borderId="32" applyNumberFormat="0" applyFill="0" applyBorder="0" applyAlignment="0" applyProtection="0">
      <protection hidden="1"/>
    </xf>
    <xf numFmtId="0" fontId="35" fillId="0" borderId="0" applyNumberFormat="0" applyFill="0" applyBorder="0" applyProtection="0">
      <alignment horizontal="right" vertical="center"/>
    </xf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Fill="0" applyBorder="0" applyProtection="0">
      <alignment horizontal="left"/>
    </xf>
    <xf numFmtId="0" fontId="54" fillId="17" borderId="0" applyNumberFormat="0" applyFont="0" applyBorder="0" applyAlignment="0" applyProtection="0"/>
    <xf numFmtId="0" fontId="31" fillId="18" borderId="0" applyFont="0" applyFill="0" applyBorder="0" applyProtection="0">
      <alignment horizontal="right"/>
    </xf>
    <xf numFmtId="0" fontId="45" fillId="0" borderId="0" applyNumberFormat="0" applyFill="0" applyBorder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0" fontId="46" fillId="0" borderId="0" applyFill="0" applyBorder="0" applyProtection="0">
      <alignment horizontal="center" vertical="center"/>
    </xf>
    <xf numFmtId="0" fontId="46" fillId="0" borderId="0" applyFill="0" applyBorder="0" applyProtection="0"/>
    <xf numFmtId="0" fontId="97" fillId="0" borderId="0" applyFill="0" applyBorder="0" applyProtection="0">
      <alignment horizontal="left"/>
    </xf>
    <xf numFmtId="0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36" fontId="31" fillId="0" borderId="0" applyNumberFormat="0" applyBorder="0" applyProtection="0">
      <alignment horizontal="right" vertical="center"/>
    </xf>
    <xf numFmtId="212" fontId="31" fillId="7" borderId="47" applyNumberFormat="0" applyProtection="0">
      <alignment horizontal="centerContinuous"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0" fontId="4" fillId="0" borderId="0"/>
    <xf numFmtId="238" fontId="31" fillId="0" borderId="0"/>
    <xf numFmtId="0" fontId="108" fillId="0" borderId="33" applyFill="0" applyAlignment="0" applyProtection="0">
      <alignment horizontal="left"/>
    </xf>
    <xf numFmtId="0" fontId="31" fillId="0" borderId="0" applyNumberFormat="0" applyProtection="0">
      <alignment horizontal="left" vertical="center"/>
    </xf>
    <xf numFmtId="0" fontId="31" fillId="0" borderId="0" applyNumberFormat="0" applyProtection="0">
      <alignment horizontal="left" vertical="center"/>
    </xf>
    <xf numFmtId="0" fontId="110" fillId="0" borderId="0" applyFill="0" applyBorder="0" applyAlignment="0" applyProtection="0"/>
    <xf numFmtId="0" fontId="87" fillId="5" borderId="32"/>
    <xf numFmtId="0" fontId="111" fillId="0" borderId="0">
      <alignment horizontal="left"/>
      <protection locked="0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 applyNumberFormat="0" applyBorder="0" applyProtection="0">
      <alignment horizontal="centerContinuous" vertical="center"/>
    </xf>
    <xf numFmtId="0" fontId="31" fillId="0" borderId="0" applyNumberFormat="0" applyBorder="0" applyProtection="0">
      <alignment horizontal="centerContinuous" vertical="center"/>
    </xf>
    <xf numFmtId="0" fontId="132" fillId="0" borderId="0" applyNumberFormat="0" applyFill="0" applyBorder="0" applyAlignment="0" applyProtection="0"/>
    <xf numFmtId="0" fontId="31" fillId="0" borderId="0"/>
    <xf numFmtId="0" fontId="31" fillId="0" borderId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45" fontId="34" fillId="0" borderId="59" applyAlignment="0" applyProtection="0"/>
    <xf numFmtId="0" fontId="47" fillId="0" borderId="36" applyFill="0" applyProtection="0">
      <alignment horizontal="right"/>
    </xf>
    <xf numFmtId="212" fontId="99" fillId="20" borderId="48" applyNumberFormat="0" applyBorder="0" applyAlignment="0" applyProtection="0">
      <alignment vertical="center"/>
    </xf>
    <xf numFmtId="212" fontId="36" fillId="0" borderId="33" applyNumberFormat="0" applyFont="0" applyFill="0" applyAlignment="0">
      <alignment vertical="center"/>
    </xf>
    <xf numFmtId="49" fontId="57" fillId="0" borderId="33">
      <alignment vertical="center"/>
    </xf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192" fontId="31" fillId="0" borderId="49" applyNumberFormat="0" applyFont="0" applyFill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31" fillId="0" borderId="65" applyNumberFormat="0" applyFont="0" applyFill="0" applyAlignment="0"/>
    <xf numFmtId="208" fontId="47" fillId="0" borderId="84" applyFill="0" applyProtection="0">
      <alignment horizontal="right"/>
    </xf>
    <xf numFmtId="0" fontId="118" fillId="5" borderId="87" applyNumberFormat="0" applyAlignment="0" applyProtection="0"/>
    <xf numFmtId="208" fontId="65" fillId="0" borderId="69">
      <alignment horizontal="left" vertical="center"/>
    </xf>
    <xf numFmtId="38" fontId="6" fillId="41" borderId="90"/>
    <xf numFmtId="212" fontId="99" fillId="20" borderId="78" applyNumberFormat="0" applyBorder="0" applyAlignment="0" applyProtection="0">
      <alignment vertical="center"/>
    </xf>
    <xf numFmtId="0" fontId="31" fillId="43" borderId="88" applyNumberFormat="0" applyFont="0" applyAlignment="0" applyProtection="0"/>
    <xf numFmtId="208" fontId="47" fillId="0" borderId="61" applyFill="0" applyProtection="0">
      <alignment horizontal="right"/>
    </xf>
    <xf numFmtId="208" fontId="47" fillId="0" borderId="61" applyFill="0" applyProtection="0">
      <alignment horizontal="right"/>
    </xf>
    <xf numFmtId="192" fontId="31" fillId="0" borderId="72" applyNumberFormat="0" applyFont="0" applyFill="0" applyAlignment="0"/>
    <xf numFmtId="0" fontId="47" fillId="0" borderId="70" applyFill="0" applyProtection="0">
      <alignment horizontal="right"/>
    </xf>
    <xf numFmtId="0" fontId="65" fillId="0" borderId="76">
      <alignment horizontal="left" vertical="center"/>
    </xf>
    <xf numFmtId="212" fontId="39" fillId="0" borderId="63" applyNumberFormat="0" applyFont="0" applyFill="0" applyAlignment="0">
      <alignment vertical="center"/>
    </xf>
    <xf numFmtId="0" fontId="118" fillId="5" borderId="94" applyNumberFormat="0" applyAlignment="0" applyProtection="0"/>
    <xf numFmtId="0" fontId="31" fillId="43" borderId="95" applyNumberFormat="0" applyFont="0" applyAlignment="0" applyProtection="0"/>
    <xf numFmtId="245" fontId="34" fillId="0" borderId="79" applyAlignment="0" applyProtection="0"/>
    <xf numFmtId="212" fontId="99" fillId="20" borderId="71" applyNumberFormat="0" applyBorder="0" applyAlignment="0" applyProtection="0">
      <alignment vertical="center"/>
    </xf>
    <xf numFmtId="0" fontId="47" fillId="0" borderId="77" applyFill="0" applyProtection="0">
      <alignment horizontal="right"/>
    </xf>
    <xf numFmtId="208" fontId="65" fillId="0" borderId="76">
      <alignment horizontal="left" vertical="center"/>
    </xf>
    <xf numFmtId="0" fontId="131" fillId="5" borderId="75" applyNumberFormat="0" applyAlignment="0" applyProtection="0"/>
    <xf numFmtId="208" fontId="65" fillId="0" borderId="60">
      <alignment horizontal="left" vertical="center"/>
    </xf>
    <xf numFmtId="208" fontId="65" fillId="0" borderId="60">
      <alignment horizontal="left" vertical="center"/>
    </xf>
    <xf numFmtId="0" fontId="47" fillId="0" borderId="63" applyFill="0" applyProtection="0">
      <alignment horizontal="right"/>
    </xf>
    <xf numFmtId="208" fontId="65" fillId="0" borderId="90">
      <alignment horizontal="left" vertical="center"/>
    </xf>
    <xf numFmtId="0" fontId="131" fillId="5" borderId="68" applyNumberFormat="0" applyAlignment="0" applyProtection="0"/>
    <xf numFmtId="0" fontId="31" fillId="43" borderId="67" applyNumberFormat="0" applyFont="0" applyAlignment="0" applyProtection="0"/>
    <xf numFmtId="0" fontId="31" fillId="43" borderId="67" applyNumberFormat="0" applyFont="0" applyAlignment="0" applyProtection="0"/>
    <xf numFmtId="208" fontId="65" fillId="0" borderId="69">
      <alignment horizontal="left" vertical="center"/>
    </xf>
    <xf numFmtId="192" fontId="31" fillId="0" borderId="79" applyNumberFormat="0" applyFont="0" applyFill="0" applyAlignment="0"/>
    <xf numFmtId="0" fontId="131" fillId="5" borderId="89" applyNumberFormat="0" applyAlignment="0" applyProtection="0"/>
    <xf numFmtId="212" fontId="99" fillId="20" borderId="92" applyNumberFormat="0" applyBorder="0" applyAlignment="0" applyProtection="0">
      <alignment vertical="center"/>
    </xf>
    <xf numFmtId="0" fontId="131" fillId="5" borderId="96" applyNumberFormat="0" applyAlignment="0" applyProtection="0"/>
    <xf numFmtId="208" fontId="47" fillId="0" borderId="91" applyFill="0" applyProtection="0">
      <alignment horizontal="right"/>
    </xf>
    <xf numFmtId="0" fontId="118" fillId="5" borderId="66" applyNumberFormat="0" applyAlignment="0" applyProtection="0"/>
    <xf numFmtId="0" fontId="47" fillId="0" borderId="63" applyFill="0" applyProtection="0">
      <alignment horizontal="right"/>
    </xf>
    <xf numFmtId="192" fontId="31" fillId="0" borderId="93" applyNumberFormat="0" applyFont="0" applyFill="0" applyAlignment="0"/>
    <xf numFmtId="0" fontId="131" fillId="5" borderId="82" applyNumberFormat="0" applyAlignment="0" applyProtection="0"/>
    <xf numFmtId="0" fontId="47" fillId="0" borderId="70" applyFill="0" applyProtection="0">
      <alignment horizontal="right"/>
    </xf>
    <xf numFmtId="0" fontId="131" fillId="5" borderId="75" applyNumberFormat="0" applyAlignment="0" applyProtection="0"/>
    <xf numFmtId="0" fontId="47" fillId="0" borderId="77" applyFill="0" applyProtection="0">
      <alignment horizontal="right"/>
    </xf>
    <xf numFmtId="0" fontId="31" fillId="43" borderId="81" applyNumberFormat="0" applyFont="0" applyAlignment="0" applyProtection="0"/>
    <xf numFmtId="212" fontId="39" fillId="0" borderId="70" applyNumberFormat="0" applyFont="0" applyFill="0" applyAlignment="0">
      <alignment vertical="center"/>
    </xf>
    <xf numFmtId="0" fontId="65" fillId="0" borderId="90">
      <alignment horizontal="left" vertical="center"/>
    </xf>
    <xf numFmtId="212" fontId="99" fillId="20" borderId="92" applyNumberFormat="0" applyBorder="0" applyAlignment="0" applyProtection="0">
      <alignment vertical="center"/>
    </xf>
    <xf numFmtId="208" fontId="65" fillId="0" borderId="83">
      <alignment horizontal="left" vertical="center"/>
    </xf>
    <xf numFmtId="38" fontId="6" fillId="42" borderId="90"/>
    <xf numFmtId="38" fontId="6" fillId="42" borderId="83"/>
    <xf numFmtId="208" fontId="47" fillId="0" borderId="70" applyFill="0" applyProtection="0">
      <alignment horizontal="right"/>
    </xf>
    <xf numFmtId="208" fontId="65" fillId="0" borderId="62">
      <alignment horizontal="left" vertical="center"/>
    </xf>
    <xf numFmtId="0" fontId="31" fillId="43" borderId="74" applyNumberFormat="0" applyFont="0" applyAlignment="0" applyProtection="0"/>
    <xf numFmtId="38" fontId="6" fillId="42" borderId="76"/>
    <xf numFmtId="0" fontId="131" fillId="5" borderId="96" applyNumberFormat="0" applyAlignment="0" applyProtection="0"/>
    <xf numFmtId="0" fontId="131" fillId="5" borderId="89" applyNumberFormat="0" applyAlignment="0" applyProtection="0"/>
    <xf numFmtId="192" fontId="31" fillId="0" borderId="93" applyNumberFormat="0" applyFont="0" applyFill="0" applyAlignment="0"/>
    <xf numFmtId="212" fontId="99" fillId="20" borderId="71" applyNumberFormat="0" applyBorder="0" applyAlignment="0" applyProtection="0">
      <alignment vertical="center"/>
    </xf>
    <xf numFmtId="208" fontId="65" fillId="0" borderId="83">
      <alignment horizontal="left" vertical="center"/>
    </xf>
    <xf numFmtId="208" fontId="65" fillId="0" borderId="62">
      <alignment horizontal="left" vertical="center"/>
    </xf>
    <xf numFmtId="0" fontId="131" fillId="5" borderId="82" applyNumberFormat="0" applyAlignment="0" applyProtection="0"/>
    <xf numFmtId="38" fontId="6" fillId="41" borderId="62"/>
    <xf numFmtId="0" fontId="65" fillId="0" borderId="62">
      <alignment horizontal="left" vertical="center"/>
    </xf>
    <xf numFmtId="212" fontId="39" fillId="0" borderId="61" applyNumberFormat="0" applyFont="0" applyFill="0" applyAlignment="0">
      <alignment vertical="center"/>
    </xf>
    <xf numFmtId="38" fontId="6" fillId="42" borderId="69"/>
    <xf numFmtId="0" fontId="131" fillId="5" borderId="68" applyNumberFormat="0" applyAlignment="0" applyProtection="0"/>
    <xf numFmtId="0" fontId="47" fillId="0" borderId="84" applyFill="0" applyProtection="0">
      <alignment horizontal="right"/>
    </xf>
    <xf numFmtId="38" fontId="6" fillId="41" borderId="76"/>
    <xf numFmtId="208" fontId="47" fillId="0" borderId="63" applyFill="0" applyProtection="0">
      <alignment horizontal="right"/>
    </xf>
    <xf numFmtId="208" fontId="65" fillId="0" borderId="90">
      <alignment horizontal="left" vertical="center"/>
    </xf>
    <xf numFmtId="192" fontId="31" fillId="0" borderId="86" applyNumberFormat="0" applyFont="0" applyFill="0" applyAlignment="0"/>
    <xf numFmtId="0" fontId="65" fillId="0" borderId="83">
      <alignment horizontal="left" vertical="center"/>
    </xf>
    <xf numFmtId="0" fontId="118" fillId="5" borderId="73" applyNumberFormat="0" applyAlignment="0" applyProtection="0"/>
    <xf numFmtId="245" fontId="34" fillId="0" borderId="72" applyAlignment="0" applyProtection="0"/>
    <xf numFmtId="0" fontId="47" fillId="0" borderId="61" applyFill="0" applyProtection="0">
      <alignment horizontal="right"/>
    </xf>
    <xf numFmtId="212" fontId="99" fillId="20" borderId="78" applyNumberFormat="0" applyBorder="0" applyAlignment="0" applyProtection="0">
      <alignment vertical="center"/>
    </xf>
    <xf numFmtId="208" fontId="47" fillId="0" borderId="77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0" fontId="65" fillId="0" borderId="60">
      <alignment horizontal="left" vertical="center"/>
    </xf>
    <xf numFmtId="212" fontId="99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2" fontId="31" fillId="0" borderId="86" applyNumberFormat="0" applyFont="0" applyFill="0" applyAlignment="0"/>
    <xf numFmtId="192" fontId="31" fillId="0" borderId="79" applyNumberFormat="0" applyFont="0" applyFill="0" applyAlignment="0"/>
    <xf numFmtId="38" fontId="6" fillId="42" borderId="62"/>
    <xf numFmtId="245" fontId="34" fillId="0" borderId="93" applyAlignment="0" applyProtection="0"/>
    <xf numFmtId="245" fontId="34" fillId="0" borderId="86" applyAlignment="0" applyProtection="0"/>
    <xf numFmtId="0" fontId="31" fillId="43" borderId="95" applyNumberFormat="0" applyFont="0" applyAlignment="0" applyProtection="0"/>
    <xf numFmtId="0" fontId="31" fillId="43" borderId="74" applyNumberFormat="0" applyFont="0" applyAlignment="0" applyProtection="0"/>
    <xf numFmtId="192" fontId="31" fillId="0" borderId="72" applyNumberFormat="0" applyFont="0" applyFill="0" applyAlignment="0"/>
    <xf numFmtId="208" fontId="47" fillId="0" borderId="63" applyFill="0" applyProtection="0">
      <alignment horizontal="right"/>
    </xf>
    <xf numFmtId="38" fontId="6" fillId="41" borderId="83"/>
    <xf numFmtId="192" fontId="31" fillId="0" borderId="65" applyNumberFormat="0" applyFont="0" applyFill="0" applyAlignment="0"/>
    <xf numFmtId="0" fontId="47" fillId="0" borderId="84" applyFill="0" applyProtection="0">
      <alignment horizontal="right"/>
    </xf>
    <xf numFmtId="212" fontId="99" fillId="20" borderId="64" applyNumberFormat="0" applyBorder="0" applyAlignment="0" applyProtection="0">
      <alignment vertical="center"/>
    </xf>
    <xf numFmtId="0" fontId="118" fillId="5" borderId="80" applyNumberFormat="0" applyAlignment="0" applyProtection="0"/>
    <xf numFmtId="0" fontId="47" fillId="0" borderId="91" applyFill="0" applyProtection="0">
      <alignment horizontal="right"/>
    </xf>
    <xf numFmtId="0" fontId="47" fillId="0" borderId="61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245" fontId="34" fillId="0" borderId="65" applyAlignment="0" applyProtection="0"/>
    <xf numFmtId="0" fontId="65" fillId="0" borderId="69">
      <alignment horizontal="left" vertical="center"/>
    </xf>
    <xf numFmtId="0" fontId="31" fillId="43" borderId="81" applyNumberFormat="0" applyFont="0" applyAlignment="0" applyProtection="0"/>
    <xf numFmtId="0" fontId="31" fillId="43" borderId="88" applyNumberFormat="0" applyFont="0" applyAlignment="0" applyProtection="0"/>
    <xf numFmtId="212" fontId="39" fillId="0" borderId="77" applyNumberFormat="0" applyFont="0" applyFill="0" applyAlignment="0">
      <alignment vertical="center"/>
    </xf>
    <xf numFmtId="208" fontId="47" fillId="0" borderId="70" applyFill="0" applyProtection="0">
      <alignment horizontal="right"/>
    </xf>
    <xf numFmtId="0" fontId="47" fillId="0" borderId="91" applyFill="0" applyProtection="0">
      <alignment horizontal="right"/>
    </xf>
    <xf numFmtId="212" fontId="39" fillId="0" borderId="84" applyNumberFormat="0" applyFont="0" applyFill="0" applyAlignment="0">
      <alignment vertical="center"/>
    </xf>
    <xf numFmtId="208" fontId="47" fillId="0" borderId="77" applyFill="0" applyProtection="0">
      <alignment horizontal="right"/>
    </xf>
    <xf numFmtId="212" fontId="39" fillId="0" borderId="91" applyNumberFormat="0" applyFont="0" applyFill="0" applyAlignment="0">
      <alignment vertical="center"/>
    </xf>
    <xf numFmtId="208" fontId="47" fillId="0" borderId="84" applyFill="0" applyProtection="0">
      <alignment horizontal="right"/>
    </xf>
    <xf numFmtId="208" fontId="47" fillId="0" borderId="91" applyFill="0" applyProtection="0">
      <alignment horizontal="right"/>
    </xf>
    <xf numFmtId="0" fontId="131" fillId="5" borderId="96" applyNumberFormat="0" applyAlignment="0" applyProtection="0"/>
    <xf numFmtId="165" fontId="1" fillId="0" borderId="0" applyFont="0" applyFill="0" applyBorder="0" applyAlignment="0" applyProtection="0"/>
    <xf numFmtId="0" fontId="47" fillId="0" borderId="99" applyFill="0" applyProtection="0">
      <alignment horizontal="right"/>
    </xf>
    <xf numFmtId="0" fontId="131" fillId="5" borderId="101" applyNumberFormat="0" applyAlignment="0" applyProtection="0"/>
    <xf numFmtId="0" fontId="31" fillId="43" borderId="100" applyNumberFormat="0" applyFont="0" applyAlignment="0" applyProtection="0"/>
    <xf numFmtId="208" fontId="47" fillId="0" borderId="110" applyFill="0" applyProtection="0">
      <alignment horizontal="right"/>
    </xf>
    <xf numFmtId="192" fontId="31" fillId="0" borderId="105" applyNumberFormat="0" applyFont="0" applyFill="0" applyAlignment="0"/>
    <xf numFmtId="0" fontId="47" fillId="0" borderId="99" applyFill="0" applyProtection="0">
      <alignment horizontal="right"/>
    </xf>
    <xf numFmtId="38" fontId="6" fillId="41" borderId="102"/>
    <xf numFmtId="192" fontId="31" fillId="0" borderId="112" applyNumberFormat="0" applyFont="0" applyFill="0" applyAlignment="0"/>
    <xf numFmtId="0" fontId="31" fillId="43" borderId="107" applyNumberFormat="0" applyFont="0" applyAlignment="0" applyProtection="0"/>
    <xf numFmtId="0" fontId="31" fillId="43" borderId="107" applyNumberFormat="0" applyFont="0" applyAlignment="0" applyProtection="0"/>
    <xf numFmtId="38" fontId="6" fillId="42" borderId="109"/>
    <xf numFmtId="38" fontId="6" fillId="41" borderId="109"/>
    <xf numFmtId="0" fontId="65" fillId="0" borderId="109">
      <alignment horizontal="left" vertical="center"/>
    </xf>
    <xf numFmtId="208" fontId="47" fillId="0" borderId="103" applyFill="0" applyProtection="0">
      <alignment horizontal="right"/>
    </xf>
    <xf numFmtId="208" fontId="47" fillId="0" borderId="103" applyFill="0" applyProtection="0">
      <alignment horizontal="right"/>
    </xf>
    <xf numFmtId="0" fontId="118" fillId="5" borderId="113" applyNumberFormat="0" applyAlignment="0" applyProtection="0"/>
    <xf numFmtId="245" fontId="34" fillId="0" borderId="112" applyAlignment="0" applyProtection="0"/>
    <xf numFmtId="208" fontId="65" fillId="0" borderId="102">
      <alignment horizontal="left" vertical="center"/>
    </xf>
    <xf numFmtId="208" fontId="65" fillId="0" borderId="109">
      <alignment horizontal="left" vertical="center"/>
    </xf>
    <xf numFmtId="208" fontId="65" fillId="0" borderId="109">
      <alignment horizontal="left" vertical="center"/>
    </xf>
    <xf numFmtId="212" fontId="39" fillId="0" borderId="103" applyNumberFormat="0" applyFont="0" applyFill="0" applyAlignment="0">
      <alignment vertical="center"/>
    </xf>
    <xf numFmtId="0" fontId="31" fillId="43" borderId="114" applyNumberFormat="0" applyFont="0" applyAlignment="0" applyProtection="0"/>
    <xf numFmtId="245" fontId="34" fillId="0" borderId="105" applyAlignment="0" applyProtection="0"/>
    <xf numFmtId="0" fontId="47" fillId="0" borderId="103" applyFill="0" applyProtection="0">
      <alignment horizontal="right"/>
    </xf>
    <xf numFmtId="0" fontId="118" fillId="5" borderId="106" applyNumberFormat="0" applyAlignment="0" applyProtection="0"/>
    <xf numFmtId="208" fontId="47" fillId="0" borderId="99" applyFill="0" applyProtection="0">
      <alignment horizontal="right"/>
    </xf>
    <xf numFmtId="208" fontId="47" fillId="0" borderId="99" applyFill="0" applyProtection="0">
      <alignment horizontal="right"/>
    </xf>
    <xf numFmtId="212" fontId="39" fillId="0" borderId="110" applyNumberFormat="0" applyFont="0" applyFill="0" applyAlignment="0">
      <alignment vertical="center"/>
    </xf>
    <xf numFmtId="212" fontId="99" fillId="20" borderId="111" applyNumberFormat="0" applyBorder="0" applyAlignment="0" applyProtection="0">
      <alignment vertical="center"/>
    </xf>
    <xf numFmtId="0" fontId="131" fillId="5" borderId="115" applyNumberFormat="0" applyAlignment="0" applyProtection="0"/>
    <xf numFmtId="0" fontId="65" fillId="0" borderId="102">
      <alignment horizontal="left" vertical="center"/>
    </xf>
    <xf numFmtId="0" fontId="31" fillId="43" borderId="100" applyNumberFormat="0" applyFont="0" applyAlignment="0" applyProtection="0"/>
    <xf numFmtId="0" fontId="31" fillId="43" borderId="114" applyNumberFormat="0" applyFont="0" applyAlignment="0" applyProtection="0"/>
    <xf numFmtId="212" fontId="39" fillId="0" borderId="99" applyNumberFormat="0" applyFont="0" applyFill="0" applyAlignment="0">
      <alignment vertical="center"/>
    </xf>
    <xf numFmtId="0" fontId="47" fillId="0" borderId="110" applyFill="0" applyProtection="0">
      <alignment horizontal="right"/>
    </xf>
    <xf numFmtId="208" fontId="65" fillId="0" borderId="102">
      <alignment horizontal="left" vertical="center"/>
    </xf>
    <xf numFmtId="0" fontId="131" fillId="5" borderId="96" applyNumberFormat="0" applyAlignment="0" applyProtection="0"/>
    <xf numFmtId="212" fontId="99" fillId="20" borderId="104" applyNumberFormat="0" applyBorder="0" applyAlignment="0" applyProtection="0">
      <alignment vertical="center"/>
    </xf>
    <xf numFmtId="0" fontId="131" fillId="5" borderId="115" applyNumberFormat="0" applyAlignment="0" applyProtection="0"/>
    <xf numFmtId="38" fontId="6" fillId="42" borderId="102"/>
    <xf numFmtId="0" fontId="131" fillId="5" borderId="108" applyNumberFormat="0" applyAlignment="0" applyProtection="0"/>
    <xf numFmtId="208" fontId="47" fillId="0" borderId="110" applyFill="0" applyProtection="0">
      <alignment horizontal="right"/>
    </xf>
    <xf numFmtId="165" fontId="1" fillId="0" borderId="0" applyFont="0" applyFill="0" applyBorder="0" applyAlignment="0" applyProtection="0"/>
    <xf numFmtId="0" fontId="47" fillId="0" borderId="103" applyFill="0" applyProtection="0">
      <alignment horizontal="right"/>
    </xf>
    <xf numFmtId="212" fontId="99" fillId="20" borderId="104" applyNumberFormat="0" applyBorder="0" applyAlignment="0" applyProtection="0">
      <alignment vertical="center"/>
    </xf>
    <xf numFmtId="192" fontId="31" fillId="0" borderId="105" applyNumberFormat="0" applyFont="0" applyFill="0" applyAlignment="0"/>
    <xf numFmtId="0" fontId="47" fillId="0" borderId="110" applyFill="0" applyProtection="0">
      <alignment horizontal="right"/>
    </xf>
    <xf numFmtId="212" fontId="99" fillId="20" borderId="111" applyNumberFormat="0" applyBorder="0" applyAlignment="0" applyProtection="0">
      <alignment vertical="center"/>
    </xf>
    <xf numFmtId="192" fontId="31" fillId="0" borderId="112" applyNumberFormat="0" applyFont="0" applyFill="0" applyAlignment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6" fillId="0" borderId="2" xfId="0" applyFont="1" applyBorder="1" applyAlignment="1">
      <alignment horizontal="left" vertical="center"/>
    </xf>
    <xf numFmtId="167" fontId="6" fillId="0" borderId="5" xfId="1" applyNumberFormat="1" applyFont="1" applyFill="1" applyBorder="1" applyAlignment="1">
      <alignment horizontal="right" vertical="center"/>
    </xf>
    <xf numFmtId="167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26" xfId="0" applyFont="1" applyBorder="1"/>
    <xf numFmtId="0" fontId="22" fillId="2" borderId="0" xfId="0" applyFont="1" applyFill="1"/>
    <xf numFmtId="0" fontId="14" fillId="0" borderId="0" xfId="0" applyFont="1"/>
    <xf numFmtId="0" fontId="25" fillId="0" borderId="0" xfId="0" applyFont="1"/>
    <xf numFmtId="0" fontId="26" fillId="0" borderId="0" xfId="6"/>
    <xf numFmtId="0" fontId="22" fillId="0" borderId="0" xfId="0" quotePrefix="1" applyFont="1"/>
    <xf numFmtId="0" fontId="27" fillId="0" borderId="0" xfId="6" applyFont="1"/>
    <xf numFmtId="0" fontId="21" fillId="0" borderId="0" xfId="0" applyFont="1" applyAlignment="1">
      <alignment horizontal="center" vertical="center"/>
    </xf>
    <xf numFmtId="3" fontId="14" fillId="0" borderId="25" xfId="0" quotePrefix="1" applyNumberFormat="1" applyFont="1" applyBorder="1" applyAlignment="1">
      <alignment horizontal="righ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7" fontId="6" fillId="0" borderId="2" xfId="1" applyNumberFormat="1" applyFont="1" applyFill="1" applyBorder="1" applyAlignment="1">
      <alignment horizontal="right" vertical="center"/>
    </xf>
    <xf numFmtId="167" fontId="9" fillId="0" borderId="2" xfId="1" applyNumberFormat="1" applyFont="1" applyFill="1" applyBorder="1" applyAlignment="1">
      <alignment horizontal="right" vertical="center" wrapText="1"/>
    </xf>
    <xf numFmtId="167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167" fontId="6" fillId="3" borderId="2" xfId="1" applyNumberFormat="1" applyFont="1" applyFill="1" applyBorder="1" applyAlignment="1">
      <alignment horizontal="right" vertical="center"/>
    </xf>
    <xf numFmtId="3" fontId="20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6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70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70" fontId="3" fillId="3" borderId="0" xfId="1" applyNumberFormat="1" applyFont="1" applyFill="1" applyBorder="1" applyAlignment="1">
      <alignment horizontal="right" vertical="center"/>
    </xf>
    <xf numFmtId="170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1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70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1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70" fontId="3" fillId="0" borderId="0" xfId="1" applyNumberFormat="1" applyFont="1" applyFill="1" applyBorder="1" applyAlignment="1">
      <alignment horizontal="righ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70" fontId="14" fillId="0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3" fillId="3" borderId="19" xfId="1" applyNumberFormat="1" applyFont="1" applyFill="1" applyBorder="1" applyAlignment="1">
      <alignment horizontal="right" vertical="center"/>
    </xf>
    <xf numFmtId="168" fontId="9" fillId="0" borderId="20" xfId="1" applyNumberFormat="1" applyFont="1" applyFill="1" applyBorder="1" applyAlignment="1">
      <alignment horizontal="right" vertical="center" wrapText="1"/>
    </xf>
    <xf numFmtId="170" fontId="6" fillId="3" borderId="5" xfId="1" applyNumberFormat="1" applyFont="1" applyFill="1" applyBorder="1" applyAlignment="1">
      <alignment horizontal="right" vertical="center"/>
    </xf>
    <xf numFmtId="171" fontId="9" fillId="0" borderId="20" xfId="1" applyNumberFormat="1" applyFont="1" applyFill="1" applyBorder="1" applyAlignment="1">
      <alignment horizontal="right" vertical="center" wrapText="1"/>
    </xf>
    <xf numFmtId="168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2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7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7" fontId="9" fillId="3" borderId="2" xfId="1" applyNumberFormat="1" applyFont="1" applyFill="1" applyBorder="1" applyAlignment="1">
      <alignment horizontal="right" vertical="center"/>
    </xf>
    <xf numFmtId="168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7" fontId="4" fillId="3" borderId="6" xfId="1" applyNumberFormat="1" applyFont="1" applyFill="1" applyBorder="1" applyAlignment="1">
      <alignment horizontal="right" vertical="center"/>
    </xf>
    <xf numFmtId="168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7" fontId="4" fillId="0" borderId="0" xfId="1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67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7" fontId="29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70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70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9" fontId="3" fillId="3" borderId="2" xfId="1" applyNumberFormat="1" applyFont="1" applyFill="1" applyBorder="1" applyAlignment="1">
      <alignment horizontal="right" vertical="center"/>
    </xf>
    <xf numFmtId="169" fontId="6" fillId="3" borderId="2" xfId="1" applyNumberFormat="1" applyFont="1" applyFill="1" applyBorder="1" applyAlignment="1">
      <alignment horizontal="right" vertical="center"/>
    </xf>
    <xf numFmtId="169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9" fontId="14" fillId="0" borderId="5" xfId="1" applyNumberFormat="1" applyFont="1" applyFill="1" applyBorder="1" applyAlignment="1">
      <alignment horizontal="right" vertical="center"/>
    </xf>
    <xf numFmtId="169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9" fontId="3" fillId="3" borderId="2" xfId="0" applyNumberFormat="1" applyFont="1" applyFill="1" applyBorder="1" applyAlignment="1">
      <alignment horizontal="right" vertical="center"/>
    </xf>
    <xf numFmtId="169" fontId="3" fillId="3" borderId="9" xfId="0" applyNumberFormat="1" applyFont="1" applyFill="1" applyBorder="1" applyAlignment="1">
      <alignment horizontal="right" vertical="center"/>
    </xf>
    <xf numFmtId="169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9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9" fontId="6" fillId="3" borderId="24" xfId="0" applyNumberFormat="1" applyFont="1" applyFill="1" applyBorder="1" applyAlignment="1">
      <alignment horizontal="right" vertical="center"/>
    </xf>
    <xf numFmtId="169" fontId="6" fillId="3" borderId="30" xfId="0" applyNumberFormat="1" applyFont="1" applyFill="1" applyBorder="1" applyAlignment="1">
      <alignment horizontal="right" vertical="center"/>
    </xf>
    <xf numFmtId="169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9" fontId="4" fillId="0" borderId="29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9" fontId="3" fillId="3" borderId="24" xfId="0" applyNumberFormat="1" applyFont="1" applyFill="1" applyBorder="1" applyAlignment="1">
      <alignment horizontal="right" vertical="center"/>
    </xf>
    <xf numFmtId="169" fontId="3" fillId="3" borderId="59" xfId="0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9" fontId="4" fillId="0" borderId="33" xfId="1" applyNumberFormat="1" applyFont="1" applyFill="1" applyBorder="1" applyAlignment="1">
      <alignment horizontal="right" vertical="center"/>
    </xf>
    <xf numFmtId="0" fontId="133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8" fontId="4" fillId="0" borderId="25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8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4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6" fillId="0" borderId="0" xfId="0" applyFont="1"/>
    <xf numFmtId="252" fontId="14" fillId="0" borderId="22" xfId="0" applyNumberFormat="1" applyFont="1" applyBorder="1" applyAlignment="1">
      <alignment horizontal="right" vertical="center"/>
    </xf>
    <xf numFmtId="168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vertical="center" wrapText="1"/>
    </xf>
    <xf numFmtId="164" fontId="2" fillId="2" borderId="25" xfId="0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0" fontId="66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6" fillId="3" borderId="0" xfId="0" applyFont="1" applyFill="1" applyAlignment="1">
      <alignment horizontal="left"/>
    </xf>
    <xf numFmtId="178" fontId="6" fillId="3" borderId="25" xfId="0" applyNumberFormat="1" applyFont="1" applyFill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14" fillId="0" borderId="0" xfId="2" applyFont="1"/>
    <xf numFmtId="9" fontId="14" fillId="0" borderId="0" xfId="2" applyFont="1" applyAlignment="1">
      <alignment horizontal="right"/>
    </xf>
    <xf numFmtId="169" fontId="138" fillId="0" borderId="0" xfId="1" applyNumberFormat="1" applyFont="1" applyFill="1" applyBorder="1" applyAlignment="1">
      <alignment horizontal="right" vertical="center"/>
    </xf>
    <xf numFmtId="168" fontId="0" fillId="0" borderId="0" xfId="2" applyNumberFormat="1" applyFont="1" applyAlignment="1">
      <alignment vertical="center"/>
    </xf>
    <xf numFmtId="4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70" fontId="4" fillId="45" borderId="0" xfId="1" applyNumberFormat="1" applyFont="1" applyFill="1" applyBorder="1" applyAlignment="1">
      <alignment vertical="center" wrapText="1"/>
    </xf>
    <xf numFmtId="170" fontId="6" fillId="45" borderId="0" xfId="1" applyNumberFormat="1" applyFont="1" applyFill="1" applyBorder="1" applyAlignment="1">
      <alignment vertical="center" wrapText="1"/>
    </xf>
    <xf numFmtId="4" fontId="3" fillId="3" borderId="0" xfId="0" applyNumberFormat="1" applyFont="1" applyFill="1" applyBorder="1" applyAlignment="1">
      <alignment vertical="center" wrapText="1"/>
    </xf>
    <xf numFmtId="171" fontId="6" fillId="3" borderId="0" xfId="0" applyNumberFormat="1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254" fontId="0" fillId="4" borderId="0" xfId="793" applyNumberFormat="1" applyFont="1" applyFill="1" applyAlignment="1">
      <alignment vertical="center"/>
    </xf>
    <xf numFmtId="171" fontId="6" fillId="45" borderId="29" xfId="0" applyNumberFormat="1" applyFont="1" applyFill="1" applyBorder="1" applyAlignment="1">
      <alignment vertical="center" wrapText="1"/>
    </xf>
    <xf numFmtId="44" fontId="6" fillId="45" borderId="0" xfId="793" applyFont="1" applyFill="1" applyBorder="1" applyAlignment="1">
      <alignment vertical="center" wrapText="1"/>
    </xf>
    <xf numFmtId="0" fontId="0" fillId="45" borderId="0" xfId="0" applyFill="1" applyAlignment="1">
      <alignment vertical="center"/>
    </xf>
    <xf numFmtId="4" fontId="3" fillId="45" borderId="118" xfId="0" applyNumberFormat="1" applyFont="1" applyFill="1" applyBorder="1" applyAlignment="1">
      <alignment horizontal="left" vertical="center" wrapText="1"/>
    </xf>
    <xf numFmtId="4" fontId="3" fillId="45" borderId="119" xfId="0" applyNumberFormat="1" applyFont="1" applyFill="1" applyBorder="1" applyAlignment="1">
      <alignment vertical="center" wrapText="1"/>
    </xf>
  </cellXfs>
  <cellStyles count="794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2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4" xr:uid="{00000000-0005-0000-0000-00000E000000}"/>
    <cellStyle name="_Modelo_Minas_v50000_Merger 3" xfId="423" xr:uid="{00000000-0005-0000-0000-00000F000000}"/>
    <cellStyle name="_Modelo_Minas_v50000_Merger_FS ZZBrands_v45" xfId="425" xr:uid="{00000000-0005-0000-0000-000010000000}"/>
    <cellStyle name="_Modelo_Minas_v50000_Merger_FS ZZBrands_v45 2" xfId="426" xr:uid="{00000000-0005-0000-0000-000011000000}"/>
    <cellStyle name="_Modelo_Minas_v50000_Merger_Modelo Consolidado 5YR BP_Brain_v1000" xfId="427" xr:uid="{00000000-0005-0000-0000-000012000000}"/>
    <cellStyle name="_Modelo_Minas_v50000_Merger_Modelo Consolidado 5YR BP_Brain_v1000 2" xfId="428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0" xr:uid="{00000000-0005-0000-0000-000016000000}"/>
    <cellStyle name="_Modelo_Minas_v50000_Merger_vGP 3" xfId="429" xr:uid="{00000000-0005-0000-0000-000017000000}"/>
    <cellStyle name="_Modelo_Minas_v50000_Merger_vGP_FS ZZBrands_v45" xfId="431" xr:uid="{00000000-0005-0000-0000-000018000000}"/>
    <cellStyle name="_Modelo_Minas_v50000_Merger_vGP_FS ZZBrands_v45 2" xfId="432" xr:uid="{00000000-0005-0000-0000-000019000000}"/>
    <cellStyle name="_Modelo_Minas_v50000_Merger_vGP_Modelo Consolidado 5YR BP_Brain_v1000" xfId="433" xr:uid="{00000000-0005-0000-0000-00001A000000}"/>
    <cellStyle name="_Modelo_Minas_v50000_Merger_vGP_Modelo Consolidado 5YR BP_Brain_v1000 2" xfId="434" xr:uid="{00000000-0005-0000-0000-00001B000000}"/>
    <cellStyle name="£ BP" xfId="24" xr:uid="{00000000-0005-0000-0000-00001C000000}"/>
    <cellStyle name="¥ JY" xfId="25" xr:uid="{00000000-0005-0000-0000-00001D000000}"/>
    <cellStyle name="20% - Accent1" xfId="435" xr:uid="{00000000-0005-0000-0000-00001E000000}"/>
    <cellStyle name="20% - Accent2" xfId="436" xr:uid="{00000000-0005-0000-0000-00001F000000}"/>
    <cellStyle name="20% - Accent3" xfId="437" xr:uid="{00000000-0005-0000-0000-000020000000}"/>
    <cellStyle name="20% - Accent4" xfId="438" xr:uid="{00000000-0005-0000-0000-000021000000}"/>
    <cellStyle name="20% - Accent5" xfId="439" xr:uid="{00000000-0005-0000-0000-000022000000}"/>
    <cellStyle name="20% - Accent6" xfId="440" xr:uid="{00000000-0005-0000-0000-000023000000}"/>
    <cellStyle name="40% - Accent1" xfId="441" xr:uid="{00000000-0005-0000-0000-000024000000}"/>
    <cellStyle name="40% - Accent2" xfId="442" xr:uid="{00000000-0005-0000-0000-000025000000}"/>
    <cellStyle name="40% - Accent3" xfId="443" xr:uid="{00000000-0005-0000-0000-000026000000}"/>
    <cellStyle name="40% - Accent4" xfId="444" xr:uid="{00000000-0005-0000-0000-000027000000}"/>
    <cellStyle name="40% - Accent5" xfId="445" xr:uid="{00000000-0005-0000-0000-000028000000}"/>
    <cellStyle name="40% - Accent6" xfId="446" xr:uid="{00000000-0005-0000-0000-000029000000}"/>
    <cellStyle name="60% - Accent1" xfId="447" xr:uid="{00000000-0005-0000-0000-00002A000000}"/>
    <cellStyle name="60% - Accent2" xfId="448" xr:uid="{00000000-0005-0000-0000-00002B000000}"/>
    <cellStyle name="60% - Accent3" xfId="449" xr:uid="{00000000-0005-0000-0000-00002C000000}"/>
    <cellStyle name="60% - Accent4" xfId="450" xr:uid="{00000000-0005-0000-0000-00002D000000}"/>
    <cellStyle name="60% - Accent5" xfId="451" xr:uid="{00000000-0005-0000-0000-00002E000000}"/>
    <cellStyle name="60% - Accent6" xfId="452" xr:uid="{00000000-0005-0000-0000-00002F000000}"/>
    <cellStyle name="A%" xfId="26" xr:uid="{00000000-0005-0000-0000-000030000000}"/>
    <cellStyle name="Accent1" xfId="453" xr:uid="{00000000-0005-0000-0000-000031000000}"/>
    <cellStyle name="Accent2" xfId="454" xr:uid="{00000000-0005-0000-0000-000032000000}"/>
    <cellStyle name="Accent3" xfId="455" xr:uid="{00000000-0005-0000-0000-000033000000}"/>
    <cellStyle name="Accent4" xfId="456" xr:uid="{00000000-0005-0000-0000-000034000000}"/>
    <cellStyle name="Accent5" xfId="457" xr:uid="{00000000-0005-0000-0000-000035000000}"/>
    <cellStyle name="Accent6" xfId="458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59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0" xr:uid="{00000000-0005-0000-0000-000044000000}"/>
    <cellStyle name="Arial 12" xfId="39" xr:uid="{00000000-0005-0000-0000-000045000000}"/>
    <cellStyle name="Arial 12 2" xfId="40" xr:uid="{00000000-0005-0000-0000-000046000000}"/>
    <cellStyle name="Arial 12 3" xfId="461" xr:uid="{00000000-0005-0000-0000-000047000000}"/>
    <cellStyle name="Array" xfId="41" xr:uid="{00000000-0005-0000-0000-000048000000}"/>
    <cellStyle name="Array 2" xfId="42" xr:uid="{00000000-0005-0000-0000-000049000000}"/>
    <cellStyle name="Array 3" xfId="462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3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4" xr:uid="{00000000-0005-0000-0000-000050000000}"/>
    <cellStyle name="Bad" xfId="465" xr:uid="{00000000-0005-0000-0000-000051000000}"/>
    <cellStyle name="blank" xfId="47" xr:uid="{00000000-0005-0000-0000-000052000000}"/>
    <cellStyle name="blank 2" xfId="466" xr:uid="{00000000-0005-0000-0000-000053000000}"/>
    <cellStyle name="Body" xfId="467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1" xr:uid="{00000000-0005-0000-0000-000057000000}"/>
    <cellStyle name="Bold/Border 3" xfId="468" xr:uid="{00000000-0005-0000-0000-000058000000}"/>
    <cellStyle name="Bold/Border 4" xfId="622" xr:uid="{00000000-0005-0000-0000-000059000000}"/>
    <cellStyle name="Border" xfId="469" xr:uid="{00000000-0005-0000-0000-00005A000000}"/>
    <cellStyle name="Border 2" xfId="623" xr:uid="{00000000-0005-0000-0000-00005B000000}"/>
    <cellStyle name="Border 3" xfId="730" xr:uid="{00000000-0005-0000-0000-00005C000000}"/>
    <cellStyle name="Border 4" xfId="703" xr:uid="{00000000-0005-0000-0000-00005D000000}"/>
    <cellStyle name="Border 5" xfId="648" xr:uid="{00000000-0005-0000-0000-00005E000000}"/>
    <cellStyle name="Border 6" xfId="717" xr:uid="{00000000-0005-0000-0000-00005F000000}"/>
    <cellStyle name="Border 7" xfId="716" xr:uid="{00000000-0005-0000-0000-000060000000}"/>
    <cellStyle name="Border 8" xfId="766" xr:uid="{00000000-0005-0000-0000-000061000000}"/>
    <cellStyle name="Border 9" xfId="760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0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1" xr:uid="{00000000-0005-0000-0000-000068000000}"/>
    <cellStyle name="Border_DRE Lojas1234_v1000" xfId="472" xr:uid="{00000000-0005-0000-0000-000069000000}"/>
    <cellStyle name="Bottom Edge" xfId="54" xr:uid="{00000000-0005-0000-0000-00006A000000}"/>
    <cellStyle name="Bottom Edge 10" xfId="770" xr:uid="{00000000-0005-0000-0000-00006B000000}"/>
    <cellStyle name="Bottom Edge 11" xfId="757" xr:uid="{00000000-0005-0000-0000-00006C000000}"/>
    <cellStyle name="Bottom Edge 12" xfId="747" xr:uid="{00000000-0005-0000-0000-00006D000000}"/>
    <cellStyle name="Bottom Edge 2" xfId="55" xr:uid="{00000000-0005-0000-0000-00006E000000}"/>
    <cellStyle name="Bottom Edge 2 10" xfId="785" xr:uid="{00000000-0005-0000-0000-00006F000000}"/>
    <cellStyle name="Bottom Edge 2 2" xfId="641" xr:uid="{00000000-0005-0000-0000-000070000000}"/>
    <cellStyle name="Bottom Edge 2 3" xfId="721" xr:uid="{00000000-0005-0000-0000-000071000000}"/>
    <cellStyle name="Bottom Edge 2 4" xfId="680" xr:uid="{00000000-0005-0000-0000-000072000000}"/>
    <cellStyle name="Bottom Edge 2 5" xfId="706" xr:uid="{00000000-0005-0000-0000-000073000000}"/>
    <cellStyle name="Bottom Edge 2 6" xfId="634" xr:uid="{00000000-0005-0000-0000-000074000000}"/>
    <cellStyle name="Bottom Edge 2 7" xfId="665" xr:uid="{00000000-0005-0000-0000-000075000000}"/>
    <cellStyle name="Bottom Edge 2 8" xfId="769" xr:uid="{00000000-0005-0000-0000-000076000000}"/>
    <cellStyle name="Bottom Edge 2 9" xfId="758" xr:uid="{00000000-0005-0000-0000-000077000000}"/>
    <cellStyle name="Bottom Edge 3" xfId="473" xr:uid="{00000000-0005-0000-0000-000078000000}"/>
    <cellStyle name="Bottom Edge 3 10" xfId="767" xr:uid="{00000000-0005-0000-0000-000079000000}"/>
    <cellStyle name="Bottom Edge 3 11" xfId="778" xr:uid="{00000000-0005-0000-0000-00007A000000}"/>
    <cellStyle name="Bottom Edge 3 2" xfId="624" xr:uid="{00000000-0005-0000-0000-00007B000000}"/>
    <cellStyle name="Bottom Edge 3 2 10" xfId="790" xr:uid="{00000000-0005-0000-0000-00007C000000}"/>
    <cellStyle name="Bottom Edge 3 2 2" xfId="728" xr:uid="{00000000-0005-0000-0000-00007D000000}"/>
    <cellStyle name="Bottom Edge 3 2 3" xfId="655" xr:uid="{00000000-0005-0000-0000-00007E000000}"/>
    <cellStyle name="Bottom Edge 3 2 4" xfId="670" xr:uid="{00000000-0005-0000-0000-00007F000000}"/>
    <cellStyle name="Bottom Edge 3 2 5" xfId="672" xr:uid="{00000000-0005-0000-0000-000080000000}"/>
    <cellStyle name="Bottom Edge 3 2 6" xfId="724" xr:uid="{00000000-0005-0000-0000-000081000000}"/>
    <cellStyle name="Bottom Edge 3 2 7" xfId="736" xr:uid="{00000000-0005-0000-0000-000082000000}"/>
    <cellStyle name="Bottom Edge 3 2 8" xfId="744" xr:uid="{00000000-0005-0000-0000-000083000000}"/>
    <cellStyle name="Bottom Edge 3 2 9" xfId="787" xr:uid="{00000000-0005-0000-0000-000084000000}"/>
    <cellStyle name="Bottom Edge 3 3" xfId="704" xr:uid="{00000000-0005-0000-0000-000085000000}"/>
    <cellStyle name="Bottom Edge 3 4" xfId="667" xr:uid="{00000000-0005-0000-0000-000086000000}"/>
    <cellStyle name="Bottom Edge 3 5" xfId="643" xr:uid="{00000000-0005-0000-0000-000087000000}"/>
    <cellStyle name="Bottom Edge 3 6" xfId="650" xr:uid="{00000000-0005-0000-0000-000088000000}"/>
    <cellStyle name="Bottom Edge 3 7" xfId="696" xr:uid="{00000000-0005-0000-0000-000089000000}"/>
    <cellStyle name="Bottom Edge 3 8" xfId="727" xr:uid="{00000000-0005-0000-0000-00008A000000}"/>
    <cellStyle name="Bottom Edge 3 9" xfId="749" xr:uid="{00000000-0005-0000-0000-00008B000000}"/>
    <cellStyle name="Bottom Edge 4" xfId="640" xr:uid="{00000000-0005-0000-0000-00008C000000}"/>
    <cellStyle name="Bottom Edge 5" xfId="698" xr:uid="{00000000-0005-0000-0000-00008D000000}"/>
    <cellStyle name="Bottom Edge 6" xfId="735" xr:uid="{00000000-0005-0000-0000-00008E000000}"/>
    <cellStyle name="Bottom Edge 7" xfId="738" xr:uid="{00000000-0005-0000-0000-00008F000000}"/>
    <cellStyle name="Bottom Edge 8" xfId="740" xr:uid="{00000000-0005-0000-0000-000090000000}"/>
    <cellStyle name="Bottom Edge 9" xfId="741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4" xr:uid="{00000000-0005-0000-0000-000095000000}"/>
    <cellStyle name="Bullet" xfId="59" xr:uid="{00000000-0005-0000-0000-000096000000}"/>
    <cellStyle name="Ç¥ÁØ_¿ù°£¿ä¾àº¸°í" xfId="475" xr:uid="{00000000-0005-0000-0000-000097000000}"/>
    <cellStyle name="Calc Currency (0)" xfId="60" xr:uid="{00000000-0005-0000-0000-000098000000}"/>
    <cellStyle name="Calculation" xfId="476" xr:uid="{00000000-0005-0000-0000-000099000000}"/>
    <cellStyle name="Calculation 2" xfId="666" xr:uid="{00000000-0005-0000-0000-00009A000000}"/>
    <cellStyle name="Calculation 3" xfId="702" xr:uid="{00000000-0005-0000-0000-00009B000000}"/>
    <cellStyle name="Calculation 4" xfId="726" xr:uid="{00000000-0005-0000-0000-00009C000000}"/>
    <cellStyle name="Calculation 5" xfId="635" xr:uid="{00000000-0005-0000-0000-00009D000000}"/>
    <cellStyle name="Calculation 6" xfId="646" xr:uid="{00000000-0005-0000-0000-00009E000000}"/>
    <cellStyle name="Calculation 7" xfId="768" xr:uid="{00000000-0005-0000-0000-00009F000000}"/>
    <cellStyle name="Calculation 8" xfId="759" xr:uid="{00000000-0005-0000-0000-0000A0000000}"/>
    <cellStyle name="Case" xfId="61" xr:uid="{00000000-0005-0000-0000-0000A1000000}"/>
    <cellStyle name="Cents" xfId="62" xr:uid="{00000000-0005-0000-0000-0000A2000000}"/>
    <cellStyle name="Cents 2" xfId="478" xr:uid="{00000000-0005-0000-0000-0000A3000000}"/>
    <cellStyle name="Cents 3" xfId="477" xr:uid="{00000000-0005-0000-0000-0000A4000000}"/>
    <cellStyle name="Check" xfId="63" xr:uid="{00000000-0005-0000-0000-0000A5000000}"/>
    <cellStyle name="Check 2" xfId="479" xr:uid="{00000000-0005-0000-0000-0000A6000000}"/>
    <cellStyle name="Check Cell" xfId="480" xr:uid="{00000000-0005-0000-0000-0000A7000000}"/>
    <cellStyle name="colhead" xfId="64" xr:uid="{00000000-0005-0000-0000-0000A8000000}"/>
    <cellStyle name="colhead 2" xfId="65" xr:uid="{00000000-0005-0000-0000-0000A9000000}"/>
    <cellStyle name="colhead 3" xfId="481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2" xr:uid="{00000000-0005-0000-0000-0000AD000000}"/>
    <cellStyle name="Column_Title" xfId="483" xr:uid="{00000000-0005-0000-0000-0000AE000000}"/>
    <cellStyle name="Comma" xfId="1" builtinId="3"/>
    <cellStyle name="Comma [1]" xfId="68" xr:uid="{00000000-0005-0000-0000-0000AF000000}"/>
    <cellStyle name="Comma [1] 2" xfId="69" xr:uid="{00000000-0005-0000-0000-0000B0000000}"/>
    <cellStyle name="Comma [1] 3" xfId="484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5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6" xr:uid="{00000000-0005-0000-0000-0000B7000000}"/>
    <cellStyle name="Comma Cents" xfId="74" xr:uid="{00000000-0005-0000-0000-0000B8000000}"/>
    <cellStyle name="Comma Cents 2" xfId="487" xr:uid="{00000000-0005-0000-0000-0000B9000000}"/>
    <cellStyle name="Company" xfId="75" xr:uid="{00000000-0005-0000-0000-0000BA000000}"/>
    <cellStyle name="Company 2" xfId="76" xr:uid="{00000000-0005-0000-0000-0000BB000000}"/>
    <cellStyle name="Company 3" xfId="488" xr:uid="{00000000-0005-0000-0000-0000BC000000}"/>
    <cellStyle name="CurRatio" xfId="77" xr:uid="{00000000-0005-0000-0000-0000BD000000}"/>
    <cellStyle name="CurRatio 2" xfId="78" xr:uid="{00000000-0005-0000-0000-0000BE000000}"/>
    <cellStyle name="CurRatio 2 2" xfId="490" xr:uid="{00000000-0005-0000-0000-0000BF000000}"/>
    <cellStyle name="CurRatio 3" xfId="489" xr:uid="{00000000-0005-0000-0000-0000C0000000}"/>
    <cellStyle name="Currency" xfId="793" builtinId="4"/>
    <cellStyle name="Currency [1]" xfId="79" xr:uid="{00000000-0005-0000-0000-0000C1000000}"/>
    <cellStyle name="Currency [1] 2" xfId="80" xr:uid="{00000000-0005-0000-0000-0000C2000000}"/>
    <cellStyle name="Currency [1] 3" xfId="491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2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3" xr:uid="{00000000-0005-0000-0000-0000C9000000}"/>
    <cellStyle name="Currency Per Share" xfId="85" xr:uid="{00000000-0005-0000-0000-0000CA000000}"/>
    <cellStyle name="Currency Per Share 2" xfId="494" xr:uid="{00000000-0005-0000-0000-0000CB000000}"/>
    <cellStyle name="Currency0" xfId="86" xr:uid="{00000000-0005-0000-0000-0000CC000000}"/>
    <cellStyle name="Currency0 2" xfId="495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6" xr:uid="{00000000-0005-0000-0000-0000D3000000}"/>
    <cellStyle name="Date [mm-d-yy]" xfId="92" xr:uid="{00000000-0005-0000-0000-0000D4000000}"/>
    <cellStyle name="Date [mm-d-yy] 2" xfId="497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8" xr:uid="{00000000-0005-0000-0000-0000D9000000}"/>
    <cellStyle name="Date [mmm-yyyy]" xfId="96" xr:uid="{00000000-0005-0000-0000-0000DA000000}"/>
    <cellStyle name="Date [mmm-yyyy] 2" xfId="499" xr:uid="{00000000-0005-0000-0000-0000DB000000}"/>
    <cellStyle name="Date 2" xfId="500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1" xr:uid="{00000000-0005-0000-0000-0000E4000000}"/>
    <cellStyle name="Double Accounting" xfId="104" xr:uid="{00000000-0005-0000-0000-0000E5000000}"/>
    <cellStyle name="Double Accounting 2" xfId="502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3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4" xr:uid="{00000000-0005-0000-0000-0000EF000000}"/>
    <cellStyle name="Estilo 3" xfId="112" xr:uid="{00000000-0005-0000-0000-0000F0000000}"/>
    <cellStyle name="Estilo 3 2" xfId="113" xr:uid="{00000000-0005-0000-0000-0000F1000000}"/>
    <cellStyle name="Estilo 3 3" xfId="505" xr:uid="{00000000-0005-0000-0000-0000F2000000}"/>
    <cellStyle name="Euro" xfId="114" xr:uid="{00000000-0005-0000-0000-0000F3000000}"/>
    <cellStyle name="Euro 1" xfId="506" xr:uid="{00000000-0005-0000-0000-0000F4000000}"/>
    <cellStyle name="Euro 1 2" xfId="507" xr:uid="{00000000-0005-0000-0000-0000F5000000}"/>
    <cellStyle name="Euro_DRE 2007 Brasil" xfId="508" xr:uid="{00000000-0005-0000-0000-0000F6000000}"/>
    <cellStyle name="Ex_MISTO" xfId="115" xr:uid="{00000000-0005-0000-0000-0000F7000000}"/>
    <cellStyle name="Excel_BuiltIn_Comma 1" xfId="509" xr:uid="{00000000-0005-0000-0000-0000F8000000}"/>
    <cellStyle name="Explanatory Text" xfId="510" xr:uid="{00000000-0005-0000-0000-0000F9000000}"/>
    <cellStyle name="Fixed [0]" xfId="116" xr:uid="{00000000-0005-0000-0000-0000FA000000}"/>
    <cellStyle name="Fixed [0] 2" xfId="511" xr:uid="{00000000-0005-0000-0000-0000FB000000}"/>
    <cellStyle name="Fixo" xfId="117" xr:uid="{00000000-0005-0000-0000-0000FC000000}"/>
    <cellStyle name="Followed Hyperlink_Modelagem financeira v30.xls" xfId="512" xr:uid="{00000000-0005-0000-0000-0000FD000000}"/>
    <cellStyle name="Footnote" xfId="118" xr:uid="{00000000-0005-0000-0000-0000FE000000}"/>
    <cellStyle name="Footnote 2" xfId="119" xr:uid="{00000000-0005-0000-0000-0000FF000000}"/>
    <cellStyle name="Footnote 3" xfId="513" xr:uid="{00000000-0005-0000-0000-000000010000}"/>
    <cellStyle name="forms" xfId="120" xr:uid="{00000000-0005-0000-0000-000001010000}"/>
    <cellStyle name="forms 2" xfId="121" xr:uid="{00000000-0005-0000-0000-000002010000}"/>
    <cellStyle name="forms 3" xfId="514" xr:uid="{00000000-0005-0000-0000-000003010000}"/>
    <cellStyle name="Good" xfId="515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6" xr:uid="{00000000-0005-0000-0000-00000B010000}"/>
    <cellStyle name="Header" xfId="128" xr:uid="{00000000-0005-0000-0000-00000C010000}"/>
    <cellStyle name="Header 2" xfId="129" xr:uid="{00000000-0005-0000-0000-00000D010000}"/>
    <cellStyle name="Header 3" xfId="517" xr:uid="{00000000-0005-0000-0000-00000E010000}"/>
    <cellStyle name="Header1" xfId="130" xr:uid="{00000000-0005-0000-0000-00000F010000}"/>
    <cellStyle name="Header1 2" xfId="131" xr:uid="{00000000-0005-0000-0000-000010010000}"/>
    <cellStyle name="Header1 3" xfId="518" xr:uid="{00000000-0005-0000-0000-000011010000}"/>
    <cellStyle name="Header2" xfId="132" xr:uid="{00000000-0005-0000-0000-000012010000}"/>
    <cellStyle name="Header2 10" xfId="779" xr:uid="{00000000-0005-0000-0000-000013010000}"/>
    <cellStyle name="Header2 11" xfId="763" xr:uid="{00000000-0005-0000-0000-000014010000}"/>
    <cellStyle name="Header2 2" xfId="133" xr:uid="{00000000-0005-0000-0000-000015010000}"/>
    <cellStyle name="Header2 2 2" xfId="654" xr:uid="{00000000-0005-0000-0000-000016010000}"/>
    <cellStyle name="Header2 2 3" xfId="681" xr:uid="{00000000-0005-0000-0000-000017010000}"/>
    <cellStyle name="Header2 2 4" xfId="636" xr:uid="{00000000-0005-0000-0000-000018010000}"/>
    <cellStyle name="Header2 2 5" xfId="8" xr:uid="{00000000-0005-0000-0000-000019010000}"/>
    <cellStyle name="Header2 2 6" xfId="677" xr:uid="{00000000-0005-0000-0000-00001A010000}"/>
    <cellStyle name="Header2 2 7" xfId="656" xr:uid="{00000000-0005-0000-0000-00001B010000}"/>
    <cellStyle name="Header2 2 8" xfId="761" xr:uid="{00000000-0005-0000-0000-00001C010000}"/>
    <cellStyle name="Header2 2 9" xfId="762" xr:uid="{00000000-0005-0000-0000-00001D010000}"/>
    <cellStyle name="Header2 3" xfId="519" xr:uid="{00000000-0005-0000-0000-00001E010000}"/>
    <cellStyle name="Header2 3 2" xfId="708" xr:uid="{00000000-0005-0000-0000-00001F010000}"/>
    <cellStyle name="Header2 3 3" xfId="692" xr:uid="{00000000-0005-0000-0000-000020010000}"/>
    <cellStyle name="Header2 3 4" xfId="731" xr:uid="{00000000-0005-0000-0000-000021010000}"/>
    <cellStyle name="Header2 3 5" xfId="644" xr:uid="{00000000-0005-0000-0000-000022010000}"/>
    <cellStyle name="Header2 3 6" xfId="701" xr:uid="{00000000-0005-0000-0000-000023010000}"/>
    <cellStyle name="Header2 3 7" xfId="675" xr:uid="{00000000-0005-0000-0000-000024010000}"/>
    <cellStyle name="Header2 3 8" xfId="774" xr:uid="{00000000-0005-0000-0000-000025010000}"/>
    <cellStyle name="Header2 3 9" xfId="756" xr:uid="{00000000-0005-0000-0000-000026010000}"/>
    <cellStyle name="Header2 4" xfId="653" xr:uid="{00000000-0005-0000-0000-000027010000}"/>
    <cellStyle name="Header2 5" xfId="689" xr:uid="{00000000-0005-0000-0000-000028010000}"/>
    <cellStyle name="Header2 6" xfId="660" xr:uid="{00000000-0005-0000-0000-000029010000}"/>
    <cellStyle name="Header2 7" xfId="651" xr:uid="{00000000-0005-0000-0000-00002A010000}"/>
    <cellStyle name="Header2 8" xfId="688" xr:uid="{00000000-0005-0000-0000-00002B010000}"/>
    <cellStyle name="Header2 9" xfId="699" xr:uid="{00000000-0005-0000-0000-00002C010000}"/>
    <cellStyle name="Heading" xfId="134" xr:uid="{00000000-0005-0000-0000-00002D010000}"/>
    <cellStyle name="Heading 1" xfId="521" xr:uid="{00000000-0005-0000-0000-00002E010000}"/>
    <cellStyle name="Heading 2" xfId="135" xr:uid="{00000000-0005-0000-0000-00002F010000}"/>
    <cellStyle name="Heading 2 2" xfId="522" xr:uid="{00000000-0005-0000-0000-000030010000}"/>
    <cellStyle name="Heading 3" xfId="523" xr:uid="{00000000-0005-0000-0000-000031010000}"/>
    <cellStyle name="Heading 4" xfId="524" xr:uid="{00000000-0005-0000-0000-000032010000}"/>
    <cellStyle name="Heading 5" xfId="520" xr:uid="{00000000-0005-0000-0000-000033010000}"/>
    <cellStyle name="Heading2" xfId="525" xr:uid="{00000000-0005-0000-0000-000034010000}"/>
    <cellStyle name="Heading2 2" xfId="711" xr:uid="{00000000-0005-0000-0000-000035010000}"/>
    <cellStyle name="Heading2 3" xfId="691" xr:uid="{00000000-0005-0000-0000-000036010000}"/>
    <cellStyle name="Heading2 4" xfId="710" xr:uid="{00000000-0005-0000-0000-000037010000}"/>
    <cellStyle name="Heading2 5" xfId="697" xr:uid="{00000000-0005-0000-0000-000038010000}"/>
    <cellStyle name="Heading2 6" xfId="722" xr:uid="{00000000-0005-0000-0000-000039010000}"/>
    <cellStyle name="Heading2 7" xfId="637" xr:uid="{00000000-0005-0000-0000-00003A010000}"/>
    <cellStyle name="Heading2 8" xfId="750" xr:uid="{00000000-0005-0000-0000-00003B010000}"/>
    <cellStyle name="Heading2 9" xfId="755" xr:uid="{00000000-0005-0000-0000-00003C010000}"/>
    <cellStyle name="Heading3b" xfId="526" xr:uid="{00000000-0005-0000-0000-00003D010000}"/>
    <cellStyle name="Heading3b 2" xfId="712" xr:uid="{00000000-0005-0000-0000-00003E010000}"/>
    <cellStyle name="Heading3b 3" xfId="715" xr:uid="{00000000-0005-0000-0000-00003F010000}"/>
    <cellStyle name="Heading3b 4" xfId="694" xr:uid="{00000000-0005-0000-0000-000040010000}"/>
    <cellStyle name="Heading3b 5" xfId="683" xr:uid="{00000000-0005-0000-0000-000041010000}"/>
    <cellStyle name="Heading3b 6" xfId="679" xr:uid="{00000000-0005-0000-0000-000042010000}"/>
    <cellStyle name="Heading3b 7" xfId="678" xr:uid="{00000000-0005-0000-0000-000043010000}"/>
    <cellStyle name="Heading3b 8" xfId="783" xr:uid="{00000000-0005-0000-0000-000044010000}"/>
    <cellStyle name="Heading3b 9" xfId="754" xr:uid="{00000000-0005-0000-0000-000045010000}"/>
    <cellStyle name="HeadingS" xfId="136" xr:uid="{00000000-0005-0000-0000-000046010000}"/>
    <cellStyle name="HeadingS 2" xfId="137" xr:uid="{00000000-0005-0000-0000-000047010000}"/>
    <cellStyle name="HeadingS 3" xfId="527" xr:uid="{00000000-0005-0000-0000-000048010000}"/>
    <cellStyle name="Highlight" xfId="138" xr:uid="{00000000-0005-0000-0000-000049010000}"/>
    <cellStyle name="Hyperlink" xfId="6" builtinId="8"/>
    <cellStyle name="Indefinido" xfId="139" xr:uid="{00000000-0005-0000-0000-00004B010000}"/>
    <cellStyle name="Indefinido 2" xfId="140" xr:uid="{00000000-0005-0000-0000-00004C010000}"/>
    <cellStyle name="Indefinido 3" xfId="528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29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0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1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2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3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4" xr:uid="{00000000-0005-0000-0000-00006D010000}"/>
    <cellStyle name="Item" xfId="167" xr:uid="{00000000-0005-0000-0000-00006E010000}"/>
    <cellStyle name="KP_Normal" xfId="168" xr:uid="{00000000-0005-0000-0000-00006F010000}"/>
    <cellStyle name="Linked Cell" xfId="535" xr:uid="{00000000-0005-0000-0000-000070010000}"/>
    <cellStyle name="lINKS" xfId="536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7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8" xr:uid="{00000000-0005-0000-0000-000079010000}"/>
    <cellStyle name="Mike" xfId="175" xr:uid="{00000000-0005-0000-0000-00007A010000}"/>
    <cellStyle name="Mike 2" xfId="176" xr:uid="{00000000-0005-0000-0000-00007B010000}"/>
    <cellStyle name="Mike 3" xfId="539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6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0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1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2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4" xr:uid="{00000000-0005-0000-0000-000090010000}"/>
    <cellStyle name="Multiple [3] 3" xfId="543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5" xr:uid="{00000000-0005-0000-0000-000097010000}"/>
    <cellStyle name="neg0.0_CapitalCost " xfId="197" xr:uid="{00000000-0005-0000-0000-000098010000}"/>
    <cellStyle name="Neutral" xfId="546" xr:uid="{00000000-0005-0000-0000-000099010000}"/>
    <cellStyle name="Nil" xfId="198" xr:uid="{00000000-0005-0000-0000-00009A010000}"/>
    <cellStyle name="no dec" xfId="547" xr:uid="{00000000-0005-0000-0000-00009B010000}"/>
    <cellStyle name="NonPrintingArea" xfId="199" xr:uid="{00000000-0005-0000-0000-00009C010000}"/>
    <cellStyle name="Normal" xfId="0" builtinId="0"/>
    <cellStyle name="Normal - Style1" xfId="548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49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8" xr:uid="{00000000-0005-0000-0000-0000A8010000}"/>
    <cellStyle name="Normal 15" xfId="420" xr:uid="{00000000-0005-0000-0000-0000A9010000}"/>
    <cellStyle name="Normal 16" xfId="419" xr:uid="{00000000-0005-0000-0000-0000AA010000}"/>
    <cellStyle name="Normal 17" xfId="421" xr:uid="{00000000-0005-0000-0000-0000AB010000}"/>
    <cellStyle name="Normal 18" xfId="619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0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1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0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8" xr:uid="{00000000-0005-0000-0000-0000CE010000}"/>
    <cellStyle name="Normal 7 3" xfId="407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2" xr:uid="{00000000-0005-0000-0000-0000D5010000}"/>
    <cellStyle name="Normal I" xfId="242" xr:uid="{00000000-0005-0000-0000-0000D6010000}"/>
    <cellStyle name="Normal I 2" xfId="243" xr:uid="{00000000-0005-0000-0000-0000D7010000}"/>
    <cellStyle name="Normal I 3" xfId="553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4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5" xr:uid="{00000000-0005-0000-0000-0000DE010000}"/>
    <cellStyle name="Normal Pct" xfId="248" xr:uid="{00000000-0005-0000-0000-0000DF010000}"/>
    <cellStyle name="Normal(Blue)" xfId="556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7" xr:uid="{00000000-0005-0000-0000-0000E6010000}"/>
    <cellStyle name="Note 10" xfId="765" xr:uid="{00000000-0005-0000-0000-0000E7010000}"/>
    <cellStyle name="Note 2" xfId="558" xr:uid="{00000000-0005-0000-0000-0000E8010000}"/>
    <cellStyle name="Note 2 2" xfId="658" xr:uid="{00000000-0005-0000-0000-0000E9010000}"/>
    <cellStyle name="Note 2 3" xfId="682" xr:uid="{00000000-0005-0000-0000-0000EA010000}"/>
    <cellStyle name="Note 2 4" xfId="732" xr:uid="{00000000-0005-0000-0000-0000EB010000}"/>
    <cellStyle name="Note 2 5" xfId="639" xr:uid="{00000000-0005-0000-0000-0000EC010000}"/>
    <cellStyle name="Note 2 6" xfId="647" xr:uid="{00000000-0005-0000-0000-0000ED010000}"/>
    <cellStyle name="Note 2 7" xfId="775" xr:uid="{00000000-0005-0000-0000-0000EE010000}"/>
    <cellStyle name="Note 2 8" xfId="753" xr:uid="{00000000-0005-0000-0000-0000EF010000}"/>
    <cellStyle name="Note 2 9" xfId="776" xr:uid="{00000000-0005-0000-0000-0000F0010000}"/>
    <cellStyle name="Note 3" xfId="659" xr:uid="{00000000-0005-0000-0000-0000F1010000}"/>
    <cellStyle name="Note 4" xfId="719" xr:uid="{00000000-0005-0000-0000-0000F2010000}"/>
    <cellStyle name="Note 5" xfId="673" xr:uid="{00000000-0005-0000-0000-0000F3010000}"/>
    <cellStyle name="Note 6" xfId="733" xr:uid="{00000000-0005-0000-0000-0000F4010000}"/>
    <cellStyle name="Note 7" xfId="718" xr:uid="{00000000-0005-0000-0000-0000F5010000}"/>
    <cellStyle name="Note 8" xfId="746" xr:uid="{00000000-0005-0000-0000-0000F6010000}"/>
    <cellStyle name="Note 9" xfId="752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59" xr:uid="{00000000-0005-0000-0000-0000FB010000}"/>
    <cellStyle name="Output" xfId="560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4" xr:uid="{00000000-0005-0000-0000-0000FF010000}"/>
    <cellStyle name="Output 11" xfId="684" xr:uid="{00000000-0005-0000-0000-000000020000}"/>
    <cellStyle name="Output 12" xfId="742" xr:uid="{00000000-0005-0000-0000-000001020000}"/>
    <cellStyle name="Output 13" xfId="780" xr:uid="{00000000-0005-0000-0000-000002020000}"/>
    <cellStyle name="Output 14" xfId="745" xr:uid="{00000000-0005-0000-0000-000003020000}"/>
    <cellStyle name="Output 15" xfId="784" xr:uid="{00000000-0005-0000-0000-000004020000}"/>
    <cellStyle name="Output 16" xfId="782" xr:uid="{00000000-0005-0000-0000-000005020000}"/>
    <cellStyle name="Output 17" xfId="773" xr:uid="{00000000-0005-0000-0000-000006020000}"/>
    <cellStyle name="Output 2" xfId="657" xr:uid="{00000000-0005-0000-0000-000007020000}"/>
    <cellStyle name="Output 3" xfId="695" xr:uid="{00000000-0005-0000-0000-000008020000}"/>
    <cellStyle name="Output 4" xfId="671" xr:uid="{00000000-0005-0000-0000-000009020000}"/>
    <cellStyle name="Output 5" xfId="652" xr:uid="{00000000-0005-0000-0000-00000A020000}"/>
    <cellStyle name="Output 6" xfId="690" xr:uid="{00000000-0005-0000-0000-00000B020000}"/>
    <cellStyle name="Output 7" xfId="669" xr:uid="{00000000-0005-0000-0000-00000C020000}"/>
    <cellStyle name="Output 8" xfId="662" xr:uid="{00000000-0005-0000-0000-00000D020000}"/>
    <cellStyle name="Output 9" xfId="685" xr:uid="{00000000-0005-0000-0000-00000E020000}"/>
    <cellStyle name="Output_Acquis_CapitalCost " xfId="561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2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3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4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5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6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" xfId="2" builtinId="5"/>
    <cellStyle name="Percent [0]" xfId="272" xr:uid="{00000000-0005-0000-0000-000022020000}"/>
    <cellStyle name="Percent [0] 2" xfId="567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8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0" xr:uid="{00000000-0005-0000-0000-000029020000}"/>
    <cellStyle name="Percent [2] 3" xfId="569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1" xr:uid="{00000000-0005-0000-0000-00002D020000}"/>
    <cellStyle name="Percent Hard" xfId="279" xr:uid="{00000000-0005-0000-0000-00002E020000}"/>
    <cellStyle name="Percent(1)" xfId="572" xr:uid="{00000000-0005-0000-0000-00002F020000}"/>
    <cellStyle name="Percent1" xfId="280" xr:uid="{00000000-0005-0000-0000-000031020000}"/>
    <cellStyle name="PercentChange_ Pies " xfId="281" xr:uid="{00000000-0005-0000-0000-000032020000}"/>
    <cellStyle name="PercentSales" xfId="282" xr:uid="{00000000-0005-0000-0000-000033020000}"/>
    <cellStyle name="Percentual" xfId="283" xr:uid="{00000000-0005-0000-0000-000034020000}"/>
    <cellStyle name="perec" xfId="284" xr:uid="{00000000-0005-0000-0000-000035020000}"/>
    <cellStyle name="perec 2" xfId="573" xr:uid="{00000000-0005-0000-0000-000036020000}"/>
    <cellStyle name="Ponto" xfId="285" xr:uid="{00000000-0005-0000-0000-000037020000}"/>
    <cellStyle name="Porcentagem 10" xfId="286" xr:uid="{00000000-0005-0000-0000-000039020000}"/>
    <cellStyle name="Porcentagem 2" xfId="287" xr:uid="{00000000-0005-0000-0000-00003A020000}"/>
    <cellStyle name="Porcentagem 2 2" xfId="288" xr:uid="{00000000-0005-0000-0000-00003B020000}"/>
    <cellStyle name="Porcentagem 2 2 2" xfId="4" xr:uid="{00000000-0005-0000-0000-00003C020000}"/>
    <cellStyle name="Porcentagem 2 2 3" xfId="574" xr:uid="{00000000-0005-0000-0000-00003D020000}"/>
    <cellStyle name="Porcentagem 2 3" xfId="289" xr:uid="{00000000-0005-0000-0000-00003E020000}"/>
    <cellStyle name="Porcentagem 3" xfId="290" xr:uid="{00000000-0005-0000-0000-00003F020000}"/>
    <cellStyle name="Porcentagem 4" xfId="291" xr:uid="{00000000-0005-0000-0000-000040020000}"/>
    <cellStyle name="Porcentagem 4 2" xfId="409" xr:uid="{00000000-0005-0000-0000-000041020000}"/>
    <cellStyle name="Porcentagem 4 3" xfId="575" xr:uid="{00000000-0005-0000-0000-000042020000}"/>
    <cellStyle name="Porcentagem 5" xfId="292" xr:uid="{00000000-0005-0000-0000-000043020000}"/>
    <cellStyle name="Porcentagem 6" xfId="293" xr:uid="{00000000-0005-0000-0000-000044020000}"/>
    <cellStyle name="Porcentagem 7" xfId="294" xr:uid="{00000000-0005-0000-0000-000045020000}"/>
    <cellStyle name="Porcentagem 7 2" xfId="410" xr:uid="{00000000-0005-0000-0000-000046020000}"/>
    <cellStyle name="Porcentagem 8" xfId="295" xr:uid="{00000000-0005-0000-0000-000047020000}"/>
    <cellStyle name="Porcentagem 9" xfId="296" xr:uid="{00000000-0005-0000-0000-000048020000}"/>
    <cellStyle name="Profit figure" xfId="297" xr:uid="{00000000-0005-0000-0000-000049020000}"/>
    <cellStyle name="PSChar" xfId="576" xr:uid="{00000000-0005-0000-0000-00004A020000}"/>
    <cellStyle name="PSDate" xfId="577" xr:uid="{00000000-0005-0000-0000-00004B020000}"/>
    <cellStyle name="PSDec" xfId="578" xr:uid="{00000000-0005-0000-0000-00004C020000}"/>
    <cellStyle name="PSHeading" xfId="579" xr:uid="{00000000-0005-0000-0000-00004D020000}"/>
    <cellStyle name="PSInt" xfId="580" xr:uid="{00000000-0005-0000-0000-00004E020000}"/>
    <cellStyle name="PSSpacer" xfId="581" xr:uid="{00000000-0005-0000-0000-00004F020000}"/>
    <cellStyle name="rate" xfId="298" xr:uid="{00000000-0005-0000-0000-000050020000}"/>
    <cellStyle name="rate 2" xfId="582" xr:uid="{00000000-0005-0000-0000-000051020000}"/>
    <cellStyle name="Ratio" xfId="299" xr:uid="{00000000-0005-0000-0000-000052020000}"/>
    <cellStyle name="Ratio 2" xfId="300" xr:uid="{00000000-0005-0000-0000-000053020000}"/>
    <cellStyle name="Ratio 2 2" xfId="584" xr:uid="{00000000-0005-0000-0000-000054020000}"/>
    <cellStyle name="Ratio 3" xfId="583" xr:uid="{00000000-0005-0000-0000-000055020000}"/>
    <cellStyle name="Ratio Comma" xfId="301" xr:uid="{00000000-0005-0000-0000-000056020000}"/>
    <cellStyle name="Ratio Comma 2" xfId="302" xr:uid="{00000000-0005-0000-0000-000057020000}"/>
    <cellStyle name="Ratio Comma 3" xfId="585" xr:uid="{00000000-0005-0000-0000-000058020000}"/>
    <cellStyle name="Ratio_COMPS SUMMARY11" xfId="303" xr:uid="{00000000-0005-0000-0000-000059020000}"/>
    <cellStyle name="RatioX_ Pies " xfId="304" xr:uid="{00000000-0005-0000-0000-00005A020000}"/>
    <cellStyle name="Red font" xfId="305" xr:uid="{00000000-0005-0000-0000-00005B020000}"/>
    <cellStyle name="Red font 2" xfId="586" xr:uid="{00000000-0005-0000-0000-00005C020000}"/>
    <cellStyle name="Red Text" xfId="306" xr:uid="{00000000-0005-0000-0000-00005D020000}"/>
    <cellStyle name="Red Text 2" xfId="307" xr:uid="{00000000-0005-0000-0000-00005E020000}"/>
    <cellStyle name="Red Text 3" xfId="587" xr:uid="{00000000-0005-0000-0000-00005F020000}"/>
    <cellStyle name="Renata" xfId="308" xr:uid="{00000000-0005-0000-0000-000060020000}"/>
    <cellStyle name="Renata I" xfId="309" xr:uid="{00000000-0005-0000-0000-000061020000}"/>
    <cellStyle name="Renata II" xfId="310" xr:uid="{00000000-0005-0000-0000-000062020000}"/>
    <cellStyle name="Renata III" xfId="311" xr:uid="{00000000-0005-0000-0000-000063020000}"/>
    <cellStyle name="Renata_Country Risk November" xfId="312" xr:uid="{00000000-0005-0000-0000-000064020000}"/>
    <cellStyle name="Right" xfId="313" xr:uid="{00000000-0005-0000-0000-000065020000}"/>
    <cellStyle name="Right 2" xfId="314" xr:uid="{00000000-0005-0000-0000-000066020000}"/>
    <cellStyle name="Right 3" xfId="588" xr:uid="{00000000-0005-0000-0000-000067020000}"/>
    <cellStyle name="SAPOutput" xfId="315" xr:uid="{00000000-0005-0000-0000-000068020000}"/>
    <cellStyle name="SAPOutput 2" xfId="316" xr:uid="{00000000-0005-0000-0000-000069020000}"/>
    <cellStyle name="SAPOutput 2 2" xfId="590" xr:uid="{00000000-0005-0000-0000-00006A020000}"/>
    <cellStyle name="SAPOutput 3" xfId="589" xr:uid="{00000000-0005-0000-0000-00006B020000}"/>
    <cellStyle name="ScripFactor_ Pies " xfId="317" xr:uid="{00000000-0005-0000-0000-00006C020000}"/>
    <cellStyle name="Section" xfId="318" xr:uid="{00000000-0005-0000-0000-00006D020000}"/>
    <cellStyle name="Section 2" xfId="319" xr:uid="{00000000-0005-0000-0000-00006E020000}"/>
    <cellStyle name="Section 3" xfId="591" xr:uid="{00000000-0005-0000-0000-00006F020000}"/>
    <cellStyle name="Separador de milhares 2" xfId="320" xr:uid="{00000000-0005-0000-0000-000070020000}"/>
    <cellStyle name="Separador de milhares 2 2" xfId="321" xr:uid="{00000000-0005-0000-0000-000071020000}"/>
    <cellStyle name="Separador de milhares 2 3" xfId="322" xr:uid="{00000000-0005-0000-0000-000072020000}"/>
    <cellStyle name="Separador de milhares 2 3 2" xfId="411" xr:uid="{00000000-0005-0000-0000-000073020000}"/>
    <cellStyle name="Separador de milhares 3" xfId="323" xr:uid="{00000000-0005-0000-0000-000074020000}"/>
    <cellStyle name="Separador de milhares 3 2" xfId="324" xr:uid="{00000000-0005-0000-0000-000075020000}"/>
    <cellStyle name="Separador de milhares 3 2 2" xfId="412" xr:uid="{00000000-0005-0000-0000-000076020000}"/>
    <cellStyle name="Separador de milhares 4" xfId="325" xr:uid="{00000000-0005-0000-0000-000077020000}"/>
    <cellStyle name="Separador de milhares 4 2" xfId="413" xr:uid="{00000000-0005-0000-0000-000078020000}"/>
    <cellStyle name="Separador de milhares 5" xfId="326" xr:uid="{00000000-0005-0000-0000-000079020000}"/>
    <cellStyle name="Separador de milhares 6" xfId="327" xr:uid="{00000000-0005-0000-0000-00007A020000}"/>
    <cellStyle name="Separador de milhares 7" xfId="328" xr:uid="{00000000-0005-0000-0000-00007B020000}"/>
    <cellStyle name="Separador de milhares 7 2" xfId="414" xr:uid="{00000000-0005-0000-0000-00007C020000}"/>
    <cellStyle name="Shaded" xfId="329" xr:uid="{00000000-0005-0000-0000-00007D020000}"/>
    <cellStyle name="Shaded 2" xfId="330" xr:uid="{00000000-0005-0000-0000-00007E020000}"/>
    <cellStyle name="Shaded 3" xfId="592" xr:uid="{00000000-0005-0000-0000-00007F020000}"/>
    <cellStyle name="Standard_Plan Bil 6  " xfId="331" xr:uid="{00000000-0005-0000-0000-000080020000}"/>
    <cellStyle name="Stock Comma" xfId="332" xr:uid="{00000000-0005-0000-0000-000081020000}"/>
    <cellStyle name="Stock Price" xfId="333" xr:uid="{00000000-0005-0000-0000-000082020000}"/>
    <cellStyle name="Stock Price 2" xfId="334" xr:uid="{00000000-0005-0000-0000-000083020000}"/>
    <cellStyle name="Stock Price 3" xfId="593" xr:uid="{00000000-0005-0000-0000-000084020000}"/>
    <cellStyle name="Subhead" xfId="335" xr:uid="{00000000-0005-0000-0000-000085020000}"/>
    <cellStyle name="Subhead 2" xfId="336" xr:uid="{00000000-0005-0000-0000-000086020000}"/>
    <cellStyle name="Subhead 3" xfId="594" xr:uid="{00000000-0005-0000-0000-000087020000}"/>
    <cellStyle name="Subtotal_left" xfId="337" xr:uid="{00000000-0005-0000-0000-000088020000}"/>
    <cellStyle name="SwitchCell" xfId="338" xr:uid="{00000000-0005-0000-0000-000089020000}"/>
    <cellStyle name="SwitchCell 2" xfId="595" xr:uid="{00000000-0005-0000-0000-00008A020000}"/>
    <cellStyle name="Table Col Head" xfId="339" xr:uid="{00000000-0005-0000-0000-00008B020000}"/>
    <cellStyle name="Table Col Head 2" xfId="340" xr:uid="{00000000-0005-0000-0000-00008C020000}"/>
    <cellStyle name="Table Col Head 3" xfId="596" xr:uid="{00000000-0005-0000-0000-00008D020000}"/>
    <cellStyle name="Table Sub Head" xfId="341" xr:uid="{00000000-0005-0000-0000-00008E020000}"/>
    <cellStyle name="Table Sub Head 2" xfId="342" xr:uid="{00000000-0005-0000-0000-00008F020000}"/>
    <cellStyle name="Table Sub Head 3" xfId="597" xr:uid="{00000000-0005-0000-0000-000090020000}"/>
    <cellStyle name="Table Title" xfId="343" xr:uid="{00000000-0005-0000-0000-000091020000}"/>
    <cellStyle name="Table Title 2" xfId="344" xr:uid="{00000000-0005-0000-0000-000092020000}"/>
    <cellStyle name="Table Title 3" xfId="598" xr:uid="{00000000-0005-0000-0000-000093020000}"/>
    <cellStyle name="Table Units" xfId="345" xr:uid="{00000000-0005-0000-0000-000094020000}"/>
    <cellStyle name="Table Units 2" xfId="346" xr:uid="{00000000-0005-0000-0000-000095020000}"/>
    <cellStyle name="Table Units 3" xfId="599" xr:uid="{00000000-0005-0000-0000-000096020000}"/>
    <cellStyle name="TableBorder" xfId="347" xr:uid="{00000000-0005-0000-0000-000097020000}"/>
    <cellStyle name="TableBorder 2" xfId="600" xr:uid="{00000000-0005-0000-0000-000098020000}"/>
    <cellStyle name="TableColumnHeader" xfId="348" xr:uid="{00000000-0005-0000-0000-000099020000}"/>
    <cellStyle name="TableColumnHeader 2" xfId="625" xr:uid="{00000000-0005-0000-0000-00009A020000}"/>
    <cellStyle name="TableColumnHeader 2 2" xfId="709" xr:uid="{00000000-0005-0000-0000-00009B020000}"/>
    <cellStyle name="TableColumnHeader 2 3" xfId="649" xr:uid="{00000000-0005-0000-0000-00009C020000}"/>
    <cellStyle name="TableColumnHeader 2 4" xfId="705" xr:uid="{00000000-0005-0000-0000-00009D020000}"/>
    <cellStyle name="TableColumnHeader 2 5" xfId="707" xr:uid="{00000000-0005-0000-0000-00009E020000}"/>
    <cellStyle name="TableColumnHeader 2 6" xfId="676" xr:uid="{00000000-0005-0000-0000-00009F020000}"/>
    <cellStyle name="TableColumnHeader 2 7" xfId="788" xr:uid="{00000000-0005-0000-0000-0000A0020000}"/>
    <cellStyle name="TableColumnHeader 2 8" xfId="791" xr:uid="{00000000-0005-0000-0000-0000A1020000}"/>
    <cellStyle name="TableColumnHeader 3" xfId="725" xr:uid="{00000000-0005-0000-0000-0000A2020000}"/>
    <cellStyle name="TableColumnHeader 4" xfId="687" xr:uid="{00000000-0005-0000-0000-0000A3020000}"/>
    <cellStyle name="TableColumnHeader 5" xfId="638" xr:uid="{00000000-0005-0000-0000-0000A4020000}"/>
    <cellStyle name="TableColumnHeader 6" xfId="729" xr:uid="{00000000-0005-0000-0000-0000A5020000}"/>
    <cellStyle name="TableColumnHeader 7" xfId="663" xr:uid="{00000000-0005-0000-0000-0000A6020000}"/>
    <cellStyle name="TableColumnHeader 8" xfId="781" xr:uid="{00000000-0005-0000-0000-0000A7020000}"/>
    <cellStyle name="TableColumnHeader 9" xfId="772" xr:uid="{00000000-0005-0000-0000-0000A8020000}"/>
    <cellStyle name="TableContents" xfId="349" xr:uid="{00000000-0005-0000-0000-0000A9020000}"/>
    <cellStyle name="TableContentsSmall" xfId="350" xr:uid="{00000000-0005-0000-0000-0000AA020000}"/>
    <cellStyle name="TableContentsVSmall" xfId="351" xr:uid="{00000000-0005-0000-0000-0000AB020000}"/>
    <cellStyle name="TableContentsVSmall 2" xfId="601" xr:uid="{00000000-0005-0000-0000-0000AC020000}"/>
    <cellStyle name="TableHeadColMulti" xfId="352" xr:uid="{00000000-0005-0000-0000-0000AD020000}"/>
    <cellStyle name="TableHeadColStd" xfId="353" xr:uid="{00000000-0005-0000-0000-0000AE020000}"/>
    <cellStyle name="TableHeadColThin" xfId="354" xr:uid="{00000000-0005-0000-0000-0000AF020000}"/>
    <cellStyle name="TableHeading" xfId="355" xr:uid="{00000000-0005-0000-0000-0000B0020000}"/>
    <cellStyle name="TableHeading 2" xfId="602" xr:uid="{00000000-0005-0000-0000-0000B1020000}"/>
    <cellStyle name="TableHeadLeft" xfId="356" xr:uid="{00000000-0005-0000-0000-0000B2020000}"/>
    <cellStyle name="TableHighlight" xfId="357" xr:uid="{00000000-0005-0000-0000-0000B3020000}"/>
    <cellStyle name="TableLineAboveCell" xfId="358" xr:uid="{00000000-0005-0000-0000-0000B4020000}"/>
    <cellStyle name="TableLineAboveCell 10" xfId="771" xr:uid="{00000000-0005-0000-0000-0000B5020000}"/>
    <cellStyle name="TableLineAboveCell 2" xfId="693" xr:uid="{00000000-0005-0000-0000-0000B6020000}"/>
    <cellStyle name="TableLineAboveCell 3" xfId="645" xr:uid="{00000000-0005-0000-0000-0000B7020000}"/>
    <cellStyle name="TableLineAboveCell 4" xfId="674" xr:uid="{00000000-0005-0000-0000-0000B8020000}"/>
    <cellStyle name="TableLineAboveCell 5" xfId="734" xr:uid="{00000000-0005-0000-0000-0000B9020000}"/>
    <cellStyle name="TableLineAboveCell 6" xfId="737" xr:uid="{00000000-0005-0000-0000-0000BA020000}"/>
    <cellStyle name="TableLineAboveCell 7" xfId="739" xr:uid="{00000000-0005-0000-0000-0000BB020000}"/>
    <cellStyle name="TableLineAboveCell 8" xfId="777" xr:uid="{00000000-0005-0000-0000-0000BC020000}"/>
    <cellStyle name="TableLineAboveCell 9" xfId="764" xr:uid="{00000000-0005-0000-0000-0000BD020000}"/>
    <cellStyle name="TableLineBelowCell" xfId="359" xr:uid="{00000000-0005-0000-0000-0000BE020000}"/>
    <cellStyle name="TableLineBelowCell 2" xfId="626" xr:uid="{00000000-0005-0000-0000-0000BF020000}"/>
    <cellStyle name="TableNote" xfId="360" xr:uid="{00000000-0005-0000-0000-0000C0020000}"/>
    <cellStyle name="TableNote 2" xfId="603" xr:uid="{00000000-0005-0000-0000-0000C1020000}"/>
    <cellStyle name="TableNotes" xfId="361" xr:uid="{00000000-0005-0000-0000-0000C2020000}"/>
    <cellStyle name="TableNotes 2" xfId="604" xr:uid="{00000000-0005-0000-0000-0000C3020000}"/>
    <cellStyle name="TableRowBeforeTotal" xfId="362" xr:uid="{00000000-0005-0000-0000-0000C4020000}"/>
    <cellStyle name="TableSpaceCreator" xfId="363" xr:uid="{00000000-0005-0000-0000-0000C5020000}"/>
    <cellStyle name="TableSpaceCreatorSmall" xfId="364" xr:uid="{00000000-0005-0000-0000-0000C6020000}"/>
    <cellStyle name="TableSubtotalData" xfId="365" xr:uid="{00000000-0005-0000-0000-0000C7020000}"/>
    <cellStyle name="TableSubtotalText" xfId="366" xr:uid="{00000000-0005-0000-0000-0000C8020000}"/>
    <cellStyle name="TableTitle" xfId="367" xr:uid="{00000000-0005-0000-0000-0000C9020000}"/>
    <cellStyle name="TableTitleSub" xfId="368" xr:uid="{00000000-0005-0000-0000-0000CA020000}"/>
    <cellStyle name="TableTotalData" xfId="369" xr:uid="{00000000-0005-0000-0000-0000CB020000}"/>
    <cellStyle name="TableTotalText" xfId="370" xr:uid="{00000000-0005-0000-0000-0000CC020000}"/>
    <cellStyle name="Test" xfId="371" xr:uid="{00000000-0005-0000-0000-0000CD020000}"/>
    <cellStyle name="Test 2" xfId="372" xr:uid="{00000000-0005-0000-0000-0000CE020000}"/>
    <cellStyle name="Test 3" xfId="605" xr:uid="{00000000-0005-0000-0000-0000CF020000}"/>
    <cellStyle name="test a style" xfId="373" xr:uid="{00000000-0005-0000-0000-0000D0020000}"/>
    <cellStyle name="test a style 2" xfId="627" xr:uid="{00000000-0005-0000-0000-0000D1020000}"/>
    <cellStyle name="Test_Cremer - PIPE Model v10" xfId="374" xr:uid="{00000000-0005-0000-0000-0000D2020000}"/>
    <cellStyle name="TFCF" xfId="375" xr:uid="{00000000-0005-0000-0000-0000D3020000}"/>
    <cellStyle name="times" xfId="376" xr:uid="{00000000-0005-0000-0000-0000D4020000}"/>
    <cellStyle name="times 2" xfId="606" xr:uid="{00000000-0005-0000-0000-0000D5020000}"/>
    <cellStyle name="Title" xfId="377" xr:uid="{00000000-0005-0000-0000-0000D6020000}"/>
    <cellStyle name="Title 2" xfId="378" xr:uid="{00000000-0005-0000-0000-0000D7020000}"/>
    <cellStyle name="Title 2 2" xfId="628" xr:uid="{00000000-0005-0000-0000-0000D8020000}"/>
    <cellStyle name="Title 3" xfId="607" xr:uid="{00000000-0005-0000-0000-0000D9020000}"/>
    <cellStyle name="Title 4" xfId="629" xr:uid="{00000000-0005-0000-0000-0000DA020000}"/>
    <cellStyle name="title1" xfId="379" xr:uid="{00000000-0005-0000-0000-0000DB020000}"/>
    <cellStyle name="title2" xfId="380" xr:uid="{00000000-0005-0000-0000-0000DC020000}"/>
    <cellStyle name="title2 2" xfId="381" xr:uid="{00000000-0005-0000-0000-0000DD020000}"/>
    <cellStyle name="title2 2 2" xfId="609" xr:uid="{00000000-0005-0000-0000-0000DE020000}"/>
    <cellStyle name="title2 3" xfId="608" xr:uid="{00000000-0005-0000-0000-0000DF020000}"/>
    <cellStyle name="Titulo1" xfId="382" xr:uid="{00000000-0005-0000-0000-0000E0020000}"/>
    <cellStyle name="Titulo2" xfId="383" xr:uid="{00000000-0005-0000-0000-0000E1020000}"/>
    <cellStyle name="TOC" xfId="384" xr:uid="{00000000-0005-0000-0000-0000E2020000}"/>
    <cellStyle name="Top Edge" xfId="385" xr:uid="{00000000-0005-0000-0000-0000E3020000}"/>
    <cellStyle name="Top Edge 2" xfId="386" xr:uid="{00000000-0005-0000-0000-0000E4020000}"/>
    <cellStyle name="Top Edge 3" xfId="610" xr:uid="{00000000-0005-0000-0000-0000E5020000}"/>
    <cellStyle name="TopGrey" xfId="387" xr:uid="{00000000-0005-0000-0000-0000E6020000}"/>
    <cellStyle name="TopGrey 2" xfId="388" xr:uid="{00000000-0005-0000-0000-0000E7020000}"/>
    <cellStyle name="TopGrey 3" xfId="611" xr:uid="{00000000-0005-0000-0000-0000E8020000}"/>
    <cellStyle name="Topline" xfId="389" xr:uid="{00000000-0005-0000-0000-0000E9020000}"/>
    <cellStyle name="Topline 2" xfId="630" xr:uid="{00000000-0005-0000-0000-0000EA020000}"/>
    <cellStyle name="Topline 2 2" xfId="633" xr:uid="{00000000-0005-0000-0000-0000EB020000}"/>
    <cellStyle name="Topline 2 3" xfId="642" xr:uid="{00000000-0005-0000-0000-0000EC020000}"/>
    <cellStyle name="Topline 2 4" xfId="661" xr:uid="{00000000-0005-0000-0000-0000ED020000}"/>
    <cellStyle name="Topline 2 5" xfId="700" xr:uid="{00000000-0005-0000-0000-0000EE020000}"/>
    <cellStyle name="Topline 2 6" xfId="686" xr:uid="{00000000-0005-0000-0000-0000EF020000}"/>
    <cellStyle name="Topline 2 7" xfId="789" xr:uid="{00000000-0005-0000-0000-0000F0020000}"/>
    <cellStyle name="Topline 2 8" xfId="792" xr:uid="{00000000-0005-0000-0000-0000F1020000}"/>
    <cellStyle name="Topline 3" xfId="723" xr:uid="{00000000-0005-0000-0000-0000F2020000}"/>
    <cellStyle name="Topline 4" xfId="720" xr:uid="{00000000-0005-0000-0000-0000F3020000}"/>
    <cellStyle name="Topline 5" xfId="714" xr:uid="{00000000-0005-0000-0000-0000F4020000}"/>
    <cellStyle name="Topline 6" xfId="713" xr:uid="{00000000-0005-0000-0000-0000F5020000}"/>
    <cellStyle name="Topline 7" xfId="668" xr:uid="{00000000-0005-0000-0000-0000F6020000}"/>
    <cellStyle name="Topline 8" xfId="748" xr:uid="{00000000-0005-0000-0000-0000F7020000}"/>
    <cellStyle name="Topline 9" xfId="751" xr:uid="{00000000-0005-0000-0000-0000F8020000}"/>
    <cellStyle name="ubordinated Debt" xfId="390" xr:uid="{00000000-0005-0000-0000-0000F9020000}"/>
    <cellStyle name="ubordinated Debt 2" xfId="391" xr:uid="{00000000-0005-0000-0000-0000FA020000}"/>
    <cellStyle name="ubordinated Debt 3" xfId="612" xr:uid="{00000000-0005-0000-0000-0000FB020000}"/>
    <cellStyle name="Vírgula 2" xfId="393" xr:uid="{00000000-0005-0000-0000-0000FD020000}"/>
    <cellStyle name="Vírgula 2 2" xfId="613" xr:uid="{00000000-0005-0000-0000-0000FE020000}"/>
    <cellStyle name="Vírgula 3" xfId="394" xr:uid="{00000000-0005-0000-0000-0000FF020000}"/>
    <cellStyle name="Vírgula 3 2" xfId="3" xr:uid="{00000000-0005-0000-0000-000000030000}"/>
    <cellStyle name="Vírgula 3 2 2" xfId="415" xr:uid="{00000000-0005-0000-0000-000001030000}"/>
    <cellStyle name="Vírgula 3 3" xfId="614" xr:uid="{00000000-0005-0000-0000-000002030000}"/>
    <cellStyle name="Vírgula 4" xfId="395" xr:uid="{00000000-0005-0000-0000-000003030000}"/>
    <cellStyle name="Vírgula 4 2" xfId="416" xr:uid="{00000000-0005-0000-0000-000004030000}"/>
    <cellStyle name="Vírgula 4 3" xfId="615" xr:uid="{00000000-0005-0000-0000-000005030000}"/>
    <cellStyle name="Vírgula 5" xfId="396" xr:uid="{00000000-0005-0000-0000-000006030000}"/>
    <cellStyle name="Vírgula 5 2" xfId="417" xr:uid="{00000000-0005-0000-0000-000007030000}"/>
    <cellStyle name="Vírgula 6" xfId="397" xr:uid="{00000000-0005-0000-0000-000008030000}"/>
    <cellStyle name="Vírgula 7" xfId="392" xr:uid="{00000000-0005-0000-0000-000009030000}"/>
    <cellStyle name="Vírgula 8" xfId="631" xr:uid="{00000000-0005-0000-0000-00000A030000}"/>
    <cellStyle name="Vírgula 9" xfId="7" xr:uid="{00000000-0005-0000-0000-00000B030000}"/>
    <cellStyle name="Vírgula 9 2" xfId="632" xr:uid="{00000000-0005-0000-0000-00000C030000}"/>
    <cellStyle name="Vírgula 9 3" xfId="743" xr:uid="{00000000-0005-0000-0000-00000D030000}"/>
    <cellStyle name="Vírgula 9 4" xfId="786" xr:uid="{00000000-0005-0000-0000-00000E030000}"/>
    <cellStyle name="Währung [0]_Plan Bil 6  " xfId="398" xr:uid="{00000000-0005-0000-0000-00000F030000}"/>
    <cellStyle name="Währung_Plan Bil 6  " xfId="399" xr:uid="{00000000-0005-0000-0000-000010030000}"/>
    <cellStyle name="Warburg" xfId="400" xr:uid="{00000000-0005-0000-0000-000011030000}"/>
    <cellStyle name="Warburg 2" xfId="401" xr:uid="{00000000-0005-0000-0000-000012030000}"/>
    <cellStyle name="Warburg 2 2" xfId="617" xr:uid="{00000000-0005-0000-0000-000013030000}"/>
    <cellStyle name="Warburg 3" xfId="616" xr:uid="{00000000-0005-0000-0000-000014030000}"/>
    <cellStyle name="Warning Text" xfId="618" xr:uid="{00000000-0005-0000-0000-000015030000}"/>
    <cellStyle name="WideFontText" xfId="402" xr:uid="{00000000-0005-0000-0000-000016030000}"/>
    <cellStyle name="Year" xfId="403" xr:uid="{00000000-0005-0000-0000-000017030000}"/>
    <cellStyle name="YearE_ Pies " xfId="404" xr:uid="{00000000-0005-0000-0000-000018030000}"/>
    <cellStyle name="YesNo" xfId="405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>
    <xdr:from>
      <xdr:col>1</xdr:col>
      <xdr:colOff>119064</xdr:colOff>
      <xdr:row>10</xdr:row>
      <xdr:rowOff>174625</xdr:rowOff>
    </xdr:from>
    <xdr:to>
      <xdr:col>5</xdr:col>
      <xdr:colOff>484187</xdr:colOff>
      <xdr:row>16</xdr:row>
      <xdr:rowOff>154958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3E302D2-8B0F-DDFC-8190-7DA1936B89AD}"/>
            </a:ext>
          </a:extLst>
        </xdr:cNvPr>
        <xdr:cNvGrpSpPr/>
      </xdr:nvGrpSpPr>
      <xdr:grpSpPr>
        <a:xfrm>
          <a:off x="285752" y="2520156"/>
          <a:ext cx="9925841" cy="1123333"/>
          <a:chOff x="293689" y="2524125"/>
          <a:chExt cx="10406061" cy="112333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2279B0-5FD3-5E82-5630-EFAAF43D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7500" y="2524125"/>
            <a:ext cx="10382250" cy="69956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9177990-D558-B3A5-1C78-9A4089D62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3689" y="3055940"/>
            <a:ext cx="10374312" cy="591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ezzosa.sharepoint.com/An&#225;lises_Controladoria/Resultado/2022/Ferramenta%20Ebitda/FERRAMENTA%20DE%20TEND&#202;NCIA%20v100%2019102022%20(Real%20Set,%20Forecast%204T,%20Forecast%20Desafio,%20Budget%20202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E Gerencial"/>
      <sheetName val="DRE Analítico"/>
      <sheetName val="DRE Marcas"/>
      <sheetName val="Impacto Marcas"/>
      <sheetName val="Mg Ebitda Marca~Canal"/>
      <sheetName val="Marca~Canal"/>
      <sheetName val="ROB Earnings"/>
      <sheetName val="ROB Marca-Canal"/>
      <sheetName val="ROB Canal-Marca"/>
      <sheetName val="Gráfico ROB"/>
      <sheetName val="SG&amp;A-ROL"/>
      <sheetName val="Mg Bruta Impacto Canal"/>
      <sheetName val="Mg Bruta Canal-Marca"/>
      <sheetName val="Mg Bruta Impacto Marca"/>
      <sheetName val="Mg Bruta Marca-Canal"/>
      <sheetName val="Gráfico MB"/>
      <sheetName val="Modelo Ponte Ebitda"/>
      <sheetName val="Modelo Ponte Ebitda Ecomm"/>
      <sheetName val="TD_DRE"/>
      <sheetName val="TD_MG_BRUTA"/>
      <sheetName val="TD_ANALITICO"/>
      <sheetName val="TD_ROB"/>
      <sheetName val="TD_SG&amp;A_ROL"/>
      <sheetName val="TD_PONTE"/>
      <sheetName val="TD_EBITDA"/>
      <sheetName val="TD_MG_EBITDA"/>
      <sheetName val="TD_MARCA_CANAL"/>
      <sheetName val="BASE_CONSOLIDADA"/>
      <sheetName val="RESUMO_PARA_DRE"/>
      <sheetName val="TD_LB_FORECAST"/>
      <sheetName val="BASE_LB_FORECAST"/>
      <sheetName val="PREMISSAS_FORECAST"/>
      <sheetName val="TD_LB_REAL"/>
      <sheetName val="BASE_LB_REAL"/>
      <sheetName val="TD_SG&amp;A"/>
      <sheetName val="BASE_SG&amp;A"/>
      <sheetName val="TD_LB_BUDGET"/>
      <sheetName val="BASE_LB_BUDGET"/>
      <sheetName val="BASE_LB_FORECAST2S"/>
      <sheetName val="APOIO"/>
      <sheetName val="FLUXO_ATUALIZ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AN2">
            <v>2022</v>
          </cell>
        </row>
      </sheetData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BD38" sqref="BD38"/>
    </sheetView>
  </sheetViews>
  <sheetFormatPr defaultColWidth="0" defaultRowHeight="0" customHeight="1" zeroHeight="1"/>
  <cols>
    <col min="1" max="1" width="2.5703125" style="10" customWidth="1"/>
    <col min="2" max="2" width="116.140625" style="10" customWidth="1"/>
    <col min="3" max="6" width="9.140625" style="10" customWidth="1"/>
    <col min="7" max="7" width="2.5703125" style="10" customWidth="1"/>
    <col min="8" max="24" width="9.140625" style="10" hidden="1" customWidth="1"/>
    <col min="25" max="26" width="10" style="10" hidden="1" customWidth="1"/>
    <col min="27" max="16384" width="9.140625" style="10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5">
      <c r="B5" s="149" t="s">
        <v>102</v>
      </c>
    </row>
    <row r="6" spans="2:6" ht="15" customHeight="1" thickBot="1">
      <c r="B6" s="11"/>
      <c r="C6" s="11"/>
      <c r="D6" s="11"/>
      <c r="E6" s="11"/>
      <c r="F6" s="11"/>
    </row>
    <row r="7" spans="2:6" ht="15" customHeight="1" thickTop="1">
      <c r="B7" s="12"/>
      <c r="C7" s="12"/>
      <c r="D7" s="12"/>
      <c r="E7" s="12"/>
      <c r="F7" s="12"/>
    </row>
    <row r="8" spans="2:6" ht="15" customHeight="1">
      <c r="B8" s="143"/>
      <c r="C8" s="143"/>
      <c r="D8" s="143"/>
      <c r="E8" s="143"/>
      <c r="F8" s="143"/>
    </row>
    <row r="9" spans="2:6" ht="15" customHeight="1">
      <c r="B9" s="13"/>
    </row>
    <row r="10" spans="2:6" ht="15" customHeight="1">
      <c r="B10" s="14" t="s">
        <v>246</v>
      </c>
    </row>
    <row r="11" spans="2:6" ht="15" customHeight="1">
      <c r="B11" s="17"/>
    </row>
    <row r="12" spans="2:6" ht="15" customHeight="1">
      <c r="B12" s="16"/>
    </row>
    <row r="13" spans="2:6" ht="15" customHeight="1">
      <c r="B13" s="16"/>
    </row>
    <row r="14" spans="2:6" ht="15" customHeight="1">
      <c r="B14" s="14"/>
    </row>
    <row r="15" spans="2:6" ht="15" customHeight="1">
      <c r="B15" s="17"/>
    </row>
    <row r="16" spans="2:6" ht="15" customHeight="1">
      <c r="B16" s="16"/>
    </row>
    <row r="17" spans="2:6" ht="15" customHeight="1">
      <c r="B17" s="13"/>
    </row>
    <row r="18" spans="2:6" ht="15" customHeight="1">
      <c r="B18" s="14"/>
    </row>
    <row r="19" spans="2:6" ht="15" customHeight="1">
      <c r="B19" s="15"/>
    </row>
    <row r="20" spans="2:6" ht="15" customHeight="1">
      <c r="B20" s="16"/>
    </row>
    <row r="21" spans="2:6" ht="15" customHeight="1" thickBot="1">
      <c r="B21" s="11"/>
      <c r="C21" s="11"/>
      <c r="D21" s="11"/>
      <c r="E21" s="11"/>
      <c r="F21" s="11"/>
    </row>
    <row r="22" spans="2:6" ht="15" customHeight="1" thickTop="1">
      <c r="B22" s="12"/>
      <c r="C22" s="12"/>
      <c r="D22" s="12"/>
      <c r="E22" s="12"/>
      <c r="F22" s="12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8"/>
  <sheetViews>
    <sheetView showGridLines="0" workbookViewId="0">
      <pane xSplit="1" ySplit="1" topLeftCell="BM2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3.42578125" style="37" bestFit="1" customWidth="1"/>
    <col min="2" max="59" width="9.140625" style="37" customWidth="1"/>
    <col min="60" max="66" width="9.140625" style="37"/>
    <col min="67" max="75" width="9.5703125" style="37" bestFit="1" customWidth="1"/>
    <col min="76" max="16384" width="9.140625" style="37"/>
  </cols>
  <sheetData>
    <row r="1" spans="1:75" ht="24.95" customHeight="1">
      <c r="A1" s="35" t="s">
        <v>101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144" t="s">
        <v>161</v>
      </c>
      <c r="AW1" s="27" t="s">
        <v>162</v>
      </c>
      <c r="AX1" s="144" t="s">
        <v>163</v>
      </c>
      <c r="AY1" s="27" t="s">
        <v>167</v>
      </c>
      <c r="AZ1" s="144" t="s">
        <v>168</v>
      </c>
      <c r="BA1" s="144" t="s">
        <v>170</v>
      </c>
      <c r="BB1" s="144" t="s">
        <v>171</v>
      </c>
      <c r="BC1" s="144">
        <v>2019</v>
      </c>
      <c r="BD1" s="144" t="s">
        <v>172</v>
      </c>
      <c r="BE1" s="144" t="s">
        <v>173</v>
      </c>
      <c r="BF1" s="144" t="s">
        <v>180</v>
      </c>
      <c r="BG1" s="144" t="s">
        <v>181</v>
      </c>
      <c r="BH1" s="144" t="s">
        <v>182</v>
      </c>
      <c r="BI1" s="144" t="s">
        <v>192</v>
      </c>
      <c r="BJ1" s="144" t="s">
        <v>193</v>
      </c>
      <c r="BK1" s="144" t="s">
        <v>196</v>
      </c>
      <c r="BL1" s="144" t="s">
        <v>200</v>
      </c>
      <c r="BM1" s="144" t="s">
        <v>206</v>
      </c>
      <c r="BN1" s="144" t="s">
        <v>212</v>
      </c>
      <c r="BO1" s="144" t="s">
        <v>214</v>
      </c>
      <c r="BP1" s="144" t="s">
        <v>218</v>
      </c>
      <c r="BQ1" s="144" t="s">
        <v>224</v>
      </c>
      <c r="BR1" s="144" t="s">
        <v>227</v>
      </c>
      <c r="BS1" s="144" t="s">
        <v>231</v>
      </c>
      <c r="BT1" s="144" t="s">
        <v>232</v>
      </c>
      <c r="BU1" s="144" t="s">
        <v>235</v>
      </c>
      <c r="BV1" s="144" t="s">
        <v>242</v>
      </c>
      <c r="BW1" s="144" t="s">
        <v>247</v>
      </c>
    </row>
    <row r="2" spans="1:75">
      <c r="A2" s="39" t="s">
        <v>0</v>
      </c>
      <c r="B2" s="40">
        <v>112610</v>
      </c>
      <c r="C2" s="40">
        <v>125302</v>
      </c>
      <c r="D2" s="40">
        <v>158829</v>
      </c>
      <c r="E2" s="40">
        <v>174784.98822211503</v>
      </c>
      <c r="F2" s="40">
        <v>571525.98822211497</v>
      </c>
      <c r="G2" s="40">
        <v>138594.999998824</v>
      </c>
      <c r="H2" s="40">
        <v>152240</v>
      </c>
      <c r="I2" s="40">
        <v>188901</v>
      </c>
      <c r="J2" s="40">
        <v>199171</v>
      </c>
      <c r="K2" s="40">
        <v>678906.99999882397</v>
      </c>
      <c r="L2" s="40">
        <v>161361</v>
      </c>
      <c r="M2" s="40">
        <v>199468</v>
      </c>
      <c r="N2" s="40">
        <v>246655</v>
      </c>
      <c r="O2" s="40">
        <v>252851</v>
      </c>
      <c r="P2" s="40">
        <v>860335</v>
      </c>
      <c r="Q2" s="40">
        <v>201039</v>
      </c>
      <c r="R2" s="40">
        <v>237639</v>
      </c>
      <c r="S2" s="40">
        <v>266671</v>
      </c>
      <c r="T2" s="40">
        <v>257601</v>
      </c>
      <c r="U2" s="40">
        <v>962950</v>
      </c>
      <c r="V2" s="40">
        <v>213425</v>
      </c>
      <c r="W2" s="40">
        <v>253748</v>
      </c>
      <c r="X2" s="40">
        <v>296099</v>
      </c>
      <c r="Y2" s="40">
        <v>289637</v>
      </c>
      <c r="Z2" s="40">
        <v>1052909</v>
      </c>
      <c r="AA2" s="40">
        <v>236242</v>
      </c>
      <c r="AB2" s="40">
        <v>285450</v>
      </c>
      <c r="AC2" s="40">
        <v>315068</v>
      </c>
      <c r="AD2" s="40">
        <v>283797</v>
      </c>
      <c r="AE2" s="40">
        <v>1120557</v>
      </c>
      <c r="AF2" s="40">
        <v>257547</v>
      </c>
      <c r="AG2" s="40">
        <v>295752</v>
      </c>
      <c r="AH2" s="40">
        <v>346941</v>
      </c>
      <c r="AI2" s="40">
        <v>338870</v>
      </c>
      <c r="AJ2" s="40">
        <v>1239110</v>
      </c>
      <c r="AK2" s="40">
        <v>297177</v>
      </c>
      <c r="AL2" s="40">
        <v>328903</v>
      </c>
      <c r="AM2" s="40">
        <v>370793</v>
      </c>
      <c r="AN2" s="40">
        <v>363601</v>
      </c>
      <c r="AO2" s="40">
        <v>1360474</v>
      </c>
      <c r="AP2" s="40">
        <v>330185</v>
      </c>
      <c r="AQ2" s="40">
        <v>373859</v>
      </c>
      <c r="AR2" s="40">
        <v>410404</v>
      </c>
      <c r="AS2" s="40">
        <v>412211</v>
      </c>
      <c r="AT2" s="40">
        <v>1526659</v>
      </c>
      <c r="AU2" s="40">
        <v>377163</v>
      </c>
      <c r="AV2" s="40">
        <v>377163</v>
      </c>
      <c r="AW2" s="40">
        <v>393546</v>
      </c>
      <c r="AX2" s="40">
        <v>393546</v>
      </c>
      <c r="AY2" s="40">
        <v>440874</v>
      </c>
      <c r="AZ2" s="40">
        <v>440874</v>
      </c>
      <c r="BA2" s="40">
        <v>467652</v>
      </c>
      <c r="BB2" s="40">
        <v>467652</v>
      </c>
      <c r="BC2" s="40">
        <v>1679235</v>
      </c>
      <c r="BD2" s="40">
        <v>1679235</v>
      </c>
      <c r="BE2" s="40">
        <v>375471</v>
      </c>
      <c r="BF2" s="40">
        <v>154443</v>
      </c>
      <c r="BG2" s="40">
        <v>175989.88730840932</v>
      </c>
      <c r="BH2" s="40">
        <v>416463</v>
      </c>
      <c r="BI2" s="40">
        <v>644615</v>
      </c>
      <c r="BJ2" s="40">
        <v>1612538.8873084099</v>
      </c>
      <c r="BK2" s="40">
        <v>499952</v>
      </c>
      <c r="BL2" s="40">
        <v>552976</v>
      </c>
      <c r="BM2" s="40">
        <v>777949</v>
      </c>
      <c r="BN2" s="40">
        <v>1092950</v>
      </c>
      <c r="BO2" s="40">
        <v>2923827</v>
      </c>
      <c r="BP2" s="40">
        <v>839576</v>
      </c>
      <c r="BQ2" s="40">
        <v>944752</v>
      </c>
      <c r="BR2" s="40">
        <v>1137985</v>
      </c>
      <c r="BS2" s="40">
        <v>1311413</v>
      </c>
      <c r="BT2" s="40">
        <v>4233726</v>
      </c>
      <c r="BU2" s="40">
        <v>1025291</v>
      </c>
      <c r="BV2" s="40">
        <v>1131023</v>
      </c>
      <c r="BW2" s="40">
        <v>1265823</v>
      </c>
    </row>
    <row r="3" spans="1:75">
      <c r="A3" s="41" t="s">
        <v>55</v>
      </c>
      <c r="B3" s="40">
        <v>-65857</v>
      </c>
      <c r="C3" s="40">
        <v>-71705</v>
      </c>
      <c r="D3" s="40">
        <v>-95715</v>
      </c>
      <c r="E3" s="40">
        <v>-106607</v>
      </c>
      <c r="F3" s="40">
        <v>-339884</v>
      </c>
      <c r="G3" s="40">
        <v>-82150</v>
      </c>
      <c r="H3" s="40">
        <v>-86532</v>
      </c>
      <c r="I3" s="40">
        <v>-109976</v>
      </c>
      <c r="J3" s="40">
        <v>-118825</v>
      </c>
      <c r="K3" s="40">
        <v>-397483</v>
      </c>
      <c r="L3" s="40">
        <v>-94188</v>
      </c>
      <c r="M3" s="40">
        <v>-109533</v>
      </c>
      <c r="N3" s="40">
        <v>-139606</v>
      </c>
      <c r="O3" s="40">
        <v>-141203</v>
      </c>
      <c r="P3" s="40">
        <v>-484530</v>
      </c>
      <c r="Q3" s="40">
        <v>-111606</v>
      </c>
      <c r="R3" s="40">
        <v>-131581</v>
      </c>
      <c r="S3" s="40">
        <v>-150592</v>
      </c>
      <c r="T3" s="40">
        <v>-143442</v>
      </c>
      <c r="U3" s="40">
        <v>-537221</v>
      </c>
      <c r="V3" s="40">
        <v>-121364</v>
      </c>
      <c r="W3" s="40">
        <v>-140840</v>
      </c>
      <c r="X3" s="40">
        <v>-171199</v>
      </c>
      <c r="Y3" s="40">
        <v>-170207</v>
      </c>
      <c r="Z3" s="40">
        <v>-603610</v>
      </c>
      <c r="AA3" s="40">
        <v>-140342</v>
      </c>
      <c r="AB3" s="40">
        <v>-164895</v>
      </c>
      <c r="AC3" s="40">
        <v>-182053</v>
      </c>
      <c r="AD3" s="40">
        <v>-157368</v>
      </c>
      <c r="AE3" s="40">
        <v>-644658</v>
      </c>
      <c r="AF3" s="40">
        <v>-145828</v>
      </c>
      <c r="AG3" s="40">
        <v>-163611</v>
      </c>
      <c r="AH3" s="40">
        <v>-194741</v>
      </c>
      <c r="AI3" s="40">
        <v>-185639</v>
      </c>
      <c r="AJ3" s="40">
        <v>-689819</v>
      </c>
      <c r="AK3" s="40">
        <v>-167113</v>
      </c>
      <c r="AL3" s="40">
        <v>-174572</v>
      </c>
      <c r="AM3" s="40">
        <v>-200974</v>
      </c>
      <c r="AN3" s="40">
        <v>-194047</v>
      </c>
      <c r="AO3" s="40">
        <v>-736706</v>
      </c>
      <c r="AP3" s="40">
        <v>-183625</v>
      </c>
      <c r="AQ3" s="40">
        <v>-195108</v>
      </c>
      <c r="AR3" s="40">
        <v>-219767</v>
      </c>
      <c r="AS3" s="40">
        <v>-217487</v>
      </c>
      <c r="AT3" s="40">
        <v>-815987</v>
      </c>
      <c r="AU3" s="40">
        <v>-204687</v>
      </c>
      <c r="AV3" s="40">
        <v>-204699</v>
      </c>
      <c r="AW3" s="40">
        <v>-209215</v>
      </c>
      <c r="AX3" s="40">
        <v>-209234</v>
      </c>
      <c r="AY3" s="40">
        <v>-240204</v>
      </c>
      <c r="AZ3" s="40">
        <v>-240222</v>
      </c>
      <c r="BA3" s="40">
        <v>-249435</v>
      </c>
      <c r="BB3" s="40">
        <v>-249428</v>
      </c>
      <c r="BC3" s="40">
        <v>-903541</v>
      </c>
      <c r="BD3" s="40">
        <v>-903583</v>
      </c>
      <c r="BE3" s="40">
        <v>-203099</v>
      </c>
      <c r="BF3" s="40">
        <v>-74283</v>
      </c>
      <c r="BG3" s="40">
        <v>-84679.302351169899</v>
      </c>
      <c r="BH3" s="40">
        <v>-229976</v>
      </c>
      <c r="BI3" s="40">
        <v>-328421</v>
      </c>
      <c r="BJ3" s="40">
        <v>-846175.30235116987</v>
      </c>
      <c r="BK3" s="40">
        <v>-250027</v>
      </c>
      <c r="BL3" s="40">
        <v>-255170.81713000001</v>
      </c>
      <c r="BM3" s="40">
        <v>-372066.06887000002</v>
      </c>
      <c r="BN3" s="40">
        <v>-502252</v>
      </c>
      <c r="BO3" s="40">
        <v>-1379515.8859999999</v>
      </c>
      <c r="BP3" s="40">
        <v>-390836</v>
      </c>
      <c r="BQ3" s="40">
        <v>-416145</v>
      </c>
      <c r="BR3" s="40">
        <v>-536683</v>
      </c>
      <c r="BS3" s="40">
        <v>-606428</v>
      </c>
      <c r="BT3" s="40">
        <v>-1950092</v>
      </c>
      <c r="BU3" s="40">
        <v>-488467</v>
      </c>
      <c r="BV3" s="40">
        <v>-509825.41465757124</v>
      </c>
      <c r="BW3" s="40">
        <v>-585097</v>
      </c>
    </row>
    <row r="4" spans="1:75">
      <c r="A4" s="42" t="s">
        <v>129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>
        <v>-324</v>
      </c>
      <c r="AQ4" s="43">
        <v>-329</v>
      </c>
      <c r="AR4" s="43">
        <v>-394</v>
      </c>
      <c r="AS4" s="43">
        <v>-412</v>
      </c>
      <c r="AT4" s="43">
        <v>-1459</v>
      </c>
      <c r="AU4" s="43">
        <v>-613</v>
      </c>
      <c r="AV4" s="43">
        <v>-432</v>
      </c>
      <c r="AW4" s="43">
        <v>-743</v>
      </c>
      <c r="AX4" s="43">
        <v>-469</v>
      </c>
      <c r="AY4" s="43">
        <v>-748</v>
      </c>
      <c r="AZ4" s="43">
        <v>-497</v>
      </c>
      <c r="BA4" s="43">
        <v>-664</v>
      </c>
      <c r="BB4" s="43">
        <v>-469</v>
      </c>
      <c r="BC4" s="43">
        <v>-2768</v>
      </c>
      <c r="BD4" s="43">
        <v>-1867</v>
      </c>
      <c r="BE4" s="43">
        <v>-806</v>
      </c>
      <c r="BF4" s="43">
        <v>-817</v>
      </c>
      <c r="BG4" s="43">
        <v>-817</v>
      </c>
      <c r="BH4" s="43">
        <v>-805</v>
      </c>
      <c r="BI4" s="43">
        <v>-821</v>
      </c>
      <c r="BJ4" s="43">
        <v>-3249</v>
      </c>
      <c r="BK4" s="43">
        <v>-746</v>
      </c>
      <c r="BL4" s="43">
        <v>-746</v>
      </c>
      <c r="BM4" s="43">
        <v>-770</v>
      </c>
      <c r="BN4" s="43">
        <v>-876</v>
      </c>
      <c r="BO4" s="43">
        <v>-3138</v>
      </c>
      <c r="BP4" s="43">
        <v>-978</v>
      </c>
      <c r="BQ4" s="43">
        <v>-1022</v>
      </c>
      <c r="BR4" s="43">
        <v>-1163</v>
      </c>
      <c r="BS4" s="43">
        <v>-1225</v>
      </c>
      <c r="BT4" s="43">
        <v>-4388</v>
      </c>
      <c r="BU4" s="43">
        <v>-1346</v>
      </c>
      <c r="BV4" s="43">
        <v>-1510</v>
      </c>
      <c r="BW4" s="43">
        <v>-1358</v>
      </c>
    </row>
    <row r="5" spans="1:75">
      <c r="A5" s="42" t="s">
        <v>56</v>
      </c>
      <c r="B5" s="44">
        <f t="shared" ref="B5:AU5" si="0">B2+B3</f>
        <v>46753</v>
      </c>
      <c r="C5" s="44">
        <f t="shared" si="0"/>
        <v>53597</v>
      </c>
      <c r="D5" s="44">
        <f t="shared" si="0"/>
        <v>63114</v>
      </c>
      <c r="E5" s="44">
        <f t="shared" si="0"/>
        <v>68177.988222115033</v>
      </c>
      <c r="F5" s="44">
        <f t="shared" si="0"/>
        <v>231641.98822211497</v>
      </c>
      <c r="G5" s="44">
        <f t="shared" si="0"/>
        <v>56444.999998824002</v>
      </c>
      <c r="H5" s="44">
        <f t="shared" si="0"/>
        <v>65708</v>
      </c>
      <c r="I5" s="44">
        <f t="shared" si="0"/>
        <v>78925</v>
      </c>
      <c r="J5" s="44">
        <f t="shared" si="0"/>
        <v>80346</v>
      </c>
      <c r="K5" s="44">
        <f t="shared" si="0"/>
        <v>281423.99999882397</v>
      </c>
      <c r="L5" s="44">
        <f t="shared" si="0"/>
        <v>67173</v>
      </c>
      <c r="M5" s="44">
        <f t="shared" si="0"/>
        <v>89935</v>
      </c>
      <c r="N5" s="44">
        <f t="shared" si="0"/>
        <v>107049</v>
      </c>
      <c r="O5" s="44">
        <f t="shared" si="0"/>
        <v>111648</v>
      </c>
      <c r="P5" s="44">
        <f t="shared" si="0"/>
        <v>375805</v>
      </c>
      <c r="Q5" s="44">
        <f t="shared" si="0"/>
        <v>89433</v>
      </c>
      <c r="R5" s="44">
        <f t="shared" si="0"/>
        <v>106058</v>
      </c>
      <c r="S5" s="44">
        <f t="shared" si="0"/>
        <v>116079</v>
      </c>
      <c r="T5" s="44">
        <f t="shared" si="0"/>
        <v>114159</v>
      </c>
      <c r="U5" s="44">
        <f t="shared" si="0"/>
        <v>425729</v>
      </c>
      <c r="V5" s="44">
        <f t="shared" si="0"/>
        <v>92061</v>
      </c>
      <c r="W5" s="44">
        <f t="shared" si="0"/>
        <v>112908</v>
      </c>
      <c r="X5" s="44">
        <f t="shared" si="0"/>
        <v>124900</v>
      </c>
      <c r="Y5" s="44">
        <f t="shared" si="0"/>
        <v>119430</v>
      </c>
      <c r="Z5" s="44">
        <f t="shared" si="0"/>
        <v>449299</v>
      </c>
      <c r="AA5" s="44">
        <f t="shared" si="0"/>
        <v>95900</v>
      </c>
      <c r="AB5" s="44">
        <f t="shared" si="0"/>
        <v>120555</v>
      </c>
      <c r="AC5" s="44">
        <f t="shared" si="0"/>
        <v>133015</v>
      </c>
      <c r="AD5" s="44">
        <f t="shared" si="0"/>
        <v>126429</v>
      </c>
      <c r="AE5" s="44">
        <f t="shared" si="0"/>
        <v>475899</v>
      </c>
      <c r="AF5" s="44">
        <f t="shared" si="0"/>
        <v>111719</v>
      </c>
      <c r="AG5" s="44">
        <f t="shared" si="0"/>
        <v>132141</v>
      </c>
      <c r="AH5" s="44">
        <f t="shared" si="0"/>
        <v>152200</v>
      </c>
      <c r="AI5" s="44">
        <f t="shared" si="0"/>
        <v>153231</v>
      </c>
      <c r="AJ5" s="44">
        <f t="shared" si="0"/>
        <v>549291</v>
      </c>
      <c r="AK5" s="44">
        <f t="shared" si="0"/>
        <v>130064</v>
      </c>
      <c r="AL5" s="44">
        <f t="shared" si="0"/>
        <v>154331</v>
      </c>
      <c r="AM5" s="44">
        <f t="shared" si="0"/>
        <v>169819</v>
      </c>
      <c r="AN5" s="44">
        <f t="shared" si="0"/>
        <v>169554</v>
      </c>
      <c r="AO5" s="44">
        <f t="shared" si="0"/>
        <v>623768</v>
      </c>
      <c r="AP5" s="44">
        <f t="shared" si="0"/>
        <v>146560</v>
      </c>
      <c r="AQ5" s="44">
        <f t="shared" si="0"/>
        <v>178751</v>
      </c>
      <c r="AR5" s="44">
        <f t="shared" si="0"/>
        <v>190637</v>
      </c>
      <c r="AS5" s="44">
        <f t="shared" si="0"/>
        <v>194724</v>
      </c>
      <c r="AT5" s="44">
        <f t="shared" si="0"/>
        <v>710672</v>
      </c>
      <c r="AU5" s="44">
        <f t="shared" si="0"/>
        <v>172476</v>
      </c>
      <c r="AV5" s="44">
        <f>AV2+AV3</f>
        <v>172464</v>
      </c>
      <c r="AW5" s="44">
        <f t="shared" ref="AW5:AZ5" si="1">AW2+AW3</f>
        <v>184331</v>
      </c>
      <c r="AX5" s="44">
        <f t="shared" si="1"/>
        <v>184312</v>
      </c>
      <c r="AY5" s="44">
        <f t="shared" si="1"/>
        <v>200670</v>
      </c>
      <c r="AZ5" s="44">
        <f t="shared" si="1"/>
        <v>200652</v>
      </c>
      <c r="BA5" s="44">
        <f t="shared" ref="BA5:BI5" si="2">BA2+BA3</f>
        <v>218217</v>
      </c>
      <c r="BB5" s="44">
        <f t="shared" si="2"/>
        <v>218224</v>
      </c>
      <c r="BC5" s="44">
        <f t="shared" si="2"/>
        <v>775694</v>
      </c>
      <c r="BD5" s="44">
        <f t="shared" si="2"/>
        <v>775652</v>
      </c>
      <c r="BE5" s="44">
        <f t="shared" si="2"/>
        <v>172372</v>
      </c>
      <c r="BF5" s="44">
        <f t="shared" si="2"/>
        <v>80160</v>
      </c>
      <c r="BG5" s="44">
        <f t="shared" si="2"/>
        <v>91310.584957239422</v>
      </c>
      <c r="BH5" s="44">
        <f t="shared" si="2"/>
        <v>186487</v>
      </c>
      <c r="BI5" s="44">
        <f t="shared" si="2"/>
        <v>316194</v>
      </c>
      <c r="BJ5" s="44">
        <v>766363.58495723957</v>
      </c>
      <c r="BK5" s="44">
        <v>249925</v>
      </c>
      <c r="BL5" s="44">
        <v>297805.18287000002</v>
      </c>
      <c r="BM5" s="44">
        <v>405882.93112999998</v>
      </c>
      <c r="BN5" s="44">
        <v>590698</v>
      </c>
      <c r="BO5" s="44">
        <v>1544311.1140000001</v>
      </c>
      <c r="BP5" s="44">
        <v>448740</v>
      </c>
      <c r="BQ5" s="44">
        <v>528607</v>
      </c>
      <c r="BR5" s="44">
        <v>601302</v>
      </c>
      <c r="BS5" s="44">
        <v>704985</v>
      </c>
      <c r="BT5" s="44">
        <v>2283634</v>
      </c>
      <c r="BU5" s="44">
        <v>536824</v>
      </c>
      <c r="BV5" s="44">
        <v>621197.58534242876</v>
      </c>
      <c r="BW5" s="44">
        <v>680726</v>
      </c>
    </row>
    <row r="6" spans="1:75">
      <c r="A6" s="45" t="s">
        <v>1</v>
      </c>
      <c r="B6" s="46">
        <f t="shared" ref="B6:AU6" si="3">B5/B2</f>
        <v>0.41517627208951247</v>
      </c>
      <c r="C6" s="46">
        <f t="shared" si="3"/>
        <v>0.42774257394135767</v>
      </c>
      <c r="D6" s="46">
        <f t="shared" si="3"/>
        <v>0.39737075722947318</v>
      </c>
      <c r="E6" s="46">
        <f t="shared" si="3"/>
        <v>0.39006775647960751</v>
      </c>
      <c r="F6" s="46">
        <f t="shared" si="3"/>
        <v>0.40530438334519059</v>
      </c>
      <c r="G6" s="46">
        <f t="shared" si="3"/>
        <v>0.40726577437355566</v>
      </c>
      <c r="H6" s="46">
        <f t="shared" si="3"/>
        <v>0.43160798738833422</v>
      </c>
      <c r="I6" s="46">
        <f t="shared" si="3"/>
        <v>0.41781144620727262</v>
      </c>
      <c r="J6" s="46">
        <f t="shared" si="3"/>
        <v>0.40340210171159457</v>
      </c>
      <c r="K6" s="46">
        <f t="shared" si="3"/>
        <v>0.41452511168585898</v>
      </c>
      <c r="L6" s="46">
        <f t="shared" si="3"/>
        <v>0.41629018164240428</v>
      </c>
      <c r="M6" s="46">
        <f t="shared" si="3"/>
        <v>0.45087432570637898</v>
      </c>
      <c r="N6" s="46">
        <f t="shared" si="3"/>
        <v>0.43400295959944052</v>
      </c>
      <c r="O6" s="46">
        <f t="shared" si="3"/>
        <v>0.44155648979042994</v>
      </c>
      <c r="P6" s="46">
        <f t="shared" si="3"/>
        <v>0.43681240447035169</v>
      </c>
      <c r="Q6" s="46">
        <f t="shared" si="3"/>
        <v>0.44485398355542954</v>
      </c>
      <c r="R6" s="46">
        <f t="shared" si="3"/>
        <v>0.44629879775626052</v>
      </c>
      <c r="S6" s="46">
        <f t="shared" si="3"/>
        <v>0.43528917655088106</v>
      </c>
      <c r="T6" s="46">
        <f t="shared" si="3"/>
        <v>0.44316209952601116</v>
      </c>
      <c r="U6" s="46">
        <f t="shared" si="3"/>
        <v>0.44210914377693544</v>
      </c>
      <c r="V6" s="46">
        <f t="shared" si="3"/>
        <v>0.4313505915426965</v>
      </c>
      <c r="W6" s="46">
        <f t="shared" si="3"/>
        <v>0.44496114255087726</v>
      </c>
      <c r="X6" s="46">
        <f t="shared" si="3"/>
        <v>0.42181837831265895</v>
      </c>
      <c r="Y6" s="46">
        <f t="shared" si="3"/>
        <v>0.41234372680286013</v>
      </c>
      <c r="Z6" s="46">
        <f t="shared" si="3"/>
        <v>0.42672158752560763</v>
      </c>
      <c r="AA6" s="46">
        <f t="shared" si="3"/>
        <v>0.40593967203122222</v>
      </c>
      <c r="AB6" s="46">
        <f t="shared" si="3"/>
        <v>0.42233315817130845</v>
      </c>
      <c r="AC6" s="46">
        <f t="shared" si="3"/>
        <v>0.42217870427971105</v>
      </c>
      <c r="AD6" s="46">
        <f t="shared" si="3"/>
        <v>0.44549096713495917</v>
      </c>
      <c r="AE6" s="46">
        <f t="shared" si="3"/>
        <v>0.42469860970927853</v>
      </c>
      <c r="AF6" s="46">
        <f t="shared" si="3"/>
        <v>0.43378101861019541</v>
      </c>
      <c r="AG6" s="46">
        <f t="shared" si="3"/>
        <v>0.44679664042846712</v>
      </c>
      <c r="AH6" s="46">
        <f t="shared" si="3"/>
        <v>0.43869130486163355</v>
      </c>
      <c r="AI6" s="46">
        <f t="shared" si="3"/>
        <v>0.45218225278130258</v>
      </c>
      <c r="AJ6" s="46">
        <f t="shared" si="3"/>
        <v>0.44329478415959844</v>
      </c>
      <c r="AK6" s="46">
        <f t="shared" si="3"/>
        <v>0.43766509521261737</v>
      </c>
      <c r="AL6" s="46">
        <f t="shared" si="3"/>
        <v>0.46922952967896309</v>
      </c>
      <c r="AM6" s="46">
        <f t="shared" si="3"/>
        <v>0.45798868910686014</v>
      </c>
      <c r="AN6" s="46">
        <f t="shared" si="3"/>
        <v>0.46631884950811464</v>
      </c>
      <c r="AO6" s="46">
        <f t="shared" si="3"/>
        <v>0.45849314283110149</v>
      </c>
      <c r="AP6" s="46">
        <f t="shared" si="3"/>
        <v>0.44387237457788814</v>
      </c>
      <c r="AQ6" s="46">
        <f t="shared" si="3"/>
        <v>0.4781241056120088</v>
      </c>
      <c r="AR6" s="46">
        <f t="shared" si="3"/>
        <v>0.46451057981891014</v>
      </c>
      <c r="AS6" s="46">
        <f t="shared" si="3"/>
        <v>0.47238914051298969</v>
      </c>
      <c r="AT6" s="46">
        <f t="shared" si="3"/>
        <v>0.46550801455989843</v>
      </c>
      <c r="AU6" s="46">
        <f t="shared" si="3"/>
        <v>0.45729830338606914</v>
      </c>
      <c r="AV6" s="46">
        <f>AV5/AV2</f>
        <v>0.45726648690354038</v>
      </c>
      <c r="AW6" s="46">
        <f t="shared" ref="AW6:AZ6" si="4">AW5/AW2</f>
        <v>0.46838489020343238</v>
      </c>
      <c r="AX6" s="46">
        <f t="shared" si="4"/>
        <v>0.46833661122206804</v>
      </c>
      <c r="AY6" s="46">
        <f t="shared" si="4"/>
        <v>0.45516406047986502</v>
      </c>
      <c r="AZ6" s="46">
        <f t="shared" si="4"/>
        <v>0.45512323248819392</v>
      </c>
      <c r="BA6" s="46">
        <f t="shared" ref="BA6:BD6" si="5">BA5/BA2</f>
        <v>0.46662261681763362</v>
      </c>
      <c r="BB6" s="46">
        <f t="shared" si="5"/>
        <v>0.46663758521293613</v>
      </c>
      <c r="BC6" s="46">
        <f t="shared" si="5"/>
        <v>0.46193296352208002</v>
      </c>
      <c r="BD6" s="46">
        <f t="shared" si="5"/>
        <v>0.46190795213296532</v>
      </c>
      <c r="BE6" s="46">
        <v>0.4590820595998093</v>
      </c>
      <c r="BF6" s="46">
        <v>0.5190264369378994</v>
      </c>
      <c r="BG6" s="46">
        <v>0.51883995355496959</v>
      </c>
      <c r="BH6" s="46">
        <v>0.44778767861730812</v>
      </c>
      <c r="BI6" s="46">
        <v>0.49051604446064706</v>
      </c>
      <c r="BJ6" s="46">
        <v>0.47525277746102945</v>
      </c>
      <c r="BK6" s="46">
        <v>0.49989799020705988</v>
      </c>
      <c r="BL6" s="46">
        <v>0.53854992417392444</v>
      </c>
      <c r="BM6" s="46">
        <v>0.52173462673002979</v>
      </c>
      <c r="BN6" s="46">
        <v>0.54046205224392696</v>
      </c>
      <c r="BO6" s="46">
        <v>0.52818142591883854</v>
      </c>
      <c r="BP6" s="46">
        <v>0.53448407291299416</v>
      </c>
      <c r="BQ6" s="46">
        <v>0.55951932358968282</v>
      </c>
      <c r="BR6" s="46">
        <v>0.52839185050769566</v>
      </c>
      <c r="BS6" s="46">
        <v>0.53757664442856679</v>
      </c>
      <c r="BT6" s="46">
        <v>0.53939107065502112</v>
      </c>
      <c r="BU6" s="46">
        <v>0.52358208547622087</v>
      </c>
      <c r="BV6" s="46">
        <v>0.54923514848277066</v>
      </c>
      <c r="BW6" s="46">
        <v>0.53777344857851372</v>
      </c>
    </row>
    <row r="7" spans="1:75">
      <c r="A7" s="47" t="s">
        <v>57</v>
      </c>
      <c r="B7" s="48">
        <v>-29985</v>
      </c>
      <c r="C7" s="48">
        <v>-31137</v>
      </c>
      <c r="D7" s="48">
        <v>-39701</v>
      </c>
      <c r="E7" s="48">
        <v>-37998</v>
      </c>
      <c r="F7" s="48">
        <v>-138821</v>
      </c>
      <c r="G7" s="48">
        <f t="shared" ref="G7:BI7" si="6">G9+G12+G13+G14</f>
        <v>-36589.860069874994</v>
      </c>
      <c r="H7" s="48">
        <f t="shared" si="6"/>
        <v>-38380.038323050998</v>
      </c>
      <c r="I7" s="48">
        <f t="shared" si="6"/>
        <v>-44439.616615043997</v>
      </c>
      <c r="J7" s="48">
        <f t="shared" si="6"/>
        <v>-48343.805103696992</v>
      </c>
      <c r="K7" s="48">
        <f t="shared" si="6"/>
        <v>-167753.32011166698</v>
      </c>
      <c r="L7" s="48">
        <f t="shared" si="6"/>
        <v>-53922</v>
      </c>
      <c r="M7" s="48">
        <f t="shared" si="6"/>
        <v>-57050</v>
      </c>
      <c r="N7" s="48">
        <f t="shared" si="6"/>
        <v>-66436</v>
      </c>
      <c r="O7" s="48">
        <f t="shared" si="6"/>
        <v>-70192</v>
      </c>
      <c r="P7" s="48">
        <f t="shared" si="6"/>
        <v>-247600</v>
      </c>
      <c r="Q7" s="48">
        <f t="shared" si="6"/>
        <v>-63382</v>
      </c>
      <c r="R7" s="48">
        <f t="shared" si="6"/>
        <v>-67965</v>
      </c>
      <c r="S7" s="48">
        <f t="shared" si="6"/>
        <v>-72129.517226622003</v>
      </c>
      <c r="T7" s="48">
        <f t="shared" si="6"/>
        <v>-73762.326579157991</v>
      </c>
      <c r="U7" s="48">
        <f t="shared" si="6"/>
        <v>-277238.84380577999</v>
      </c>
      <c r="V7" s="48">
        <f t="shared" si="6"/>
        <v>-67981.407153087988</v>
      </c>
      <c r="W7" s="48">
        <f t="shared" si="6"/>
        <v>-73724.212345291002</v>
      </c>
      <c r="X7" s="48">
        <f t="shared" si="6"/>
        <v>-76765.785976165003</v>
      </c>
      <c r="Y7" s="48">
        <f t="shared" si="6"/>
        <v>-82757.63207130399</v>
      </c>
      <c r="Z7" s="48">
        <f t="shared" si="6"/>
        <v>-301229.03754584794</v>
      </c>
      <c r="AA7" s="48">
        <f t="shared" si="6"/>
        <v>-73573.198530811947</v>
      </c>
      <c r="AB7" s="48">
        <f t="shared" si="6"/>
        <v>-83697.155965290003</v>
      </c>
      <c r="AC7" s="48">
        <f t="shared" si="6"/>
        <v>-89437.181254504976</v>
      </c>
      <c r="AD7" s="48">
        <f t="shared" si="6"/>
        <v>-87902.705301733848</v>
      </c>
      <c r="AE7" s="48">
        <f t="shared" si="6"/>
        <v>-334610.24105234077</v>
      </c>
      <c r="AF7" s="48">
        <f t="shared" si="6"/>
        <v>-91647.471890318964</v>
      </c>
      <c r="AG7" s="48">
        <f t="shared" si="6"/>
        <v>-97664</v>
      </c>
      <c r="AH7" s="48">
        <f t="shared" si="6"/>
        <v>-102804</v>
      </c>
      <c r="AI7" s="48">
        <f t="shared" si="6"/>
        <v>-105849</v>
      </c>
      <c r="AJ7" s="48">
        <f t="shared" si="6"/>
        <v>-397964.47189031891</v>
      </c>
      <c r="AK7" s="48">
        <f t="shared" si="6"/>
        <v>-100706</v>
      </c>
      <c r="AL7" s="48">
        <f t="shared" ref="AL7" si="7">AL9+AL12+AL13+AL14</f>
        <v>-110753</v>
      </c>
      <c r="AM7" s="48">
        <f t="shared" si="6"/>
        <v>-113602</v>
      </c>
      <c r="AN7" s="48">
        <f t="shared" si="6"/>
        <v>-125074</v>
      </c>
      <c r="AO7" s="48">
        <f t="shared" si="6"/>
        <v>-450135</v>
      </c>
      <c r="AP7" s="48">
        <f t="shared" si="6"/>
        <v>-114224</v>
      </c>
      <c r="AQ7" s="48">
        <f t="shared" si="6"/>
        <v>-130987</v>
      </c>
      <c r="AR7" s="48">
        <f t="shared" si="6"/>
        <v>-130574</v>
      </c>
      <c r="AS7" s="48">
        <f t="shared" si="6"/>
        <v>-143607</v>
      </c>
      <c r="AT7" s="48">
        <f t="shared" si="6"/>
        <v>-519392</v>
      </c>
      <c r="AU7" s="48">
        <f t="shared" si="6"/>
        <v>-135789</v>
      </c>
      <c r="AV7" s="48">
        <f t="shared" si="6"/>
        <v>-136327</v>
      </c>
      <c r="AW7" s="48">
        <f t="shared" si="6"/>
        <v>-135210</v>
      </c>
      <c r="AX7" s="48">
        <f t="shared" si="6"/>
        <v>-134894</v>
      </c>
      <c r="AY7" s="48">
        <f t="shared" si="6"/>
        <v>-139413</v>
      </c>
      <c r="AZ7" s="48">
        <f t="shared" si="6"/>
        <v>-139491</v>
      </c>
      <c r="BA7" s="48">
        <f t="shared" si="6"/>
        <v>-142180</v>
      </c>
      <c r="BB7" s="48">
        <f t="shared" si="6"/>
        <v>-142588</v>
      </c>
      <c r="BC7" s="48">
        <f t="shared" si="6"/>
        <v>-552592</v>
      </c>
      <c r="BD7" s="48">
        <f t="shared" si="6"/>
        <v>-553300</v>
      </c>
      <c r="BE7" s="48">
        <f t="shared" si="6"/>
        <v>-128354</v>
      </c>
      <c r="BF7" s="48">
        <f t="shared" si="6"/>
        <v>-171328</v>
      </c>
      <c r="BG7" s="48">
        <f t="shared" si="6"/>
        <v>-104825.61660325179</v>
      </c>
      <c r="BH7" s="48">
        <f t="shared" si="6"/>
        <v>-142031</v>
      </c>
      <c r="BI7" s="48">
        <f t="shared" si="6"/>
        <v>-212057.08800000002</v>
      </c>
      <c r="BJ7" s="48">
        <v>-615567.71360325185</v>
      </c>
      <c r="BK7" s="48">
        <v>-209079</v>
      </c>
      <c r="BL7" s="48">
        <v>-237790.13215000002</v>
      </c>
      <c r="BM7" s="48">
        <v>-306050.53262999997</v>
      </c>
      <c r="BN7" s="48">
        <v>-435639.55419999996</v>
      </c>
      <c r="BO7" s="48">
        <v>-1188559.2189799999</v>
      </c>
      <c r="BP7" s="48">
        <v>-347795.99643</v>
      </c>
      <c r="BQ7" s="48">
        <v>-400312.76378000004</v>
      </c>
      <c r="BR7" s="48">
        <v>-468099.12768999999</v>
      </c>
      <c r="BS7" s="48">
        <v>-571986.25386000006</v>
      </c>
      <c r="BT7" s="48">
        <v>-1788195.1453300002</v>
      </c>
      <c r="BU7" s="48">
        <v>-419913.94521999999</v>
      </c>
      <c r="BV7" s="48">
        <v>-475382.80338970094</v>
      </c>
      <c r="BW7" s="48">
        <v>-516673.41492000001</v>
      </c>
    </row>
    <row r="8" spans="1:75">
      <c r="A8" s="49" t="s">
        <v>58</v>
      </c>
      <c r="B8" s="50">
        <f t="shared" ref="B8:AU8" si="8">B7/B2</f>
        <v>-0.26627297753307877</v>
      </c>
      <c r="C8" s="50">
        <f t="shared" si="8"/>
        <v>-0.2484956345469346</v>
      </c>
      <c r="D8" s="50">
        <f t="shared" si="8"/>
        <v>-0.24996064950355415</v>
      </c>
      <c r="E8" s="50">
        <f t="shared" si="8"/>
        <v>-0.21739853282887497</v>
      </c>
      <c r="F8" s="50">
        <f t="shared" si="8"/>
        <v>-0.24289534135068816</v>
      </c>
      <c r="G8" s="50">
        <f t="shared" si="8"/>
        <v>-0.26400562841506159</v>
      </c>
      <c r="H8" s="50">
        <f t="shared" si="8"/>
        <v>-0.25210219602634654</v>
      </c>
      <c r="I8" s="50">
        <f t="shared" si="8"/>
        <v>-0.2352534746509759</v>
      </c>
      <c r="J8" s="50">
        <f t="shared" si="8"/>
        <v>-0.2427251211456336</v>
      </c>
      <c r="K8" s="50">
        <f t="shared" si="8"/>
        <v>-0.24709322501013772</v>
      </c>
      <c r="L8" s="50">
        <f t="shared" si="8"/>
        <v>-0.33416996672058302</v>
      </c>
      <c r="M8" s="50">
        <f t="shared" si="8"/>
        <v>-0.2860107886979365</v>
      </c>
      <c r="N8" s="50">
        <f t="shared" si="8"/>
        <v>-0.26934787456163467</v>
      </c>
      <c r="O8" s="50">
        <f t="shared" si="8"/>
        <v>-0.27760222423482606</v>
      </c>
      <c r="P8" s="50">
        <f t="shared" si="8"/>
        <v>-0.28779487060273035</v>
      </c>
      <c r="Q8" s="50">
        <f t="shared" si="8"/>
        <v>-0.31527216112296619</v>
      </c>
      <c r="R8" s="50">
        <f t="shared" si="8"/>
        <v>-0.28600103518361886</v>
      </c>
      <c r="S8" s="50">
        <f t="shared" si="8"/>
        <v>-0.27048129427880047</v>
      </c>
      <c r="T8" s="50">
        <f t="shared" si="8"/>
        <v>-0.2863433238968715</v>
      </c>
      <c r="U8" s="50">
        <f t="shared" si="8"/>
        <v>-0.28790575191420115</v>
      </c>
      <c r="V8" s="50">
        <f t="shared" si="8"/>
        <v>-0.31852597939832722</v>
      </c>
      <c r="W8" s="50">
        <f t="shared" si="8"/>
        <v>-0.2905410578419968</v>
      </c>
      <c r="X8" s="50">
        <f t="shared" si="8"/>
        <v>-0.25925716053132569</v>
      </c>
      <c r="Y8" s="50">
        <f t="shared" si="8"/>
        <v>-0.28572879870770651</v>
      </c>
      <c r="Z8" s="50">
        <f t="shared" si="8"/>
        <v>-0.28609218607291603</v>
      </c>
      <c r="AA8" s="50">
        <f t="shared" si="8"/>
        <v>-0.31143149199046716</v>
      </c>
      <c r="AB8" s="50">
        <f t="shared" si="8"/>
        <v>-0.29321126629984234</v>
      </c>
      <c r="AC8" s="50">
        <f t="shared" si="8"/>
        <v>-0.28386628046804174</v>
      </c>
      <c r="AD8" s="50">
        <f t="shared" si="8"/>
        <v>-0.30973796517135083</v>
      </c>
      <c r="AE8" s="50">
        <f t="shared" si="8"/>
        <v>-0.29861063832749318</v>
      </c>
      <c r="AF8" s="50">
        <f t="shared" si="8"/>
        <v>-0.35584756137838519</v>
      </c>
      <c r="AG8" s="50">
        <f t="shared" si="8"/>
        <v>-0.33022261895101301</v>
      </c>
      <c r="AH8" s="50">
        <f t="shared" si="8"/>
        <v>-0.29631551185936511</v>
      </c>
      <c r="AI8" s="50">
        <f t="shared" si="8"/>
        <v>-0.31235872163366485</v>
      </c>
      <c r="AJ8" s="50">
        <f t="shared" si="8"/>
        <v>-0.32116960712956794</v>
      </c>
      <c r="AK8" s="50">
        <f t="shared" si="8"/>
        <v>-0.3388754849803316</v>
      </c>
      <c r="AL8" s="50">
        <f t="shared" si="8"/>
        <v>-0.3367345387545872</v>
      </c>
      <c r="AM8" s="50">
        <f t="shared" si="8"/>
        <v>-0.30637579458080383</v>
      </c>
      <c r="AN8" s="50">
        <f t="shared" si="8"/>
        <v>-0.3439869527311531</v>
      </c>
      <c r="AO8" s="50">
        <f t="shared" si="8"/>
        <v>-0.33086630100979514</v>
      </c>
      <c r="AP8" s="50">
        <f t="shared" si="8"/>
        <v>-0.34593939761043052</v>
      </c>
      <c r="AQ8" s="50">
        <f t="shared" si="8"/>
        <v>-0.35036470969001682</v>
      </c>
      <c r="AR8" s="50">
        <f t="shared" si="8"/>
        <v>-0.31815966705977522</v>
      </c>
      <c r="AS8" s="50">
        <f t="shared" si="8"/>
        <v>-0.34838226054132471</v>
      </c>
      <c r="AT8" s="50">
        <f t="shared" si="8"/>
        <v>-0.34021480893899686</v>
      </c>
      <c r="AU8" s="50">
        <f t="shared" si="8"/>
        <v>-0.36002736217497472</v>
      </c>
      <c r="AV8" s="50">
        <f>AV7/AV2</f>
        <v>-0.36145380114168146</v>
      </c>
      <c r="AW8" s="50">
        <f t="shared" ref="AW8:BG8" si="9">AW7/AW2</f>
        <v>-0.34356847738256774</v>
      </c>
      <c r="AX8" s="50">
        <f t="shared" si="9"/>
        <v>-0.34276552169250862</v>
      </c>
      <c r="AY8" s="50">
        <f t="shared" si="9"/>
        <v>-0.31621960015786821</v>
      </c>
      <c r="AZ8" s="50">
        <f t="shared" si="9"/>
        <v>-0.3163965214551096</v>
      </c>
      <c r="BA8" s="50">
        <f t="shared" si="9"/>
        <v>-0.30402949201543028</v>
      </c>
      <c r="BB8" s="50">
        <f t="shared" si="9"/>
        <v>-0.30490193562734685</v>
      </c>
      <c r="BC8" s="50">
        <f t="shared" si="9"/>
        <v>-0.32907365556339641</v>
      </c>
      <c r="BD8" s="50">
        <f t="shared" si="9"/>
        <v>-0.32949527612275831</v>
      </c>
      <c r="BE8" s="50">
        <f t="shared" si="9"/>
        <v>-0.34184797228014946</v>
      </c>
      <c r="BF8" s="50">
        <f t="shared" si="9"/>
        <v>-1.1093283606249555</v>
      </c>
      <c r="BG8" s="50">
        <f t="shared" si="9"/>
        <v>-0.59563431857622939</v>
      </c>
      <c r="BH8" s="50">
        <v>-0.34104110089011508</v>
      </c>
      <c r="BI8" s="50">
        <v>-0.32896703924047688</v>
      </c>
      <c r="BJ8" s="50">
        <v>-0.3817382132289131</v>
      </c>
      <c r="BK8" s="50">
        <v>-0.41819814702211411</v>
      </c>
      <c r="BL8" s="50">
        <v>-0.43001890163406736</v>
      </c>
      <c r="BM8" s="50">
        <v>-0.39340693622589651</v>
      </c>
      <c r="BN8" s="50">
        <v>-0.39859056150784572</v>
      </c>
      <c r="BO8" s="50">
        <v>-0.40650805228216302</v>
      </c>
      <c r="BP8" s="50">
        <v>-0.4142519514969461</v>
      </c>
      <c r="BQ8" s="50">
        <v>-0.42372258939912277</v>
      </c>
      <c r="BR8" s="50">
        <v>-0.41134033198152875</v>
      </c>
      <c r="BS8" s="50">
        <v>-0.43616027434530547</v>
      </c>
      <c r="BT8" s="50">
        <v>-0.42236912481582423</v>
      </c>
      <c r="BU8" s="50">
        <v>-0.40955586776827263</v>
      </c>
      <c r="BV8" s="50">
        <v>-0.42031223360594872</v>
      </c>
      <c r="BW8" s="50">
        <v>-0.40817192839757216</v>
      </c>
    </row>
    <row r="9" spans="1:75" s="38" customFormat="1">
      <c r="A9" s="51" t="s">
        <v>174</v>
      </c>
      <c r="B9" s="52"/>
      <c r="C9" s="52"/>
      <c r="D9" s="52"/>
      <c r="E9" s="52"/>
      <c r="F9" s="52"/>
      <c r="G9" s="53">
        <f t="shared" ref="G9" si="10">G10+G11</f>
        <v>-25163.932017235995</v>
      </c>
      <c r="H9" s="53">
        <f t="shared" ref="H9" si="11">H10+H11</f>
        <v>-26086.030394500995</v>
      </c>
      <c r="I9" s="53">
        <f t="shared" ref="I9" si="12">I10+I11</f>
        <v>-31756.088878058996</v>
      </c>
      <c r="J9" s="53">
        <f t="shared" ref="J9" si="13">J10+J11</f>
        <v>-36462.590486527988</v>
      </c>
      <c r="K9" s="53">
        <f t="shared" ref="K9" si="14">K10+K11</f>
        <v>-119468.64177632397</v>
      </c>
      <c r="L9" s="53">
        <f t="shared" ref="L9" si="15">L10+L11</f>
        <v>-34257</v>
      </c>
      <c r="M9" s="53">
        <f t="shared" ref="M9" si="16">M10+M11</f>
        <v>-40895</v>
      </c>
      <c r="N9" s="53">
        <f t="shared" ref="N9" si="17">N10+N11</f>
        <v>-48631</v>
      </c>
      <c r="O9" s="53">
        <f t="shared" ref="O9" si="18">O10+O11</f>
        <v>-50670</v>
      </c>
      <c r="P9" s="53">
        <f t="shared" ref="P9" si="19">P10+P11</f>
        <v>-174453</v>
      </c>
      <c r="Q9" s="53">
        <f t="shared" ref="Q9" si="20">Q10+Q11</f>
        <v>-43863</v>
      </c>
      <c r="R9" s="53">
        <f t="shared" ref="R9" si="21">R10+R11</f>
        <v>-48582</v>
      </c>
      <c r="S9" s="53">
        <f t="shared" ref="S9" si="22">S10+S11</f>
        <v>-51705.517226622003</v>
      </c>
      <c r="T9" s="53">
        <f t="shared" ref="T9" si="23">T10+T11</f>
        <v>-54405.326579157998</v>
      </c>
      <c r="U9" s="53">
        <f t="shared" ref="U9" si="24">U10+U11</f>
        <v>-198555.84380577999</v>
      </c>
      <c r="V9" s="53">
        <f t="shared" ref="V9" si="25">V10+V11</f>
        <v>-45922.002310047996</v>
      </c>
      <c r="W9" s="53">
        <f t="shared" ref="W9" si="26">W10+W11</f>
        <v>-51902.869088331005</v>
      </c>
      <c r="X9" s="53">
        <f t="shared" ref="X9" si="27">X10+X11</f>
        <v>-55418.115786164999</v>
      </c>
      <c r="Y9" s="53">
        <f t="shared" ref="Y9" si="28">Y10+Y11</f>
        <v>-61039.495311303996</v>
      </c>
      <c r="Z9" s="53">
        <f t="shared" ref="Z9" si="29">Z10+Z11</f>
        <v>-214282.48249584797</v>
      </c>
      <c r="AA9" s="53">
        <f t="shared" ref="AA9" si="30">AA10+AA11</f>
        <v>-51063.77898999997</v>
      </c>
      <c r="AB9" s="53">
        <f t="shared" ref="AB9" si="31">AB10+AB11</f>
        <v>-55710.241365586</v>
      </c>
      <c r="AC9" s="53">
        <f t="shared" ref="AC9" si="32">AC10+AC11</f>
        <v>-63817.281119249965</v>
      </c>
      <c r="AD9" s="53">
        <f t="shared" ref="AD9" si="33">AD10+AD11</f>
        <v>-61990.235179284886</v>
      </c>
      <c r="AE9" s="53">
        <f t="shared" ref="AE9" si="34">AE10+AE11</f>
        <v>-232581.53665412084</v>
      </c>
      <c r="AF9" s="53">
        <f t="shared" ref="AF9" si="35">AF10+AF11</f>
        <v>-65218.072277312996</v>
      </c>
      <c r="AG9" s="53">
        <f t="shared" ref="AG9" si="36">AG10+AG11</f>
        <v>-69102</v>
      </c>
      <c r="AH9" s="53">
        <f t="shared" ref="AH9" si="37">AH10+AH11</f>
        <v>-75208</v>
      </c>
      <c r="AI9" s="53">
        <f t="shared" ref="AI9" si="38">AI10+AI11</f>
        <v>-74764</v>
      </c>
      <c r="AJ9" s="53">
        <f t="shared" ref="AJ9" si="39">AJ10+AJ11</f>
        <v>-284292.07227731298</v>
      </c>
      <c r="AK9" s="53">
        <f t="shared" ref="AK9" si="40">AK10+AK11</f>
        <v>-70244</v>
      </c>
      <c r="AL9" s="53">
        <f t="shared" ref="AL9:AP9" si="41">AL10+AL11</f>
        <v>-76661</v>
      </c>
      <c r="AM9" s="53">
        <f t="shared" si="41"/>
        <v>-79149</v>
      </c>
      <c r="AN9" s="53">
        <f t="shared" si="41"/>
        <v>-83722</v>
      </c>
      <c r="AO9" s="53">
        <f t="shared" si="41"/>
        <v>-309776</v>
      </c>
      <c r="AP9" s="53">
        <f t="shared" si="41"/>
        <v>-74731</v>
      </c>
      <c r="AQ9" s="53">
        <f>AQ10+AQ11</f>
        <v>-88314</v>
      </c>
      <c r="AR9" s="53">
        <v>-89084</v>
      </c>
      <c r="AS9" s="53">
        <v>-97168</v>
      </c>
      <c r="AT9" s="53">
        <v>-349297</v>
      </c>
      <c r="AU9" s="53">
        <v>-83372</v>
      </c>
      <c r="AV9" s="53">
        <v>-91230</v>
      </c>
      <c r="AW9" s="53">
        <v>-84011</v>
      </c>
      <c r="AX9" s="53">
        <v>-91976</v>
      </c>
      <c r="AY9" s="53">
        <v>-92058</v>
      </c>
      <c r="AZ9" s="53">
        <v>-101590</v>
      </c>
      <c r="BA9" s="53">
        <v>-108582</v>
      </c>
      <c r="BB9" s="53">
        <v>-115512</v>
      </c>
      <c r="BC9" s="53">
        <v>-368023</v>
      </c>
      <c r="BD9" s="53">
        <v>-400308</v>
      </c>
      <c r="BE9" s="53">
        <v>-102152</v>
      </c>
      <c r="BF9" s="53">
        <v>-118765</v>
      </c>
      <c r="BG9" s="53">
        <v>-61968.178904939843</v>
      </c>
      <c r="BH9" s="53">
        <v>-95150</v>
      </c>
      <c r="BI9" s="53">
        <v>-145598.25400000002</v>
      </c>
      <c r="BJ9" s="53">
        <v>-404531.87690493983</v>
      </c>
      <c r="BK9" s="53">
        <v>-133516</v>
      </c>
      <c r="BL9" s="53">
        <v>-155744.23018000001</v>
      </c>
      <c r="BM9" s="53">
        <v>-204624.44568999999</v>
      </c>
      <c r="BN9" s="53">
        <v>-302929.67903999996</v>
      </c>
      <c r="BO9" s="53">
        <v>-796814.35490999999</v>
      </c>
      <c r="BP9" s="53">
        <v>-249091.07806</v>
      </c>
      <c r="BQ9" s="53">
        <v>-304267.43761000002</v>
      </c>
      <c r="BR9" s="53">
        <v>-355629.46726</v>
      </c>
      <c r="BS9" s="53">
        <v>-423503.84630999999</v>
      </c>
      <c r="BT9" s="53">
        <v>-1332492.7511800001</v>
      </c>
      <c r="BU9" s="53">
        <v>-304484.38377999997</v>
      </c>
      <c r="BV9" s="53">
        <v>-351659.43692000001</v>
      </c>
      <c r="BW9" s="53">
        <v>-374085.62555</v>
      </c>
    </row>
    <row r="10" spans="1:75">
      <c r="A10" s="54" t="s">
        <v>59</v>
      </c>
      <c r="B10" s="55"/>
      <c r="C10" s="55"/>
      <c r="D10" s="55"/>
      <c r="E10" s="55"/>
      <c r="F10" s="55"/>
      <c r="G10" s="55">
        <v>-9483.1858400000001</v>
      </c>
      <c r="H10" s="55">
        <v>-10164.499589999999</v>
      </c>
      <c r="I10" s="55">
        <v>-10898.256330000002</v>
      </c>
      <c r="J10" s="55">
        <v>-16027.188209999995</v>
      </c>
      <c r="K10" s="55">
        <v>-46573.129969999995</v>
      </c>
      <c r="L10" s="55">
        <v>-15499</v>
      </c>
      <c r="M10" s="55">
        <v>-18543</v>
      </c>
      <c r="N10" s="55">
        <v>-20092</v>
      </c>
      <c r="O10" s="55">
        <v>-25845</v>
      </c>
      <c r="P10" s="55">
        <v>-79979</v>
      </c>
      <c r="Q10" s="55">
        <v>-22337</v>
      </c>
      <c r="R10" s="55">
        <v>-22020</v>
      </c>
      <c r="S10" s="55">
        <v>-21001</v>
      </c>
      <c r="T10" s="55">
        <v>-25493</v>
      </c>
      <c r="U10" s="55">
        <v>-90851</v>
      </c>
      <c r="V10" s="55">
        <v>-22571.187539999999</v>
      </c>
      <c r="W10" s="55">
        <v>-22290.822499999998</v>
      </c>
      <c r="X10" s="55">
        <v>-22073.72192</v>
      </c>
      <c r="Y10" s="55">
        <v>-28298.249639999998</v>
      </c>
      <c r="Z10" s="55">
        <v>-95233.981599999985</v>
      </c>
      <c r="AA10" s="55">
        <v>-22957.860369999977</v>
      </c>
      <c r="AB10" s="55">
        <v>-25108.10469</v>
      </c>
      <c r="AC10" s="55">
        <v>-27154.647690000002</v>
      </c>
      <c r="AD10" s="55">
        <v>-31373.896029999898</v>
      </c>
      <c r="AE10" s="55">
        <v>-106594.50877999987</v>
      </c>
      <c r="AF10" s="55">
        <v>-28861.430069999999</v>
      </c>
      <c r="AG10" s="55">
        <v>-29951</v>
      </c>
      <c r="AH10" s="55">
        <v>-30625</v>
      </c>
      <c r="AI10" s="55">
        <v>-32970</v>
      </c>
      <c r="AJ10" s="55">
        <v>-122407.43007</v>
      </c>
      <c r="AK10" s="55">
        <v>-29681</v>
      </c>
      <c r="AL10" s="55">
        <v>-30575</v>
      </c>
      <c r="AM10" s="55">
        <v>-30876</v>
      </c>
      <c r="AN10" s="55">
        <v>-35865</v>
      </c>
      <c r="AO10" s="55">
        <v>-126997</v>
      </c>
      <c r="AP10" s="55">
        <v>-31464</v>
      </c>
      <c r="AQ10" s="56">
        <v>-31059</v>
      </c>
      <c r="AR10" s="56">
        <v>-32102</v>
      </c>
      <c r="AS10" s="56">
        <v>-36261</v>
      </c>
      <c r="AT10" s="56">
        <v>-130886</v>
      </c>
      <c r="AU10" s="56">
        <v>-29038</v>
      </c>
      <c r="AV10" s="56">
        <v>-32592</v>
      </c>
      <c r="AW10" s="56">
        <v>-29009</v>
      </c>
      <c r="AX10" s="56">
        <v>-32546</v>
      </c>
      <c r="AY10" s="56">
        <v>-28019</v>
      </c>
      <c r="AZ10" s="56">
        <v>-31612</v>
      </c>
      <c r="BA10" s="56">
        <v>-33064</v>
      </c>
      <c r="BB10" s="56">
        <v>-35167</v>
      </c>
      <c r="BC10" s="56">
        <v>-119130</v>
      </c>
      <c r="BD10" s="56">
        <v>-131917</v>
      </c>
      <c r="BE10" s="56">
        <v>-28839</v>
      </c>
      <c r="BF10" s="56">
        <v>-31401</v>
      </c>
      <c r="BG10" s="56">
        <v>-26521.674599150283</v>
      </c>
      <c r="BH10" s="56">
        <v>-37153</v>
      </c>
      <c r="BI10" s="56">
        <v>-61317</v>
      </c>
      <c r="BJ10" s="56">
        <v>-153494.11859915027</v>
      </c>
      <c r="BK10" s="56">
        <v>-47811</v>
      </c>
      <c r="BL10" s="56">
        <v>-52088.781580000003</v>
      </c>
      <c r="BM10" s="56">
        <v>-98072.843439999997</v>
      </c>
      <c r="BN10" s="56">
        <v>-160500.90508</v>
      </c>
      <c r="BO10" s="56">
        <v>-358473.53009999997</v>
      </c>
      <c r="BP10" s="56">
        <v>-73967.540500000003</v>
      </c>
      <c r="BQ10" s="56">
        <v>-77837</v>
      </c>
      <c r="BR10" s="56">
        <v>-143201.33957000001</v>
      </c>
      <c r="BS10" s="56">
        <v>-183695.97605999999</v>
      </c>
      <c r="BT10" s="56">
        <v>-478702.31563000003</v>
      </c>
      <c r="BU10" s="56">
        <v>-140391.97068999999</v>
      </c>
      <c r="BV10" s="56">
        <v>-161394.68520000001</v>
      </c>
      <c r="BW10" s="56">
        <v>-180855.94630000001</v>
      </c>
    </row>
    <row r="11" spans="1:75">
      <c r="A11" s="54" t="s">
        <v>60</v>
      </c>
      <c r="B11" s="55"/>
      <c r="C11" s="55"/>
      <c r="D11" s="55"/>
      <c r="E11" s="55"/>
      <c r="F11" s="55"/>
      <c r="G11" s="55">
        <v>-15680.746177235997</v>
      </c>
      <c r="H11" s="55">
        <v>-15921.530804500995</v>
      </c>
      <c r="I11" s="55">
        <v>-20857.832548058992</v>
      </c>
      <c r="J11" s="55">
        <v>-20435.402276527995</v>
      </c>
      <c r="K11" s="55">
        <v>-72895.511806323979</v>
      </c>
      <c r="L11" s="55">
        <v>-18758</v>
      </c>
      <c r="M11" s="55">
        <v>-22352</v>
      </c>
      <c r="N11" s="55">
        <v>-28539</v>
      </c>
      <c r="O11" s="55">
        <v>-24825</v>
      </c>
      <c r="P11" s="55">
        <v>-94474</v>
      </c>
      <c r="Q11" s="55">
        <v>-21526</v>
      </c>
      <c r="R11" s="55">
        <v>-26562</v>
      </c>
      <c r="S11" s="55">
        <v>-30704.517226622</v>
      </c>
      <c r="T11" s="55">
        <v>-28912.326579157998</v>
      </c>
      <c r="U11" s="55">
        <v>-107704.84380577999</v>
      </c>
      <c r="V11" s="55">
        <v>-23350.814770047997</v>
      </c>
      <c r="W11" s="55">
        <v>-29612.046588331003</v>
      </c>
      <c r="X11" s="55">
        <v>-33344.393866164995</v>
      </c>
      <c r="Y11" s="55">
        <v>-32741.245671303994</v>
      </c>
      <c r="Z11" s="55">
        <v>-119048.500895848</v>
      </c>
      <c r="AA11" s="55">
        <v>-28105.918619999993</v>
      </c>
      <c r="AB11" s="55">
        <v>-30602.136675586</v>
      </c>
      <c r="AC11" s="55">
        <v>-36662.63342924996</v>
      </c>
      <c r="AD11" s="55">
        <v>-30616.339149284988</v>
      </c>
      <c r="AE11" s="55">
        <v>-125987.02787412095</v>
      </c>
      <c r="AF11" s="55">
        <v>-36356.642207312994</v>
      </c>
      <c r="AG11" s="55">
        <v>-39151</v>
      </c>
      <c r="AH11" s="55">
        <v>-44583</v>
      </c>
      <c r="AI11" s="55">
        <v>-41794</v>
      </c>
      <c r="AJ11" s="55">
        <v>-161884.64220731298</v>
      </c>
      <c r="AK11" s="55">
        <v>-40563</v>
      </c>
      <c r="AL11" s="55">
        <v>-46086</v>
      </c>
      <c r="AM11" s="55">
        <v>-48273</v>
      </c>
      <c r="AN11" s="55">
        <v>-47857</v>
      </c>
      <c r="AO11" s="55">
        <v>-182779</v>
      </c>
      <c r="AP11" s="55">
        <v>-43267</v>
      </c>
      <c r="AQ11" s="56">
        <v>-57255</v>
      </c>
      <c r="AR11" s="56">
        <v>-56982</v>
      </c>
      <c r="AS11" s="56">
        <v>-60907</v>
      </c>
      <c r="AT11" s="56">
        <v>-218411</v>
      </c>
      <c r="AU11" s="56">
        <v>-54334</v>
      </c>
      <c r="AV11" s="56">
        <v>-58638</v>
      </c>
      <c r="AW11" s="56">
        <v>-55002</v>
      </c>
      <c r="AX11" s="56">
        <v>-59430</v>
      </c>
      <c r="AY11" s="56">
        <v>-64039</v>
      </c>
      <c r="AZ11" s="56">
        <v>-69978</v>
      </c>
      <c r="BA11" s="56">
        <v>-75518</v>
      </c>
      <c r="BB11" s="56">
        <v>-80345</v>
      </c>
      <c r="BC11" s="56">
        <v>-248893</v>
      </c>
      <c r="BD11" s="56">
        <v>-268391</v>
      </c>
      <c r="BE11" s="56">
        <v>-73313</v>
      </c>
      <c r="BF11" s="56">
        <v>-87364</v>
      </c>
      <c r="BG11" s="56">
        <v>-35446.50430578956</v>
      </c>
      <c r="BH11" s="56">
        <v>-57997</v>
      </c>
      <c r="BI11" s="56">
        <v>-84281.254000000001</v>
      </c>
      <c r="BJ11" s="56">
        <v>-251037.75830578955</v>
      </c>
      <c r="BK11" s="56">
        <v>-85705</v>
      </c>
      <c r="BL11" s="56">
        <v>-103655.4486</v>
      </c>
      <c r="BM11" s="56">
        <v>-106551.60225</v>
      </c>
      <c r="BN11" s="56">
        <v>-142428.77395999999</v>
      </c>
      <c r="BO11" s="56">
        <v>-438340.82481000002</v>
      </c>
      <c r="BP11" s="56">
        <v>-175123.53756</v>
      </c>
      <c r="BQ11" s="56">
        <v>-226430.43760999999</v>
      </c>
      <c r="BR11" s="56">
        <v>-212428.12768999999</v>
      </c>
      <c r="BS11" s="56">
        <v>-239807.87025000001</v>
      </c>
      <c r="BT11" s="56">
        <v>-853790.43555000005</v>
      </c>
      <c r="BU11" s="56">
        <v>-164092.41308999999</v>
      </c>
      <c r="BV11" s="56">
        <v>-190264.75172</v>
      </c>
      <c r="BW11" s="56">
        <v>-193229.67924999999</v>
      </c>
    </row>
    <row r="12" spans="1:75" s="38" customFormat="1">
      <c r="A12" s="51" t="s">
        <v>61</v>
      </c>
      <c r="B12" s="52"/>
      <c r="C12" s="52"/>
      <c r="D12" s="52"/>
      <c r="E12" s="52"/>
      <c r="F12" s="52"/>
      <c r="G12" s="52">
        <v>-10904.462402638999</v>
      </c>
      <c r="H12" s="52">
        <v>-11396.322788550004</v>
      </c>
      <c r="I12" s="52">
        <v>-11870.742686985001</v>
      </c>
      <c r="J12" s="52">
        <v>-11723.144897169002</v>
      </c>
      <c r="K12" s="52">
        <v>-45894.67277534301</v>
      </c>
      <c r="L12" s="52">
        <v>-11599</v>
      </c>
      <c r="M12" s="52">
        <v>-14209</v>
      </c>
      <c r="N12" s="52">
        <v>-15303</v>
      </c>
      <c r="O12" s="52">
        <v>-19730</v>
      </c>
      <c r="P12" s="52">
        <v>-60841</v>
      </c>
      <c r="Q12" s="52">
        <v>-17329</v>
      </c>
      <c r="R12" s="52">
        <v>-17891</v>
      </c>
      <c r="S12" s="52">
        <v>-16980</v>
      </c>
      <c r="T12" s="52">
        <v>-16524</v>
      </c>
      <c r="U12" s="52">
        <v>-68724</v>
      </c>
      <c r="V12" s="52">
        <v>-17914.40484304</v>
      </c>
      <c r="W12" s="52">
        <v>-17065.343256960001</v>
      </c>
      <c r="X12" s="52">
        <v>-18032.670190000001</v>
      </c>
      <c r="Y12" s="52">
        <v>-16996.136760000001</v>
      </c>
      <c r="Z12" s="52">
        <v>-70008.555049999995</v>
      </c>
      <c r="AA12" s="52">
        <v>-15912.124009044972</v>
      </c>
      <c r="AB12" s="52">
        <v>-20645.970985070999</v>
      </c>
      <c r="AC12" s="52">
        <v>-20807.722117091005</v>
      </c>
      <c r="AD12" s="52">
        <v>-17979.555817597986</v>
      </c>
      <c r="AE12" s="52">
        <v>-75345.372928804965</v>
      </c>
      <c r="AF12" s="52">
        <v>-19835.578518718972</v>
      </c>
      <c r="AG12" s="52">
        <v>-22070</v>
      </c>
      <c r="AH12" s="52">
        <v>-19570</v>
      </c>
      <c r="AI12" s="52">
        <v>-23971</v>
      </c>
      <c r="AJ12" s="52">
        <v>-85446.578518718976</v>
      </c>
      <c r="AK12" s="52">
        <v>-23717</v>
      </c>
      <c r="AL12" s="52">
        <v>-26890</v>
      </c>
      <c r="AM12" s="52">
        <v>-24953</v>
      </c>
      <c r="AN12" s="52">
        <v>-30063</v>
      </c>
      <c r="AO12" s="52">
        <v>-105623</v>
      </c>
      <c r="AP12" s="52">
        <v>-29544</v>
      </c>
      <c r="AQ12" s="53">
        <v>-32126</v>
      </c>
      <c r="AR12" s="53">
        <v>-31360</v>
      </c>
      <c r="AS12" s="53">
        <v>-38038</v>
      </c>
      <c r="AT12" s="53">
        <v>-131068</v>
      </c>
      <c r="AU12" s="53">
        <v>-36562</v>
      </c>
      <c r="AV12" s="53">
        <v>-38228</v>
      </c>
      <c r="AW12" s="53">
        <v>-43488</v>
      </c>
      <c r="AX12" s="53">
        <v>-45384</v>
      </c>
      <c r="AY12" s="53">
        <v>-34553</v>
      </c>
      <c r="AZ12" s="53">
        <v>-35205</v>
      </c>
      <c r="BA12" s="53">
        <v>-50678</v>
      </c>
      <c r="BB12" s="53">
        <v>-52243</v>
      </c>
      <c r="BC12" s="53">
        <v>-165281</v>
      </c>
      <c r="BD12" s="53">
        <v>-171060</v>
      </c>
      <c r="BE12" s="53">
        <v>-34856</v>
      </c>
      <c r="BF12" s="53">
        <v>-33793</v>
      </c>
      <c r="BG12" s="53">
        <v>-24781.681447141964</v>
      </c>
      <c r="BH12" s="53">
        <v>-27713</v>
      </c>
      <c r="BI12" s="53">
        <v>-49037.22</v>
      </c>
      <c r="BJ12" s="53">
        <v>-134879.36644714198</v>
      </c>
      <c r="BK12" s="53">
        <v>-52396</v>
      </c>
      <c r="BL12" s="53">
        <v>-57373.556349999999</v>
      </c>
      <c r="BM12" s="53">
        <v>-74364.476509999993</v>
      </c>
      <c r="BN12" s="53">
        <v>-100240.87516</v>
      </c>
      <c r="BO12" s="53">
        <v>-284374.90801999997</v>
      </c>
      <c r="BP12" s="53">
        <v>-66546.261169999998</v>
      </c>
      <c r="BQ12" s="53">
        <v>-67357.079740000001</v>
      </c>
      <c r="BR12" s="53">
        <v>-75647.660430000004</v>
      </c>
      <c r="BS12" s="53">
        <v>-93243.803409999993</v>
      </c>
      <c r="BT12" s="53">
        <v>-302794.54358</v>
      </c>
      <c r="BU12" s="53">
        <v>-70539.016839999997</v>
      </c>
      <c r="BV12" s="53">
        <v>-73154.344029700995</v>
      </c>
      <c r="BW12" s="53">
        <v>-91208.669139999998</v>
      </c>
    </row>
    <row r="13" spans="1:75" s="38" customFormat="1">
      <c r="A13" s="51" t="s">
        <v>62</v>
      </c>
      <c r="B13" s="52"/>
      <c r="C13" s="52"/>
      <c r="D13" s="52"/>
      <c r="E13" s="52"/>
      <c r="F13" s="52"/>
      <c r="G13" s="52">
        <v>357.53435000000002</v>
      </c>
      <c r="H13" s="52">
        <v>63.314860000000003</v>
      </c>
      <c r="I13" s="52">
        <v>237.21494999999993</v>
      </c>
      <c r="J13" s="52">
        <v>1009.93028</v>
      </c>
      <c r="K13" s="52">
        <v>1667.9944399999999</v>
      </c>
      <c r="L13" s="52">
        <v>-6649</v>
      </c>
      <c r="M13" s="52">
        <v>-197</v>
      </c>
      <c r="N13" s="52">
        <v>-459</v>
      </c>
      <c r="O13" s="52">
        <v>2557</v>
      </c>
      <c r="P13" s="52">
        <v>-4748</v>
      </c>
      <c r="Q13" s="52">
        <v>395</v>
      </c>
      <c r="R13" s="52">
        <v>893</v>
      </c>
      <c r="S13" s="52">
        <v>-637</v>
      </c>
      <c r="T13" s="52">
        <v>360</v>
      </c>
      <c r="U13" s="52">
        <v>1011</v>
      </c>
      <c r="V13" s="52">
        <v>-936</v>
      </c>
      <c r="W13" s="52">
        <v>-1659</v>
      </c>
      <c r="X13" s="52">
        <v>-22</v>
      </c>
      <c r="Y13" s="52">
        <v>-1091</v>
      </c>
      <c r="Z13" s="52">
        <v>-3708</v>
      </c>
      <c r="AA13" s="52">
        <v>-813.24243804999992</v>
      </c>
      <c r="AB13" s="52">
        <v>-1219.9098999999999</v>
      </c>
      <c r="AC13" s="52">
        <v>1308.87075999999</v>
      </c>
      <c r="AD13" s="52">
        <v>-1751.3280599999903</v>
      </c>
      <c r="AE13" s="52">
        <v>-2475.6096380500003</v>
      </c>
      <c r="AF13" s="52">
        <v>-322.31557999999978</v>
      </c>
      <c r="AG13" s="52">
        <v>18</v>
      </c>
      <c r="AH13" s="52">
        <v>-1526</v>
      </c>
      <c r="AI13" s="52">
        <v>-581</v>
      </c>
      <c r="AJ13" s="52">
        <v>-2411.3155799999995</v>
      </c>
      <c r="AK13" s="52">
        <v>-70</v>
      </c>
      <c r="AL13" s="52">
        <v>-465</v>
      </c>
      <c r="AM13" s="52">
        <v>-282</v>
      </c>
      <c r="AN13" s="52">
        <v>-1287</v>
      </c>
      <c r="AO13" s="52">
        <v>-2104</v>
      </c>
      <c r="AP13" s="52">
        <v>-1848</v>
      </c>
      <c r="AQ13" s="53">
        <v>-2088</v>
      </c>
      <c r="AR13" s="53">
        <v>142</v>
      </c>
      <c r="AS13" s="53">
        <v>4187</v>
      </c>
      <c r="AT13" s="53">
        <v>393</v>
      </c>
      <c r="AU13" s="53">
        <v>1427</v>
      </c>
      <c r="AV13" s="53">
        <v>1427</v>
      </c>
      <c r="AW13" s="53">
        <v>11414</v>
      </c>
      <c r="AX13" s="53">
        <v>11398</v>
      </c>
      <c r="AY13" s="53">
        <v>8738</v>
      </c>
      <c r="AZ13" s="53">
        <v>8738</v>
      </c>
      <c r="BA13" s="53">
        <v>34208</v>
      </c>
      <c r="BB13" s="53">
        <v>34208</v>
      </c>
      <c r="BC13" s="53">
        <v>55787</v>
      </c>
      <c r="BD13" s="53">
        <v>55771</v>
      </c>
      <c r="BE13" s="53">
        <v>28127</v>
      </c>
      <c r="BF13" s="53">
        <v>-514</v>
      </c>
      <c r="BG13" s="53">
        <v>180.243748830002</v>
      </c>
      <c r="BH13" s="53">
        <v>-1306</v>
      </c>
      <c r="BI13" s="53">
        <v>-130.61400000000003</v>
      </c>
      <c r="BJ13" s="53">
        <v>-3274.4702511699979</v>
      </c>
      <c r="BK13" s="53">
        <v>-15</v>
      </c>
      <c r="BL13" s="53">
        <v>-1272.3456200000073</v>
      </c>
      <c r="BM13" s="53">
        <v>-2611.6104299999997</v>
      </c>
      <c r="BN13" s="53">
        <v>-3128</v>
      </c>
      <c r="BO13" s="53">
        <v>-7026.956050000008</v>
      </c>
      <c r="BP13" s="53">
        <v>-298.65720000000147</v>
      </c>
      <c r="BQ13" s="53">
        <v>4366.7535699999999</v>
      </c>
      <c r="BR13" s="53">
        <v>-1100</v>
      </c>
      <c r="BS13" s="53">
        <v>1414.3958600000005</v>
      </c>
      <c r="BT13" s="53">
        <v>4382.1494300000049</v>
      </c>
      <c r="BU13" s="53">
        <v>1141.4554000000003</v>
      </c>
      <c r="BV13" s="53">
        <v>334.97755999999998</v>
      </c>
      <c r="BW13" s="53">
        <v>739.87976999999955</v>
      </c>
    </row>
    <row r="14" spans="1:75" s="38" customFormat="1">
      <c r="A14" s="51" t="s">
        <v>175</v>
      </c>
      <c r="B14" s="52">
        <v>-607.62619453400839</v>
      </c>
      <c r="C14" s="52">
        <v>-559.13868146002642</v>
      </c>
      <c r="D14" s="52">
        <v>-679.74690189099056</v>
      </c>
      <c r="E14" s="52">
        <v>-680</v>
      </c>
      <c r="F14" s="52">
        <v>-2526.5117778850836</v>
      </c>
      <c r="G14" s="52">
        <v>-879</v>
      </c>
      <c r="H14" s="52">
        <v>-961</v>
      </c>
      <c r="I14" s="52">
        <v>-1050</v>
      </c>
      <c r="J14" s="52">
        <v>-1168</v>
      </c>
      <c r="K14" s="52">
        <v>-4058</v>
      </c>
      <c r="L14" s="52">
        <v>-1417</v>
      </c>
      <c r="M14" s="52">
        <v>-1749</v>
      </c>
      <c r="N14" s="52">
        <v>-2043</v>
      </c>
      <c r="O14" s="52">
        <v>-2349</v>
      </c>
      <c r="P14" s="52">
        <v>-7558</v>
      </c>
      <c r="Q14" s="52">
        <v>-2585</v>
      </c>
      <c r="R14" s="52">
        <v>-2385</v>
      </c>
      <c r="S14" s="52">
        <v>-2807</v>
      </c>
      <c r="T14" s="52">
        <v>-3193</v>
      </c>
      <c r="U14" s="52">
        <v>-10970</v>
      </c>
      <c r="V14" s="52">
        <v>-3209</v>
      </c>
      <c r="W14" s="52">
        <v>-3097</v>
      </c>
      <c r="X14" s="52">
        <v>-3293</v>
      </c>
      <c r="Y14" s="52">
        <v>-3631</v>
      </c>
      <c r="Z14" s="52">
        <v>-13230</v>
      </c>
      <c r="AA14" s="52">
        <v>-5784.0530937169997</v>
      </c>
      <c r="AB14" s="52">
        <v>-6121.0337146330003</v>
      </c>
      <c r="AC14" s="52">
        <v>-6121.0487781639904</v>
      </c>
      <c r="AD14" s="52">
        <v>-6181.5862448509906</v>
      </c>
      <c r="AE14" s="52">
        <v>-24207.721831364979</v>
      </c>
      <c r="AF14" s="52">
        <v>-6271.5055142870006</v>
      </c>
      <c r="AG14" s="52">
        <v>-6510</v>
      </c>
      <c r="AH14" s="52">
        <v>-6500</v>
      </c>
      <c r="AI14" s="52">
        <v>-6533</v>
      </c>
      <c r="AJ14" s="52">
        <v>-25814.505514287001</v>
      </c>
      <c r="AK14" s="52">
        <v>-6675</v>
      </c>
      <c r="AL14" s="52">
        <v>-6737</v>
      </c>
      <c r="AM14" s="52">
        <v>-9218</v>
      </c>
      <c r="AN14" s="52">
        <v>-10002</v>
      </c>
      <c r="AO14" s="52">
        <v>-32632</v>
      </c>
      <c r="AP14" s="52">
        <v>-8101</v>
      </c>
      <c r="AQ14" s="52">
        <v>-8459</v>
      </c>
      <c r="AR14" s="52">
        <v>-10272</v>
      </c>
      <c r="AS14" s="52">
        <v>-12588</v>
      </c>
      <c r="AT14" s="52">
        <v>-39420</v>
      </c>
      <c r="AU14" s="52">
        <v>-17282</v>
      </c>
      <c r="AV14" s="52">
        <v>-8296</v>
      </c>
      <c r="AW14" s="52">
        <v>-19125</v>
      </c>
      <c r="AX14" s="52">
        <v>-8932</v>
      </c>
      <c r="AY14" s="52">
        <v>-21540</v>
      </c>
      <c r="AZ14" s="52">
        <v>-11434</v>
      </c>
      <c r="BA14" s="52">
        <v>-17128</v>
      </c>
      <c r="BB14" s="52">
        <v>-9041</v>
      </c>
      <c r="BC14" s="52">
        <v>-75075</v>
      </c>
      <c r="BD14" s="52">
        <v>-37703</v>
      </c>
      <c r="BE14" s="52">
        <v>-19473</v>
      </c>
      <c r="BF14" s="52">
        <v>-18256</v>
      </c>
      <c r="BG14" s="52">
        <v>-18256</v>
      </c>
      <c r="BH14" s="52">
        <v>-17862</v>
      </c>
      <c r="BI14" s="52">
        <v>-17291</v>
      </c>
      <c r="BJ14" s="52">
        <v>-72882</v>
      </c>
      <c r="BK14" s="52">
        <v>-23152</v>
      </c>
      <c r="BL14" s="52">
        <v>-23400</v>
      </c>
      <c r="BM14" s="52">
        <v>-24450</v>
      </c>
      <c r="BN14" s="52">
        <v>-29341</v>
      </c>
      <c r="BO14" s="52">
        <v>-100343</v>
      </c>
      <c r="BP14" s="52">
        <v>-31860</v>
      </c>
      <c r="BQ14" s="52">
        <v>-33055</v>
      </c>
      <c r="BR14" s="52">
        <v>-35722</v>
      </c>
      <c r="BS14" s="52">
        <v>-56653</v>
      </c>
      <c r="BT14" s="52">
        <v>-157290</v>
      </c>
      <c r="BU14" s="52">
        <v>-46032</v>
      </c>
      <c r="BV14" s="52">
        <v>-50904</v>
      </c>
      <c r="BW14" s="52">
        <v>-52119</v>
      </c>
    </row>
    <row r="15" spans="1:75">
      <c r="A15" s="42" t="s">
        <v>63</v>
      </c>
      <c r="B15" s="57">
        <f t="shared" ref="B15:AU15" si="42">B$5-B$4+B$7-B$14</f>
        <v>17375.626194534008</v>
      </c>
      <c r="C15" s="57">
        <f t="shared" si="42"/>
        <v>23019.138681460026</v>
      </c>
      <c r="D15" s="57">
        <f t="shared" si="42"/>
        <v>24092.746901890991</v>
      </c>
      <c r="E15" s="57">
        <f t="shared" si="42"/>
        <v>30859.988222115033</v>
      </c>
      <c r="F15" s="57">
        <f t="shared" si="42"/>
        <v>95347.500000000058</v>
      </c>
      <c r="G15" s="57">
        <f t="shared" si="42"/>
        <v>20734.139928949007</v>
      </c>
      <c r="H15" s="57">
        <f t="shared" si="42"/>
        <v>28288.961676949002</v>
      </c>
      <c r="I15" s="57">
        <f t="shared" si="42"/>
        <v>35535.383384956003</v>
      </c>
      <c r="J15" s="57">
        <f t="shared" si="42"/>
        <v>33170.194896303008</v>
      </c>
      <c r="K15" s="57">
        <f t="shared" si="42"/>
        <v>117728.67988715699</v>
      </c>
      <c r="L15" s="57">
        <f t="shared" si="42"/>
        <v>14668</v>
      </c>
      <c r="M15" s="57">
        <f t="shared" si="42"/>
        <v>34634</v>
      </c>
      <c r="N15" s="57">
        <f t="shared" si="42"/>
        <v>42656</v>
      </c>
      <c r="O15" s="57">
        <f t="shared" si="42"/>
        <v>43805</v>
      </c>
      <c r="P15" s="57">
        <f t="shared" si="42"/>
        <v>135763</v>
      </c>
      <c r="Q15" s="57">
        <f t="shared" si="42"/>
        <v>28636</v>
      </c>
      <c r="R15" s="57">
        <f t="shared" si="42"/>
        <v>40478</v>
      </c>
      <c r="S15" s="57">
        <f t="shared" si="42"/>
        <v>46756.482773377997</v>
      </c>
      <c r="T15" s="57">
        <f t="shared" si="42"/>
        <v>43589.673420842009</v>
      </c>
      <c r="U15" s="57">
        <f t="shared" si="42"/>
        <v>159460.15619422001</v>
      </c>
      <c r="V15" s="57">
        <f t="shared" si="42"/>
        <v>27288.592846912012</v>
      </c>
      <c r="W15" s="57">
        <f t="shared" si="42"/>
        <v>42280.787654708998</v>
      </c>
      <c r="X15" s="57">
        <f t="shared" si="42"/>
        <v>51427.214023834997</v>
      </c>
      <c r="Y15" s="57">
        <f t="shared" si="42"/>
        <v>40303.36792869601</v>
      </c>
      <c r="Z15" s="57">
        <f t="shared" si="42"/>
        <v>161299.96245415206</v>
      </c>
      <c r="AA15" s="57">
        <f t="shared" si="42"/>
        <v>28110.854562905053</v>
      </c>
      <c r="AB15" s="57">
        <f t="shared" si="42"/>
        <v>42978.877749342995</v>
      </c>
      <c r="AC15" s="57">
        <f t="shared" si="42"/>
        <v>49698.867523659013</v>
      </c>
      <c r="AD15" s="57">
        <f t="shared" si="42"/>
        <v>44707.880943117139</v>
      </c>
      <c r="AE15" s="57">
        <f t="shared" si="42"/>
        <v>165496.48077902419</v>
      </c>
      <c r="AF15" s="57">
        <f t="shared" si="42"/>
        <v>26343.033623968036</v>
      </c>
      <c r="AG15" s="57">
        <f t="shared" si="42"/>
        <v>40987</v>
      </c>
      <c r="AH15" s="57">
        <f t="shared" si="42"/>
        <v>55896</v>
      </c>
      <c r="AI15" s="57">
        <f t="shared" si="42"/>
        <v>53915</v>
      </c>
      <c r="AJ15" s="57">
        <f t="shared" si="42"/>
        <v>177141.03362396811</v>
      </c>
      <c r="AK15" s="57">
        <f t="shared" si="42"/>
        <v>36033</v>
      </c>
      <c r="AL15" s="57">
        <f t="shared" si="42"/>
        <v>50315</v>
      </c>
      <c r="AM15" s="57">
        <f t="shared" si="42"/>
        <v>65435</v>
      </c>
      <c r="AN15" s="57">
        <f t="shared" si="42"/>
        <v>54482</v>
      </c>
      <c r="AO15" s="57">
        <f t="shared" si="42"/>
        <v>206265</v>
      </c>
      <c r="AP15" s="57">
        <f t="shared" si="42"/>
        <v>40761</v>
      </c>
      <c r="AQ15" s="57">
        <f t="shared" si="42"/>
        <v>56552</v>
      </c>
      <c r="AR15" s="57">
        <f>AR$5-AR$4+AR$7-AR$14+1</f>
        <v>70730</v>
      </c>
      <c r="AS15" s="57">
        <f>AS$5-AS$4+AS$7-AS$14+1</f>
        <v>64118</v>
      </c>
      <c r="AT15" s="57">
        <f>AT$5-AT$4+AT$7-AT$14+2</f>
        <v>232161</v>
      </c>
      <c r="AU15" s="57">
        <f t="shared" si="42"/>
        <v>54582</v>
      </c>
      <c r="AV15" s="57">
        <f>AV$5-AV$4+AV$7-AV$14-1</f>
        <v>44864</v>
      </c>
      <c r="AW15" s="57">
        <f>AW$5-AW$4+AW$7-AW$14</f>
        <v>68989</v>
      </c>
      <c r="AX15" s="57">
        <f>AX$5-AX$4+AX$7-AX$14-1</f>
        <v>58818</v>
      </c>
      <c r="AY15" s="57">
        <f t="shared" ref="AY15:BD15" si="43">AY$5-AY$4+AY$7-AY$14-1</f>
        <v>83544</v>
      </c>
      <c r="AZ15" s="57">
        <f t="shared" si="43"/>
        <v>73091</v>
      </c>
      <c r="BA15" s="57">
        <v>93829</v>
      </c>
      <c r="BB15" s="57">
        <f t="shared" si="43"/>
        <v>85145</v>
      </c>
      <c r="BC15" s="57">
        <v>300945</v>
      </c>
      <c r="BD15" s="57">
        <f t="shared" si="43"/>
        <v>261921</v>
      </c>
      <c r="BE15" s="57">
        <f>BE$5-BE$4+BE$7-BE$14</f>
        <v>64297</v>
      </c>
      <c r="BF15" s="57">
        <f>BF$5-BF$4+BF$7-BF$14</f>
        <v>-72095</v>
      </c>
      <c r="BG15" s="57">
        <f>BG$5-BG$4+BG$7-BG$14</f>
        <v>5557.9683539876278</v>
      </c>
      <c r="BH15" s="57">
        <f>BH$5-BH$4+BH$7-BH$14</f>
        <v>63123</v>
      </c>
      <c r="BI15" s="57">
        <f>BI$5-BI$4+BI$7-BI$14</f>
        <v>122248.91199999998</v>
      </c>
      <c r="BJ15" s="57">
        <v>226926.87135398772</v>
      </c>
      <c r="BK15" s="57">
        <v>64744</v>
      </c>
      <c r="BL15" s="57">
        <v>84161.050719999999</v>
      </c>
      <c r="BM15" s="57">
        <v>125052.39850000001</v>
      </c>
      <c r="BN15" s="57">
        <v>185275.44580000004</v>
      </c>
      <c r="BO15" s="57">
        <v>459232.89502000017</v>
      </c>
      <c r="BP15" s="57">
        <v>133782.00357</v>
      </c>
      <c r="BQ15" s="57">
        <v>162371.23621999996</v>
      </c>
      <c r="BR15" s="57">
        <v>170087.87231000001</v>
      </c>
      <c r="BS15" s="57">
        <v>190876.74613999994</v>
      </c>
      <c r="BT15" s="57">
        <v>657116.8546699998</v>
      </c>
      <c r="BU15" s="57">
        <v>164288.05478000001</v>
      </c>
      <c r="BV15" s="57">
        <v>198229.78195272782</v>
      </c>
      <c r="BW15" s="57">
        <v>217530.58507999999</v>
      </c>
    </row>
    <row r="16" spans="1:75">
      <c r="A16" s="45" t="s">
        <v>64</v>
      </c>
      <c r="B16" s="58">
        <f t="shared" ref="B16:BD16" si="44">B15/B2</f>
        <v>0.15429914034751804</v>
      </c>
      <c r="C16" s="58">
        <f t="shared" si="44"/>
        <v>0.18370926786052919</v>
      </c>
      <c r="D16" s="58">
        <f t="shared" si="44"/>
        <v>0.15168984821343073</v>
      </c>
      <c r="E16" s="58">
        <f t="shared" si="44"/>
        <v>0.17655971794842282</v>
      </c>
      <c r="F16" s="58">
        <f t="shared" si="44"/>
        <v>0.1668296839774584</v>
      </c>
      <c r="G16" s="58">
        <f t="shared" si="44"/>
        <v>0.14960236609635946</v>
      </c>
      <c r="H16" s="58">
        <f t="shared" si="44"/>
        <v>0.18581819283334866</v>
      </c>
      <c r="I16" s="58">
        <f t="shared" si="44"/>
        <v>0.1881164386898746</v>
      </c>
      <c r="J16" s="58">
        <f t="shared" si="44"/>
        <v>0.16654128812077565</v>
      </c>
      <c r="K16" s="58">
        <f t="shared" si="44"/>
        <v>0.17340914129234333</v>
      </c>
      <c r="L16" s="58">
        <f t="shared" si="44"/>
        <v>9.0901766845768187E-2</v>
      </c>
      <c r="M16" s="58">
        <f t="shared" si="44"/>
        <v>0.17363186074959391</v>
      </c>
      <c r="N16" s="58">
        <f t="shared" si="44"/>
        <v>0.17293790922543634</v>
      </c>
      <c r="O16" s="58">
        <f t="shared" si="44"/>
        <v>0.1732443217547093</v>
      </c>
      <c r="P16" s="58">
        <f t="shared" si="44"/>
        <v>0.15780248391614896</v>
      </c>
      <c r="Q16" s="58">
        <f t="shared" si="44"/>
        <v>0.14244002407493073</v>
      </c>
      <c r="R16" s="58">
        <f t="shared" si="44"/>
        <v>0.17033399399930146</v>
      </c>
      <c r="S16" s="58">
        <f t="shared" si="44"/>
        <v>0.17533396122329761</v>
      </c>
      <c r="T16" s="58">
        <f t="shared" si="44"/>
        <v>0.16921391384677081</v>
      </c>
      <c r="U16" s="58">
        <f t="shared" si="44"/>
        <v>0.16559546829453242</v>
      </c>
      <c r="V16" s="58">
        <f t="shared" si="44"/>
        <v>0.12786033898049437</v>
      </c>
      <c r="W16" s="58">
        <f t="shared" si="44"/>
        <v>0.16662510701447497</v>
      </c>
      <c r="X16" s="58">
        <f t="shared" si="44"/>
        <v>0.17368249816390802</v>
      </c>
      <c r="Y16" s="58">
        <f t="shared" si="44"/>
        <v>0.13915130984196084</v>
      </c>
      <c r="Z16" s="58">
        <f t="shared" si="44"/>
        <v>0.15319458989727702</v>
      </c>
      <c r="AA16" s="58">
        <f t="shared" si="44"/>
        <v>0.11899177353267011</v>
      </c>
      <c r="AB16" s="58">
        <f t="shared" si="44"/>
        <v>0.15056534506688735</v>
      </c>
      <c r="AC16" s="58">
        <f t="shared" si="44"/>
        <v>0.15774013077703547</v>
      </c>
      <c r="AD16" s="58">
        <f t="shared" si="44"/>
        <v>0.15753472003973665</v>
      </c>
      <c r="AE16" s="58">
        <f t="shared" si="44"/>
        <v>0.14769126495039894</v>
      </c>
      <c r="AF16" s="58">
        <f t="shared" si="44"/>
        <v>0.10228437381902347</v>
      </c>
      <c r="AG16" s="58">
        <f t="shared" si="44"/>
        <v>0.13858570694365549</v>
      </c>
      <c r="AH16" s="58">
        <f t="shared" si="44"/>
        <v>0.16111096699438809</v>
      </c>
      <c r="AI16" s="58">
        <f t="shared" si="44"/>
        <v>0.15910231062059196</v>
      </c>
      <c r="AJ16" s="58">
        <f t="shared" si="44"/>
        <v>0.14295827942956485</v>
      </c>
      <c r="AK16" s="58">
        <f t="shared" si="44"/>
        <v>0.12125097164316216</v>
      </c>
      <c r="AL16" s="58">
        <f t="shared" si="44"/>
        <v>0.15297823370416203</v>
      </c>
      <c r="AM16" s="58">
        <f t="shared" si="44"/>
        <v>0.17647312651533334</v>
      </c>
      <c r="AN16" s="58">
        <f t="shared" si="44"/>
        <v>0.14984007194699683</v>
      </c>
      <c r="AO16" s="58">
        <f t="shared" si="44"/>
        <v>0.15161259972627186</v>
      </c>
      <c r="AP16" s="58">
        <f t="shared" si="44"/>
        <v>0.12344897557429926</v>
      </c>
      <c r="AQ16" s="58">
        <f t="shared" si="44"/>
        <v>0.15126558408383908</v>
      </c>
      <c r="AR16" s="58">
        <f t="shared" si="44"/>
        <v>0.17234237483065468</v>
      </c>
      <c r="AS16" s="58">
        <f t="shared" si="44"/>
        <v>0.15554655261504424</v>
      </c>
      <c r="AT16" s="58">
        <f t="shared" si="44"/>
        <v>0.15207128769423953</v>
      </c>
      <c r="AU16" s="58">
        <f t="shared" si="44"/>
        <v>0.14471727078212868</v>
      </c>
      <c r="AV16" s="58">
        <f t="shared" si="44"/>
        <v>0.11895122268090985</v>
      </c>
      <c r="AW16" s="58">
        <f t="shared" si="44"/>
        <v>0.17530098133382122</v>
      </c>
      <c r="AX16" s="58">
        <f t="shared" si="44"/>
        <v>0.14945648030979861</v>
      </c>
      <c r="AY16" s="58">
        <f t="shared" si="44"/>
        <v>0.18949631867608432</v>
      </c>
      <c r="AZ16" s="58">
        <f t="shared" si="44"/>
        <v>0.16578659662397874</v>
      </c>
      <c r="BA16" s="58">
        <f t="shared" si="44"/>
        <v>0.2006385089767605</v>
      </c>
      <c r="BB16" s="58">
        <f t="shared" si="44"/>
        <v>0.18206914543292876</v>
      </c>
      <c r="BC16" s="58">
        <f t="shared" si="44"/>
        <v>0.17921553564569581</v>
      </c>
      <c r="BD16" s="58">
        <f t="shared" si="44"/>
        <v>0.15597638210256456</v>
      </c>
      <c r="BE16" s="58">
        <v>0.171243584724253</v>
      </c>
      <c r="BF16" s="58">
        <v>-0.46680652408979367</v>
      </c>
      <c r="BG16" s="58">
        <v>3.1581180254111406E-2</v>
      </c>
      <c r="BH16" s="58">
        <v>0.1515692870675186</v>
      </c>
      <c r="BI16" s="58">
        <v>0.18964639668639419</v>
      </c>
      <c r="BJ16" s="58">
        <v>0.14072644891855335</v>
      </c>
      <c r="BK16" s="58">
        <v>0.12950043204147599</v>
      </c>
      <c r="BL16" s="58">
        <v>0.15219657041173576</v>
      </c>
      <c r="BM16" s="58">
        <v>0.1607462680715574</v>
      </c>
      <c r="BN16" s="58">
        <v>0.16951868411180754</v>
      </c>
      <c r="BO16" s="58">
        <v>0.15706568651975653</v>
      </c>
      <c r="BP16" s="58">
        <v>0.15934472110922657</v>
      </c>
      <c r="BQ16" s="58">
        <v>0.17186651758345042</v>
      </c>
      <c r="BR16" s="58">
        <v>0.14946407229445027</v>
      </c>
      <c r="BS16" s="58">
        <v>0.14555044531356631</v>
      </c>
      <c r="BT16" s="58">
        <v>0.15521005720965406</v>
      </c>
      <c r="BU16" s="58">
        <v>0.16023553779366054</v>
      </c>
      <c r="BV16" s="58">
        <v>0.17526591585911852</v>
      </c>
      <c r="BW16" s="58">
        <v>0.17184913299884738</v>
      </c>
    </row>
    <row r="17" spans="1:75" s="38" customFormat="1">
      <c r="A17" s="42" t="s">
        <v>2</v>
      </c>
      <c r="B17" s="57">
        <v>10370</v>
      </c>
      <c r="C17" s="57">
        <v>16772</v>
      </c>
      <c r="D17" s="57">
        <v>15890</v>
      </c>
      <c r="E17" s="57">
        <v>21502</v>
      </c>
      <c r="F17" s="57">
        <v>64534</v>
      </c>
      <c r="G17" s="57">
        <v>14727.999998824002</v>
      </c>
      <c r="H17" s="57">
        <v>24039</v>
      </c>
      <c r="I17" s="57">
        <v>25945</v>
      </c>
      <c r="J17" s="57">
        <v>26901</v>
      </c>
      <c r="K17" s="57">
        <v>91612.999998824002</v>
      </c>
      <c r="L17" s="57">
        <v>10852</v>
      </c>
      <c r="M17" s="57">
        <v>25763</v>
      </c>
      <c r="N17" s="57">
        <v>28586</v>
      </c>
      <c r="O17" s="57">
        <v>31673</v>
      </c>
      <c r="P17" s="57">
        <v>96874</v>
      </c>
      <c r="Q17" s="57">
        <v>19366</v>
      </c>
      <c r="R17" s="57">
        <v>29057</v>
      </c>
      <c r="S17" s="57">
        <v>29387</v>
      </c>
      <c r="T17" s="57">
        <v>32745</v>
      </c>
      <c r="U17" s="57">
        <v>110555</v>
      </c>
      <c r="V17" s="57">
        <v>17433</v>
      </c>
      <c r="W17" s="57">
        <v>31633</v>
      </c>
      <c r="X17" s="57">
        <v>33601</v>
      </c>
      <c r="Y17" s="57">
        <v>30085</v>
      </c>
      <c r="Z17" s="57">
        <v>112752</v>
      </c>
      <c r="AA17" s="57">
        <v>18143</v>
      </c>
      <c r="AB17" s="57">
        <v>31938</v>
      </c>
      <c r="AC17" s="57">
        <v>36082</v>
      </c>
      <c r="AD17" s="57">
        <v>33500</v>
      </c>
      <c r="AE17" s="57">
        <v>119663</v>
      </c>
      <c r="AF17" s="57">
        <v>14679</v>
      </c>
      <c r="AG17" s="57">
        <v>30213</v>
      </c>
      <c r="AH17" s="57">
        <v>35440</v>
      </c>
      <c r="AI17" s="57">
        <v>35817</v>
      </c>
      <c r="AJ17" s="57">
        <v>116149</v>
      </c>
      <c r="AK17" s="57">
        <v>22175</v>
      </c>
      <c r="AL17" s="57">
        <v>39270</v>
      </c>
      <c r="AM17" s="57">
        <v>37681</v>
      </c>
      <c r="AN17" s="57">
        <v>55344</v>
      </c>
      <c r="AO17" s="57">
        <v>154470</v>
      </c>
      <c r="AP17" s="57">
        <v>27114</v>
      </c>
      <c r="AQ17" s="59">
        <v>33123</v>
      </c>
      <c r="AR17" s="59">
        <v>40164</v>
      </c>
      <c r="AS17" s="59">
        <v>42243</v>
      </c>
      <c r="AT17" s="59">
        <v>142644</v>
      </c>
      <c r="AU17" s="59">
        <v>23141</v>
      </c>
      <c r="AV17" s="59">
        <v>23874</v>
      </c>
      <c r="AW17" s="59">
        <v>40568</v>
      </c>
      <c r="AX17" s="59">
        <v>42356</v>
      </c>
      <c r="AY17" s="59">
        <v>39775</v>
      </c>
      <c r="AZ17" s="59">
        <v>41090</v>
      </c>
      <c r="BA17" s="59">
        <v>58655</v>
      </c>
      <c r="BB17" s="59">
        <v>59388</v>
      </c>
      <c r="BC17" s="59">
        <v>162139</v>
      </c>
      <c r="BD17" s="59">
        <v>166708</v>
      </c>
      <c r="BE17" s="59">
        <v>25888</v>
      </c>
      <c r="BF17" s="59">
        <v>-82299</v>
      </c>
      <c r="BG17" s="59">
        <v>-31048.040886368159</v>
      </c>
      <c r="BH17" s="59">
        <v>27947</v>
      </c>
      <c r="BI17" s="59">
        <v>83208.38192</v>
      </c>
      <c r="BJ17" s="59">
        <v>87317.335093631831</v>
      </c>
      <c r="BK17" s="59">
        <v>29608.36</v>
      </c>
      <c r="BL17" s="59">
        <v>47384.413475199995</v>
      </c>
      <c r="BM17" s="59">
        <v>81774.723010000002</v>
      </c>
      <c r="BN17" s="59">
        <v>110522.91422799999</v>
      </c>
      <c r="BO17" s="59">
        <v>269290.41071319999</v>
      </c>
      <c r="BP17" s="59">
        <v>57547.7223562</v>
      </c>
      <c r="BQ17" s="59">
        <v>123366.67590520001</v>
      </c>
      <c r="BR17" s="59">
        <v>102828.05572460001</v>
      </c>
      <c r="BS17" s="59">
        <v>102702.0324524</v>
      </c>
      <c r="BT17" s="59">
        <v>386443.82408220001</v>
      </c>
      <c r="BU17" s="59">
        <v>73087.674948137661</v>
      </c>
      <c r="BV17" s="59">
        <v>113890.51379102637</v>
      </c>
      <c r="BW17" s="59">
        <v>107176.42003375408</v>
      </c>
    </row>
    <row r="18" spans="1:75">
      <c r="A18" s="45" t="s">
        <v>3</v>
      </c>
      <c r="B18" s="60">
        <f t="shared" ref="B18:AU18" si="45">B17/B2</f>
        <v>9.2087736435485304E-2</v>
      </c>
      <c r="C18" s="60">
        <f t="shared" si="45"/>
        <v>0.13385261208919252</v>
      </c>
      <c r="D18" s="60">
        <f t="shared" si="45"/>
        <v>0.1000447021639625</v>
      </c>
      <c r="E18" s="60">
        <f t="shared" si="45"/>
        <v>0.12301971821902388</v>
      </c>
      <c r="F18" s="60">
        <f t="shared" si="45"/>
        <v>0.11291525027715771</v>
      </c>
      <c r="G18" s="60">
        <f t="shared" si="45"/>
        <v>0.10626645982141471</v>
      </c>
      <c r="H18" s="60">
        <f t="shared" si="45"/>
        <v>0.15790199684708356</v>
      </c>
      <c r="I18" s="60">
        <f t="shared" si="45"/>
        <v>0.13734707598159882</v>
      </c>
      <c r="J18" s="60">
        <f t="shared" si="45"/>
        <v>0.13506484377745756</v>
      </c>
      <c r="K18" s="60">
        <f t="shared" si="45"/>
        <v>0.13494189925716291</v>
      </c>
      <c r="L18" s="60">
        <f t="shared" si="45"/>
        <v>6.7252929766176459E-2</v>
      </c>
      <c r="M18" s="60">
        <f t="shared" si="45"/>
        <v>0.1291585617743197</v>
      </c>
      <c r="N18" s="60">
        <f t="shared" si="45"/>
        <v>0.11589467069388416</v>
      </c>
      <c r="O18" s="60">
        <f t="shared" si="45"/>
        <v>0.12526349510185841</v>
      </c>
      <c r="P18" s="60">
        <f t="shared" si="45"/>
        <v>0.11260032429228149</v>
      </c>
      <c r="Q18" s="60">
        <f t="shared" si="45"/>
        <v>9.6329567894786583E-2</v>
      </c>
      <c r="R18" s="60">
        <f t="shared" si="45"/>
        <v>0.12227370086559866</v>
      </c>
      <c r="S18" s="60">
        <f t="shared" si="45"/>
        <v>0.11019945925878705</v>
      </c>
      <c r="T18" s="60">
        <f t="shared" si="45"/>
        <v>0.12711518977022604</v>
      </c>
      <c r="U18" s="60">
        <f t="shared" si="45"/>
        <v>0.11480866088581962</v>
      </c>
      <c r="V18" s="60">
        <f t="shared" si="45"/>
        <v>8.1682089727070403E-2</v>
      </c>
      <c r="W18" s="60">
        <f t="shared" si="45"/>
        <v>0.12466305153144064</v>
      </c>
      <c r="X18" s="60">
        <f t="shared" si="45"/>
        <v>0.11347893778769938</v>
      </c>
      <c r="Y18" s="60">
        <f t="shared" si="45"/>
        <v>0.10387139764601898</v>
      </c>
      <c r="Z18" s="60">
        <f t="shared" si="45"/>
        <v>0.10708617743793623</v>
      </c>
      <c r="AA18" s="60">
        <f t="shared" si="45"/>
        <v>7.6798367775416737E-2</v>
      </c>
      <c r="AB18" s="60">
        <f t="shared" si="45"/>
        <v>0.11188649500788229</v>
      </c>
      <c r="AC18" s="60">
        <f t="shared" si="45"/>
        <v>0.11452130968552821</v>
      </c>
      <c r="AD18" s="60">
        <f t="shared" si="45"/>
        <v>0.11804212165738186</v>
      </c>
      <c r="AE18" s="60">
        <f t="shared" si="45"/>
        <v>0.10678885589934292</v>
      </c>
      <c r="AF18" s="60">
        <f t="shared" si="45"/>
        <v>5.6995422194783867E-2</v>
      </c>
      <c r="AG18" s="60">
        <f t="shared" si="45"/>
        <v>0.10215653655765641</v>
      </c>
      <c r="AH18" s="60">
        <f t="shared" si="45"/>
        <v>0.10214993327395724</v>
      </c>
      <c r="AI18" s="60">
        <f t="shared" si="45"/>
        <v>0.10569539941570513</v>
      </c>
      <c r="AJ18" s="60">
        <f t="shared" si="45"/>
        <v>9.373582652064788E-2</v>
      </c>
      <c r="AK18" s="60">
        <f t="shared" si="45"/>
        <v>7.4618829855607943E-2</v>
      </c>
      <c r="AL18" s="60">
        <f t="shared" si="45"/>
        <v>0.11939690425444584</v>
      </c>
      <c r="AM18" s="60">
        <f t="shared" si="45"/>
        <v>0.10162273829333347</v>
      </c>
      <c r="AN18" s="60">
        <f t="shared" si="45"/>
        <v>0.15221080250054317</v>
      </c>
      <c r="AO18" s="60">
        <f t="shared" si="45"/>
        <v>0.11354130986700224</v>
      </c>
      <c r="AP18" s="60">
        <f t="shared" si="45"/>
        <v>8.2117600738979668E-2</v>
      </c>
      <c r="AQ18" s="60">
        <f t="shared" si="45"/>
        <v>8.8597572881754891E-2</v>
      </c>
      <c r="AR18" s="60">
        <f t="shared" si="45"/>
        <v>9.7864543230572795E-2</v>
      </c>
      <c r="AS18" s="60">
        <f t="shared" si="45"/>
        <v>0.10247907018492956</v>
      </c>
      <c r="AT18" s="60">
        <f t="shared" si="45"/>
        <v>9.3435403714909479E-2</v>
      </c>
      <c r="AU18" s="60">
        <f t="shared" si="45"/>
        <v>6.1355435183196652E-2</v>
      </c>
      <c r="AV18" s="60">
        <f t="shared" ref="AV18:BI18" si="46">AV17/AV2</f>
        <v>6.3298891990995934E-2</v>
      </c>
      <c r="AW18" s="60">
        <f t="shared" si="46"/>
        <v>0.1030832482098662</v>
      </c>
      <c r="AX18" s="60">
        <f t="shared" si="46"/>
        <v>0.10762655445614998</v>
      </c>
      <c r="AY18" s="60">
        <f t="shared" si="46"/>
        <v>9.0218520484310713E-2</v>
      </c>
      <c r="AZ18" s="60">
        <f t="shared" si="46"/>
        <v>9.3201232098059764E-2</v>
      </c>
      <c r="BA18" s="60">
        <f t="shared" si="46"/>
        <v>0.12542446092393489</v>
      </c>
      <c r="BB18" s="60">
        <f t="shared" si="46"/>
        <v>0.12699186574632418</v>
      </c>
      <c r="BC18" s="60">
        <f t="shared" si="46"/>
        <v>9.6555276658716618E-2</v>
      </c>
      <c r="BD18" s="60">
        <f t="shared" si="46"/>
        <v>9.9276158488835684E-2</v>
      </c>
      <c r="BE18" s="60">
        <f t="shared" si="46"/>
        <v>6.894806789339257E-2</v>
      </c>
      <c r="BF18" s="60">
        <f t="shared" si="46"/>
        <v>-0.53287620675589054</v>
      </c>
      <c r="BG18" s="60">
        <f t="shared" si="46"/>
        <v>-0.17641946001112413</v>
      </c>
      <c r="BH18" s="60">
        <f t="shared" si="46"/>
        <v>6.7105601217875302E-2</v>
      </c>
      <c r="BI18" s="60">
        <f t="shared" si="46"/>
        <v>0.12908229240709571</v>
      </c>
      <c r="BJ18" s="60">
        <v>5.4148979463917744E-2</v>
      </c>
      <c r="BK18" s="60">
        <v>5.9222405350913686E-2</v>
      </c>
      <c r="BL18" s="60">
        <v>8.5689819223980779E-2</v>
      </c>
      <c r="BM18" s="60">
        <v>0.10511578909414371</v>
      </c>
      <c r="BN18" s="60">
        <v>0.10112348618692529</v>
      </c>
      <c r="BO18" s="60">
        <v>9.2102032956532645E-2</v>
      </c>
      <c r="BP18" s="60">
        <v>6.8543791575985974E-2</v>
      </c>
      <c r="BQ18" s="60">
        <v>0.13058101586998494</v>
      </c>
      <c r="BR18" s="60">
        <v>9.035976372676266E-2</v>
      </c>
      <c r="BS18" s="60">
        <v>7.8314026513691723E-2</v>
      </c>
      <c r="BT18" s="60">
        <v>9.1277476171627542E-2</v>
      </c>
      <c r="BU18" s="60">
        <v>7.1284810798239395E-2</v>
      </c>
      <c r="BV18" s="60">
        <v>0.1006969034148964</v>
      </c>
      <c r="BW18" s="60">
        <v>8.4669357432874959E-2</v>
      </c>
    </row>
    <row r="19" spans="1:75" s="38" customFormat="1">
      <c r="A19" s="41" t="s">
        <v>65</v>
      </c>
      <c r="B19" s="61">
        <v>0.61956786138380537</v>
      </c>
      <c r="C19" s="61">
        <v>0.42535192056037752</v>
      </c>
      <c r="D19" s="61">
        <v>0.33518038232879349</v>
      </c>
      <c r="E19" s="61">
        <v>0.28976578539951198</v>
      </c>
      <c r="F19" s="61">
        <v>0.28976578539951198</v>
      </c>
      <c r="G19" s="61">
        <v>0.33475330855696089</v>
      </c>
      <c r="H19" s="61">
        <v>0.23100174397059745</v>
      </c>
      <c r="I19" s="61">
        <v>0.24961002464423859</v>
      </c>
      <c r="J19" s="61">
        <v>0.28239292497599455</v>
      </c>
      <c r="K19" s="61">
        <v>0.28199999999999997</v>
      </c>
      <c r="L19" s="61">
        <v>0.25173692018931898</v>
      </c>
      <c r="M19" s="61">
        <v>0.21812495910674443</v>
      </c>
      <c r="N19" s="61">
        <v>0.24336302384538619</v>
      </c>
      <c r="O19" s="61">
        <v>0.27405371163558384</v>
      </c>
      <c r="P19" s="61">
        <v>0.27405371163558384</v>
      </c>
      <c r="Q19" s="61">
        <v>0.24562867425248303</v>
      </c>
      <c r="R19" s="61">
        <v>0.26079106017582904</v>
      </c>
      <c r="S19" s="61">
        <v>0.27344604466708411</v>
      </c>
      <c r="T19" s="61">
        <v>0.30217041383249388</v>
      </c>
      <c r="U19" s="61">
        <v>0.30217041383249388</v>
      </c>
      <c r="V19" s="61">
        <v>0.27961440980339081</v>
      </c>
      <c r="W19" s="61">
        <v>0.30249383475634051</v>
      </c>
      <c r="X19" s="61">
        <v>0.29679205934528585</v>
      </c>
      <c r="Y19" s="61">
        <v>0.28924247014699278</v>
      </c>
      <c r="Z19" s="61">
        <v>0.28924247014699278</v>
      </c>
      <c r="AA19" s="61">
        <v>0.28113943513496931</v>
      </c>
      <c r="AB19" s="61">
        <v>0.2901109598095768</v>
      </c>
      <c r="AC19" s="61">
        <v>0.30348003412651137</v>
      </c>
      <c r="AD19" s="61">
        <v>0.29182361986048011</v>
      </c>
      <c r="AE19" s="61">
        <v>0.29182361986048011</v>
      </c>
      <c r="AF19" s="61">
        <v>0.27042059373199212</v>
      </c>
      <c r="AG19" s="61">
        <v>0.28418957717824894</v>
      </c>
      <c r="AH19" s="61">
        <v>0.29132788924670427</v>
      </c>
      <c r="AI19" s="61">
        <v>0.27481660223870358</v>
      </c>
      <c r="AJ19" s="61">
        <v>0.27481660223870358</v>
      </c>
      <c r="AK19" s="61">
        <v>0.24073462940081644</v>
      </c>
      <c r="AL19" s="61">
        <v>0.2340872831660557</v>
      </c>
      <c r="AM19" s="61">
        <v>0.23537012733736953</v>
      </c>
      <c r="AN19" s="61">
        <v>0.25159098961097381</v>
      </c>
      <c r="AO19" s="61">
        <v>0.252</v>
      </c>
      <c r="AP19" s="61">
        <v>0.24782953780529637</v>
      </c>
      <c r="AQ19" s="61">
        <v>0.26326334537880675</v>
      </c>
      <c r="AR19" s="61">
        <v>0.26700000000000002</v>
      </c>
      <c r="AS19" s="61">
        <v>0.27017231745923614</v>
      </c>
      <c r="AT19" s="61">
        <v>0.27017231745923614</v>
      </c>
      <c r="AU19" s="61">
        <v>0.23792653578938472</v>
      </c>
      <c r="AV19" s="61">
        <v>0.23958130115140913</v>
      </c>
      <c r="AW19" s="61">
        <v>0.24412423336371009</v>
      </c>
      <c r="AX19" s="61">
        <v>0.25232972075987053</v>
      </c>
      <c r="AY19" s="61">
        <v>0.24606507968375299</v>
      </c>
      <c r="AZ19" s="61">
        <v>0.25650451966197685</v>
      </c>
      <c r="BA19" s="61">
        <v>0.24964939392044591</v>
      </c>
      <c r="BB19" s="61">
        <v>0.25958338171846107</v>
      </c>
      <c r="BC19" s="61">
        <v>0.24964939392044591</v>
      </c>
      <c r="BD19" s="61">
        <v>0.25958338171846107</v>
      </c>
      <c r="BE19" s="61">
        <v>0.28411313450683529</v>
      </c>
      <c r="BF19" s="61">
        <v>0.29669572592530796</v>
      </c>
      <c r="BG19" s="61" t="s">
        <v>54</v>
      </c>
      <c r="BH19" s="61">
        <v>0.28288245856343824</v>
      </c>
      <c r="BI19" s="61">
        <v>0.23601250037712321</v>
      </c>
      <c r="BJ19" s="61">
        <v>0.23601250037712321</v>
      </c>
      <c r="BK19" s="61">
        <v>0.2369</v>
      </c>
      <c r="BL19" s="61">
        <v>0.18019579887663517</v>
      </c>
      <c r="BM19" s="61">
        <v>0.16092881738256476</v>
      </c>
      <c r="BN19" s="61">
        <v>0.128</v>
      </c>
      <c r="BO19" s="61">
        <v>0.128</v>
      </c>
      <c r="BP19" s="61">
        <v>0.11600000000000001</v>
      </c>
      <c r="BQ19" s="61">
        <v>0.1162</v>
      </c>
      <c r="BR19" s="61">
        <v>0.13700000000000001</v>
      </c>
      <c r="BS19" s="61">
        <v>0.13639999999999999</v>
      </c>
      <c r="BT19" s="61">
        <v>0.13639999999999999</v>
      </c>
      <c r="BU19" s="61">
        <v>0.16165958545435949</v>
      </c>
      <c r="BV19" s="61">
        <v>0.17552823537381407</v>
      </c>
      <c r="BW19" s="61">
        <v>0.18019330101086922</v>
      </c>
    </row>
    <row r="20" spans="1:75" s="38" customFormat="1">
      <c r="A20" s="41" t="s">
        <v>189</v>
      </c>
      <c r="B20" s="151">
        <v>0.71758804996975867</v>
      </c>
      <c r="C20" s="151">
        <v>0.52072881525694403</v>
      </c>
      <c r="D20" s="151">
        <v>0.42176039203698334</v>
      </c>
      <c r="E20" s="151">
        <v>0.31728628119948998</v>
      </c>
      <c r="F20" s="151">
        <v>0.31728628119949015</v>
      </c>
      <c r="G20" s="151">
        <v>0.36984368492459235</v>
      </c>
      <c r="H20" s="151">
        <v>0.27000647855085541</v>
      </c>
      <c r="I20" s="151">
        <v>0.27935467813948794</v>
      </c>
      <c r="J20" s="151">
        <v>0.32862240533214077</v>
      </c>
      <c r="K20" s="151">
        <v>0.32900000000000001</v>
      </c>
      <c r="L20" s="151">
        <v>0.32898871696645016</v>
      </c>
      <c r="M20" s="151">
        <v>0.29415169695326887</v>
      </c>
      <c r="N20" s="151">
        <v>0.32787932883326826</v>
      </c>
      <c r="O20" s="151">
        <v>0.35596604966256307</v>
      </c>
      <c r="P20" s="151">
        <v>0.35596604966256307</v>
      </c>
      <c r="Q20" s="151">
        <v>0.33700624324315315</v>
      </c>
      <c r="R20" s="151">
        <v>0.338542865791785</v>
      </c>
      <c r="S20" s="151">
        <v>0.36857649759966604</v>
      </c>
      <c r="T20" s="151">
        <v>0.40956280180694737</v>
      </c>
      <c r="U20" s="151">
        <v>0.40956280180694737</v>
      </c>
      <c r="V20" s="151">
        <v>0.39303429792399747</v>
      </c>
      <c r="W20" s="151">
        <v>0.41889111347578534</v>
      </c>
      <c r="X20" s="151">
        <v>0.42449501554062063</v>
      </c>
      <c r="Y20" s="151">
        <v>0.43427874583653481</v>
      </c>
      <c r="Z20" s="151">
        <v>0.43427874583653481</v>
      </c>
      <c r="AA20" s="151">
        <v>0.42000844081113592</v>
      </c>
      <c r="AB20" s="151">
        <v>0.43057923404501242</v>
      </c>
      <c r="AC20" s="151">
        <v>0.44421371860898068</v>
      </c>
      <c r="AD20" s="151">
        <v>0.44386095486441118</v>
      </c>
      <c r="AE20" s="151">
        <v>0.44386095486441118</v>
      </c>
      <c r="AF20" s="151">
        <v>0.43100873835892606</v>
      </c>
      <c r="AG20" s="151">
        <v>0.44292132022871744</v>
      </c>
      <c r="AH20" s="151">
        <v>0.45282537623401969</v>
      </c>
      <c r="AI20" s="151">
        <v>0.42349226460927603</v>
      </c>
      <c r="AJ20" s="151">
        <v>0.42349226460927603</v>
      </c>
      <c r="AK20" s="151">
        <v>0.38925270187841154</v>
      </c>
      <c r="AL20" s="151">
        <v>0.38714077617728909</v>
      </c>
      <c r="AM20" s="151">
        <v>0.38814128166870421</v>
      </c>
      <c r="AN20" s="151">
        <v>0.3890019213891629</v>
      </c>
      <c r="AO20" s="151">
        <v>0.38900000000000001</v>
      </c>
      <c r="AP20" s="151">
        <v>0.36645539734277155</v>
      </c>
      <c r="AQ20" s="151">
        <v>0.36867317187115467</v>
      </c>
      <c r="AR20" s="151">
        <v>0.36699999999999999</v>
      </c>
      <c r="AS20" s="151">
        <v>0.36793186952685569</v>
      </c>
      <c r="AT20" s="151">
        <v>0.36793186952685569</v>
      </c>
      <c r="AU20" s="151">
        <v>0.40864284456961802</v>
      </c>
      <c r="AV20" s="151">
        <v>0.35896842791571371</v>
      </c>
      <c r="AW20" s="151">
        <v>0.42746610231189641</v>
      </c>
      <c r="AX20" s="151">
        <v>0.37446934835601547</v>
      </c>
      <c r="AY20" s="151">
        <v>0.43284616152048844</v>
      </c>
      <c r="AZ20" s="151">
        <v>0.37823763359145313</v>
      </c>
      <c r="BA20" s="151">
        <v>0.42701676656334581</v>
      </c>
      <c r="BB20" s="151">
        <v>0.37808228151509465</v>
      </c>
      <c r="BC20" s="151">
        <v>0.42701676656334581</v>
      </c>
      <c r="BD20" s="151">
        <v>0.37808228151509465</v>
      </c>
      <c r="BE20" s="151">
        <v>0.50886027958746816</v>
      </c>
      <c r="BF20" s="151">
        <v>0.56779705792386193</v>
      </c>
      <c r="BG20" s="151" t="s">
        <v>54</v>
      </c>
      <c r="BH20" s="151">
        <v>0.57281958149373169</v>
      </c>
      <c r="BI20" s="151">
        <v>0.74008385962971535</v>
      </c>
      <c r="BJ20" s="151">
        <v>0.74008385962971535</v>
      </c>
      <c r="BK20" s="151">
        <v>0.73199999999999998</v>
      </c>
      <c r="BL20" s="151">
        <v>0.59660190179214245</v>
      </c>
      <c r="BM20" s="151">
        <v>0.55398744976756131</v>
      </c>
      <c r="BN20" s="151">
        <v>0.61</v>
      </c>
      <c r="BO20" s="151">
        <v>0.61</v>
      </c>
      <c r="BP20" s="151">
        <v>0.58499999999999996</v>
      </c>
      <c r="BQ20" s="151">
        <v>0.56100000000000005</v>
      </c>
      <c r="BR20" s="151">
        <v>0.58499999999999996</v>
      </c>
      <c r="BS20" s="151">
        <v>0.58299999999999996</v>
      </c>
      <c r="BT20" s="151">
        <v>0.58299999999999996</v>
      </c>
      <c r="BU20" s="151">
        <v>0.63063824135224344</v>
      </c>
      <c r="BV20" s="151">
        <v>0.66346256561417649</v>
      </c>
      <c r="BW20" s="151">
        <v>0.68889955741462539</v>
      </c>
    </row>
    <row r="21" spans="1:75">
      <c r="A21" s="62" t="s">
        <v>164</v>
      </c>
      <c r="B21" s="150">
        <v>2.2877712847024285E-2</v>
      </c>
      <c r="C21" s="150">
        <v>0.10148131336823396</v>
      </c>
      <c r="D21" s="150">
        <v>-0.21857709918318557</v>
      </c>
      <c r="E21" s="150">
        <v>-0.35412569810430244</v>
      </c>
      <c r="F21" s="150">
        <v>-0.35412569810430244</v>
      </c>
      <c r="G21" s="150">
        <v>1.5572049440496596</v>
      </c>
      <c r="H21" s="150">
        <v>1.6067295396605543</v>
      </c>
      <c r="I21" s="150">
        <v>1.2470530867645879</v>
      </c>
      <c r="J21" s="150">
        <v>1.1457694256946693</v>
      </c>
      <c r="K21" s="150">
        <v>1.1457694256946693</v>
      </c>
      <c r="L21" s="150">
        <v>1.217036649944236</v>
      </c>
      <c r="M21" s="150">
        <v>1.3109561297211183</v>
      </c>
      <c r="N21" s="150">
        <v>0.96226264305351317</v>
      </c>
      <c r="O21" s="150">
        <v>0.79601953404093895</v>
      </c>
      <c r="P21" s="150">
        <v>0.79601953404093895</v>
      </c>
      <c r="Q21" s="150">
        <v>0.83767556484629102</v>
      </c>
      <c r="R21" s="150">
        <v>0.68487224811184311</v>
      </c>
      <c r="S21" s="150">
        <v>0.56826679192108975</v>
      </c>
      <c r="T21" s="150">
        <v>0.54730339897152891</v>
      </c>
      <c r="U21" s="150">
        <v>0.54730339897152891</v>
      </c>
      <c r="V21" s="150">
        <v>0.70140342666320921</v>
      </c>
      <c r="W21" s="150">
        <v>0.48990094799769879</v>
      </c>
      <c r="X21" s="150">
        <v>0.54307448340391407</v>
      </c>
      <c r="Y21" s="150">
        <v>0.62600743955362681</v>
      </c>
      <c r="Z21" s="150">
        <v>0.62600743955362681</v>
      </c>
      <c r="AA21" s="150">
        <v>0.69090561429047259</v>
      </c>
      <c r="AB21" s="150">
        <v>0.47858985382631125</v>
      </c>
      <c r="AC21" s="150">
        <v>0.4131701957278805</v>
      </c>
      <c r="AD21" s="150">
        <v>0.62000894281432783</v>
      </c>
      <c r="AE21" s="150">
        <v>0.62000894281432783</v>
      </c>
      <c r="AF21" s="150">
        <v>0.82337168963158414</v>
      </c>
      <c r="AG21" s="150">
        <v>0.78046322401938961</v>
      </c>
      <c r="AH21" s="150">
        <v>0.7491395429156692</v>
      </c>
      <c r="AI21" s="150">
        <v>0.77223793475254177</v>
      </c>
      <c r="AJ21" s="150">
        <v>0.77223793475254177</v>
      </c>
      <c r="AK21" s="150">
        <v>1.0464323372459603</v>
      </c>
      <c r="AL21" s="150">
        <v>1.0158545662170291</v>
      </c>
      <c r="AM21" s="150">
        <v>0.60785038187236562</v>
      </c>
      <c r="AN21" s="150">
        <v>0.75715705524446708</v>
      </c>
      <c r="AO21" s="150">
        <v>0.75715705524446708</v>
      </c>
      <c r="AP21" s="150">
        <v>0.7641296156744537</v>
      </c>
      <c r="AQ21" s="150">
        <v>0.49565437554665565</v>
      </c>
      <c r="AR21" s="150">
        <v>0.5</v>
      </c>
      <c r="AS21" s="150">
        <v>0.53575951275402522</v>
      </c>
      <c r="AT21" s="150">
        <v>0.53575951275402522</v>
      </c>
      <c r="AU21" s="150">
        <v>0.51020598984482668</v>
      </c>
      <c r="AV21" s="150">
        <v>0.53118942209204878</v>
      </c>
      <c r="AW21" s="150">
        <v>0.31413203312437116</v>
      </c>
      <c r="AX21" s="150">
        <v>0.31413203312437116</v>
      </c>
      <c r="AY21" s="150">
        <v>0.3179973086069276</v>
      </c>
      <c r="AZ21" s="150">
        <v>0.35804811224807487</v>
      </c>
      <c r="BA21" s="150">
        <v>0.31935179814385151</v>
      </c>
      <c r="BB21" s="150">
        <v>0.36995365032337874</v>
      </c>
      <c r="BC21" s="150">
        <v>0.31935179814385151</v>
      </c>
      <c r="BD21" s="150">
        <v>0.36995365032337874</v>
      </c>
      <c r="BE21" s="150">
        <v>-1.02893603160258E-2</v>
      </c>
      <c r="BF21" s="150">
        <v>-0.20765452907500501</v>
      </c>
      <c r="BG21" s="150" t="s">
        <v>54</v>
      </c>
      <c r="BH21" s="150">
        <v>0.12530253968463329</v>
      </c>
      <c r="BI21" s="150">
        <v>-0.43452211126961482</v>
      </c>
      <c r="BJ21" s="150">
        <v>-0.43452211126961482</v>
      </c>
      <c r="BK21" s="150">
        <v>-0.55135224723424203</v>
      </c>
      <c r="BL21" s="150">
        <v>-0.27209933194467101</v>
      </c>
      <c r="BM21" s="150">
        <v>-0.53183937274846405</v>
      </c>
      <c r="BN21" s="150">
        <v>-0.47495686743867799</v>
      </c>
      <c r="BO21" s="150">
        <v>-0.47495686743867799</v>
      </c>
      <c r="BP21" s="150">
        <v>0.60809104746525311</v>
      </c>
      <c r="BQ21" s="150">
        <v>0.60809104746525311</v>
      </c>
      <c r="BR21" s="150" t="s">
        <v>229</v>
      </c>
      <c r="BS21" s="150">
        <v>0.1047491939505904</v>
      </c>
      <c r="BT21" s="150">
        <v>0.1047491939505904</v>
      </c>
      <c r="BU21" s="150">
        <v>-0.41345965848627703</v>
      </c>
      <c r="BV21" s="150">
        <v>-0.5</v>
      </c>
      <c r="BW21" s="150">
        <v>-0.6</v>
      </c>
    </row>
    <row r="22" spans="1:75" s="38" customFormat="1">
      <c r="A22" s="42" t="s">
        <v>165</v>
      </c>
      <c r="B22" s="57">
        <f t="shared" ref="B22:BF22" si="47">-B23+B26</f>
        <v>46705</v>
      </c>
      <c r="C22" s="57">
        <f t="shared" si="47"/>
        <v>48957</v>
      </c>
      <c r="D22" s="57">
        <f t="shared" si="47"/>
        <v>18754</v>
      </c>
      <c r="E22" s="57">
        <f t="shared" si="47"/>
        <v>13004</v>
      </c>
      <c r="F22" s="57">
        <f t="shared" si="47"/>
        <v>13004</v>
      </c>
      <c r="G22" s="57">
        <f t="shared" si="47"/>
        <v>187293</v>
      </c>
      <c r="H22" s="57">
        <f t="shared" si="47"/>
        <v>199339</v>
      </c>
      <c r="I22" s="57">
        <f t="shared" si="47"/>
        <v>178999</v>
      </c>
      <c r="J22" s="57">
        <f t="shared" si="47"/>
        <v>173549.59926604503</v>
      </c>
      <c r="K22" s="57">
        <f t="shared" si="47"/>
        <v>173549.59926604503</v>
      </c>
      <c r="L22" s="57">
        <f t="shared" si="47"/>
        <v>166741</v>
      </c>
      <c r="M22" s="57">
        <f t="shared" si="47"/>
        <v>205819</v>
      </c>
      <c r="N22" s="57">
        <f t="shared" si="47"/>
        <v>175605</v>
      </c>
      <c r="O22" s="57">
        <f t="shared" si="47"/>
        <v>202154</v>
      </c>
      <c r="P22" s="57">
        <f t="shared" si="47"/>
        <v>202154</v>
      </c>
      <c r="Q22" s="57">
        <f t="shared" si="47"/>
        <v>213306</v>
      </c>
      <c r="R22" s="57">
        <f t="shared" si="47"/>
        <v>214411</v>
      </c>
      <c r="S22" s="57">
        <f t="shared" si="47"/>
        <v>199780</v>
      </c>
      <c r="T22" s="57">
        <f t="shared" si="47"/>
        <v>185691</v>
      </c>
      <c r="U22" s="57">
        <f t="shared" si="47"/>
        <v>185691</v>
      </c>
      <c r="V22" s="57">
        <f t="shared" si="47"/>
        <v>207553</v>
      </c>
      <c r="W22" s="57">
        <f t="shared" si="47"/>
        <v>159196</v>
      </c>
      <c r="X22" s="57">
        <f t="shared" si="47"/>
        <v>175856</v>
      </c>
      <c r="Y22" s="57">
        <f t="shared" si="47"/>
        <v>200385</v>
      </c>
      <c r="Z22" s="57">
        <f t="shared" si="47"/>
        <v>200385</v>
      </c>
      <c r="AA22" s="57">
        <f t="shared" si="47"/>
        <v>210149</v>
      </c>
      <c r="AB22" s="57">
        <f t="shared" si="47"/>
        <v>176311</v>
      </c>
      <c r="AC22" s="57">
        <f t="shared" si="47"/>
        <v>193486</v>
      </c>
      <c r="AD22" s="57">
        <f t="shared" si="47"/>
        <v>225762</v>
      </c>
      <c r="AE22" s="57">
        <f t="shared" si="47"/>
        <v>225762</v>
      </c>
      <c r="AF22" s="57">
        <f t="shared" si="47"/>
        <v>249158</v>
      </c>
      <c r="AG22" s="57">
        <f t="shared" si="47"/>
        <v>223764</v>
      </c>
      <c r="AH22" s="57">
        <f t="shared" si="47"/>
        <v>221591</v>
      </c>
      <c r="AI22" s="57">
        <f t="shared" si="47"/>
        <v>242844</v>
      </c>
      <c r="AJ22" s="57">
        <f t="shared" si="47"/>
        <v>242844</v>
      </c>
      <c r="AK22" s="57">
        <f t="shared" si="47"/>
        <v>292697</v>
      </c>
      <c r="AL22" s="57">
        <f t="shared" si="47"/>
        <v>310115</v>
      </c>
      <c r="AM22" s="57">
        <f t="shared" si="47"/>
        <v>218254</v>
      </c>
      <c r="AN22" s="57">
        <f t="shared" si="47"/>
        <v>337920</v>
      </c>
      <c r="AO22" s="57">
        <f t="shared" si="47"/>
        <v>337920</v>
      </c>
      <c r="AP22" s="57">
        <f t="shared" si="47"/>
        <v>333338</v>
      </c>
      <c r="AQ22" s="57">
        <f t="shared" si="47"/>
        <v>283172</v>
      </c>
      <c r="AR22" s="57">
        <f t="shared" si="47"/>
        <v>283745</v>
      </c>
      <c r="AS22" s="57">
        <f t="shared" si="47"/>
        <v>235801</v>
      </c>
      <c r="AT22" s="57">
        <f t="shared" si="47"/>
        <v>235801</v>
      </c>
      <c r="AU22" s="57">
        <f t="shared" si="47"/>
        <v>299755</v>
      </c>
      <c r="AV22" s="57">
        <f t="shared" si="47"/>
        <v>299755</v>
      </c>
      <c r="AW22" s="57">
        <f t="shared" si="47"/>
        <v>257135</v>
      </c>
      <c r="AX22" s="57">
        <f t="shared" si="47"/>
        <v>257135</v>
      </c>
      <c r="AY22" s="57">
        <f t="shared" si="47"/>
        <v>275344</v>
      </c>
      <c r="AZ22" s="57">
        <f t="shared" si="47"/>
        <v>275344</v>
      </c>
      <c r="BA22" s="57">
        <f t="shared" si="47"/>
        <v>277683</v>
      </c>
      <c r="BB22" s="57">
        <f t="shared" si="47"/>
        <v>277683</v>
      </c>
      <c r="BC22" s="57">
        <f t="shared" si="47"/>
        <v>277683</v>
      </c>
      <c r="BD22" s="57">
        <f t="shared" si="47"/>
        <v>277683</v>
      </c>
      <c r="BE22" s="57">
        <f t="shared" si="47"/>
        <v>619181</v>
      </c>
      <c r="BF22" s="57">
        <f t="shared" si="47"/>
        <v>565619</v>
      </c>
      <c r="BG22" s="57">
        <f t="shared" ref="BG22:BL22" si="48">-BG23+BG26</f>
        <v>565619</v>
      </c>
      <c r="BH22" s="57">
        <f t="shared" si="48"/>
        <v>566245</v>
      </c>
      <c r="BI22" s="57">
        <f t="shared" si="48"/>
        <v>561165</v>
      </c>
      <c r="BJ22" s="57">
        <f t="shared" si="48"/>
        <v>561165</v>
      </c>
      <c r="BK22" s="57">
        <f t="shared" si="48"/>
        <v>570746</v>
      </c>
      <c r="BL22" s="57">
        <f t="shared" si="48"/>
        <v>385921</v>
      </c>
      <c r="BM22" s="57">
        <v>297205</v>
      </c>
      <c r="BN22" s="57">
        <v>262559</v>
      </c>
      <c r="BO22" s="57">
        <v>262559</v>
      </c>
      <c r="BP22" s="57">
        <v>710309</v>
      </c>
      <c r="BQ22" s="57">
        <v>715247</v>
      </c>
      <c r="BR22" s="57">
        <v>546122</v>
      </c>
      <c r="BS22" s="57">
        <v>476434</v>
      </c>
      <c r="BT22" s="57">
        <v>476434</v>
      </c>
      <c r="BU22" s="57">
        <v>783068</v>
      </c>
      <c r="BV22" s="57">
        <v>682038</v>
      </c>
      <c r="BW22" s="57">
        <v>643566</v>
      </c>
    </row>
    <row r="23" spans="1:75" s="38" customFormat="1">
      <c r="A23" s="42" t="s">
        <v>66</v>
      </c>
      <c r="B23" s="57">
        <f t="shared" ref="B23:AU23" si="49">SUM(B24:B25)</f>
        <v>-45807</v>
      </c>
      <c r="C23" s="57">
        <f t="shared" si="49"/>
        <v>-42677</v>
      </c>
      <c r="D23" s="57">
        <f t="shared" si="49"/>
        <v>-37457</v>
      </c>
      <c r="E23" s="57">
        <f t="shared" si="49"/>
        <v>-46769</v>
      </c>
      <c r="F23" s="57">
        <f t="shared" si="49"/>
        <v>-46769</v>
      </c>
      <c r="G23" s="57">
        <f t="shared" si="49"/>
        <v>-33586</v>
      </c>
      <c r="H23" s="57">
        <f t="shared" si="49"/>
        <v>-32276</v>
      </c>
      <c r="I23" s="57">
        <f t="shared" si="49"/>
        <v>-35065</v>
      </c>
      <c r="J23" s="57">
        <f t="shared" si="49"/>
        <v>-38658.948120000001</v>
      </c>
      <c r="K23" s="57">
        <f t="shared" si="49"/>
        <v>-38658.948120000001</v>
      </c>
      <c r="L23" s="57">
        <f t="shared" si="49"/>
        <v>-30844</v>
      </c>
      <c r="M23" s="57">
        <f t="shared" si="49"/>
        <v>-51117</v>
      </c>
      <c r="N23" s="57">
        <f t="shared" si="49"/>
        <v>-55199</v>
      </c>
      <c r="O23" s="57">
        <f t="shared" si="49"/>
        <v>-94084</v>
      </c>
      <c r="P23" s="57">
        <f t="shared" si="49"/>
        <v>-94084</v>
      </c>
      <c r="Q23" s="57">
        <f t="shared" si="49"/>
        <v>-87880</v>
      </c>
      <c r="R23" s="57">
        <f t="shared" si="49"/>
        <v>-107862</v>
      </c>
      <c r="S23" s="57">
        <f t="shared" si="49"/>
        <v>-109042</v>
      </c>
      <c r="T23" s="57">
        <f t="shared" si="49"/>
        <v>-98418</v>
      </c>
      <c r="U23" s="57">
        <f t="shared" si="49"/>
        <v>-98418</v>
      </c>
      <c r="V23" s="57">
        <f t="shared" si="49"/>
        <v>-96652</v>
      </c>
      <c r="W23" s="57">
        <f t="shared" si="49"/>
        <v>-80853</v>
      </c>
      <c r="X23" s="57">
        <f t="shared" si="49"/>
        <v>-86473</v>
      </c>
      <c r="Y23" s="57">
        <f t="shared" si="49"/>
        <v>-99410</v>
      </c>
      <c r="Z23" s="57">
        <f t="shared" si="49"/>
        <v>-99410</v>
      </c>
      <c r="AA23" s="57">
        <f t="shared" si="49"/>
        <v>-98138</v>
      </c>
      <c r="AB23" s="57">
        <f t="shared" si="49"/>
        <v>-98387</v>
      </c>
      <c r="AC23" s="57">
        <f t="shared" si="49"/>
        <v>-126928</v>
      </c>
      <c r="AD23" s="57">
        <f t="shared" si="49"/>
        <v>-123153</v>
      </c>
      <c r="AE23" s="57">
        <f t="shared" si="49"/>
        <v>-123153</v>
      </c>
      <c r="AF23" s="57">
        <f t="shared" si="49"/>
        <v>-114349</v>
      </c>
      <c r="AG23" s="57">
        <f t="shared" si="49"/>
        <v>-97535</v>
      </c>
      <c r="AH23" s="57">
        <f t="shared" si="49"/>
        <v>-95785</v>
      </c>
      <c r="AI23" s="57">
        <f t="shared" si="49"/>
        <v>-106049</v>
      </c>
      <c r="AJ23" s="57">
        <f t="shared" si="49"/>
        <v>-106049</v>
      </c>
      <c r="AK23" s="57">
        <f t="shared" si="49"/>
        <v>-97191</v>
      </c>
      <c r="AL23" s="57">
        <f t="shared" si="49"/>
        <v>-110847</v>
      </c>
      <c r="AM23" s="57">
        <f t="shared" si="49"/>
        <v>-93221</v>
      </c>
      <c r="AN23" s="57">
        <f t="shared" si="49"/>
        <v>-181745</v>
      </c>
      <c r="AO23" s="57">
        <f t="shared" si="49"/>
        <v>-181745</v>
      </c>
      <c r="AP23" s="57">
        <f t="shared" si="49"/>
        <v>-172112</v>
      </c>
      <c r="AQ23" s="57">
        <f t="shared" si="49"/>
        <v>-175501</v>
      </c>
      <c r="AR23" s="57">
        <f t="shared" si="49"/>
        <v>-172421</v>
      </c>
      <c r="AS23" s="57">
        <f t="shared" si="49"/>
        <v>-111418</v>
      </c>
      <c r="AT23" s="57">
        <f t="shared" si="49"/>
        <v>-111418</v>
      </c>
      <c r="AU23" s="57">
        <f t="shared" si="49"/>
        <v>-174253</v>
      </c>
      <c r="AV23" s="57">
        <f>SUM(AV24:AV25)</f>
        <v>-174253</v>
      </c>
      <c r="AW23" s="57">
        <f t="shared" ref="AW23:BF23" si="50">SUM(AW24:AW25)</f>
        <v>-175957</v>
      </c>
      <c r="AX23" s="57">
        <f t="shared" si="50"/>
        <v>-175957</v>
      </c>
      <c r="AY23" s="57">
        <f t="shared" si="50"/>
        <v>-189092</v>
      </c>
      <c r="AZ23" s="57">
        <f t="shared" si="50"/>
        <v>-189092</v>
      </c>
      <c r="BA23" s="57">
        <f t="shared" si="50"/>
        <v>-180784</v>
      </c>
      <c r="BB23" s="57">
        <f t="shared" si="50"/>
        <v>-180784</v>
      </c>
      <c r="BC23" s="57">
        <f t="shared" si="50"/>
        <v>-180784</v>
      </c>
      <c r="BD23" s="57">
        <f t="shared" si="50"/>
        <v>-180784</v>
      </c>
      <c r="BE23" s="57">
        <f t="shared" si="50"/>
        <v>-615959</v>
      </c>
      <c r="BF23" s="57">
        <f t="shared" si="50"/>
        <v>-601347</v>
      </c>
      <c r="BG23" s="57">
        <f t="shared" ref="BG23:BI23" si="51">SUM(BG24:BG25)</f>
        <v>-601347</v>
      </c>
      <c r="BH23" s="57">
        <f t="shared" si="51"/>
        <v>-547245</v>
      </c>
      <c r="BI23" s="57">
        <f t="shared" si="51"/>
        <v>-634269</v>
      </c>
      <c r="BJ23" s="57">
        <f t="shared" ref="BJ23:BK23" si="52">SUM(BJ24:BJ25)</f>
        <v>-634269</v>
      </c>
      <c r="BK23" s="57">
        <f t="shared" si="52"/>
        <v>-663892</v>
      </c>
      <c r="BL23" s="57">
        <f t="shared" ref="BL23" si="53">SUM(BL24:BL25)</f>
        <v>-509496</v>
      </c>
      <c r="BM23" s="57">
        <v>-568258</v>
      </c>
      <c r="BN23" s="57">
        <v>-534594</v>
      </c>
      <c r="BO23" s="57">
        <v>-534594</v>
      </c>
      <c r="BP23" s="57">
        <v>-284039</v>
      </c>
      <c r="BQ23" s="57">
        <v>-355286</v>
      </c>
      <c r="BR23" s="57">
        <v>-411486</v>
      </c>
      <c r="BS23" s="57">
        <v>-401873</v>
      </c>
      <c r="BT23" s="57">
        <v>-401873</v>
      </c>
      <c r="BU23" s="57">
        <v>-1060093</v>
      </c>
      <c r="BV23" s="57">
        <v>-1028025</v>
      </c>
      <c r="BW23" s="57">
        <v>-1092501</v>
      </c>
    </row>
    <row r="24" spans="1:75">
      <c r="A24" s="54" t="s">
        <v>104</v>
      </c>
      <c r="B24" s="55">
        <v>-28755</v>
      </c>
      <c r="C24" s="55">
        <v>-21998</v>
      </c>
      <c r="D24" s="55">
        <v>-17288</v>
      </c>
      <c r="E24" s="55">
        <v>-27370</v>
      </c>
      <c r="F24" s="55">
        <v>-27370</v>
      </c>
      <c r="G24" s="55">
        <v>-12813</v>
      </c>
      <c r="H24" s="55">
        <v>-12547</v>
      </c>
      <c r="I24" s="55">
        <v>-16270</v>
      </c>
      <c r="J24" s="55">
        <v>-20884.738539999998</v>
      </c>
      <c r="K24" s="55">
        <v>-20884.738539999998</v>
      </c>
      <c r="L24" s="55">
        <v>-14059</v>
      </c>
      <c r="M24" s="55">
        <v>-25548</v>
      </c>
      <c r="N24" s="55">
        <v>-30626</v>
      </c>
      <c r="O24" s="55">
        <v>-42843</v>
      </c>
      <c r="P24" s="55">
        <v>-42843</v>
      </c>
      <c r="Q24" s="55">
        <v>-41226</v>
      </c>
      <c r="R24" s="55">
        <v>-60763</v>
      </c>
      <c r="S24" s="55">
        <v>-66930</v>
      </c>
      <c r="T24" s="55">
        <v>-59835</v>
      </c>
      <c r="U24" s="55">
        <v>-59835</v>
      </c>
      <c r="V24" s="55">
        <v>-59680</v>
      </c>
      <c r="W24" s="55">
        <v>-49753</v>
      </c>
      <c r="X24" s="55">
        <v>-61249</v>
      </c>
      <c r="Y24" s="55">
        <v>-65081</v>
      </c>
      <c r="Z24" s="55">
        <v>-65081</v>
      </c>
      <c r="AA24" s="55">
        <v>-65718</v>
      </c>
      <c r="AB24" s="55">
        <v>-67946</v>
      </c>
      <c r="AC24" s="55">
        <v>-98422</v>
      </c>
      <c r="AD24" s="55">
        <v>-85336</v>
      </c>
      <c r="AE24" s="55">
        <v>-85336</v>
      </c>
      <c r="AF24" s="55">
        <v>-79799</v>
      </c>
      <c r="AG24" s="55">
        <v>-65642</v>
      </c>
      <c r="AH24" s="55">
        <v>-66424</v>
      </c>
      <c r="AI24" s="55">
        <v>-78970</v>
      </c>
      <c r="AJ24" s="55">
        <v>-78970</v>
      </c>
      <c r="AK24" s="55">
        <v>-72385</v>
      </c>
      <c r="AL24" s="55">
        <v>-88311</v>
      </c>
      <c r="AM24" s="55">
        <v>-72946</v>
      </c>
      <c r="AN24" s="55">
        <v>-163729</v>
      </c>
      <c r="AO24" s="55">
        <v>-163729</v>
      </c>
      <c r="AP24" s="55">
        <v>-156354</v>
      </c>
      <c r="AQ24" s="55">
        <v>-162002</v>
      </c>
      <c r="AR24" s="55">
        <v>-161180</v>
      </c>
      <c r="AS24" s="55">
        <v>-43978</v>
      </c>
      <c r="AT24" s="55">
        <v>-43978</v>
      </c>
      <c r="AU24" s="55">
        <v>-81827</v>
      </c>
      <c r="AV24" s="55">
        <v>-81827</v>
      </c>
      <c r="AW24" s="55">
        <v>-153533</v>
      </c>
      <c r="AX24" s="55">
        <v>-153533</v>
      </c>
      <c r="AY24" s="55">
        <v>-183678</v>
      </c>
      <c r="AZ24" s="55">
        <v>-183678</v>
      </c>
      <c r="BA24" s="55">
        <v>-158222</v>
      </c>
      <c r="BB24" s="55">
        <v>-158222</v>
      </c>
      <c r="BC24" s="55">
        <v>-158222</v>
      </c>
      <c r="BD24" s="55">
        <v>-158222</v>
      </c>
      <c r="BE24" s="55">
        <v>-307081</v>
      </c>
      <c r="BF24" s="55">
        <v>-292424</v>
      </c>
      <c r="BG24" s="55">
        <v>-292424</v>
      </c>
      <c r="BH24" s="55">
        <v>-440509</v>
      </c>
      <c r="BI24" s="55">
        <v>-239483</v>
      </c>
      <c r="BJ24" s="55">
        <v>-239483</v>
      </c>
      <c r="BK24" s="55">
        <v>-364786</v>
      </c>
      <c r="BL24" s="55">
        <v>-216587</v>
      </c>
      <c r="BM24" s="55">
        <v>-271040</v>
      </c>
      <c r="BN24" s="55">
        <v>-496861</v>
      </c>
      <c r="BO24" s="55">
        <v>-496861</v>
      </c>
      <c r="BP24" s="55">
        <v>-268463</v>
      </c>
      <c r="BQ24" s="55">
        <v>-345023</v>
      </c>
      <c r="BR24" s="55">
        <v>-401433</v>
      </c>
      <c r="BS24" s="55">
        <v>-392254</v>
      </c>
      <c r="BT24" s="55">
        <v>-392254</v>
      </c>
      <c r="BU24" s="55">
        <v>-663004</v>
      </c>
      <c r="BV24" s="55">
        <v>-642492</v>
      </c>
      <c r="BW24" s="55">
        <v>-1087400</v>
      </c>
    </row>
    <row r="25" spans="1:75">
      <c r="A25" s="54" t="s">
        <v>105</v>
      </c>
      <c r="B25" s="55">
        <v>-17052</v>
      </c>
      <c r="C25" s="55">
        <v>-20679</v>
      </c>
      <c r="D25" s="55">
        <v>-20169</v>
      </c>
      <c r="E25" s="55">
        <v>-19399</v>
      </c>
      <c r="F25" s="55">
        <v>-19399</v>
      </c>
      <c r="G25" s="55">
        <v>-20773</v>
      </c>
      <c r="H25" s="55">
        <v>-19729</v>
      </c>
      <c r="I25" s="55">
        <v>-18795</v>
      </c>
      <c r="J25" s="55">
        <v>-17774.209579999999</v>
      </c>
      <c r="K25" s="55">
        <v>-17774.209579999999</v>
      </c>
      <c r="L25" s="55">
        <v>-16785</v>
      </c>
      <c r="M25" s="55">
        <v>-25569</v>
      </c>
      <c r="N25" s="55">
        <v>-24573</v>
      </c>
      <c r="O25" s="55">
        <v>-51241</v>
      </c>
      <c r="P25" s="55">
        <v>-51241</v>
      </c>
      <c r="Q25" s="55">
        <v>-46654</v>
      </c>
      <c r="R25" s="55">
        <v>-47099</v>
      </c>
      <c r="S25" s="55">
        <v>-42112</v>
      </c>
      <c r="T25" s="55">
        <v>-38583</v>
      </c>
      <c r="U25" s="55">
        <v>-38583</v>
      </c>
      <c r="V25" s="55">
        <v>-36972</v>
      </c>
      <c r="W25" s="55">
        <v>-31100</v>
      </c>
      <c r="X25" s="55">
        <v>-25224</v>
      </c>
      <c r="Y25" s="55">
        <v>-34329</v>
      </c>
      <c r="Z25" s="55">
        <v>-34329</v>
      </c>
      <c r="AA25" s="55">
        <v>-32420</v>
      </c>
      <c r="AB25" s="55">
        <v>-30441</v>
      </c>
      <c r="AC25" s="55">
        <v>-28506</v>
      </c>
      <c r="AD25" s="55">
        <v>-37817</v>
      </c>
      <c r="AE25" s="55">
        <v>-37817</v>
      </c>
      <c r="AF25" s="55">
        <v>-34550</v>
      </c>
      <c r="AG25" s="55">
        <v>-31893</v>
      </c>
      <c r="AH25" s="55">
        <v>-29361</v>
      </c>
      <c r="AI25" s="55">
        <v>-27079</v>
      </c>
      <c r="AJ25" s="55">
        <v>-27079</v>
      </c>
      <c r="AK25" s="55">
        <v>-24806</v>
      </c>
      <c r="AL25" s="55">
        <v>-22536</v>
      </c>
      <c r="AM25" s="55">
        <v>-20275</v>
      </c>
      <c r="AN25" s="55">
        <v>-18016</v>
      </c>
      <c r="AO25" s="55">
        <v>-18016</v>
      </c>
      <c r="AP25" s="55">
        <v>-15758</v>
      </c>
      <c r="AQ25" s="55">
        <v>-13499</v>
      </c>
      <c r="AR25" s="55">
        <v>-11241</v>
      </c>
      <c r="AS25" s="55">
        <v>-67440</v>
      </c>
      <c r="AT25" s="55">
        <v>-67440</v>
      </c>
      <c r="AU25" s="55">
        <v>-92426</v>
      </c>
      <c r="AV25" s="55">
        <v>-92426</v>
      </c>
      <c r="AW25" s="55">
        <v>-22424</v>
      </c>
      <c r="AX25" s="55">
        <v>-22424</v>
      </c>
      <c r="AY25" s="55">
        <v>-5414</v>
      </c>
      <c r="AZ25" s="55">
        <v>-5414</v>
      </c>
      <c r="BA25" s="55">
        <v>-22562</v>
      </c>
      <c r="BB25" s="55">
        <v>-22562</v>
      </c>
      <c r="BC25" s="55">
        <v>-22562</v>
      </c>
      <c r="BD25" s="55">
        <v>-22562</v>
      </c>
      <c r="BE25" s="55">
        <v>-308878</v>
      </c>
      <c r="BF25" s="55">
        <v>-308923</v>
      </c>
      <c r="BG25" s="55">
        <v>-308923</v>
      </c>
      <c r="BH25" s="55">
        <v>-106736</v>
      </c>
      <c r="BI25" s="55">
        <v>-394786</v>
      </c>
      <c r="BJ25" s="55">
        <v>-394786</v>
      </c>
      <c r="BK25" s="55">
        <v>-299106</v>
      </c>
      <c r="BL25" s="55">
        <v>-292909</v>
      </c>
      <c r="BM25" s="55">
        <v>-297218</v>
      </c>
      <c r="BN25" s="55">
        <v>-37733</v>
      </c>
      <c r="BO25" s="55">
        <v>-37733</v>
      </c>
      <c r="BP25" s="55">
        <v>-15576</v>
      </c>
      <c r="BQ25" s="55">
        <v>-10263</v>
      </c>
      <c r="BR25" s="55">
        <v>-10053</v>
      </c>
      <c r="BS25" s="55">
        <v>-9619</v>
      </c>
      <c r="BT25" s="55">
        <v>-9619</v>
      </c>
      <c r="BU25" s="55">
        <v>-397089</v>
      </c>
      <c r="BV25" s="55">
        <v>-385533</v>
      </c>
      <c r="BW25" s="55">
        <v>-5101</v>
      </c>
    </row>
    <row r="26" spans="1:75" s="38" customFormat="1">
      <c r="A26" s="51" t="s">
        <v>166</v>
      </c>
      <c r="B26" s="52">
        <v>898</v>
      </c>
      <c r="C26" s="52">
        <v>6280</v>
      </c>
      <c r="D26" s="52">
        <v>-18703</v>
      </c>
      <c r="E26" s="52">
        <v>-33765</v>
      </c>
      <c r="F26" s="52">
        <v>-33765</v>
      </c>
      <c r="G26" s="52">
        <v>153707</v>
      </c>
      <c r="H26" s="52">
        <v>167063</v>
      </c>
      <c r="I26" s="52">
        <v>143934</v>
      </c>
      <c r="J26" s="52">
        <v>134890.65114604501</v>
      </c>
      <c r="K26" s="52">
        <v>134890.65114604501</v>
      </c>
      <c r="L26" s="52">
        <v>135897</v>
      </c>
      <c r="M26" s="52">
        <v>154702</v>
      </c>
      <c r="N26" s="52">
        <v>120406</v>
      </c>
      <c r="O26" s="52">
        <v>108070</v>
      </c>
      <c r="P26" s="52">
        <v>108070</v>
      </c>
      <c r="Q26" s="52">
        <v>125426</v>
      </c>
      <c r="R26" s="52">
        <v>106549</v>
      </c>
      <c r="S26" s="52">
        <v>90738</v>
      </c>
      <c r="T26" s="52">
        <v>87273</v>
      </c>
      <c r="U26" s="52">
        <v>87273</v>
      </c>
      <c r="V26" s="52">
        <v>110901</v>
      </c>
      <c r="W26" s="52">
        <v>78343</v>
      </c>
      <c r="X26" s="52">
        <v>89383</v>
      </c>
      <c r="Y26" s="52">
        <v>100975</v>
      </c>
      <c r="Z26" s="52">
        <v>100975</v>
      </c>
      <c r="AA26" s="52">
        <v>112011</v>
      </c>
      <c r="AB26" s="52">
        <v>77924</v>
      </c>
      <c r="AC26" s="52">
        <v>66558</v>
      </c>
      <c r="AD26" s="52">
        <v>102609</v>
      </c>
      <c r="AE26" s="52">
        <v>102609</v>
      </c>
      <c r="AF26" s="52">
        <v>134809</v>
      </c>
      <c r="AG26" s="52">
        <v>126229</v>
      </c>
      <c r="AH26" s="52">
        <v>125806</v>
      </c>
      <c r="AI26" s="52">
        <v>136795</v>
      </c>
      <c r="AJ26" s="52">
        <v>136795</v>
      </c>
      <c r="AK26" s="52">
        <v>195506</v>
      </c>
      <c r="AL26" s="52">
        <v>199268</v>
      </c>
      <c r="AM26" s="52">
        <v>125033</v>
      </c>
      <c r="AN26" s="52">
        <v>156175</v>
      </c>
      <c r="AO26" s="52">
        <v>156175</v>
      </c>
      <c r="AP26" s="52">
        <v>161226</v>
      </c>
      <c r="AQ26" s="52">
        <v>107671</v>
      </c>
      <c r="AR26" s="52">
        <v>111324</v>
      </c>
      <c r="AS26" s="52">
        <v>124383</v>
      </c>
      <c r="AT26" s="52">
        <v>124383</v>
      </c>
      <c r="AU26" s="52">
        <v>125502</v>
      </c>
      <c r="AV26" s="52">
        <v>125502</v>
      </c>
      <c r="AW26" s="52">
        <v>81178</v>
      </c>
      <c r="AX26" s="52">
        <v>81178</v>
      </c>
      <c r="AY26" s="52">
        <v>86252</v>
      </c>
      <c r="AZ26" s="52">
        <v>86252</v>
      </c>
      <c r="BA26" s="52">
        <v>96899</v>
      </c>
      <c r="BB26" s="52">
        <v>96899</v>
      </c>
      <c r="BC26" s="52">
        <v>96899</v>
      </c>
      <c r="BD26" s="52">
        <v>96899</v>
      </c>
      <c r="BE26" s="52">
        <v>3222</v>
      </c>
      <c r="BF26" s="52">
        <v>-35728</v>
      </c>
      <c r="BG26" s="52">
        <v>-35728</v>
      </c>
      <c r="BH26" s="52">
        <v>19000</v>
      </c>
      <c r="BI26" s="52">
        <v>-73104</v>
      </c>
      <c r="BJ26" s="52">
        <v>-73104</v>
      </c>
      <c r="BK26" s="52">
        <v>-93146</v>
      </c>
      <c r="BL26" s="52">
        <v>-123575</v>
      </c>
      <c r="BM26" s="52">
        <v>-271053</v>
      </c>
      <c r="BN26" s="52">
        <v>-272035</v>
      </c>
      <c r="BO26" s="52">
        <v>-272035</v>
      </c>
      <c r="BP26" s="52">
        <v>426270</v>
      </c>
      <c r="BQ26" s="52">
        <v>359961</v>
      </c>
      <c r="BR26" s="52">
        <v>134636</v>
      </c>
      <c r="BS26" s="52">
        <v>74561</v>
      </c>
      <c r="BT26" s="52">
        <v>74561</v>
      </c>
      <c r="BU26" s="52">
        <v>-277025</v>
      </c>
      <c r="BV26" s="52">
        <v>-345987</v>
      </c>
      <c r="BW26" s="52">
        <v>-448935</v>
      </c>
    </row>
    <row r="27" spans="1:75">
      <c r="A27" s="6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</row>
    <row r="28" spans="1:75" ht="99">
      <c r="A28" s="5" t="s">
        <v>188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</row>
    <row r="29" spans="1:75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</row>
    <row r="30" spans="1: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75" ht="24.95" customHeight="1">
      <c r="A31" s="35" t="s">
        <v>6</v>
      </c>
      <c r="B31" s="27" t="s">
        <v>13</v>
      </c>
      <c r="C31" s="27" t="s">
        <v>14</v>
      </c>
      <c r="D31" s="27" t="s">
        <v>15</v>
      </c>
      <c r="E31" s="27" t="s">
        <v>16</v>
      </c>
      <c r="F31" s="27">
        <v>2010</v>
      </c>
      <c r="G31" s="27" t="s">
        <v>17</v>
      </c>
      <c r="H31" s="27" t="s">
        <v>18</v>
      </c>
      <c r="I31" s="27" t="s">
        <v>19</v>
      </c>
      <c r="J31" s="27" t="s">
        <v>20</v>
      </c>
      <c r="K31" s="27">
        <v>2011</v>
      </c>
      <c r="L31" s="27" t="s">
        <v>21</v>
      </c>
      <c r="M31" s="27" t="s">
        <v>22</v>
      </c>
      <c r="N31" s="27" t="s">
        <v>23</v>
      </c>
      <c r="O31" s="27" t="s">
        <v>24</v>
      </c>
      <c r="P31" s="27">
        <v>2012</v>
      </c>
      <c r="Q31" s="27" t="s">
        <v>25</v>
      </c>
      <c r="R31" s="27" t="s">
        <v>26</v>
      </c>
      <c r="S31" s="27" t="s">
        <v>27</v>
      </c>
      <c r="T31" s="27" t="s">
        <v>28</v>
      </c>
      <c r="U31" s="27">
        <v>2013</v>
      </c>
      <c r="V31" s="27" t="s">
        <v>29</v>
      </c>
      <c r="W31" s="27" t="s">
        <v>30</v>
      </c>
      <c r="X31" s="27" t="s">
        <v>31</v>
      </c>
      <c r="Y31" s="27" t="s">
        <v>32</v>
      </c>
      <c r="Z31" s="27">
        <v>2014</v>
      </c>
      <c r="AA31" s="27" t="s">
        <v>33</v>
      </c>
      <c r="AB31" s="27" t="s">
        <v>34</v>
      </c>
      <c r="AC31" s="27" t="s">
        <v>35</v>
      </c>
      <c r="AD31" s="27" t="s">
        <v>4</v>
      </c>
      <c r="AE31" s="27">
        <v>2015</v>
      </c>
      <c r="AF31" s="27" t="s">
        <v>36</v>
      </c>
      <c r="AG31" s="27" t="s">
        <v>37</v>
      </c>
      <c r="AH31" s="27" t="s">
        <v>38</v>
      </c>
      <c r="AI31" s="27" t="s">
        <v>5</v>
      </c>
      <c r="AJ31" s="27">
        <v>2016</v>
      </c>
      <c r="AK31" s="27" t="s">
        <v>106</v>
      </c>
      <c r="AL31" s="27" t="s">
        <v>121</v>
      </c>
      <c r="AM31" s="27" t="s">
        <v>125</v>
      </c>
      <c r="AN31" s="27" t="s">
        <v>127</v>
      </c>
      <c r="AO31" s="27">
        <v>2017</v>
      </c>
      <c r="AP31" s="27" t="s">
        <v>128</v>
      </c>
      <c r="AQ31" s="27" t="s">
        <v>132</v>
      </c>
      <c r="AR31" s="27" t="s">
        <v>143</v>
      </c>
      <c r="AS31" s="27" t="s">
        <v>144</v>
      </c>
      <c r="AT31" s="27">
        <v>2018</v>
      </c>
      <c r="AU31" s="27" t="s">
        <v>159</v>
      </c>
      <c r="AV31" s="144" t="s">
        <v>161</v>
      </c>
      <c r="AW31" s="27" t="s">
        <v>162</v>
      </c>
      <c r="AX31" s="144" t="s">
        <v>163</v>
      </c>
      <c r="AY31" s="27" t="s">
        <v>167</v>
      </c>
      <c r="AZ31" s="144" t="s">
        <v>168</v>
      </c>
      <c r="BA31" s="27" t="s">
        <v>170</v>
      </c>
      <c r="BB31" s="144" t="s">
        <v>171</v>
      </c>
      <c r="BC31" s="144">
        <v>2019</v>
      </c>
      <c r="BD31" s="144" t="s">
        <v>172</v>
      </c>
      <c r="BE31" s="27" t="s">
        <v>173</v>
      </c>
      <c r="BF31" s="144" t="s">
        <v>180</v>
      </c>
      <c r="BG31" s="144" t="s">
        <v>181</v>
      </c>
      <c r="BH31" s="144" t="s">
        <v>182</v>
      </c>
      <c r="BI31" s="144" t="s">
        <v>192</v>
      </c>
      <c r="BJ31" s="144" t="s">
        <v>193</v>
      </c>
      <c r="BK31" s="144" t="s">
        <v>198</v>
      </c>
      <c r="BL31" s="144" t="s">
        <v>201</v>
      </c>
      <c r="BM31" s="144" t="s">
        <v>210</v>
      </c>
      <c r="BN31" s="144" t="s">
        <v>212</v>
      </c>
      <c r="BO31" s="144" t="s">
        <v>214</v>
      </c>
      <c r="BP31" s="144" t="s">
        <v>218</v>
      </c>
      <c r="BQ31" s="144" t="s">
        <v>224</v>
      </c>
      <c r="BR31" s="144" t="s">
        <v>227</v>
      </c>
      <c r="BS31" s="144" t="s">
        <v>231</v>
      </c>
      <c r="BT31" s="144" t="s">
        <v>232</v>
      </c>
      <c r="BU31" s="144" t="str">
        <f>BU1</f>
        <v>1T23 Ajustado</v>
      </c>
      <c r="BV31" s="144" t="str">
        <f>BV1</f>
        <v>2T23 Ajustado</v>
      </c>
      <c r="BW31" s="144" t="str">
        <f>BW1</f>
        <v>3T23 Ajustado</v>
      </c>
    </row>
    <row r="32" spans="1:75">
      <c r="A32" s="65" t="s">
        <v>7</v>
      </c>
      <c r="B32" s="66">
        <v>1240.8800000000001</v>
      </c>
      <c r="C32" s="66">
        <v>1312.1769999999999</v>
      </c>
      <c r="D32" s="66">
        <v>1892.7180000000001</v>
      </c>
      <c r="E32" s="66">
        <v>1863</v>
      </c>
      <c r="F32" s="66">
        <v>6308.7749999999996</v>
      </c>
      <c r="G32" s="66">
        <v>1431.69</v>
      </c>
      <c r="H32" s="66">
        <v>1562.1130000000001</v>
      </c>
      <c r="I32" s="66">
        <v>2212.6637800000003</v>
      </c>
      <c r="J32" s="66">
        <v>2326.3362199999997</v>
      </c>
      <c r="K32" s="66">
        <v>7532.8029999999999</v>
      </c>
      <c r="L32" s="66">
        <v>1712.9580000000001</v>
      </c>
      <c r="M32" s="66">
        <v>1906.902</v>
      </c>
      <c r="N32" s="66">
        <v>2650.1219999999998</v>
      </c>
      <c r="O32" s="66">
        <v>2710.317</v>
      </c>
      <c r="P32" s="66">
        <v>8980.2989999999991</v>
      </c>
      <c r="Q32" s="66">
        <v>1992.4069999999999</v>
      </c>
      <c r="R32" s="66">
        <v>2297.3519999999999</v>
      </c>
      <c r="S32" s="66">
        <v>2804.5259999999998</v>
      </c>
      <c r="T32" s="66">
        <v>2796.3510000000001</v>
      </c>
      <c r="U32" s="66">
        <v>9890.6360000000004</v>
      </c>
      <c r="V32" s="66">
        <v>2058.1390000000001</v>
      </c>
      <c r="W32" s="66">
        <v>2519.0329999999999</v>
      </c>
      <c r="X32" s="66">
        <v>2978.6619999999989</v>
      </c>
      <c r="Y32" s="66">
        <v>3065.971</v>
      </c>
      <c r="Z32" s="66">
        <v>10621.804999999998</v>
      </c>
      <c r="AA32" s="66">
        <v>2226.215083</v>
      </c>
      <c r="AB32" s="66">
        <v>2380.4089269999995</v>
      </c>
      <c r="AC32" s="66">
        <v>2926.4634999999998</v>
      </c>
      <c r="AD32" s="66">
        <v>2885.252</v>
      </c>
      <c r="AE32" s="66">
        <v>10418.33951</v>
      </c>
      <c r="AF32" s="66">
        <v>2356.0535427674977</v>
      </c>
      <c r="AG32" s="66">
        <v>2500.8685605368651</v>
      </c>
      <c r="AH32" s="66">
        <v>3230.7488139718562</v>
      </c>
      <c r="AI32" s="66">
        <v>3093.1442251220396</v>
      </c>
      <c r="AJ32" s="66">
        <v>11180.81514239826</v>
      </c>
      <c r="AK32" s="66">
        <v>2559.6549908582683</v>
      </c>
      <c r="AL32" s="66">
        <v>2505.6024783617677</v>
      </c>
      <c r="AM32" s="66">
        <v>3414.2903567853882</v>
      </c>
      <c r="AN32" s="66">
        <v>3652.6689041988811</v>
      </c>
      <c r="AO32" s="66">
        <v>12132</v>
      </c>
      <c r="AP32" s="66">
        <v>2741.7578105439347</v>
      </c>
      <c r="AQ32" s="66">
        <v>3074.7745562126102</v>
      </c>
      <c r="AR32" s="66">
        <v>3710</v>
      </c>
      <c r="AS32" s="66">
        <v>3980.4911716595893</v>
      </c>
      <c r="AT32" s="66">
        <v>13506.646305810504</v>
      </c>
      <c r="AU32" s="66">
        <v>3153.2501101755302</v>
      </c>
      <c r="AV32" s="66">
        <v>3153.2501101755302</v>
      </c>
      <c r="AW32" s="66">
        <v>3185.18818492426</v>
      </c>
      <c r="AX32" s="66">
        <v>3185.18818492426</v>
      </c>
      <c r="AY32" s="66">
        <v>3841.6507065796136</v>
      </c>
      <c r="AZ32" s="66">
        <v>3841.6507065796136</v>
      </c>
      <c r="BA32" s="66">
        <v>4024.4975298157547</v>
      </c>
      <c r="BB32" s="66">
        <v>4024.4975298157547</v>
      </c>
      <c r="BC32" s="66">
        <v>14204.586531495159</v>
      </c>
      <c r="BD32" s="66">
        <v>14204.586531495159</v>
      </c>
      <c r="BE32" s="66">
        <v>2774.2189609355878</v>
      </c>
      <c r="BF32" s="66">
        <v>1078.9099308151328</v>
      </c>
      <c r="BG32" s="66">
        <v>1078.9099308151328</v>
      </c>
      <c r="BH32" s="66">
        <v>3564.409129645589</v>
      </c>
      <c r="BI32" s="66">
        <v>5497.0525265954993</v>
      </c>
      <c r="BJ32" s="66">
        <v>13031.85454799181</v>
      </c>
      <c r="BK32" s="66">
        <v>3362.682481211059</v>
      </c>
      <c r="BL32" s="66">
        <v>3261.8597520442954</v>
      </c>
      <c r="BM32" s="66">
        <v>5029.9509912956419</v>
      </c>
      <c r="BN32" s="66">
        <v>6779.6242362482462</v>
      </c>
      <c r="BO32" s="66">
        <v>18434.117460799243</v>
      </c>
      <c r="BP32" s="66">
        <v>4716.8974179938396</v>
      </c>
      <c r="BQ32" s="66">
        <v>4263.114426198088</v>
      </c>
      <c r="BR32" s="66">
        <v>5758.3530918896395</v>
      </c>
      <c r="BS32" s="66">
        <v>6548.9786908110154</v>
      </c>
      <c r="BT32" s="66">
        <v>21287.343626892583</v>
      </c>
      <c r="BU32" s="66">
        <v>4594.5515734860019</v>
      </c>
      <c r="BV32" s="66">
        <v>4407.84663161563</v>
      </c>
      <c r="BW32" s="66">
        <v>5392.6826024130614</v>
      </c>
    </row>
    <row r="33" spans="1:75">
      <c r="A33" s="67" t="s">
        <v>8</v>
      </c>
      <c r="B33" s="66">
        <v>70.090999999999994</v>
      </c>
      <c r="C33" s="66">
        <v>66.070999999999998</v>
      </c>
      <c r="D33" s="66">
        <v>95.046000000000006</v>
      </c>
      <c r="E33" s="66">
        <v>181.89500000000001</v>
      </c>
      <c r="F33" s="66">
        <v>413.10299999999995</v>
      </c>
      <c r="G33" s="66">
        <v>79.504999999999995</v>
      </c>
      <c r="H33" s="66">
        <v>102.642</v>
      </c>
      <c r="I33" s="66">
        <v>129.46700000000001</v>
      </c>
      <c r="J33" s="66">
        <v>161.82</v>
      </c>
      <c r="K33" s="66">
        <v>473.43400000000003</v>
      </c>
      <c r="L33" s="66">
        <v>105.17700000000001</v>
      </c>
      <c r="M33" s="66">
        <v>124.785</v>
      </c>
      <c r="N33" s="66">
        <v>133.631</v>
      </c>
      <c r="O33" s="66">
        <v>188.53800000000001</v>
      </c>
      <c r="P33" s="66">
        <v>552.13099999999997</v>
      </c>
      <c r="Q33" s="66">
        <v>135.78399999999999</v>
      </c>
      <c r="R33" s="66">
        <v>128.08000000000001</v>
      </c>
      <c r="S33" s="66">
        <v>183.30799999999999</v>
      </c>
      <c r="T33" s="66">
        <v>189.678</v>
      </c>
      <c r="U33" s="66">
        <v>636.85</v>
      </c>
      <c r="V33" s="66">
        <v>162.137</v>
      </c>
      <c r="W33" s="66">
        <v>161.126</v>
      </c>
      <c r="X33" s="66">
        <v>233.08099999999993</v>
      </c>
      <c r="Y33" s="66">
        <v>270.73699999999997</v>
      </c>
      <c r="Z33" s="66">
        <v>827.0809999999999</v>
      </c>
      <c r="AA33" s="66">
        <v>186.55799999999999</v>
      </c>
      <c r="AB33" s="66">
        <v>226.91200000000001</v>
      </c>
      <c r="AC33" s="66">
        <v>247.01999999999998</v>
      </c>
      <c r="AD33" s="66">
        <v>236.51400000000001</v>
      </c>
      <c r="AE33" s="66">
        <v>897.00400000000002</v>
      </c>
      <c r="AF33" s="66">
        <v>195.50687113510588</v>
      </c>
      <c r="AG33" s="66">
        <v>272.182853931002</v>
      </c>
      <c r="AH33" s="66">
        <v>284.30480947457022</v>
      </c>
      <c r="AI33" s="66">
        <v>345.08333541683407</v>
      </c>
      <c r="AJ33" s="66">
        <v>1097.0778699575121</v>
      </c>
      <c r="AK33" s="66">
        <v>266.90915330145157</v>
      </c>
      <c r="AL33" s="66">
        <v>278.66549289048584</v>
      </c>
      <c r="AM33" s="66">
        <v>353.16211520492118</v>
      </c>
      <c r="AN33" s="66">
        <v>358.27454379111254</v>
      </c>
      <c r="AO33" s="66">
        <v>1257</v>
      </c>
      <c r="AP33" s="66">
        <v>357.95391156689357</v>
      </c>
      <c r="AQ33" s="66">
        <v>307.59730821817334</v>
      </c>
      <c r="AR33" s="66">
        <v>345</v>
      </c>
      <c r="AS33" s="66">
        <v>509.21905760292509</v>
      </c>
      <c r="AT33" s="66">
        <v>1519.9934645656144</v>
      </c>
      <c r="AU33" s="66">
        <v>376.10830079724201</v>
      </c>
      <c r="AV33" s="66">
        <v>376.10830079724201</v>
      </c>
      <c r="AW33" s="66">
        <v>436.39273349479703</v>
      </c>
      <c r="AX33" s="66">
        <v>436.39273349479703</v>
      </c>
      <c r="AY33" s="66">
        <v>449.15325210635478</v>
      </c>
      <c r="AZ33" s="66">
        <v>449.15325210635478</v>
      </c>
      <c r="BA33" s="66">
        <v>462.12383241148035</v>
      </c>
      <c r="BB33" s="66">
        <v>462.12383241148035</v>
      </c>
      <c r="BC33" s="66">
        <v>1723.7781188098743</v>
      </c>
      <c r="BD33" s="66">
        <v>1723.7781188098743</v>
      </c>
      <c r="BE33" s="66">
        <v>295.79071613703837</v>
      </c>
      <c r="BF33" s="66">
        <v>185.43261186089907</v>
      </c>
      <c r="BG33" s="66">
        <v>185.43261186089907</v>
      </c>
      <c r="BH33" s="66">
        <v>357.4676294045218</v>
      </c>
      <c r="BI33" s="66">
        <v>535.0293863020654</v>
      </c>
      <c r="BJ33" s="66">
        <v>1373.7203437045246</v>
      </c>
      <c r="BK33" s="66">
        <v>399.94289194988255</v>
      </c>
      <c r="BL33" s="66">
        <v>363.48153330188859</v>
      </c>
      <c r="BM33" s="66">
        <v>483.65058165542041</v>
      </c>
      <c r="BN33" s="66">
        <v>950.23821843801318</v>
      </c>
      <c r="BO33" s="66">
        <v>2197.3132253452045</v>
      </c>
      <c r="BP33" s="66">
        <v>730.15933772638368</v>
      </c>
      <c r="BQ33" s="66">
        <v>686.02035658672219</v>
      </c>
      <c r="BR33" s="66">
        <v>826.23825447246872</v>
      </c>
      <c r="BS33" s="66">
        <v>797.99774670942975</v>
      </c>
      <c r="BT33" s="66">
        <v>3040.415695495004</v>
      </c>
      <c r="BU33" s="66">
        <v>672.82592900696875</v>
      </c>
      <c r="BV33" s="66">
        <v>762.79348501232641</v>
      </c>
      <c r="BW33" s="66">
        <v>771.41799366196778</v>
      </c>
    </row>
    <row r="34" spans="1:75">
      <c r="A34" s="67" t="s">
        <v>194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>
        <v>633.30167817545362</v>
      </c>
      <c r="BJ34" s="66">
        <v>934.52180684552104</v>
      </c>
      <c r="BK34" s="66">
        <v>713.34097419964746</v>
      </c>
      <c r="BL34" s="66">
        <v>961.85275188715002</v>
      </c>
      <c r="BM34" s="66">
        <v>1223.7371710839891</v>
      </c>
      <c r="BN34" s="66">
        <v>1705.2168007943271</v>
      </c>
      <c r="BO34" s="66">
        <v>4604.1476979651143</v>
      </c>
      <c r="BP34" s="66">
        <v>1540.1006891432348</v>
      </c>
      <c r="BQ34" s="66">
        <v>1595.2307453599781</v>
      </c>
      <c r="BR34" s="66">
        <v>2218.4523957138249</v>
      </c>
      <c r="BS34" s="66">
        <v>2754.8879996325177</v>
      </c>
      <c r="BT34" s="66">
        <v>8108.6718298495562</v>
      </c>
      <c r="BU34" s="66">
        <v>2098.4135485870279</v>
      </c>
      <c r="BV34" s="66">
        <v>2066.380770472033</v>
      </c>
      <c r="BW34" s="66">
        <v>2256.4862679381872</v>
      </c>
    </row>
    <row r="35" spans="1:75">
      <c r="A35" s="67" t="s">
        <v>9</v>
      </c>
      <c r="B35" s="66">
        <v>1299</v>
      </c>
      <c r="C35" s="66">
        <v>1430</v>
      </c>
      <c r="D35" s="66">
        <v>1531</v>
      </c>
      <c r="E35" s="66">
        <v>1641</v>
      </c>
      <c r="F35" s="66">
        <v>1641</v>
      </c>
      <c r="G35" s="66">
        <v>1587</v>
      </c>
      <c r="H35" s="66">
        <v>1755</v>
      </c>
      <c r="I35" s="66">
        <v>1746</v>
      </c>
      <c r="J35" s="66">
        <v>1879</v>
      </c>
      <c r="K35" s="66">
        <v>1879</v>
      </c>
      <c r="L35" s="66">
        <v>1952</v>
      </c>
      <c r="M35" s="66">
        <v>2041</v>
      </c>
      <c r="N35" s="66">
        <v>2105</v>
      </c>
      <c r="O35" s="66">
        <v>2058</v>
      </c>
      <c r="P35" s="66">
        <v>2058</v>
      </c>
      <c r="Q35" s="66">
        <v>2105</v>
      </c>
      <c r="R35" s="66">
        <v>2014</v>
      </c>
      <c r="S35" s="66">
        <v>2007</v>
      </c>
      <c r="T35" s="66">
        <v>1946</v>
      </c>
      <c r="U35" s="66">
        <v>1946</v>
      </c>
      <c r="V35" s="66">
        <v>2022</v>
      </c>
      <c r="W35" s="66">
        <v>2062</v>
      </c>
      <c r="X35" s="66">
        <v>2044</v>
      </c>
      <c r="Y35" s="66">
        <v>2091</v>
      </c>
      <c r="Z35" s="66">
        <v>2091</v>
      </c>
      <c r="AA35" s="66">
        <v>2192</v>
      </c>
      <c r="AB35" s="66">
        <v>2193</v>
      </c>
      <c r="AC35" s="66">
        <v>2124</v>
      </c>
      <c r="AD35" s="66">
        <v>2106</v>
      </c>
      <c r="AE35" s="66">
        <v>2106</v>
      </c>
      <c r="AF35" s="66">
        <v>2200</v>
      </c>
      <c r="AG35" s="66">
        <v>2208</v>
      </c>
      <c r="AH35" s="66">
        <v>2206</v>
      </c>
      <c r="AI35" s="66">
        <v>2233</v>
      </c>
      <c r="AJ35" s="66">
        <v>2233</v>
      </c>
      <c r="AK35" s="66">
        <v>2307</v>
      </c>
      <c r="AL35" s="66">
        <v>2337</v>
      </c>
      <c r="AM35" s="66">
        <v>2355</v>
      </c>
      <c r="AN35" s="66">
        <v>2405</v>
      </c>
      <c r="AO35" s="66">
        <v>2405</v>
      </c>
      <c r="AP35" s="66">
        <v>2419</v>
      </c>
      <c r="AQ35" s="66">
        <v>2468</v>
      </c>
      <c r="AR35" s="66">
        <v>2520</v>
      </c>
      <c r="AS35" s="66">
        <v>2437</v>
      </c>
      <c r="AT35" s="66">
        <v>2437</v>
      </c>
      <c r="AU35" s="66">
        <v>2477</v>
      </c>
      <c r="AV35" s="66">
        <v>2477</v>
      </c>
      <c r="AW35" s="66">
        <v>2515</v>
      </c>
      <c r="AX35" s="66">
        <v>2515</v>
      </c>
      <c r="AY35" s="66">
        <v>2463</v>
      </c>
      <c r="AZ35" s="66">
        <v>2463</v>
      </c>
      <c r="BA35" s="66">
        <v>2465</v>
      </c>
      <c r="BB35" s="66">
        <v>2465</v>
      </c>
      <c r="BC35" s="66">
        <v>2465</v>
      </c>
      <c r="BD35" s="66">
        <v>2465</v>
      </c>
      <c r="BE35" s="66">
        <v>2596</v>
      </c>
      <c r="BF35" s="66">
        <v>2029</v>
      </c>
      <c r="BG35" s="66">
        <v>2029</v>
      </c>
      <c r="BH35" s="66">
        <v>2287</v>
      </c>
      <c r="BI35" s="66">
        <v>2260</v>
      </c>
      <c r="BJ35" s="66">
        <v>2260</v>
      </c>
      <c r="BK35" s="66">
        <v>3730</v>
      </c>
      <c r="BL35" s="66">
        <v>3923</v>
      </c>
      <c r="BM35" s="66">
        <v>4388</v>
      </c>
      <c r="BN35" s="66">
        <v>5276</v>
      </c>
      <c r="BO35" s="66">
        <v>5276</v>
      </c>
      <c r="BP35" s="66">
        <v>5380</v>
      </c>
      <c r="BQ35" s="66">
        <v>6559</v>
      </c>
      <c r="BR35" s="66">
        <v>6983</v>
      </c>
      <c r="BS35" s="66">
        <v>7450</v>
      </c>
      <c r="BT35" s="66">
        <v>7450</v>
      </c>
      <c r="BU35" s="66">
        <v>7553</v>
      </c>
      <c r="BV35" s="66">
        <v>7449</v>
      </c>
      <c r="BW35" s="66">
        <v>7776</v>
      </c>
    </row>
    <row r="36" spans="1:75">
      <c r="A36" s="67" t="s">
        <v>10</v>
      </c>
      <c r="B36" s="66">
        <v>274</v>
      </c>
      <c r="C36" s="66">
        <v>280</v>
      </c>
      <c r="D36" s="66">
        <v>287</v>
      </c>
      <c r="E36" s="66">
        <v>303</v>
      </c>
      <c r="F36" s="66">
        <v>303</v>
      </c>
      <c r="G36" s="66">
        <v>303</v>
      </c>
      <c r="H36" s="66">
        <v>307</v>
      </c>
      <c r="I36" s="66">
        <v>318</v>
      </c>
      <c r="J36" s="66">
        <v>341</v>
      </c>
      <c r="K36" s="66">
        <v>341</v>
      </c>
      <c r="L36" s="66">
        <v>345</v>
      </c>
      <c r="M36" s="66">
        <v>359</v>
      </c>
      <c r="N36" s="66">
        <v>377</v>
      </c>
      <c r="O36" s="66">
        <v>399</v>
      </c>
      <c r="P36" s="66">
        <v>399</v>
      </c>
      <c r="Q36" s="66">
        <v>400</v>
      </c>
      <c r="R36" s="66">
        <v>417</v>
      </c>
      <c r="S36" s="66">
        <v>429</v>
      </c>
      <c r="T36" s="66">
        <v>458</v>
      </c>
      <c r="U36" s="66">
        <v>458</v>
      </c>
      <c r="V36" s="66">
        <v>461</v>
      </c>
      <c r="W36" s="66">
        <v>468</v>
      </c>
      <c r="X36" s="66">
        <v>488</v>
      </c>
      <c r="Y36" s="66">
        <v>516</v>
      </c>
      <c r="Z36" s="66">
        <v>516</v>
      </c>
      <c r="AA36" s="66">
        <v>514</v>
      </c>
      <c r="AB36" s="66">
        <v>517</v>
      </c>
      <c r="AC36" s="66">
        <v>525</v>
      </c>
      <c r="AD36" s="66">
        <v>543</v>
      </c>
      <c r="AE36" s="66">
        <v>543</v>
      </c>
      <c r="AF36" s="66">
        <v>543</v>
      </c>
      <c r="AG36" s="66">
        <v>544</v>
      </c>
      <c r="AH36" s="66">
        <v>544</v>
      </c>
      <c r="AI36" s="66">
        <v>565</v>
      </c>
      <c r="AJ36" s="66">
        <v>565</v>
      </c>
      <c r="AK36" s="66">
        <v>562</v>
      </c>
      <c r="AL36" s="66">
        <v>567</v>
      </c>
      <c r="AM36" s="66">
        <v>576</v>
      </c>
      <c r="AN36" s="66">
        <v>618</v>
      </c>
      <c r="AO36" s="66">
        <v>618</v>
      </c>
      <c r="AP36" s="66">
        <v>625</v>
      </c>
      <c r="AQ36" s="66">
        <v>636</v>
      </c>
      <c r="AR36" s="66">
        <v>649</v>
      </c>
      <c r="AS36" s="66">
        <v>685</v>
      </c>
      <c r="AT36" s="66">
        <v>685</v>
      </c>
      <c r="AU36" s="66">
        <v>690</v>
      </c>
      <c r="AV36" s="66">
        <v>690</v>
      </c>
      <c r="AW36" s="66">
        <v>696</v>
      </c>
      <c r="AX36" s="66">
        <v>696</v>
      </c>
      <c r="AY36" s="66">
        <v>715</v>
      </c>
      <c r="AZ36" s="66">
        <v>715</v>
      </c>
      <c r="BA36" s="66">
        <v>752</v>
      </c>
      <c r="BB36" s="66">
        <v>752</v>
      </c>
      <c r="BC36" s="66">
        <v>752</v>
      </c>
      <c r="BD36" s="66">
        <v>752</v>
      </c>
      <c r="BE36" s="66">
        <v>754</v>
      </c>
      <c r="BF36" s="66">
        <v>741</v>
      </c>
      <c r="BG36" s="66">
        <v>741</v>
      </c>
      <c r="BH36" s="66">
        <v>735</v>
      </c>
      <c r="BI36" s="66">
        <v>901</v>
      </c>
      <c r="BJ36" s="66">
        <v>901</v>
      </c>
      <c r="BK36" s="66">
        <v>893</v>
      </c>
      <c r="BL36" s="66">
        <v>900</v>
      </c>
      <c r="BM36" s="66">
        <v>894</v>
      </c>
      <c r="BN36" s="66">
        <v>941</v>
      </c>
      <c r="BO36" s="66">
        <v>941</v>
      </c>
      <c r="BP36" s="66">
        <v>925</v>
      </c>
      <c r="BQ36" s="66">
        <v>950</v>
      </c>
      <c r="BR36" s="66">
        <v>963</v>
      </c>
      <c r="BS36" s="66">
        <v>1013</v>
      </c>
      <c r="BT36" s="66">
        <v>1013</v>
      </c>
      <c r="BU36" s="66">
        <f>'Histórico de Lojas'!BB5+'Histórico de Lojas'!BB26</f>
        <v>1005</v>
      </c>
      <c r="BV36" s="66">
        <v>1005</v>
      </c>
      <c r="BW36" s="66">
        <v>1005</v>
      </c>
    </row>
    <row r="37" spans="1:75">
      <c r="A37" s="68" t="s">
        <v>11</v>
      </c>
      <c r="B37" s="69">
        <v>22</v>
      </c>
      <c r="C37" s="69">
        <v>25</v>
      </c>
      <c r="D37" s="69">
        <v>27</v>
      </c>
      <c r="E37" s="69">
        <v>29</v>
      </c>
      <c r="F37" s="66">
        <v>29</v>
      </c>
      <c r="G37" s="69">
        <v>29</v>
      </c>
      <c r="H37" s="69">
        <v>31</v>
      </c>
      <c r="I37" s="69">
        <v>36</v>
      </c>
      <c r="J37" s="69">
        <v>45</v>
      </c>
      <c r="K37" s="66">
        <v>45</v>
      </c>
      <c r="L37" s="69">
        <v>46</v>
      </c>
      <c r="M37" s="69">
        <v>50</v>
      </c>
      <c r="N37" s="69">
        <v>53</v>
      </c>
      <c r="O37" s="69">
        <v>57</v>
      </c>
      <c r="P37" s="66">
        <v>57</v>
      </c>
      <c r="Q37" s="69">
        <v>57</v>
      </c>
      <c r="R37" s="69">
        <v>56</v>
      </c>
      <c r="S37" s="69">
        <v>56</v>
      </c>
      <c r="T37" s="69">
        <v>55</v>
      </c>
      <c r="U37" s="66">
        <v>55</v>
      </c>
      <c r="V37" s="69">
        <v>54</v>
      </c>
      <c r="W37" s="69">
        <v>51</v>
      </c>
      <c r="X37" s="69">
        <v>52</v>
      </c>
      <c r="Y37" s="69">
        <v>54</v>
      </c>
      <c r="Z37" s="66">
        <v>54</v>
      </c>
      <c r="AA37" s="69">
        <v>54</v>
      </c>
      <c r="AB37" s="69">
        <v>52</v>
      </c>
      <c r="AC37" s="69">
        <v>51</v>
      </c>
      <c r="AD37" s="69">
        <v>49</v>
      </c>
      <c r="AE37" s="66">
        <v>49</v>
      </c>
      <c r="AF37" s="69">
        <v>50</v>
      </c>
      <c r="AG37" s="69">
        <v>50</v>
      </c>
      <c r="AH37" s="69">
        <v>47</v>
      </c>
      <c r="AI37" s="69">
        <v>50</v>
      </c>
      <c r="AJ37" s="66">
        <v>50</v>
      </c>
      <c r="AK37" s="69">
        <v>48</v>
      </c>
      <c r="AL37" s="69">
        <v>49</v>
      </c>
      <c r="AM37" s="69">
        <v>51</v>
      </c>
      <c r="AN37" s="69">
        <v>50</v>
      </c>
      <c r="AO37" s="69">
        <v>50</v>
      </c>
      <c r="AP37" s="69">
        <v>49</v>
      </c>
      <c r="AQ37" s="69">
        <v>52</v>
      </c>
      <c r="AR37" s="69">
        <v>54</v>
      </c>
      <c r="AS37" s="69">
        <v>51</v>
      </c>
      <c r="AT37" s="69">
        <v>51</v>
      </c>
      <c r="AU37" s="69">
        <v>52</v>
      </c>
      <c r="AV37" s="69">
        <v>52</v>
      </c>
      <c r="AW37" s="69">
        <v>54</v>
      </c>
      <c r="AX37" s="69">
        <v>54</v>
      </c>
      <c r="AY37" s="69">
        <v>51</v>
      </c>
      <c r="AZ37" s="69">
        <v>51</v>
      </c>
      <c r="BA37" s="69">
        <v>53</v>
      </c>
      <c r="BB37" s="69">
        <v>53</v>
      </c>
      <c r="BC37" s="69">
        <v>53</v>
      </c>
      <c r="BD37" s="69">
        <v>53</v>
      </c>
      <c r="BE37" s="69">
        <v>55</v>
      </c>
      <c r="BF37" s="69">
        <v>53</v>
      </c>
      <c r="BG37" s="69">
        <v>53</v>
      </c>
      <c r="BH37" s="69">
        <v>53</v>
      </c>
      <c r="BI37" s="69">
        <v>139</v>
      </c>
      <c r="BJ37" s="69">
        <v>139</v>
      </c>
      <c r="BK37" s="69">
        <v>141</v>
      </c>
      <c r="BL37" s="69">
        <v>145</v>
      </c>
      <c r="BM37" s="69">
        <v>145</v>
      </c>
      <c r="BN37" s="69">
        <v>157</v>
      </c>
      <c r="BO37" s="69">
        <v>157</v>
      </c>
      <c r="BP37" s="69">
        <v>152</v>
      </c>
      <c r="BQ37" s="69">
        <v>167</v>
      </c>
      <c r="BR37" s="69">
        <v>173</v>
      </c>
      <c r="BS37" s="69">
        <v>190</v>
      </c>
      <c r="BT37" s="69">
        <v>190</v>
      </c>
      <c r="BU37" s="69">
        <f>'Histórico de Lojas'!BB15+'Histórico de Lojas'!BB28</f>
        <v>188</v>
      </c>
      <c r="BV37" s="69">
        <v>194</v>
      </c>
      <c r="BW37" s="69">
        <v>193</v>
      </c>
    </row>
    <row r="38" spans="1:75">
      <c r="A38" s="68" t="s">
        <v>12</v>
      </c>
      <c r="B38" s="69">
        <v>252</v>
      </c>
      <c r="C38" s="69">
        <v>255</v>
      </c>
      <c r="D38" s="69">
        <v>260</v>
      </c>
      <c r="E38" s="69">
        <v>274</v>
      </c>
      <c r="F38" s="66">
        <v>274</v>
      </c>
      <c r="G38" s="69">
        <v>274</v>
      </c>
      <c r="H38" s="69">
        <v>276</v>
      </c>
      <c r="I38" s="69">
        <v>282</v>
      </c>
      <c r="J38" s="69">
        <v>296</v>
      </c>
      <c r="K38" s="66">
        <v>296</v>
      </c>
      <c r="L38" s="69">
        <v>299</v>
      </c>
      <c r="M38" s="69">
        <v>309</v>
      </c>
      <c r="N38" s="69">
        <v>324</v>
      </c>
      <c r="O38" s="69">
        <v>342</v>
      </c>
      <c r="P38" s="66">
        <v>342</v>
      </c>
      <c r="Q38" s="69">
        <v>343</v>
      </c>
      <c r="R38" s="69">
        <v>361</v>
      </c>
      <c r="S38" s="69">
        <v>373</v>
      </c>
      <c r="T38" s="69">
        <v>403</v>
      </c>
      <c r="U38" s="66">
        <v>403</v>
      </c>
      <c r="V38" s="69">
        <v>407</v>
      </c>
      <c r="W38" s="69">
        <v>417</v>
      </c>
      <c r="X38" s="69">
        <v>436</v>
      </c>
      <c r="Y38" s="69">
        <v>462</v>
      </c>
      <c r="Z38" s="66">
        <v>462</v>
      </c>
      <c r="AA38" s="69">
        <v>460</v>
      </c>
      <c r="AB38" s="69">
        <v>465</v>
      </c>
      <c r="AC38" s="69">
        <v>474</v>
      </c>
      <c r="AD38" s="69">
        <v>494</v>
      </c>
      <c r="AE38" s="66">
        <v>494</v>
      </c>
      <c r="AF38" s="69">
        <v>493</v>
      </c>
      <c r="AG38" s="69">
        <v>494</v>
      </c>
      <c r="AH38" s="69">
        <v>497</v>
      </c>
      <c r="AI38" s="69">
        <v>515</v>
      </c>
      <c r="AJ38" s="66">
        <v>515</v>
      </c>
      <c r="AK38" s="69">
        <v>514</v>
      </c>
      <c r="AL38" s="69">
        <v>518</v>
      </c>
      <c r="AM38" s="69">
        <v>525</v>
      </c>
      <c r="AN38" s="69">
        <v>568</v>
      </c>
      <c r="AO38" s="69">
        <v>568</v>
      </c>
      <c r="AP38" s="69">
        <v>576</v>
      </c>
      <c r="AQ38" s="69">
        <v>584</v>
      </c>
      <c r="AR38" s="69">
        <v>595</v>
      </c>
      <c r="AS38" s="69">
        <v>634</v>
      </c>
      <c r="AT38" s="69">
        <v>634</v>
      </c>
      <c r="AU38" s="69">
        <v>638</v>
      </c>
      <c r="AV38" s="69">
        <v>638</v>
      </c>
      <c r="AW38" s="69">
        <v>642</v>
      </c>
      <c r="AX38" s="69">
        <v>642</v>
      </c>
      <c r="AY38" s="69">
        <v>664</v>
      </c>
      <c r="AZ38" s="69">
        <v>664</v>
      </c>
      <c r="BA38" s="69">
        <v>699</v>
      </c>
      <c r="BB38" s="69">
        <v>699</v>
      </c>
      <c r="BC38" s="69">
        <v>699</v>
      </c>
      <c r="BD38" s="69">
        <v>699</v>
      </c>
      <c r="BE38" s="69">
        <v>699</v>
      </c>
      <c r="BF38" s="69">
        <v>688</v>
      </c>
      <c r="BG38" s="69">
        <v>688</v>
      </c>
      <c r="BH38" s="69">
        <v>682</v>
      </c>
      <c r="BI38" s="69">
        <v>762</v>
      </c>
      <c r="BJ38" s="69">
        <v>762</v>
      </c>
      <c r="BK38" s="69">
        <v>752</v>
      </c>
      <c r="BL38" s="69">
        <v>755</v>
      </c>
      <c r="BM38" s="69">
        <v>749</v>
      </c>
      <c r="BN38" s="69">
        <v>784</v>
      </c>
      <c r="BO38" s="69">
        <v>784</v>
      </c>
      <c r="BP38" s="69">
        <v>773</v>
      </c>
      <c r="BQ38" s="69">
        <v>783</v>
      </c>
      <c r="BR38" s="69">
        <v>790</v>
      </c>
      <c r="BS38" s="69">
        <v>823</v>
      </c>
      <c r="BT38" s="69">
        <v>823</v>
      </c>
      <c r="BU38" s="69">
        <f>SUM('Histórico de Lojas'!BB6,'Histórico de Lojas'!BB27)</f>
        <v>817</v>
      </c>
      <c r="BV38" s="69">
        <v>811</v>
      </c>
      <c r="BW38" s="69">
        <v>812</v>
      </c>
    </row>
    <row r="39" spans="1:75">
      <c r="A39" s="67" t="s">
        <v>228</v>
      </c>
      <c r="B39" s="70">
        <v>0.79039705565090268</v>
      </c>
      <c r="C39" s="70">
        <v>0.81384991482317237</v>
      </c>
      <c r="D39" s="70">
        <v>0.85735140304507618</v>
      </c>
      <c r="E39" s="70">
        <v>0.84864284458895378</v>
      </c>
      <c r="F39" s="70">
        <v>0.84199999999999997</v>
      </c>
      <c r="G39" s="70">
        <v>0.83601960241611173</v>
      </c>
      <c r="H39" s="70">
        <v>0.83605331367719904</v>
      </c>
      <c r="I39" s="70">
        <v>0.87630154726954068</v>
      </c>
      <c r="J39" s="70">
        <v>0.88710920635979418</v>
      </c>
      <c r="K39" s="70">
        <v>0.86299999999999999</v>
      </c>
      <c r="L39" s="70">
        <v>0.86019813364705378</v>
      </c>
      <c r="M39" s="70">
        <v>0.85323536127460931</v>
      </c>
      <c r="N39" s="70">
        <v>0.88942256167310796</v>
      </c>
      <c r="O39" s="70">
        <v>0.92166898665431352</v>
      </c>
      <c r="P39" s="70">
        <v>0.88500000000000001</v>
      </c>
      <c r="Q39" s="70">
        <v>0.90002968038384723</v>
      </c>
      <c r="R39" s="70">
        <v>0.89751810994858228</v>
      </c>
      <c r="S39" s="70">
        <v>0.91837612872455787</v>
      </c>
      <c r="T39" s="70">
        <v>0.9248993517736418</v>
      </c>
      <c r="U39" s="70">
        <v>0.91100000000000003</v>
      </c>
      <c r="V39" s="70">
        <v>0.903465218843304</v>
      </c>
      <c r="W39" s="70">
        <v>0.89770525627660269</v>
      </c>
      <c r="X39" s="70">
        <v>0.90973912685464908</v>
      </c>
      <c r="Y39" s="70">
        <v>0.91548305097603799</v>
      </c>
      <c r="Z39" s="70">
        <v>0.9</v>
      </c>
      <c r="AA39" s="70">
        <v>0.91060326831743643</v>
      </c>
      <c r="AB39" s="70">
        <v>0.9129741371040464</v>
      </c>
      <c r="AC39" s="70">
        <v>0.91041912548389692</v>
      </c>
      <c r="AD39" s="70">
        <v>0.92306330313167351</v>
      </c>
      <c r="AE39" s="70">
        <v>0.91400000000000003</v>
      </c>
      <c r="AF39" s="70">
        <v>0.89272273770328248</v>
      </c>
      <c r="AG39" s="70">
        <v>0.89923825607750763</v>
      </c>
      <c r="AH39" s="70">
        <v>0.89547094739503519</v>
      </c>
      <c r="AI39" s="70">
        <v>0.91020986519607838</v>
      </c>
      <c r="AJ39" s="70">
        <v>0.9</v>
      </c>
      <c r="AK39" s="70">
        <v>0.89204861598400509</v>
      </c>
      <c r="AL39" s="70">
        <v>0.90317585733300099</v>
      </c>
      <c r="AM39" s="70">
        <v>0.90651984057671853</v>
      </c>
      <c r="AN39" s="70">
        <v>0.93049483045125203</v>
      </c>
      <c r="AO39" s="70">
        <v>0.90900000000000003</v>
      </c>
      <c r="AP39" s="70">
        <v>0.90291097166233503</v>
      </c>
      <c r="AQ39" s="70">
        <v>0.9178392938736889</v>
      </c>
      <c r="AR39" s="70">
        <v>0.91900000000000004</v>
      </c>
      <c r="AS39" s="70">
        <v>0.92106784153131449</v>
      </c>
      <c r="AT39" s="70">
        <v>0.91553751179975207</v>
      </c>
      <c r="AU39" s="70">
        <v>0.9076886202195148</v>
      </c>
      <c r="AV39" s="70">
        <v>0.9076886202195148</v>
      </c>
      <c r="AW39" s="70">
        <v>0.90313291614647817</v>
      </c>
      <c r="AX39" s="70">
        <v>0.90313291614647817</v>
      </c>
      <c r="AY39" s="70">
        <v>0.90299959532634044</v>
      </c>
      <c r="AZ39" s="70">
        <v>0.90299959532634044</v>
      </c>
      <c r="BA39" s="70">
        <v>0.90986906236532594</v>
      </c>
      <c r="BB39" s="70">
        <v>0.90986906236532594</v>
      </c>
      <c r="BC39" s="70">
        <v>0.90663024766192668</v>
      </c>
      <c r="BD39" s="70">
        <v>0.90663024766192668</v>
      </c>
      <c r="BE39" s="70">
        <v>0.91215959646682787</v>
      </c>
      <c r="BF39" s="70">
        <v>0.90895362663495838</v>
      </c>
      <c r="BG39" s="70">
        <v>0.90895362663495838</v>
      </c>
      <c r="BH39" s="70">
        <v>0.88247153343806828</v>
      </c>
      <c r="BI39" s="70">
        <v>0.92120140992409727</v>
      </c>
      <c r="BJ39" s="70">
        <v>0.90553524194346169</v>
      </c>
      <c r="BK39" s="70">
        <v>0.90660126547737185</v>
      </c>
      <c r="BL39" s="70">
        <v>0.86406849439499023</v>
      </c>
      <c r="BM39" s="70">
        <v>0.90536315169822223</v>
      </c>
      <c r="BN39" s="70">
        <v>0.92156109183568291</v>
      </c>
      <c r="BO39" s="70">
        <v>0.90438898329694239</v>
      </c>
      <c r="BP39" s="70">
        <v>0.87398158731631814</v>
      </c>
      <c r="BQ39" s="70">
        <v>0.88942636054494262</v>
      </c>
      <c r="BR39" s="70">
        <v>0.86114836741249412</v>
      </c>
      <c r="BS39" s="70">
        <v>0.71148663278622293</v>
      </c>
      <c r="BT39" s="70">
        <v>0.82794533135837889</v>
      </c>
      <c r="BU39" s="70">
        <v>0.82497276708527179</v>
      </c>
      <c r="BV39" s="70">
        <v>0.83350627764956797</v>
      </c>
      <c r="BW39" s="70">
        <v>0.85276166864114955</v>
      </c>
    </row>
    <row r="40" spans="1:75">
      <c r="A40" s="65" t="s">
        <v>185</v>
      </c>
      <c r="B40" s="70">
        <v>0.53399231911793565</v>
      </c>
      <c r="C40" s="70">
        <v>0.32353396893274322</v>
      </c>
      <c r="D40" s="70">
        <v>0.25790947469399117</v>
      </c>
      <c r="E40" s="70">
        <v>0.17163108090024681</v>
      </c>
      <c r="F40" s="70"/>
      <c r="G40" s="70">
        <v>0.09</v>
      </c>
      <c r="H40" s="70">
        <v>0.24202351453834181</v>
      </c>
      <c r="I40" s="70">
        <v>0.11623049336827385</v>
      </c>
      <c r="J40" s="70">
        <v>2.1555292405227133E-2</v>
      </c>
      <c r="K40" s="70"/>
      <c r="L40" s="70">
        <v>6.4870904213790492E-2</v>
      </c>
      <c r="M40" s="70">
        <v>0.14486213489835276</v>
      </c>
      <c r="N40" s="70">
        <v>0.1417630785221351</v>
      </c>
      <c r="O40" s="70">
        <v>0.13056104642085176</v>
      </c>
      <c r="P40" s="70">
        <v>0.122</v>
      </c>
      <c r="Q40" s="70">
        <v>8.3000000000000004E-2</v>
      </c>
      <c r="R40" s="70">
        <v>5.5E-2</v>
      </c>
      <c r="S40" s="70">
        <v>6.0000000000000001E-3</v>
      </c>
      <c r="T40" s="70">
        <v>-3.6999999999999998E-2</v>
      </c>
      <c r="U40" s="70">
        <v>0.02</v>
      </c>
      <c r="V40" s="70">
        <v>8.6999999999999994E-2</v>
      </c>
      <c r="W40" s="70">
        <v>1.0999999999999999E-2</v>
      </c>
      <c r="X40" s="70">
        <v>-4.0000000000000001E-3</v>
      </c>
      <c r="Y40" s="70">
        <v>3.1E-2</v>
      </c>
      <c r="Z40" s="70">
        <v>0.04</v>
      </c>
      <c r="AA40" s="70">
        <v>-0.04</v>
      </c>
      <c r="AB40" s="70">
        <v>-0.06</v>
      </c>
      <c r="AC40" s="70">
        <v>-8.0542525898615547E-2</v>
      </c>
      <c r="AD40" s="70">
        <v>-0.15711284832855477</v>
      </c>
      <c r="AE40" s="70">
        <v>-8.7999999999999995E-2</v>
      </c>
      <c r="AF40" s="70">
        <v>-1.3782665161694907E-2</v>
      </c>
      <c r="AG40" s="70">
        <v>1.9072218415376652E-2</v>
      </c>
      <c r="AH40" s="70">
        <v>2.0809570887477591E-2</v>
      </c>
      <c r="AI40" s="70">
        <v>0.17894142289143122</v>
      </c>
      <c r="AJ40" s="70">
        <v>4.2999999999999997E-2</v>
      </c>
      <c r="AK40" s="70">
        <v>0.13640167091024269</v>
      </c>
      <c r="AL40" s="70">
        <v>-8.1259282583188153E-3</v>
      </c>
      <c r="AM40" s="70">
        <v>7.1790355371099901E-2</v>
      </c>
      <c r="AN40" s="70">
        <v>1.2478007760438059E-2</v>
      </c>
      <c r="AO40" s="70">
        <v>0.05</v>
      </c>
      <c r="AP40" s="70">
        <v>3.7312262002678231E-2</v>
      </c>
      <c r="AQ40" s="70">
        <v>7.2830358425928665E-2</v>
      </c>
      <c r="AR40" s="70">
        <v>-1.2E-2</v>
      </c>
      <c r="AS40" s="70">
        <v>9.2406109920210033E-2</v>
      </c>
      <c r="AT40" s="70">
        <v>4.7096069405112129E-2</v>
      </c>
      <c r="AU40" s="70">
        <v>1.0941443843560883E-2</v>
      </c>
      <c r="AV40" s="70">
        <v>1.0941443843560883E-2</v>
      </c>
      <c r="AW40" s="70">
        <v>1.3206379101202925E-2</v>
      </c>
      <c r="AX40" s="70">
        <v>1.3206379101202925E-2</v>
      </c>
      <c r="AY40" s="70">
        <v>1.1674815133815075E-2</v>
      </c>
      <c r="AZ40" s="70">
        <v>1.1674815133815075E-2</v>
      </c>
      <c r="BA40" s="70">
        <v>2.7503777780361949E-2</v>
      </c>
      <c r="BB40" s="70">
        <v>2.7503777780361949E-2</v>
      </c>
      <c r="BC40" s="70">
        <v>1.6512835430078532E-2</v>
      </c>
      <c r="BD40" s="70">
        <v>1.6512835430078532E-2</v>
      </c>
      <c r="BE40" s="70">
        <v>-0.17573272830725972</v>
      </c>
      <c r="BF40" s="70">
        <v>-0.90659359939748552</v>
      </c>
      <c r="BG40" s="70">
        <v>-0.90659359939748552</v>
      </c>
      <c r="BH40" s="70">
        <v>-0.39806561126028728</v>
      </c>
      <c r="BI40" s="70">
        <v>-3.3726828824747201E-2</v>
      </c>
      <c r="BJ40" s="70">
        <v>-0.25190213738736322</v>
      </c>
      <c r="BK40" s="70">
        <v>4.7131797132128783E-2</v>
      </c>
      <c r="BL40" s="70">
        <v>16.885945573956036</v>
      </c>
      <c r="BM40" s="70">
        <v>0.40899999999999997</v>
      </c>
      <c r="BN40" s="70">
        <v>0.21708260568854842</v>
      </c>
      <c r="BO40" s="70">
        <v>0.4263648851280657</v>
      </c>
      <c r="BP40" s="70">
        <v>0.42820694485849509</v>
      </c>
      <c r="BQ40" s="70">
        <v>0.58776292352326354</v>
      </c>
      <c r="BR40" s="70">
        <v>0.33085209857182329</v>
      </c>
      <c r="BS40" s="70">
        <v>-2.1595991101478473E-2</v>
      </c>
      <c r="BT40" s="70">
        <v>0.26461743005315541</v>
      </c>
      <c r="BU40" s="70">
        <v>0.10208437104106127</v>
      </c>
      <c r="BV40" s="70">
        <v>0.16880282523167489</v>
      </c>
      <c r="BW40" s="70">
        <v>-2.954256065092864E-2</v>
      </c>
    </row>
    <row r="41" spans="1:75">
      <c r="A41" s="71" t="s">
        <v>184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3">
        <v>8.4000000000000005E-2</v>
      </c>
      <c r="R41" s="73">
        <v>2.5000000000000001E-2</v>
      </c>
      <c r="S41" s="73">
        <v>-4.1000000000000002E-2</v>
      </c>
      <c r="T41" s="73">
        <v>3.2000000000000001E-2</v>
      </c>
      <c r="U41" s="73">
        <v>2.3E-2</v>
      </c>
      <c r="V41" s="73">
        <v>3.7999999999999999E-2</v>
      </c>
      <c r="W41" s="73">
        <v>7.6999999999999999E-2</v>
      </c>
      <c r="X41" s="73">
        <v>0.104</v>
      </c>
      <c r="Y41" s="73">
        <v>0.09</v>
      </c>
      <c r="Z41" s="73">
        <v>0.08</v>
      </c>
      <c r="AA41" s="73">
        <v>2.2403603592979549E-2</v>
      </c>
      <c r="AB41" s="73">
        <v>1.4157845142727776E-2</v>
      </c>
      <c r="AC41" s="73">
        <v>-6.8314490108020709E-2</v>
      </c>
      <c r="AD41" s="73">
        <v>-3.6218223127567395E-2</v>
      </c>
      <c r="AE41" s="73">
        <v>-1.6E-2</v>
      </c>
      <c r="AF41" s="73">
        <v>-3.8291686606989117E-2</v>
      </c>
      <c r="AG41" s="73">
        <v>2.5658788087646878E-2</v>
      </c>
      <c r="AH41" s="73">
        <v>6.3626877539449511E-2</v>
      </c>
      <c r="AI41" s="73">
        <v>8.5568724635146864E-2</v>
      </c>
      <c r="AJ41" s="73">
        <v>4.1000000000000002E-2</v>
      </c>
      <c r="AK41" s="73">
        <v>2.5308229278349303E-2</v>
      </c>
      <c r="AL41" s="73">
        <v>6.7615516390723052E-2</v>
      </c>
      <c r="AM41" s="73">
        <v>2.7313899132812791E-2</v>
      </c>
      <c r="AN41" s="73">
        <v>2.8404420607088587E-2</v>
      </c>
      <c r="AO41" s="73">
        <v>3.9E-2</v>
      </c>
      <c r="AP41" s="73">
        <v>8.389365258748116E-2</v>
      </c>
      <c r="AQ41" s="73">
        <v>3.8901994504043413E-2</v>
      </c>
      <c r="AR41" s="73">
        <v>1.6E-2</v>
      </c>
      <c r="AS41" s="73">
        <v>3.5980109837213892E-2</v>
      </c>
      <c r="AT41" s="73">
        <v>4.1513708198751997E-2</v>
      </c>
      <c r="AU41" s="73">
        <v>3.7788584256623681E-2</v>
      </c>
      <c r="AV41" s="73">
        <v>3.7788584256623681E-2</v>
      </c>
      <c r="AW41" s="73">
        <v>4.1486048060592973E-2</v>
      </c>
      <c r="AX41" s="73">
        <v>4.1486048060592973E-2</v>
      </c>
      <c r="AY41" s="73">
        <v>1.0818071393233764E-2</v>
      </c>
      <c r="AZ41" s="73">
        <v>1.0818071393233764E-2</v>
      </c>
      <c r="BA41" s="73">
        <v>5.7062162959905294E-2</v>
      </c>
      <c r="BB41" s="73">
        <v>5.7062162959905294E-2</v>
      </c>
      <c r="BC41" s="73">
        <v>3.9008623732869729E-2</v>
      </c>
      <c r="BD41" s="73">
        <v>3.9008623732869729E-2</v>
      </c>
      <c r="BE41" s="73">
        <v>-0.10613501723580787</v>
      </c>
      <c r="BF41" s="73">
        <v>-0.50480336794011282</v>
      </c>
      <c r="BG41" s="73">
        <v>-0.50480336794011282</v>
      </c>
      <c r="BH41" s="73">
        <v>-0.24662757317378303</v>
      </c>
      <c r="BI41" s="73">
        <v>-0.106</v>
      </c>
      <c r="BJ41" s="73">
        <v>-0.23799999999999999</v>
      </c>
      <c r="BK41" s="73">
        <v>-2.4989452632401266E-2</v>
      </c>
      <c r="BL41" s="73">
        <v>0.76822892148427746</v>
      </c>
      <c r="BM41" s="73">
        <v>0.43382095154624278</v>
      </c>
      <c r="BN41" s="73">
        <v>0.34835590372630976</v>
      </c>
      <c r="BO41" s="73">
        <v>0.34170810781869743</v>
      </c>
      <c r="BP41" s="73">
        <v>0.584346268614089</v>
      </c>
      <c r="BQ41" s="73">
        <v>0.54441663926282224</v>
      </c>
      <c r="BR41" s="73">
        <v>0.28899744690542306</v>
      </c>
      <c r="BS41" s="73">
        <v>0.1202816858879785</v>
      </c>
      <c r="BT41" s="73">
        <v>0.31886753001615298</v>
      </c>
      <c r="BU41" s="73">
        <v>0.1846253098351005</v>
      </c>
      <c r="BV41" s="73">
        <v>9.9815874682128491E-2</v>
      </c>
      <c r="BW41" s="73">
        <v>0.13170532646941679</v>
      </c>
    </row>
    <row r="42" spans="1:75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</row>
    <row r="43" spans="1:75" ht="36">
      <c r="A43" s="147" t="s">
        <v>183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6"/>
    </row>
    <row r="44" spans="1:75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6"/>
    </row>
    <row r="45" spans="1:75" ht="15" customHeigh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6"/>
    </row>
    <row r="46" spans="1:75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6"/>
    </row>
    <row r="47" spans="1:75" ht="15" customHeight="1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6"/>
    </row>
    <row r="48" spans="1:7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6"/>
    </row>
    <row r="49" spans="1:3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6"/>
    </row>
    <row r="50" spans="1:3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6"/>
    </row>
    <row r="51" spans="1:3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6"/>
    </row>
    <row r="52" spans="1:35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6"/>
      <c r="AG52" s="77"/>
      <c r="AH52" s="77"/>
    </row>
    <row r="53" spans="1:35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6"/>
      <c r="AG53" s="77"/>
      <c r="AH53" s="77"/>
    </row>
    <row r="54" spans="1:35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6"/>
    </row>
    <row r="55" spans="1:35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6"/>
    </row>
    <row r="56" spans="1:3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6"/>
      <c r="AG56" s="78"/>
      <c r="AH56" s="79"/>
      <c r="AI56" s="80"/>
    </row>
    <row r="57" spans="1:3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AG57" s="78"/>
      <c r="AH57" s="79"/>
      <c r="AI57" s="80"/>
    </row>
    <row r="58" spans="1:3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</row>
    <row r="59" spans="1:3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</row>
    <row r="60" spans="1:3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</row>
    <row r="61" spans="1:3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</row>
    <row r="62" spans="1:3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</row>
    <row r="63" spans="1:3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</row>
    <row r="64" spans="1:3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</row>
    <row r="65" spans="1:12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</row>
    <row r="66" spans="1:12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</row>
    <row r="67" spans="1:12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</row>
    <row r="68" spans="1:12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4"/>
  <sheetViews>
    <sheetView showGridLines="0" workbookViewId="0">
      <pane xSplit="1" ySplit="1" topLeftCell="BG2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0" style="37" bestFit="1" customWidth="1"/>
    <col min="2" max="53" width="9.140625" style="37" customWidth="1"/>
    <col min="54" max="16384" width="9.140625" style="37"/>
  </cols>
  <sheetData>
    <row r="1" spans="1:66" ht="24.95" customHeight="1">
      <c r="A1" s="35" t="s">
        <v>39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27" t="s">
        <v>162</v>
      </c>
      <c r="AW1" s="27" t="s">
        <v>167</v>
      </c>
      <c r="AX1" s="27" t="s">
        <v>170</v>
      </c>
      <c r="AY1" s="27">
        <v>2019</v>
      </c>
      <c r="AZ1" s="27" t="s">
        <v>173</v>
      </c>
      <c r="BA1" s="27" t="s">
        <v>180</v>
      </c>
      <c r="BB1" s="27" t="s">
        <v>182</v>
      </c>
      <c r="BC1" s="27" t="s">
        <v>191</v>
      </c>
      <c r="BD1" s="27" t="s">
        <v>195</v>
      </c>
      <c r="BE1" s="27" t="s">
        <v>199</v>
      </c>
      <c r="BF1" s="27" t="s">
        <v>205</v>
      </c>
      <c r="BG1" s="27" t="s">
        <v>211</v>
      </c>
      <c r="BH1" s="27" t="s">
        <v>217</v>
      </c>
      <c r="BI1" s="27" t="s">
        <v>223</v>
      </c>
      <c r="BJ1" s="27" t="s">
        <v>226</v>
      </c>
      <c r="BK1" s="27" t="s">
        <v>230</v>
      </c>
      <c r="BL1" s="27" t="s">
        <v>234</v>
      </c>
      <c r="BM1" s="27" t="s">
        <v>241</v>
      </c>
      <c r="BN1" s="27" t="s">
        <v>246</v>
      </c>
    </row>
    <row r="2" spans="1:66" ht="15" customHeight="1">
      <c r="A2" s="127" t="s">
        <v>40</v>
      </c>
      <c r="B2" s="28">
        <v>139232.62619453401</v>
      </c>
      <c r="C2" s="28">
        <v>156779.13868146003</v>
      </c>
      <c r="D2" s="28">
        <v>197997.74690189099</v>
      </c>
      <c r="E2" s="28">
        <v>218857.62989707405</v>
      </c>
      <c r="F2" s="28">
        <v>712867.1416749591</v>
      </c>
      <c r="G2" s="28">
        <v>174445.17603478601</v>
      </c>
      <c r="H2" s="28">
        <v>193913.04832442003</v>
      </c>
      <c r="I2" s="28">
        <v>238461.05925265205</v>
      </c>
      <c r="J2" s="28">
        <v>255800.57290815897</v>
      </c>
      <c r="K2" s="28">
        <v>862619.85652001703</v>
      </c>
      <c r="L2" s="28">
        <v>208830.290807685</v>
      </c>
      <c r="M2" s="28">
        <v>258724.464438294</v>
      </c>
      <c r="N2" s="28">
        <v>314124.90688000002</v>
      </c>
      <c r="O2" s="28">
        <v>327059.81017469795</v>
      </c>
      <c r="P2" s="28">
        <v>1108739.4723006771</v>
      </c>
      <c r="Q2" s="28">
        <v>257451.32726101595</v>
      </c>
      <c r="R2" s="28">
        <v>305456.36398000002</v>
      </c>
      <c r="S2" s="28">
        <v>337798</v>
      </c>
      <c r="T2" s="28">
        <v>331378.96173846198</v>
      </c>
      <c r="U2" s="28">
        <v>1232084.6529794778</v>
      </c>
      <c r="V2" s="28">
        <v>275843</v>
      </c>
      <c r="W2" s="28">
        <v>327520</v>
      </c>
      <c r="X2" s="28">
        <v>378991</v>
      </c>
      <c r="Y2" s="28">
        <v>375642</v>
      </c>
      <c r="Z2" s="28">
        <v>1357996</v>
      </c>
      <c r="AA2" s="28">
        <v>300443</v>
      </c>
      <c r="AB2" s="28">
        <v>363495</v>
      </c>
      <c r="AC2" s="28">
        <v>403696</v>
      </c>
      <c r="AD2" s="28">
        <v>367024</v>
      </c>
      <c r="AE2" s="28">
        <v>1434658</v>
      </c>
      <c r="AF2" s="28">
        <v>330236</v>
      </c>
      <c r="AG2" s="28">
        <v>377841</v>
      </c>
      <c r="AH2" s="28">
        <v>426460</v>
      </c>
      <c r="AI2" s="28">
        <v>419610</v>
      </c>
      <c r="AJ2" s="28">
        <v>1554147</v>
      </c>
      <c r="AK2" s="28">
        <v>368397</v>
      </c>
      <c r="AL2" s="28">
        <v>407301</v>
      </c>
      <c r="AM2" s="28">
        <v>454990</v>
      </c>
      <c r="AN2" s="28">
        <v>448185</v>
      </c>
      <c r="AO2" s="28">
        <v>1678873</v>
      </c>
      <c r="AP2" s="28">
        <v>407691</v>
      </c>
      <c r="AQ2" s="28">
        <v>454679</v>
      </c>
      <c r="AR2" s="28">
        <v>497887</v>
      </c>
      <c r="AS2" s="28">
        <v>505511</v>
      </c>
      <c r="AT2" s="28">
        <v>1865768</v>
      </c>
      <c r="AU2" s="28">
        <v>462530</v>
      </c>
      <c r="AV2" s="28">
        <v>489482</v>
      </c>
      <c r="AW2" s="28">
        <v>538189</v>
      </c>
      <c r="AX2" s="28">
        <v>573729</v>
      </c>
      <c r="AY2" s="28">
        <v>2063929</v>
      </c>
      <c r="AZ2" s="28">
        <v>465237</v>
      </c>
      <c r="BA2" s="28">
        <v>228849</v>
      </c>
      <c r="BB2" s="28">
        <v>525240</v>
      </c>
      <c r="BC2" s="28">
        <v>802283.27276780002</v>
      </c>
      <c r="BD2" s="28">
        <v>635802</v>
      </c>
      <c r="BE2" s="28">
        <v>705627</v>
      </c>
      <c r="BF2" s="28">
        <v>953608.78096980602</v>
      </c>
      <c r="BG2" s="28">
        <v>1352404.260520194</v>
      </c>
      <c r="BH2" s="28">
        <v>1042083</v>
      </c>
      <c r="BI2" s="28">
        <v>1165187</v>
      </c>
      <c r="BJ2" s="28">
        <v>1404967</v>
      </c>
      <c r="BK2" s="28">
        <v>1617670</v>
      </c>
      <c r="BL2" s="28">
        <v>1285947</v>
      </c>
      <c r="BM2" s="28">
        <v>1417020</v>
      </c>
      <c r="BN2" s="28">
        <v>1583353</v>
      </c>
    </row>
    <row r="3" spans="1:66" ht="15" customHeight="1">
      <c r="A3" s="1" t="s">
        <v>41</v>
      </c>
      <c r="B3" s="24">
        <v>11264.071304534</v>
      </c>
      <c r="C3" s="24">
        <v>11799.016039425</v>
      </c>
      <c r="D3" s="24">
        <v>13401.413263926001</v>
      </c>
      <c r="E3" s="24">
        <v>13921.195927074001</v>
      </c>
      <c r="F3" s="24">
        <v>50385.696534959003</v>
      </c>
      <c r="G3" s="24">
        <v>9810.9624447860006</v>
      </c>
      <c r="H3" s="24">
        <v>9921.3841144199996</v>
      </c>
      <c r="I3" s="24">
        <v>11549.136392651999</v>
      </c>
      <c r="J3" s="24">
        <v>16140.957998159</v>
      </c>
      <c r="K3" s="24">
        <v>47422.440950017</v>
      </c>
      <c r="L3" s="24">
        <v>7545.0579476849998</v>
      </c>
      <c r="M3" s="24">
        <v>9697.1845182940015</v>
      </c>
      <c r="N3" s="24">
        <v>12677</v>
      </c>
      <c r="O3" s="24">
        <v>9211.5744646980002</v>
      </c>
      <c r="P3" s="24">
        <v>39130.816930677</v>
      </c>
      <c r="Q3" s="24">
        <v>15914.940501016001</v>
      </c>
      <c r="R3" s="24">
        <v>11574</v>
      </c>
      <c r="S3" s="24">
        <v>18243</v>
      </c>
      <c r="T3" s="24">
        <v>15934.050328461999</v>
      </c>
      <c r="U3" s="24">
        <v>61665.990829477996</v>
      </c>
      <c r="V3" s="24">
        <v>9536</v>
      </c>
      <c r="W3" s="24">
        <v>16683</v>
      </c>
      <c r="X3" s="24">
        <v>24532</v>
      </c>
      <c r="Y3" s="24">
        <v>25444</v>
      </c>
      <c r="Z3" s="24">
        <v>76195</v>
      </c>
      <c r="AA3" s="24">
        <v>16759</v>
      </c>
      <c r="AB3" s="24">
        <v>30546</v>
      </c>
      <c r="AC3" s="24">
        <v>38202</v>
      </c>
      <c r="AD3" s="24">
        <v>42055</v>
      </c>
      <c r="AE3" s="24">
        <v>127562</v>
      </c>
      <c r="AF3" s="24">
        <v>35176</v>
      </c>
      <c r="AG3" s="24">
        <v>42739</v>
      </c>
      <c r="AH3" s="24">
        <v>36392</v>
      </c>
      <c r="AI3" s="24">
        <v>37832</v>
      </c>
      <c r="AJ3" s="24">
        <v>152139</v>
      </c>
      <c r="AK3" s="24">
        <v>27689</v>
      </c>
      <c r="AL3" s="24">
        <v>47037</v>
      </c>
      <c r="AM3" s="24">
        <v>38952</v>
      </c>
      <c r="AN3" s="24">
        <v>40787</v>
      </c>
      <c r="AO3" s="24">
        <v>154465</v>
      </c>
      <c r="AP3" s="24">
        <v>30481</v>
      </c>
      <c r="AQ3" s="24">
        <v>49740</v>
      </c>
      <c r="AR3" s="24">
        <v>54284</v>
      </c>
      <c r="AS3" s="24">
        <v>52395</v>
      </c>
      <c r="AT3" s="24">
        <v>186900</v>
      </c>
      <c r="AU3" s="24">
        <v>55226</v>
      </c>
      <c r="AV3" s="24">
        <v>65946</v>
      </c>
      <c r="AW3" s="24">
        <v>71552</v>
      </c>
      <c r="AX3" s="24">
        <v>66258</v>
      </c>
      <c r="AY3" s="24">
        <v>258982</v>
      </c>
      <c r="AZ3" s="24">
        <v>63506</v>
      </c>
      <c r="BA3" s="24">
        <v>21745</v>
      </c>
      <c r="BB3" s="24">
        <v>62732</v>
      </c>
      <c r="BC3" s="24">
        <v>76785.272767799994</v>
      </c>
      <c r="BD3" s="24">
        <v>61132</v>
      </c>
      <c r="BE3" s="24">
        <v>82935</v>
      </c>
      <c r="BF3" s="24">
        <v>104835</v>
      </c>
      <c r="BG3" s="24">
        <v>142417</v>
      </c>
      <c r="BH3" s="24">
        <v>124990</v>
      </c>
      <c r="BI3" s="24">
        <v>129399</v>
      </c>
      <c r="BJ3" s="24">
        <v>141127</v>
      </c>
      <c r="BK3" s="24">
        <v>154324</v>
      </c>
      <c r="BL3" s="24">
        <v>117308</v>
      </c>
      <c r="BM3" s="24">
        <v>141307</v>
      </c>
      <c r="BN3" s="24">
        <v>159809</v>
      </c>
    </row>
    <row r="4" spans="1:66" ht="15" customHeight="1">
      <c r="A4" s="1" t="s">
        <v>42</v>
      </c>
      <c r="B4" s="2">
        <v>127968.55489000001</v>
      </c>
      <c r="C4" s="2">
        <v>144980.12264203501</v>
      </c>
      <c r="D4" s="2">
        <v>184596.333637965</v>
      </c>
      <c r="E4" s="2">
        <v>204936.43397000004</v>
      </c>
      <c r="F4" s="2">
        <v>662481.44514000008</v>
      </c>
      <c r="G4" s="2">
        <v>164634.21359</v>
      </c>
      <c r="H4" s="2">
        <v>183991.66421000002</v>
      </c>
      <c r="I4" s="2">
        <v>226911.92286000005</v>
      </c>
      <c r="J4" s="2">
        <v>239659.61490999997</v>
      </c>
      <c r="K4" s="2">
        <v>815197.41557000007</v>
      </c>
      <c r="L4" s="2">
        <v>201285.23285999999</v>
      </c>
      <c r="M4" s="2">
        <v>249027.27992</v>
      </c>
      <c r="N4" s="2">
        <v>301447.90688000002</v>
      </c>
      <c r="O4" s="2">
        <v>317848.23570999998</v>
      </c>
      <c r="P4" s="2">
        <v>1069608.6553700001</v>
      </c>
      <c r="Q4" s="2">
        <v>241536.38675999994</v>
      </c>
      <c r="R4" s="2">
        <v>293882.36398000002</v>
      </c>
      <c r="S4" s="2">
        <v>319555</v>
      </c>
      <c r="T4" s="2">
        <v>315444.91141</v>
      </c>
      <c r="U4" s="2">
        <v>1170418.6621499998</v>
      </c>
      <c r="V4" s="2">
        <v>266307</v>
      </c>
      <c r="W4" s="2">
        <v>310837</v>
      </c>
      <c r="X4" s="2">
        <v>354459</v>
      </c>
      <c r="Y4" s="2">
        <v>350198</v>
      </c>
      <c r="Z4" s="2">
        <v>1281801</v>
      </c>
      <c r="AA4" s="2">
        <v>283684</v>
      </c>
      <c r="AB4" s="2">
        <v>332949</v>
      </c>
      <c r="AC4" s="2">
        <v>365494</v>
      </c>
      <c r="AD4" s="2">
        <v>324969</v>
      </c>
      <c r="AE4" s="2">
        <v>1307096</v>
      </c>
      <c r="AF4" s="2">
        <v>295060</v>
      </c>
      <c r="AG4" s="2">
        <v>335102</v>
      </c>
      <c r="AH4" s="2">
        <v>390068</v>
      </c>
      <c r="AI4" s="2">
        <v>381778</v>
      </c>
      <c r="AJ4" s="2">
        <v>1402008</v>
      </c>
      <c r="AK4" s="2">
        <v>340708</v>
      </c>
      <c r="AL4" s="2">
        <v>360264</v>
      </c>
      <c r="AM4" s="2">
        <v>416038</v>
      </c>
      <c r="AN4" s="2">
        <v>407398</v>
      </c>
      <c r="AO4" s="2">
        <v>1524408</v>
      </c>
      <c r="AP4" s="2">
        <v>377210</v>
      </c>
      <c r="AQ4" s="2">
        <v>404939</v>
      </c>
      <c r="AR4" s="2">
        <v>443603</v>
      </c>
      <c r="AS4" s="2">
        <v>453116</v>
      </c>
      <c r="AT4" s="2">
        <v>1678868</v>
      </c>
      <c r="AU4" s="2">
        <v>407304</v>
      </c>
      <c r="AV4" s="2">
        <v>423536</v>
      </c>
      <c r="AW4" s="2">
        <v>466637</v>
      </c>
      <c r="AX4" s="2">
        <v>507471</v>
      </c>
      <c r="AY4" s="2">
        <v>1804947</v>
      </c>
      <c r="AZ4" s="2">
        <v>401731</v>
      </c>
      <c r="BA4" s="2">
        <v>207104</v>
      </c>
      <c r="BB4" s="2">
        <v>462508</v>
      </c>
      <c r="BC4" s="2">
        <v>725498</v>
      </c>
      <c r="BD4" s="2">
        <v>574670</v>
      </c>
      <c r="BE4" s="2">
        <v>622692</v>
      </c>
      <c r="BF4" s="2">
        <v>848773.78096980602</v>
      </c>
      <c r="BG4" s="2">
        <v>1209987.260520194</v>
      </c>
      <c r="BH4" s="2">
        <v>917093</v>
      </c>
      <c r="BI4" s="2">
        <v>1035788</v>
      </c>
      <c r="BJ4" s="2">
        <v>1263840</v>
      </c>
      <c r="BK4" s="2">
        <v>1463346</v>
      </c>
      <c r="BL4" s="2">
        <v>1168639</v>
      </c>
      <c r="BM4" s="2">
        <v>1275713</v>
      </c>
      <c r="BN4" s="2">
        <v>1423544</v>
      </c>
    </row>
    <row r="5" spans="1:66" ht="15" customHeight="1">
      <c r="A5" s="128" t="s">
        <v>43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</row>
    <row r="6" spans="1:66" ht="15" customHeight="1">
      <c r="A6" s="130" t="s">
        <v>44</v>
      </c>
      <c r="B6" s="3">
        <v>95434.440759999998</v>
      </c>
      <c r="C6" s="3">
        <v>98643.978170000017</v>
      </c>
      <c r="D6" s="3">
        <v>135723.77856000001</v>
      </c>
      <c r="E6" s="3">
        <v>149375.98006</v>
      </c>
      <c r="F6" s="3">
        <v>479178.17755000002</v>
      </c>
      <c r="G6" s="3">
        <v>114399.92478999999</v>
      </c>
      <c r="H6" s="3">
        <v>125890.17607</v>
      </c>
      <c r="I6" s="3">
        <v>159221.73483</v>
      </c>
      <c r="J6" s="3">
        <v>167374.61655000001</v>
      </c>
      <c r="K6" s="3">
        <v>566886.45224000001</v>
      </c>
      <c r="L6" s="3">
        <v>130225.97039999999</v>
      </c>
      <c r="M6" s="3">
        <v>155332.73079</v>
      </c>
      <c r="N6" s="3">
        <v>188122</v>
      </c>
      <c r="O6" s="3">
        <v>189572.76920999997</v>
      </c>
      <c r="P6" s="3">
        <v>663253.47039999999</v>
      </c>
      <c r="Q6" s="3">
        <v>150718.66413999995</v>
      </c>
      <c r="R6" s="3">
        <v>171547</v>
      </c>
      <c r="S6" s="3">
        <v>201670</v>
      </c>
      <c r="T6" s="3">
        <v>194722.75903999998</v>
      </c>
      <c r="U6" s="3">
        <v>718658.42317999993</v>
      </c>
      <c r="V6" s="3">
        <v>164554</v>
      </c>
      <c r="W6" s="3">
        <v>175027</v>
      </c>
      <c r="X6" s="3">
        <v>210594</v>
      </c>
      <c r="Y6" s="3">
        <v>216607</v>
      </c>
      <c r="Z6" s="3">
        <v>766782</v>
      </c>
      <c r="AA6" s="3">
        <v>166448</v>
      </c>
      <c r="AB6" s="3">
        <v>179079</v>
      </c>
      <c r="AC6" s="3">
        <v>203431</v>
      </c>
      <c r="AD6" s="3">
        <v>188591</v>
      </c>
      <c r="AE6" s="3">
        <v>737549</v>
      </c>
      <c r="AF6" s="3">
        <v>175651</v>
      </c>
      <c r="AG6" s="3">
        <v>189242</v>
      </c>
      <c r="AH6" s="3">
        <v>220131</v>
      </c>
      <c r="AI6" s="3">
        <v>218755</v>
      </c>
      <c r="AJ6" s="3">
        <v>803779</v>
      </c>
      <c r="AK6" s="3">
        <v>199376</v>
      </c>
      <c r="AL6" s="22">
        <v>199806</v>
      </c>
      <c r="AM6" s="25">
        <v>238068</v>
      </c>
      <c r="AN6" s="25">
        <v>236589</v>
      </c>
      <c r="AO6" s="25">
        <v>873839</v>
      </c>
      <c r="AP6" s="25">
        <v>218731</v>
      </c>
      <c r="AQ6" s="25">
        <v>226952</v>
      </c>
      <c r="AR6" s="25">
        <v>245417</v>
      </c>
      <c r="AS6" s="25">
        <v>259589</v>
      </c>
      <c r="AT6" s="25">
        <v>950689</v>
      </c>
      <c r="AU6" s="25">
        <v>222806</v>
      </c>
      <c r="AV6" s="25">
        <v>228114</v>
      </c>
      <c r="AW6" s="25">
        <v>250569</v>
      </c>
      <c r="AX6" s="25">
        <v>282268</v>
      </c>
      <c r="AY6" s="25">
        <v>983757</v>
      </c>
      <c r="AZ6" s="25">
        <v>181447</v>
      </c>
      <c r="BA6" s="25">
        <v>81042</v>
      </c>
      <c r="BB6" s="25">
        <v>202190</v>
      </c>
      <c r="BC6" s="25">
        <v>295969</v>
      </c>
      <c r="BD6" s="25">
        <v>223231</v>
      </c>
      <c r="BE6" s="25">
        <v>190651</v>
      </c>
      <c r="BF6" s="25">
        <v>276042</v>
      </c>
      <c r="BG6" s="25">
        <v>375406</v>
      </c>
      <c r="BH6" s="25">
        <v>306724</v>
      </c>
      <c r="BI6" s="25">
        <v>312470</v>
      </c>
      <c r="BJ6" s="25">
        <v>380170</v>
      </c>
      <c r="BK6" s="25">
        <v>381684</v>
      </c>
      <c r="BL6" s="25">
        <v>347955</v>
      </c>
      <c r="BM6" s="25">
        <v>375938</v>
      </c>
      <c r="BN6" s="25">
        <v>418879</v>
      </c>
    </row>
    <row r="7" spans="1:66" ht="15" customHeight="1">
      <c r="A7" s="130" t="s">
        <v>48</v>
      </c>
      <c r="B7" s="25">
        <v>30393.869860000003</v>
      </c>
      <c r="C7" s="25">
        <v>44765.399890000001</v>
      </c>
      <c r="D7" s="25">
        <v>44259.437689999999</v>
      </c>
      <c r="E7" s="25">
        <v>53653.314140000002</v>
      </c>
      <c r="F7" s="25">
        <v>173072.02158</v>
      </c>
      <c r="G7" s="25">
        <v>46150.360189999999</v>
      </c>
      <c r="H7" s="25">
        <v>50361.430160000004</v>
      </c>
      <c r="I7" s="25">
        <v>59310.694220000005</v>
      </c>
      <c r="J7" s="25">
        <v>59999.104750000006</v>
      </c>
      <c r="K7" s="25">
        <v>215821.58932</v>
      </c>
      <c r="L7" s="25">
        <v>63066.468079999991</v>
      </c>
      <c r="M7" s="25">
        <v>81926.552519999997</v>
      </c>
      <c r="N7" s="25">
        <v>99324</v>
      </c>
      <c r="O7" s="25">
        <v>112192.79004999998</v>
      </c>
      <c r="P7" s="25">
        <v>356509.81065</v>
      </c>
      <c r="Q7" s="25">
        <v>78976.339199999988</v>
      </c>
      <c r="R7" s="25">
        <v>110601</v>
      </c>
      <c r="S7" s="25">
        <v>106510</v>
      </c>
      <c r="T7" s="25">
        <v>104364.24096000001</v>
      </c>
      <c r="U7" s="25">
        <v>400451.58016000001</v>
      </c>
      <c r="V7" s="25">
        <v>88248</v>
      </c>
      <c r="W7" s="25">
        <v>117188</v>
      </c>
      <c r="X7" s="25">
        <v>119309</v>
      </c>
      <c r="Y7" s="25">
        <v>109318</v>
      </c>
      <c r="Z7" s="25">
        <v>434063</v>
      </c>
      <c r="AA7" s="25">
        <v>99389</v>
      </c>
      <c r="AB7" s="25">
        <v>126046</v>
      </c>
      <c r="AC7" s="25">
        <v>133547</v>
      </c>
      <c r="AD7" s="25">
        <v>108137</v>
      </c>
      <c r="AE7" s="25">
        <v>467119</v>
      </c>
      <c r="AF7" s="25">
        <v>94251</v>
      </c>
      <c r="AG7" s="25">
        <v>118367</v>
      </c>
      <c r="AH7" s="25">
        <v>130138</v>
      </c>
      <c r="AI7" s="25">
        <v>114892</v>
      </c>
      <c r="AJ7" s="25">
        <v>457648</v>
      </c>
      <c r="AK7" s="25">
        <v>98326</v>
      </c>
      <c r="AL7" s="25">
        <v>119738</v>
      </c>
      <c r="AM7" s="25">
        <v>125882</v>
      </c>
      <c r="AN7" s="25">
        <v>107474</v>
      </c>
      <c r="AO7" s="25">
        <v>451420</v>
      </c>
      <c r="AP7" s="25">
        <v>103221</v>
      </c>
      <c r="AQ7" s="25">
        <v>114478</v>
      </c>
      <c r="AR7" s="25">
        <v>118071</v>
      </c>
      <c r="AS7" s="25">
        <v>107701</v>
      </c>
      <c r="AT7" s="25">
        <v>443471</v>
      </c>
      <c r="AU7" s="25">
        <v>112279</v>
      </c>
      <c r="AV7" s="25">
        <v>117334</v>
      </c>
      <c r="AW7" s="25">
        <v>122732</v>
      </c>
      <c r="AX7" s="25">
        <v>121950</v>
      </c>
      <c r="AY7" s="25">
        <v>474295</v>
      </c>
      <c r="AZ7" s="25">
        <v>103477</v>
      </c>
      <c r="BA7" s="25">
        <v>58689</v>
      </c>
      <c r="BB7" s="25">
        <v>113087</v>
      </c>
      <c r="BC7" s="25">
        <v>152388</v>
      </c>
      <c r="BD7" s="25">
        <v>126684</v>
      </c>
      <c r="BE7" s="25">
        <v>119102</v>
      </c>
      <c r="BF7" s="25">
        <v>167392</v>
      </c>
      <c r="BG7" s="25">
        <v>194187</v>
      </c>
      <c r="BH7" s="25">
        <v>178416</v>
      </c>
      <c r="BI7" s="25">
        <v>181604</v>
      </c>
      <c r="BJ7" s="25">
        <v>230340</v>
      </c>
      <c r="BK7" s="25">
        <v>214375</v>
      </c>
      <c r="BL7" s="25">
        <v>193731</v>
      </c>
      <c r="BM7" s="25">
        <v>202448</v>
      </c>
      <c r="BN7" s="25">
        <v>220769</v>
      </c>
    </row>
    <row r="8" spans="1:66" ht="15" customHeight="1">
      <c r="A8" s="130" t="s">
        <v>49</v>
      </c>
      <c r="B8" s="25">
        <v>548.33027000000004</v>
      </c>
      <c r="C8" s="25">
        <v>292.25824</v>
      </c>
      <c r="D8" s="25">
        <v>529.42026999999996</v>
      </c>
      <c r="E8" s="25">
        <v>1241.0960699999996</v>
      </c>
      <c r="F8" s="25">
        <v>2611.1048499999997</v>
      </c>
      <c r="G8" s="25">
        <v>1884.9447</v>
      </c>
      <c r="H8" s="25">
        <v>6467.7909399999999</v>
      </c>
      <c r="I8" s="25">
        <v>5758.6804300000003</v>
      </c>
      <c r="J8" s="25">
        <v>7537.53521</v>
      </c>
      <c r="K8" s="25">
        <v>21648.951280000001</v>
      </c>
      <c r="L8" s="25">
        <v>4092.7943800000007</v>
      </c>
      <c r="M8" s="25">
        <v>8418.996610000002</v>
      </c>
      <c r="N8" s="25">
        <v>9221.9068800000059</v>
      </c>
      <c r="O8" s="25">
        <v>10469.676450000003</v>
      </c>
      <c r="P8" s="25">
        <v>32203.374320000014</v>
      </c>
      <c r="Q8" s="25">
        <v>7940.3834199999992</v>
      </c>
      <c r="R8" s="25">
        <v>9063.3639799999983</v>
      </c>
      <c r="S8" s="25">
        <v>10280.992539999999</v>
      </c>
      <c r="T8" s="25">
        <v>14030.911409999997</v>
      </c>
      <c r="U8" s="25">
        <v>41315.651349999993</v>
      </c>
      <c r="V8" s="25">
        <v>11795</v>
      </c>
      <c r="W8" s="25">
        <v>16525</v>
      </c>
      <c r="X8" s="25">
        <v>22451</v>
      </c>
      <c r="Y8" s="25">
        <v>20977</v>
      </c>
      <c r="Z8" s="25">
        <v>71748</v>
      </c>
      <c r="AA8" s="25">
        <v>15885</v>
      </c>
      <c r="AB8" s="25">
        <v>25039</v>
      </c>
      <c r="AC8" s="25">
        <v>26796</v>
      </c>
      <c r="AD8" s="25">
        <v>25457</v>
      </c>
      <c r="AE8" s="25">
        <v>93177</v>
      </c>
      <c r="AF8" s="25">
        <v>22577</v>
      </c>
      <c r="AG8" s="25">
        <v>23613</v>
      </c>
      <c r="AH8" s="25">
        <v>33411</v>
      </c>
      <c r="AI8" s="25">
        <v>39756</v>
      </c>
      <c r="AJ8" s="25">
        <v>119357</v>
      </c>
      <c r="AK8" s="25">
        <v>33760</v>
      </c>
      <c r="AL8" s="25">
        <v>31862</v>
      </c>
      <c r="AM8" s="25">
        <v>41512</v>
      </c>
      <c r="AN8" s="25">
        <v>50125</v>
      </c>
      <c r="AO8" s="25">
        <v>157259</v>
      </c>
      <c r="AP8" s="25">
        <v>45321</v>
      </c>
      <c r="AQ8" s="25">
        <v>48277</v>
      </c>
      <c r="AR8" s="25">
        <v>60539</v>
      </c>
      <c r="AS8" s="25">
        <v>65417</v>
      </c>
      <c r="AT8" s="25">
        <v>219554</v>
      </c>
      <c r="AU8" s="25">
        <v>54362</v>
      </c>
      <c r="AV8" s="25">
        <v>56775</v>
      </c>
      <c r="AW8" s="25">
        <v>71793</v>
      </c>
      <c r="AX8" s="25">
        <v>76186</v>
      </c>
      <c r="AY8" s="25">
        <v>259116</v>
      </c>
      <c r="AZ8" s="25">
        <v>50496</v>
      </c>
      <c r="BA8" s="25">
        <v>22741</v>
      </c>
      <c r="BB8" s="25">
        <v>60707</v>
      </c>
      <c r="BC8" s="25">
        <v>83801</v>
      </c>
      <c r="BD8" s="25">
        <v>58820</v>
      </c>
      <c r="BE8" s="25">
        <v>60405</v>
      </c>
      <c r="BF8" s="25">
        <v>74204</v>
      </c>
      <c r="BG8" s="25">
        <v>98642</v>
      </c>
      <c r="BH8" s="25">
        <v>74292</v>
      </c>
      <c r="BI8" s="25">
        <v>76003</v>
      </c>
      <c r="BJ8" s="25">
        <v>96921</v>
      </c>
      <c r="BK8" s="25">
        <v>121748</v>
      </c>
      <c r="BL8" s="25">
        <v>91195</v>
      </c>
      <c r="BM8" s="25">
        <v>97952</v>
      </c>
      <c r="BN8" s="25">
        <v>120066</v>
      </c>
    </row>
    <row r="9" spans="1:66" ht="15" customHeight="1">
      <c r="A9" s="130" t="s">
        <v>197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>
        <v>90333</v>
      </c>
      <c r="BD9" s="25">
        <v>90262</v>
      </c>
      <c r="BE9" s="25">
        <v>143021</v>
      </c>
      <c r="BF9" s="25">
        <v>194732.27252</v>
      </c>
      <c r="BG9" s="25">
        <v>342677</v>
      </c>
      <c r="BH9" s="25">
        <v>197055</v>
      </c>
      <c r="BI9" s="25">
        <v>251068</v>
      </c>
      <c r="BJ9" s="25">
        <v>296767</v>
      </c>
      <c r="BK9" s="25">
        <v>455397</v>
      </c>
      <c r="BL9" s="25">
        <v>287353</v>
      </c>
      <c r="BM9" s="25">
        <v>332409</v>
      </c>
      <c r="BN9" s="25">
        <v>371107</v>
      </c>
    </row>
    <row r="10" spans="1:66" ht="15" customHeight="1">
      <c r="A10" s="130" t="s">
        <v>50</v>
      </c>
      <c r="B10" s="25">
        <v>1591.914000000002</v>
      </c>
      <c r="C10" s="25">
        <v>1278.4863420349957</v>
      </c>
      <c r="D10" s="25">
        <v>4083.6971179650027</v>
      </c>
      <c r="E10" s="25">
        <v>666.04370000002473</v>
      </c>
      <c r="F10" s="25">
        <v>7620.1411600000256</v>
      </c>
      <c r="G10" s="25">
        <v>2198.9839100000008</v>
      </c>
      <c r="H10" s="25">
        <v>1272.2670399999927</v>
      </c>
      <c r="I10" s="25">
        <v>2620.8133800000332</v>
      </c>
      <c r="J10" s="25">
        <v>4748.3583999999792</v>
      </c>
      <c r="K10" s="25">
        <v>10840.422730000006</v>
      </c>
      <c r="L10" s="25">
        <v>3900</v>
      </c>
      <c r="M10" s="25">
        <v>3349</v>
      </c>
      <c r="N10" s="25">
        <v>4780</v>
      </c>
      <c r="O10" s="25">
        <v>5613</v>
      </c>
      <c r="P10" s="25">
        <v>17642</v>
      </c>
      <c r="Q10" s="25">
        <v>3901</v>
      </c>
      <c r="R10" s="25">
        <v>2671</v>
      </c>
      <c r="S10" s="25">
        <v>1094.0074600000007</v>
      </c>
      <c r="T10" s="25">
        <v>2327</v>
      </c>
      <c r="U10" s="25">
        <v>9993.0074600000007</v>
      </c>
      <c r="V10" s="25">
        <v>1710</v>
      </c>
      <c r="W10" s="25">
        <v>2097</v>
      </c>
      <c r="X10" s="25">
        <v>2105</v>
      </c>
      <c r="Y10" s="25">
        <v>3296</v>
      </c>
      <c r="Z10" s="25">
        <v>9208</v>
      </c>
      <c r="AA10" s="25">
        <v>1962</v>
      </c>
      <c r="AB10" s="25">
        <v>2785</v>
      </c>
      <c r="AC10" s="25">
        <v>1720</v>
      </c>
      <c r="AD10" s="25">
        <v>2784</v>
      </c>
      <c r="AE10" s="25">
        <v>9251</v>
      </c>
      <c r="AF10" s="25">
        <v>2581</v>
      </c>
      <c r="AG10" s="25">
        <v>3880</v>
      </c>
      <c r="AH10" s="25">
        <v>6388</v>
      </c>
      <c r="AI10" s="25">
        <v>8375</v>
      </c>
      <c r="AJ10" s="25">
        <v>21224</v>
      </c>
      <c r="AK10" s="25">
        <v>9246</v>
      </c>
      <c r="AL10" s="25">
        <v>8858</v>
      </c>
      <c r="AM10" s="25">
        <v>10576</v>
      </c>
      <c r="AN10" s="25">
        <v>13210</v>
      </c>
      <c r="AO10" s="25">
        <v>41890</v>
      </c>
      <c r="AP10" s="25">
        <v>9937</v>
      </c>
      <c r="AQ10" s="25">
        <v>15232</v>
      </c>
      <c r="AR10" s="25">
        <v>19576</v>
      </c>
      <c r="AS10" s="25">
        <v>20409</v>
      </c>
      <c r="AT10" s="25">
        <v>65154</v>
      </c>
      <c r="AU10" s="25">
        <v>17857</v>
      </c>
      <c r="AV10" s="25">
        <v>21313</v>
      </c>
      <c r="AW10" s="25">
        <v>21543</v>
      </c>
      <c r="AX10" s="25">
        <v>27067</v>
      </c>
      <c r="AY10" s="25">
        <v>87779</v>
      </c>
      <c r="AZ10" s="25">
        <v>66311</v>
      </c>
      <c r="BA10" s="25">
        <v>44632</v>
      </c>
      <c r="BB10" s="25">
        <v>86524</v>
      </c>
      <c r="BC10" s="25">
        <v>103007</v>
      </c>
      <c r="BD10" s="25">
        <v>75673</v>
      </c>
      <c r="BE10" s="25">
        <v>109513</v>
      </c>
      <c r="BF10" s="25">
        <v>136403.78096980602</v>
      </c>
      <c r="BG10" s="25">
        <v>199075.26052019402</v>
      </c>
      <c r="BH10" s="25">
        <v>160606</v>
      </c>
      <c r="BI10" s="25">
        <v>214643</v>
      </c>
      <c r="BJ10" s="25">
        <v>259642</v>
      </c>
      <c r="BK10" s="25">
        <v>290142</v>
      </c>
      <c r="BL10" s="25">
        <v>248405</v>
      </c>
      <c r="BM10" s="25">
        <v>266966</v>
      </c>
      <c r="BN10" s="25">
        <v>292723</v>
      </c>
    </row>
    <row r="11" spans="1:66" ht="15" customHeight="1">
      <c r="A11" s="128" t="s">
        <v>51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</row>
    <row r="12" spans="1:66" ht="15" customHeight="1">
      <c r="A12" s="130" t="s">
        <v>12</v>
      </c>
      <c r="B12" s="3">
        <v>73851.747459999999</v>
      </c>
      <c r="C12" s="3">
        <v>70509.861840000012</v>
      </c>
      <c r="D12" s="3">
        <v>103238.26144</v>
      </c>
      <c r="E12" s="3">
        <v>111085.35281000001</v>
      </c>
      <c r="F12" s="3">
        <v>358685.22355</v>
      </c>
      <c r="G12" s="3">
        <v>88547.388489999998</v>
      </c>
      <c r="H12" s="3">
        <v>90832.39774</v>
      </c>
      <c r="I12" s="3">
        <v>120975.71732000001</v>
      </c>
      <c r="J12" s="3">
        <v>119613.92139</v>
      </c>
      <c r="K12" s="3">
        <v>419969.42494000006</v>
      </c>
      <c r="L12" s="3">
        <v>97553.115109999999</v>
      </c>
      <c r="M12" s="3">
        <v>111792.43184</v>
      </c>
      <c r="N12" s="3">
        <v>151135</v>
      </c>
      <c r="O12" s="3">
        <v>151902.86614</v>
      </c>
      <c r="P12" s="3">
        <v>512383.41308999999</v>
      </c>
      <c r="Q12" s="3">
        <v>116904.41790999999</v>
      </c>
      <c r="R12" s="3">
        <v>134491</v>
      </c>
      <c r="S12" s="3">
        <v>167586</v>
      </c>
      <c r="T12" s="3">
        <v>164129</v>
      </c>
      <c r="U12" s="3">
        <v>583110.41790999996</v>
      </c>
      <c r="V12" s="3">
        <v>145905</v>
      </c>
      <c r="W12" s="3">
        <v>151097</v>
      </c>
      <c r="X12" s="3">
        <v>180943</v>
      </c>
      <c r="Y12" s="3">
        <v>183403</v>
      </c>
      <c r="Z12" s="3">
        <v>661348</v>
      </c>
      <c r="AA12" s="3">
        <v>146017</v>
      </c>
      <c r="AB12" s="3">
        <v>155292</v>
      </c>
      <c r="AC12" s="3">
        <v>175481</v>
      </c>
      <c r="AD12" s="3">
        <v>161503</v>
      </c>
      <c r="AE12" s="3">
        <v>638293</v>
      </c>
      <c r="AF12" s="3">
        <v>149431</v>
      </c>
      <c r="AG12" s="3">
        <v>159496</v>
      </c>
      <c r="AH12" s="3">
        <v>182108</v>
      </c>
      <c r="AI12" s="3">
        <v>195299</v>
      </c>
      <c r="AJ12" s="3">
        <v>686334</v>
      </c>
      <c r="AK12" s="3">
        <v>173246</v>
      </c>
      <c r="AL12" s="3">
        <v>162859</v>
      </c>
      <c r="AM12" s="25">
        <v>201685</v>
      </c>
      <c r="AN12" s="25">
        <v>210265</v>
      </c>
      <c r="AO12" s="25">
        <v>748055</v>
      </c>
      <c r="AP12" s="25">
        <v>191418</v>
      </c>
      <c r="AQ12" s="25">
        <v>184789</v>
      </c>
      <c r="AR12" s="25">
        <v>210884</v>
      </c>
      <c r="AS12" s="25">
        <v>244274</v>
      </c>
      <c r="AT12" s="25">
        <v>831365</v>
      </c>
      <c r="AU12" s="25">
        <v>208336</v>
      </c>
      <c r="AV12" s="25">
        <v>196514</v>
      </c>
      <c r="AW12" s="25">
        <v>224282</v>
      </c>
      <c r="AX12" s="25">
        <v>270267</v>
      </c>
      <c r="AY12" s="25">
        <v>899399</v>
      </c>
      <c r="AZ12" s="25">
        <v>173163</v>
      </c>
      <c r="BA12" s="25">
        <v>6691</v>
      </c>
      <c r="BB12" s="25">
        <v>131374</v>
      </c>
      <c r="BC12" s="25">
        <v>251038</v>
      </c>
      <c r="BD12" s="25">
        <v>178092</v>
      </c>
      <c r="BE12" s="25">
        <v>145054</v>
      </c>
      <c r="BF12" s="25">
        <v>226580</v>
      </c>
      <c r="BG12" s="25">
        <v>337108</v>
      </c>
      <c r="BH12" s="25">
        <v>252978</v>
      </c>
      <c r="BI12" s="25">
        <v>257124</v>
      </c>
      <c r="BJ12" s="25">
        <v>318129</v>
      </c>
      <c r="BK12" s="25">
        <v>341590</v>
      </c>
      <c r="BL12" s="25">
        <v>298018</v>
      </c>
      <c r="BM12" s="25">
        <v>307077</v>
      </c>
      <c r="BN12" s="25">
        <v>343148</v>
      </c>
    </row>
    <row r="13" spans="1:66" ht="15" customHeight="1">
      <c r="A13" s="130" t="s">
        <v>45</v>
      </c>
      <c r="B13" s="25">
        <v>33804.366990000002</v>
      </c>
      <c r="C13" s="25">
        <v>49822.693229999997</v>
      </c>
      <c r="D13" s="25">
        <v>48744.879539999994</v>
      </c>
      <c r="E13" s="25">
        <v>56000.264170000002</v>
      </c>
      <c r="F13" s="25">
        <v>188372.20392999999</v>
      </c>
      <c r="G13" s="25">
        <v>47420.627370000002</v>
      </c>
      <c r="H13" s="25">
        <v>60387.610690000009</v>
      </c>
      <c r="I13" s="25">
        <v>69247.759359999996</v>
      </c>
      <c r="J13" s="25">
        <v>56934.705329999997</v>
      </c>
      <c r="K13" s="25">
        <v>233990.70275</v>
      </c>
      <c r="L13" s="25">
        <v>55725.023080000006</v>
      </c>
      <c r="M13" s="25">
        <v>74030.023669999995</v>
      </c>
      <c r="N13" s="25">
        <v>83184</v>
      </c>
      <c r="O13" s="25">
        <v>72877.233189999984</v>
      </c>
      <c r="P13" s="25">
        <v>285816.27993999998</v>
      </c>
      <c r="Q13" s="25">
        <v>59967.349729999994</v>
      </c>
      <c r="R13" s="25">
        <v>87608</v>
      </c>
      <c r="S13" s="25">
        <v>82811</v>
      </c>
      <c r="T13" s="25">
        <v>58180</v>
      </c>
      <c r="U13" s="25">
        <v>288566.34973000002</v>
      </c>
      <c r="V13" s="25">
        <v>55598</v>
      </c>
      <c r="W13" s="25">
        <v>83629</v>
      </c>
      <c r="X13" s="25">
        <v>96847</v>
      </c>
      <c r="Y13" s="25">
        <v>63538</v>
      </c>
      <c r="Z13" s="25">
        <v>299612</v>
      </c>
      <c r="AA13" s="25">
        <v>66057</v>
      </c>
      <c r="AB13" s="25">
        <v>88614</v>
      </c>
      <c r="AC13" s="25">
        <v>102513</v>
      </c>
      <c r="AD13" s="25">
        <v>48010</v>
      </c>
      <c r="AE13" s="25">
        <v>305194</v>
      </c>
      <c r="AF13" s="25">
        <v>60575</v>
      </c>
      <c r="AG13" s="25">
        <v>75153</v>
      </c>
      <c r="AH13" s="25">
        <v>107102</v>
      </c>
      <c r="AI13" s="25">
        <v>60831</v>
      </c>
      <c r="AJ13" s="25">
        <v>303661</v>
      </c>
      <c r="AK13" s="25">
        <v>77938</v>
      </c>
      <c r="AL13" s="25">
        <v>87635</v>
      </c>
      <c r="AM13" s="25">
        <v>110745</v>
      </c>
      <c r="AN13" s="25">
        <v>67431</v>
      </c>
      <c r="AO13" s="25">
        <v>343749</v>
      </c>
      <c r="AP13" s="25">
        <v>85702</v>
      </c>
      <c r="AQ13" s="25">
        <v>104163</v>
      </c>
      <c r="AR13" s="25">
        <v>118707</v>
      </c>
      <c r="AS13" s="25">
        <v>75700</v>
      </c>
      <c r="AT13" s="25">
        <v>384272</v>
      </c>
      <c r="AU13" s="25">
        <v>96500</v>
      </c>
      <c r="AV13" s="25">
        <v>107402</v>
      </c>
      <c r="AW13" s="25">
        <v>126948</v>
      </c>
      <c r="AX13" s="25">
        <v>92158</v>
      </c>
      <c r="AY13" s="25">
        <v>423008</v>
      </c>
      <c r="AZ13" s="25">
        <v>114231</v>
      </c>
      <c r="BA13" s="25">
        <v>37683</v>
      </c>
      <c r="BB13" s="25">
        <v>140394</v>
      </c>
      <c r="BC13" s="25">
        <v>179246</v>
      </c>
      <c r="BD13" s="25">
        <v>153841</v>
      </c>
      <c r="BE13" s="25">
        <v>182252</v>
      </c>
      <c r="BF13" s="25">
        <v>251030</v>
      </c>
      <c r="BG13" s="25">
        <v>299577</v>
      </c>
      <c r="BH13" s="25">
        <v>248576</v>
      </c>
      <c r="BI13" s="25">
        <v>270259</v>
      </c>
      <c r="BJ13" s="25">
        <v>384122</v>
      </c>
      <c r="BK13" s="25">
        <v>375855</v>
      </c>
      <c r="BL13" s="25">
        <v>335791</v>
      </c>
      <c r="BM13" s="25">
        <v>341998</v>
      </c>
      <c r="BN13" s="25">
        <v>413829</v>
      </c>
    </row>
    <row r="14" spans="1:66" ht="15" customHeight="1">
      <c r="A14" s="130" t="s">
        <v>46</v>
      </c>
      <c r="B14" s="25">
        <v>19389.382659999999</v>
      </c>
      <c r="C14" s="25">
        <v>23874.395630000003</v>
      </c>
      <c r="D14" s="25">
        <v>29199.077589999997</v>
      </c>
      <c r="E14" s="25">
        <v>37522.856599999992</v>
      </c>
      <c r="F14" s="25">
        <v>109985.71247999999</v>
      </c>
      <c r="G14" s="25">
        <v>26873.225169999994</v>
      </c>
      <c r="H14" s="25">
        <v>31810.417850000002</v>
      </c>
      <c r="I14" s="25">
        <v>34647.465300000003</v>
      </c>
      <c r="J14" s="25">
        <v>58909.769710000008</v>
      </c>
      <c r="K14" s="25">
        <v>152240.87803000002</v>
      </c>
      <c r="L14" s="25">
        <v>44474.215039999988</v>
      </c>
      <c r="M14" s="25">
        <v>60215.552560000004</v>
      </c>
      <c r="N14" s="25">
        <v>62978</v>
      </c>
      <c r="O14" s="25">
        <v>88307.279729999995</v>
      </c>
      <c r="P14" s="25">
        <v>255975.04732999997</v>
      </c>
      <c r="Q14" s="25">
        <v>61412.044179999968</v>
      </c>
      <c r="R14" s="25">
        <v>69839</v>
      </c>
      <c r="S14" s="25">
        <v>68376</v>
      </c>
      <c r="T14" s="25">
        <v>91741</v>
      </c>
      <c r="U14" s="25">
        <v>291368.04417999997</v>
      </c>
      <c r="V14" s="25">
        <v>56942</v>
      </c>
      <c r="W14" s="25">
        <v>66150</v>
      </c>
      <c r="X14" s="25">
        <v>60981</v>
      </c>
      <c r="Y14" s="25">
        <v>87461</v>
      </c>
      <c r="Z14" s="25">
        <v>271534</v>
      </c>
      <c r="AA14" s="25">
        <v>58053</v>
      </c>
      <c r="AB14" s="25">
        <v>74531</v>
      </c>
      <c r="AC14" s="25">
        <v>67922</v>
      </c>
      <c r="AD14" s="25">
        <v>91034</v>
      </c>
      <c r="AE14" s="25">
        <v>291540</v>
      </c>
      <c r="AF14" s="25">
        <v>59923</v>
      </c>
      <c r="AG14" s="25">
        <v>75703</v>
      </c>
      <c r="AH14" s="25">
        <v>71313</v>
      </c>
      <c r="AI14" s="25">
        <v>94376</v>
      </c>
      <c r="AJ14" s="25">
        <v>301315</v>
      </c>
      <c r="AK14" s="25">
        <v>62608</v>
      </c>
      <c r="AL14" s="25">
        <v>76693</v>
      </c>
      <c r="AM14" s="25">
        <v>67916</v>
      </c>
      <c r="AN14" s="25">
        <v>91475</v>
      </c>
      <c r="AO14" s="25">
        <v>298692</v>
      </c>
      <c r="AP14" s="25">
        <v>65912</v>
      </c>
      <c r="AQ14" s="25">
        <v>74955</v>
      </c>
      <c r="AR14" s="25">
        <v>70139</v>
      </c>
      <c r="AS14" s="25">
        <v>87700</v>
      </c>
      <c r="AT14" s="25">
        <v>298706</v>
      </c>
      <c r="AU14" s="25">
        <v>60566</v>
      </c>
      <c r="AV14" s="25">
        <v>69461</v>
      </c>
      <c r="AW14" s="25">
        <v>59301</v>
      </c>
      <c r="AX14" s="25">
        <v>76982</v>
      </c>
      <c r="AY14" s="25">
        <v>266310</v>
      </c>
      <c r="AZ14" s="25">
        <v>50323</v>
      </c>
      <c r="BA14" s="25">
        <v>13754</v>
      </c>
      <c r="BB14" s="25">
        <v>39154</v>
      </c>
      <c r="BC14" s="25">
        <v>132715</v>
      </c>
      <c r="BD14" s="25">
        <v>81150</v>
      </c>
      <c r="BE14" s="25">
        <v>118076</v>
      </c>
      <c r="BF14" s="25">
        <v>163534</v>
      </c>
      <c r="BG14" s="25">
        <v>296435</v>
      </c>
      <c r="BH14" s="25">
        <v>191360</v>
      </c>
      <c r="BI14" s="25">
        <v>269267</v>
      </c>
      <c r="BJ14" s="25">
        <v>271600</v>
      </c>
      <c r="BK14" s="25">
        <v>401278</v>
      </c>
      <c r="BL14" s="25">
        <v>252238</v>
      </c>
      <c r="BM14" s="25">
        <v>326677</v>
      </c>
      <c r="BN14" s="25">
        <v>333063</v>
      </c>
    </row>
    <row r="15" spans="1:66" ht="15" customHeight="1">
      <c r="A15" s="130" t="s">
        <v>47</v>
      </c>
      <c r="B15" s="25" t="s">
        <v>54</v>
      </c>
      <c r="C15" s="25" t="s">
        <v>54</v>
      </c>
      <c r="D15" s="25" t="s">
        <v>54</v>
      </c>
      <c r="E15" s="25" t="s">
        <v>54</v>
      </c>
      <c r="F15" s="25">
        <v>0</v>
      </c>
      <c r="G15" s="25" t="s">
        <v>54</v>
      </c>
      <c r="H15" s="25" t="s">
        <v>54</v>
      </c>
      <c r="I15" s="25" t="s">
        <v>54</v>
      </c>
      <c r="J15" s="25" t="s">
        <v>54</v>
      </c>
      <c r="K15" s="25">
        <v>0</v>
      </c>
      <c r="L15" s="25" t="s">
        <v>54</v>
      </c>
      <c r="M15" s="25" t="s">
        <v>54</v>
      </c>
      <c r="N15" s="25" t="s">
        <v>54</v>
      </c>
      <c r="O15" s="25" t="s">
        <v>54</v>
      </c>
      <c r="P15" s="25">
        <v>0</v>
      </c>
      <c r="Q15" s="25" t="s">
        <v>54</v>
      </c>
      <c r="R15" s="25" t="s">
        <v>54</v>
      </c>
      <c r="S15" s="25" t="s">
        <v>54</v>
      </c>
      <c r="T15" s="25" t="s">
        <v>54</v>
      </c>
      <c r="U15" s="25">
        <v>0</v>
      </c>
      <c r="V15" s="25">
        <v>6986</v>
      </c>
      <c r="W15" s="25">
        <v>8770</v>
      </c>
      <c r="X15" s="25">
        <v>14426</v>
      </c>
      <c r="Y15" s="25">
        <v>13630</v>
      </c>
      <c r="Z15" s="25">
        <v>43812</v>
      </c>
      <c r="AA15" s="25">
        <v>12489</v>
      </c>
      <c r="AB15" s="25">
        <v>13169</v>
      </c>
      <c r="AC15" s="25">
        <v>19340</v>
      </c>
      <c r="AD15" s="25">
        <v>23762</v>
      </c>
      <c r="AE15" s="25">
        <v>68760</v>
      </c>
      <c r="AF15" s="25">
        <v>24487</v>
      </c>
      <c r="AG15" s="25">
        <v>24308</v>
      </c>
      <c r="AH15" s="25">
        <v>28678</v>
      </c>
      <c r="AI15" s="25">
        <v>30607</v>
      </c>
      <c r="AJ15" s="25">
        <v>108080</v>
      </c>
      <c r="AK15" s="25">
        <v>25307</v>
      </c>
      <c r="AL15" s="25">
        <v>32471</v>
      </c>
      <c r="AM15" s="25">
        <v>35342</v>
      </c>
      <c r="AN15" s="25">
        <v>35853</v>
      </c>
      <c r="AO15" s="25">
        <v>128973</v>
      </c>
      <c r="AP15" s="25">
        <v>33365</v>
      </c>
      <c r="AQ15" s="25">
        <v>40745</v>
      </c>
      <c r="AR15" s="25">
        <v>43579</v>
      </c>
      <c r="AS15" s="25">
        <v>44951</v>
      </c>
      <c r="AT15" s="25">
        <v>162640</v>
      </c>
      <c r="AU15" s="25">
        <v>41485</v>
      </c>
      <c r="AV15" s="25">
        <v>49519</v>
      </c>
      <c r="AW15" s="25">
        <v>55628</v>
      </c>
      <c r="AX15" s="25">
        <v>67948</v>
      </c>
      <c r="AY15" s="25">
        <v>214581</v>
      </c>
      <c r="AZ15" s="25">
        <v>63843</v>
      </c>
      <c r="BA15" s="25">
        <v>148730</v>
      </c>
      <c r="BB15" s="25">
        <v>151409</v>
      </c>
      <c r="BC15" s="25">
        <v>162400</v>
      </c>
      <c r="BD15" s="25">
        <v>158930</v>
      </c>
      <c r="BE15" s="25">
        <v>175245</v>
      </c>
      <c r="BF15" s="25">
        <v>206382</v>
      </c>
      <c r="BG15" s="25">
        <v>275728</v>
      </c>
      <c r="BH15" s="25">
        <v>223421</v>
      </c>
      <c r="BI15" s="25">
        <v>237882</v>
      </c>
      <c r="BJ15" s="25">
        <v>278158</v>
      </c>
      <c r="BK15" s="25">
        <v>349728</v>
      </c>
      <c r="BL15" s="25">
        <v>278764</v>
      </c>
      <c r="BM15" s="25">
        <v>296003</v>
      </c>
      <c r="BN15" s="25">
        <v>330539</v>
      </c>
    </row>
    <row r="16" spans="1:66" ht="15" customHeight="1">
      <c r="A16" s="131" t="s">
        <v>53</v>
      </c>
      <c r="B16" s="26">
        <v>923.05778000000203</v>
      </c>
      <c r="C16" s="26">
        <v>773.17194203499571</v>
      </c>
      <c r="D16" s="26">
        <v>3414.1150679650027</v>
      </c>
      <c r="E16" s="26">
        <v>327.9603900000248</v>
      </c>
      <c r="F16" s="26">
        <v>5438.3051800000258</v>
      </c>
      <c r="G16" s="26">
        <v>1792.9725600000013</v>
      </c>
      <c r="H16" s="26">
        <v>960.92547999999636</v>
      </c>
      <c r="I16" s="26">
        <v>2040.9808800000333</v>
      </c>
      <c r="J16" s="26">
        <v>4201.2184799999795</v>
      </c>
      <c r="K16" s="26">
        <v>8996.0974000000097</v>
      </c>
      <c r="L16" s="26">
        <v>3532.2993200000474</v>
      </c>
      <c r="M16" s="26">
        <v>2990.2332900000338</v>
      </c>
      <c r="N16" s="26">
        <v>4151</v>
      </c>
      <c r="O16" s="26">
        <v>4762.6484799999025</v>
      </c>
      <c r="P16" s="26">
        <v>15436.181089999984</v>
      </c>
      <c r="Q16" s="26">
        <v>3252.3129699999904</v>
      </c>
      <c r="R16" s="26">
        <v>1944</v>
      </c>
      <c r="S16" s="26">
        <v>782</v>
      </c>
      <c r="T16" s="26">
        <v>1396</v>
      </c>
      <c r="U16" s="26">
        <v>7374.3129699999899</v>
      </c>
      <c r="V16" s="26">
        <v>876</v>
      </c>
      <c r="W16" s="26">
        <v>1191</v>
      </c>
      <c r="X16" s="26">
        <v>1262</v>
      </c>
      <c r="Y16" s="26">
        <v>2165</v>
      </c>
      <c r="Z16" s="26">
        <v>5494</v>
      </c>
      <c r="AA16" s="26">
        <v>1068</v>
      </c>
      <c r="AB16" s="26">
        <v>1343</v>
      </c>
      <c r="AC16" s="26">
        <v>238</v>
      </c>
      <c r="AD16" s="26">
        <v>660</v>
      </c>
      <c r="AE16" s="26">
        <v>3309</v>
      </c>
      <c r="AF16" s="26">
        <v>644</v>
      </c>
      <c r="AG16" s="26">
        <v>442</v>
      </c>
      <c r="AH16" s="26">
        <v>867</v>
      </c>
      <c r="AI16" s="26">
        <v>665</v>
      </c>
      <c r="AJ16" s="26">
        <v>2618</v>
      </c>
      <c r="AK16" s="26">
        <v>1609</v>
      </c>
      <c r="AL16" s="26">
        <v>606</v>
      </c>
      <c r="AM16" s="26">
        <v>350</v>
      </c>
      <c r="AN16" s="26">
        <v>2374</v>
      </c>
      <c r="AO16" s="26">
        <v>4939</v>
      </c>
      <c r="AP16" s="26">
        <v>813</v>
      </c>
      <c r="AQ16" s="26">
        <v>287</v>
      </c>
      <c r="AR16" s="26">
        <v>294</v>
      </c>
      <c r="AS16" s="26">
        <v>491</v>
      </c>
      <c r="AT16" s="26">
        <v>1885</v>
      </c>
      <c r="AU16" s="26">
        <v>417</v>
      </c>
      <c r="AV16" s="26">
        <v>640</v>
      </c>
      <c r="AW16" s="26">
        <v>476</v>
      </c>
      <c r="AX16" s="26">
        <v>116</v>
      </c>
      <c r="AY16" s="26">
        <v>1649</v>
      </c>
      <c r="AZ16" s="26">
        <v>171</v>
      </c>
      <c r="BA16" s="26">
        <v>246</v>
      </c>
      <c r="BB16" s="26">
        <v>177</v>
      </c>
      <c r="BC16" s="26">
        <v>99</v>
      </c>
      <c r="BD16" s="26">
        <v>2657</v>
      </c>
      <c r="BE16" s="26">
        <v>2065</v>
      </c>
      <c r="BF16" s="26">
        <v>1247.7809698060009</v>
      </c>
      <c r="BG16" s="26">
        <v>1139.2605201940023</v>
      </c>
      <c r="BH16" s="26">
        <v>758</v>
      </c>
      <c r="BI16" s="26">
        <v>1256</v>
      </c>
      <c r="BJ16" s="26">
        <v>11831</v>
      </c>
      <c r="BK16" s="26">
        <v>-5105</v>
      </c>
      <c r="BL16" s="26">
        <v>3828</v>
      </c>
      <c r="BM16" s="26">
        <v>3958</v>
      </c>
      <c r="BN16" s="26">
        <v>2965</v>
      </c>
    </row>
    <row r="17" spans="1:14" ht="15" customHeight="1">
      <c r="A17" s="36"/>
    </row>
    <row r="18" spans="1:14" ht="15" customHeight="1">
      <c r="A18" s="36"/>
    </row>
    <row r="19" spans="1:14" ht="45">
      <c r="A19" s="4" t="s">
        <v>186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48"/>
      <c r="B21" s="148"/>
      <c r="C21" s="148"/>
      <c r="D21" s="148"/>
      <c r="E21" s="148"/>
      <c r="F21" s="148"/>
      <c r="G21" s="148"/>
      <c r="H21" s="148"/>
      <c r="I21" s="148"/>
    </row>
    <row r="22" spans="1:14">
      <c r="A22" s="148"/>
    </row>
    <row r="23" spans="1:14">
      <c r="A23" s="148"/>
    </row>
    <row r="24" spans="1:14">
      <c r="A24" s="14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47"/>
  <sheetViews>
    <sheetView showGridLines="0" workbookViewId="0">
      <pane xSplit="1" ySplit="1" topLeftCell="AQ26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0" style="37" bestFit="1" customWidth="1"/>
    <col min="2" max="43" width="9.140625" style="37" customWidth="1"/>
    <col min="44" max="16384" width="9.140625" style="37"/>
  </cols>
  <sheetData>
    <row r="1" spans="1:56" ht="24.95" customHeight="1">
      <c r="A1" s="35" t="s">
        <v>108</v>
      </c>
      <c r="B1" s="27" t="s">
        <v>13</v>
      </c>
      <c r="C1" s="27" t="s">
        <v>14</v>
      </c>
      <c r="D1" s="27" t="s">
        <v>15</v>
      </c>
      <c r="E1" s="27" t="s">
        <v>16</v>
      </c>
      <c r="F1" s="27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22</v>
      </c>
      <c r="L1" s="27" t="s">
        <v>23</v>
      </c>
      <c r="M1" s="27" t="s">
        <v>24</v>
      </c>
      <c r="N1" s="27" t="s">
        <v>25</v>
      </c>
      <c r="O1" s="27" t="s">
        <v>26</v>
      </c>
      <c r="P1" s="27" t="s">
        <v>27</v>
      </c>
      <c r="Q1" s="27" t="s">
        <v>28</v>
      </c>
      <c r="R1" s="27" t="s">
        <v>29</v>
      </c>
      <c r="S1" s="27" t="s">
        <v>30</v>
      </c>
      <c r="T1" s="27" t="s">
        <v>31</v>
      </c>
      <c r="U1" s="27" t="s">
        <v>32</v>
      </c>
      <c r="V1" s="27" t="s">
        <v>33</v>
      </c>
      <c r="W1" s="27" t="s">
        <v>34</v>
      </c>
      <c r="X1" s="27" t="s">
        <v>35</v>
      </c>
      <c r="Y1" s="27" t="s">
        <v>4</v>
      </c>
      <c r="Z1" s="27" t="s">
        <v>36</v>
      </c>
      <c r="AA1" s="27" t="s">
        <v>37</v>
      </c>
      <c r="AB1" s="27" t="s">
        <v>38</v>
      </c>
      <c r="AC1" s="27" t="s">
        <v>5</v>
      </c>
      <c r="AD1" s="27" t="s">
        <v>106</v>
      </c>
      <c r="AE1" s="27" t="s">
        <v>121</v>
      </c>
      <c r="AF1" s="27" t="s">
        <v>125</v>
      </c>
      <c r="AG1" s="27" t="s">
        <v>127</v>
      </c>
      <c r="AH1" s="27" t="s">
        <v>128</v>
      </c>
      <c r="AI1" s="27" t="s">
        <v>132</v>
      </c>
      <c r="AJ1" s="27" t="s">
        <v>143</v>
      </c>
      <c r="AK1" s="27" t="s">
        <v>144</v>
      </c>
      <c r="AL1" s="27" t="s">
        <v>159</v>
      </c>
      <c r="AM1" s="27" t="s">
        <v>162</v>
      </c>
      <c r="AN1" s="27" t="s">
        <v>167</v>
      </c>
      <c r="AO1" s="27" t="s">
        <v>170</v>
      </c>
      <c r="AP1" s="27" t="s">
        <v>173</v>
      </c>
      <c r="AQ1" s="27" t="s">
        <v>180</v>
      </c>
      <c r="AR1" s="27" t="s">
        <v>182</v>
      </c>
      <c r="AS1" s="27" t="s">
        <v>191</v>
      </c>
      <c r="AT1" s="27" t="s">
        <v>195</v>
      </c>
      <c r="AU1" s="27" t="s">
        <v>199</v>
      </c>
      <c r="AV1" s="27" t="s">
        <v>205</v>
      </c>
      <c r="AW1" s="27" t="s">
        <v>211</v>
      </c>
      <c r="AX1" s="27" t="s">
        <v>217</v>
      </c>
      <c r="AY1" s="27" t="s">
        <v>223</v>
      </c>
      <c r="AZ1" s="27" t="s">
        <v>226</v>
      </c>
      <c r="BA1" s="27" t="s">
        <v>230</v>
      </c>
      <c r="BB1" s="27" t="s">
        <v>234</v>
      </c>
      <c r="BC1" s="27" t="s">
        <v>241</v>
      </c>
      <c r="BD1" s="27" t="s">
        <v>246</v>
      </c>
    </row>
    <row r="2" spans="1:56">
      <c r="A2" s="65" t="s">
        <v>67</v>
      </c>
      <c r="B2" s="96">
        <v>15771.689999999995</v>
      </c>
      <c r="C2" s="97">
        <v>16253.969999999994</v>
      </c>
      <c r="D2" s="96">
        <v>17154.629999999994</v>
      </c>
      <c r="E2" s="96">
        <v>18012.906666666659</v>
      </c>
      <c r="F2" s="96">
        <v>18008.796666666658</v>
      </c>
      <c r="G2" s="96">
        <v>18407.816666666658</v>
      </c>
      <c r="H2" s="96">
        <v>19734.82666666666</v>
      </c>
      <c r="I2" s="96">
        <v>21821.266666666663</v>
      </c>
      <c r="J2" s="96">
        <v>22084.196666666663</v>
      </c>
      <c r="K2" s="96">
        <v>23111.556666666664</v>
      </c>
      <c r="L2" s="96">
        <v>24531.046666666658</v>
      </c>
      <c r="M2" s="96">
        <v>26542.976666666658</v>
      </c>
      <c r="N2" s="96">
        <v>26659.016666666656</v>
      </c>
      <c r="O2" s="96">
        <v>27996.136666666658</v>
      </c>
      <c r="P2" s="96">
        <v>28998.946666666656</v>
      </c>
      <c r="Q2" s="96">
        <v>31848.156666666659</v>
      </c>
      <c r="R2" s="96">
        <v>32137.546666666658</v>
      </c>
      <c r="S2" s="96">
        <v>32380.886666666658</v>
      </c>
      <c r="T2" s="96">
        <v>32858.986666666657</v>
      </c>
      <c r="U2" s="96">
        <v>35640.576666666653</v>
      </c>
      <c r="V2" s="96">
        <v>35735.426666666659</v>
      </c>
      <c r="W2" s="96">
        <v>35235.426666666652</v>
      </c>
      <c r="X2" s="96">
        <v>36052.796666666654</v>
      </c>
      <c r="Y2" s="96">
        <v>37342.106666666659</v>
      </c>
      <c r="Z2" s="96">
        <v>37296.496666666659</v>
      </c>
      <c r="AA2" s="96">
        <v>37653.316666666666</v>
      </c>
      <c r="AB2" s="96">
        <v>37687.266666666663</v>
      </c>
      <c r="AC2" s="96">
        <v>38827.856666666659</v>
      </c>
      <c r="AD2" s="96">
        <v>38622.996666666659</v>
      </c>
      <c r="AE2" s="96">
        <v>38929.53666666666</v>
      </c>
      <c r="AF2" s="96">
        <v>39350.836666666655</v>
      </c>
      <c r="AG2" s="96">
        <v>41211.07666666666</v>
      </c>
      <c r="AH2" s="98">
        <v>41487.486666666657</v>
      </c>
      <c r="AI2" s="97">
        <v>42044.28666666666</v>
      </c>
      <c r="AJ2" s="97">
        <v>42504</v>
      </c>
      <c r="AK2" s="97">
        <v>43964.506666666661</v>
      </c>
      <c r="AL2" s="97">
        <v>44086.246666666659</v>
      </c>
      <c r="AM2" s="97">
        <v>44321.736666666664</v>
      </c>
      <c r="AN2" s="97">
        <v>44834.766666666663</v>
      </c>
      <c r="AO2" s="97">
        <v>45925.136666666658</v>
      </c>
      <c r="AP2" s="97">
        <v>46265.386666666658</v>
      </c>
      <c r="AQ2" s="97">
        <v>45544.246666666666</v>
      </c>
      <c r="AR2" s="97">
        <v>45012.266666666663</v>
      </c>
      <c r="AS2" s="97">
        <v>56461.21666666666</v>
      </c>
      <c r="AT2" s="97">
        <v>56905.726666666655</v>
      </c>
      <c r="AU2" s="97">
        <v>58198.996666666666</v>
      </c>
      <c r="AV2" s="97">
        <v>59917.456666666658</v>
      </c>
      <c r="AW2" s="97">
        <v>64181.516666666663</v>
      </c>
      <c r="AX2" s="97">
        <v>64172.426666666666</v>
      </c>
      <c r="AY2" s="97">
        <v>65903.616666666669</v>
      </c>
      <c r="AZ2" s="97">
        <v>66406.236666666664</v>
      </c>
      <c r="BA2" s="97">
        <v>69606.606666666659</v>
      </c>
      <c r="BB2" s="97">
        <v>69204.056666666656</v>
      </c>
      <c r="BC2" s="97">
        <v>69458.176666666652</v>
      </c>
      <c r="BD2" s="97">
        <v>69859.766666666663</v>
      </c>
    </row>
    <row r="3" spans="1:56">
      <c r="A3" s="99" t="s">
        <v>68</v>
      </c>
      <c r="B3" s="100">
        <v>13629.879999999996</v>
      </c>
      <c r="C3" s="100">
        <v>13783.519999999995</v>
      </c>
      <c r="D3" s="100">
        <v>14280.699999999993</v>
      </c>
      <c r="E3" s="100">
        <v>15046.016666666659</v>
      </c>
      <c r="F3" s="100">
        <v>15041.906666666659</v>
      </c>
      <c r="G3" s="100">
        <v>15289.936666666659</v>
      </c>
      <c r="H3" s="100">
        <v>15920.70666666666</v>
      </c>
      <c r="I3" s="100">
        <v>17135.14666666666</v>
      </c>
      <c r="J3" s="100">
        <v>17330.346666666661</v>
      </c>
      <c r="K3" s="100">
        <v>18004.706666666661</v>
      </c>
      <c r="L3" s="100">
        <v>19124.766666666659</v>
      </c>
      <c r="M3" s="100">
        <v>20645.926666666659</v>
      </c>
      <c r="N3" s="100">
        <v>20730.796666666658</v>
      </c>
      <c r="O3" s="100">
        <v>22153.906666666659</v>
      </c>
      <c r="P3" s="100">
        <v>23174.276666666658</v>
      </c>
      <c r="Q3" s="100">
        <v>25261.676666666659</v>
      </c>
      <c r="R3" s="100">
        <v>25497.856666666659</v>
      </c>
      <c r="S3" s="100">
        <v>26055.566666666658</v>
      </c>
      <c r="T3" s="100">
        <v>26472.266666666656</v>
      </c>
      <c r="U3" s="100">
        <v>28465.976666666655</v>
      </c>
      <c r="V3" s="100">
        <v>28337.266666666659</v>
      </c>
      <c r="W3" s="100">
        <v>28744.446666666652</v>
      </c>
      <c r="X3" s="100">
        <v>29648.696666666652</v>
      </c>
      <c r="Y3" s="100">
        <v>31087.466666666656</v>
      </c>
      <c r="Z3" s="100">
        <v>31032.856666666659</v>
      </c>
      <c r="AA3" s="100">
        <v>31130.856666666663</v>
      </c>
      <c r="AB3" s="100">
        <v>31409.506666666661</v>
      </c>
      <c r="AC3" s="100">
        <v>32440.39666666666</v>
      </c>
      <c r="AD3" s="100">
        <v>32374.366666666661</v>
      </c>
      <c r="AE3" s="100">
        <v>32659.616666666661</v>
      </c>
      <c r="AF3" s="100">
        <v>33028.916666666657</v>
      </c>
      <c r="AG3" s="100">
        <v>34925.136666666658</v>
      </c>
      <c r="AH3" s="101">
        <v>35245.506666666653</v>
      </c>
      <c r="AI3" s="101">
        <v>35567.32666666666</v>
      </c>
      <c r="AJ3" s="101">
        <v>36075</v>
      </c>
      <c r="AK3" s="101">
        <v>37690.516666666663</v>
      </c>
      <c r="AL3" s="101">
        <v>37703.856666666659</v>
      </c>
      <c r="AM3" s="101">
        <v>37768.266666666663</v>
      </c>
      <c r="AN3" s="101">
        <v>38738.78666666666</v>
      </c>
      <c r="AO3" s="101">
        <v>39751.956666666658</v>
      </c>
      <c r="AP3" s="101">
        <v>39793.606666666659</v>
      </c>
      <c r="AQ3" s="101">
        <v>39301.766666666663</v>
      </c>
      <c r="AR3" s="101">
        <v>38815.78666666666</v>
      </c>
      <c r="AS3" s="101">
        <v>42176.176666666659</v>
      </c>
      <c r="AT3" s="101">
        <v>42620.686666666654</v>
      </c>
      <c r="AU3" s="101">
        <v>43817.706666666665</v>
      </c>
      <c r="AV3" s="101">
        <v>44711.14666666666</v>
      </c>
      <c r="AW3" s="101">
        <v>47844.246666666659</v>
      </c>
      <c r="AX3" s="101">
        <v>47377.836666666662</v>
      </c>
      <c r="AY3" s="101">
        <v>47901.466666666667</v>
      </c>
      <c r="AZ3" s="101">
        <v>47996.346666666665</v>
      </c>
      <c r="BA3" s="101">
        <v>49660.476666666655</v>
      </c>
      <c r="BB3" s="101">
        <v>49470.436666666654</v>
      </c>
      <c r="BC3" s="101">
        <v>48848.496666666659</v>
      </c>
      <c r="BD3" s="101">
        <v>49305.796666666662</v>
      </c>
    </row>
    <row r="4" spans="1:56">
      <c r="A4" s="102" t="s">
        <v>69</v>
      </c>
      <c r="B4" s="100">
        <v>2141.81</v>
      </c>
      <c r="C4" s="100">
        <v>2470.4499999999998</v>
      </c>
      <c r="D4" s="100">
        <v>2873.93</v>
      </c>
      <c r="E4" s="100">
        <v>2966.8899999999994</v>
      </c>
      <c r="F4" s="100">
        <v>2966.8899999999994</v>
      </c>
      <c r="G4" s="100">
        <v>3117.88</v>
      </c>
      <c r="H4" s="100">
        <v>3814.1200000000008</v>
      </c>
      <c r="I4" s="100">
        <v>4686.1200000000008</v>
      </c>
      <c r="J4" s="100">
        <v>4753.8500000000004</v>
      </c>
      <c r="K4" s="100">
        <v>5106.8500000000004</v>
      </c>
      <c r="L4" s="100">
        <v>5406.28</v>
      </c>
      <c r="M4" s="100">
        <v>5897.0499999999993</v>
      </c>
      <c r="N4" s="100">
        <v>5928.2199999999993</v>
      </c>
      <c r="O4" s="100">
        <v>5842.23</v>
      </c>
      <c r="P4" s="100">
        <v>5824.67</v>
      </c>
      <c r="Q4" s="100">
        <v>6586.48</v>
      </c>
      <c r="R4" s="100">
        <v>6639.6899999999987</v>
      </c>
      <c r="S4" s="100">
        <v>6325.32</v>
      </c>
      <c r="T4" s="100">
        <v>6386.7199999999993</v>
      </c>
      <c r="U4" s="100">
        <v>7174.6</v>
      </c>
      <c r="V4" s="100">
        <v>7398.1599999999989</v>
      </c>
      <c r="W4" s="100">
        <v>6490.98</v>
      </c>
      <c r="X4" s="100">
        <v>6404.0999999999995</v>
      </c>
      <c r="Y4" s="100">
        <v>6254.6399999999994</v>
      </c>
      <c r="Z4" s="100">
        <v>6263.6399999999994</v>
      </c>
      <c r="AA4" s="100">
        <v>6522.46</v>
      </c>
      <c r="AB4" s="100">
        <v>6277.7599999999993</v>
      </c>
      <c r="AC4" s="100">
        <v>6387.4599999999991</v>
      </c>
      <c r="AD4" s="100">
        <v>6248.63</v>
      </c>
      <c r="AE4" s="100">
        <v>6269.9199999999992</v>
      </c>
      <c r="AF4" s="100">
        <v>6321.9199999999992</v>
      </c>
      <c r="AG4" s="100">
        <v>6285.9400000000014</v>
      </c>
      <c r="AH4" s="101">
        <v>6241.9800000000005</v>
      </c>
      <c r="AI4" s="101">
        <v>6476.96</v>
      </c>
      <c r="AJ4" s="101">
        <v>6429</v>
      </c>
      <c r="AK4" s="101">
        <v>6273.99</v>
      </c>
      <c r="AL4" s="101">
        <v>6382.39</v>
      </c>
      <c r="AM4" s="101">
        <v>6553.4700000000021</v>
      </c>
      <c r="AN4" s="101">
        <v>6095.9800000000023</v>
      </c>
      <c r="AO4" s="101">
        <v>6173.1800000000012</v>
      </c>
      <c r="AP4" s="101">
        <v>6471.7800000000007</v>
      </c>
      <c r="AQ4" s="101">
        <v>6242.4800000000014</v>
      </c>
      <c r="AR4" s="101">
        <v>6196.4800000000014</v>
      </c>
      <c r="AS4" s="101">
        <v>14285.04</v>
      </c>
      <c r="AT4" s="101">
        <v>14285.04</v>
      </c>
      <c r="AU4" s="101">
        <v>14381.29</v>
      </c>
      <c r="AV4" s="101">
        <v>15206.31</v>
      </c>
      <c r="AW4" s="101">
        <v>16337.27</v>
      </c>
      <c r="AX4" s="101">
        <v>16794.59</v>
      </c>
      <c r="AY4" s="101">
        <v>18002.150000000001</v>
      </c>
      <c r="AZ4" s="101">
        <v>18409.89</v>
      </c>
      <c r="BA4" s="101">
        <v>19946.129999999997</v>
      </c>
      <c r="BB4" s="101">
        <v>19733.62</v>
      </c>
      <c r="BC4" s="101">
        <v>20609.679999999997</v>
      </c>
      <c r="BD4" s="101">
        <v>20553.97</v>
      </c>
    </row>
    <row r="5" spans="1:56">
      <c r="A5" s="65" t="s">
        <v>70</v>
      </c>
      <c r="B5" s="103">
        <v>267</v>
      </c>
      <c r="C5" s="103">
        <v>273</v>
      </c>
      <c r="D5" s="103">
        <v>280</v>
      </c>
      <c r="E5" s="103">
        <v>296</v>
      </c>
      <c r="F5" s="103">
        <v>296</v>
      </c>
      <c r="G5" s="103">
        <v>300</v>
      </c>
      <c r="H5" s="103">
        <v>311</v>
      </c>
      <c r="I5" s="103">
        <v>334</v>
      </c>
      <c r="J5" s="103">
        <v>338</v>
      </c>
      <c r="K5" s="103">
        <v>351</v>
      </c>
      <c r="L5" s="103">
        <v>368</v>
      </c>
      <c r="M5" s="103">
        <v>390</v>
      </c>
      <c r="N5" s="103">
        <v>391</v>
      </c>
      <c r="O5" s="103">
        <v>408</v>
      </c>
      <c r="P5" s="103">
        <v>420</v>
      </c>
      <c r="Q5" s="103">
        <v>449</v>
      </c>
      <c r="R5" s="103">
        <v>452</v>
      </c>
      <c r="S5" s="103">
        <v>461</v>
      </c>
      <c r="T5" s="103">
        <v>481</v>
      </c>
      <c r="U5" s="103">
        <v>508</v>
      </c>
      <c r="V5" s="103">
        <v>508</v>
      </c>
      <c r="W5" s="103">
        <v>511</v>
      </c>
      <c r="X5" s="103">
        <v>519</v>
      </c>
      <c r="Y5" s="103">
        <v>537</v>
      </c>
      <c r="Z5" s="103">
        <v>536</v>
      </c>
      <c r="AA5" s="103">
        <v>537</v>
      </c>
      <c r="AB5" s="103">
        <v>537</v>
      </c>
      <c r="AC5" s="103">
        <v>558</v>
      </c>
      <c r="AD5" s="104">
        <v>555</v>
      </c>
      <c r="AE5" s="104">
        <v>560</v>
      </c>
      <c r="AF5" s="104">
        <v>569</v>
      </c>
      <c r="AG5" s="104">
        <v>611</v>
      </c>
      <c r="AH5" s="105">
        <v>622</v>
      </c>
      <c r="AI5" s="105">
        <v>627</v>
      </c>
      <c r="AJ5" s="105">
        <v>640</v>
      </c>
      <c r="AK5" s="105">
        <v>673</v>
      </c>
      <c r="AL5" s="105">
        <v>677</v>
      </c>
      <c r="AM5" s="105">
        <v>681</v>
      </c>
      <c r="AN5" s="105">
        <v>700</v>
      </c>
      <c r="AO5" s="105">
        <v>737</v>
      </c>
      <c r="AP5" s="105">
        <v>739</v>
      </c>
      <c r="AQ5" s="105">
        <v>730</v>
      </c>
      <c r="AR5" s="105">
        <v>724</v>
      </c>
      <c r="AS5" s="105">
        <v>880</v>
      </c>
      <c r="AT5" s="105">
        <v>872</v>
      </c>
      <c r="AU5" s="105">
        <v>879</v>
      </c>
      <c r="AV5" s="105">
        <v>883</v>
      </c>
      <c r="AW5" s="105">
        <v>930</v>
      </c>
      <c r="AX5" s="105">
        <v>914</v>
      </c>
      <c r="AY5" s="105">
        <v>939</v>
      </c>
      <c r="AZ5" s="105">
        <v>952</v>
      </c>
      <c r="BA5" s="105">
        <v>1002</v>
      </c>
      <c r="BB5" s="105">
        <v>994</v>
      </c>
      <c r="BC5" s="105">
        <v>993</v>
      </c>
      <c r="BD5" s="105">
        <v>993</v>
      </c>
    </row>
    <row r="6" spans="1:56">
      <c r="A6" s="106" t="s">
        <v>71</v>
      </c>
      <c r="B6" s="107">
        <v>245</v>
      </c>
      <c r="C6" s="107">
        <v>248</v>
      </c>
      <c r="D6" s="107">
        <v>253</v>
      </c>
      <c r="E6" s="107">
        <v>267</v>
      </c>
      <c r="F6" s="107">
        <v>267</v>
      </c>
      <c r="G6" s="107">
        <v>269</v>
      </c>
      <c r="H6" s="107">
        <v>275</v>
      </c>
      <c r="I6" s="107">
        <v>289</v>
      </c>
      <c r="J6" s="107">
        <v>292</v>
      </c>
      <c r="K6" s="107">
        <v>301</v>
      </c>
      <c r="L6" s="107">
        <v>316</v>
      </c>
      <c r="M6" s="107">
        <v>334</v>
      </c>
      <c r="N6" s="107">
        <v>335</v>
      </c>
      <c r="O6" s="107">
        <v>353</v>
      </c>
      <c r="P6" s="107">
        <v>365</v>
      </c>
      <c r="Q6" s="107">
        <v>395</v>
      </c>
      <c r="R6" s="107">
        <v>399</v>
      </c>
      <c r="S6" s="107">
        <v>411</v>
      </c>
      <c r="T6" s="107">
        <v>430</v>
      </c>
      <c r="U6" s="107">
        <v>455</v>
      </c>
      <c r="V6" s="107">
        <v>455</v>
      </c>
      <c r="W6" s="107">
        <v>460</v>
      </c>
      <c r="X6" s="107">
        <v>469</v>
      </c>
      <c r="Y6" s="107">
        <v>489</v>
      </c>
      <c r="Z6" s="107">
        <v>488</v>
      </c>
      <c r="AA6" s="107">
        <v>489</v>
      </c>
      <c r="AB6" s="107">
        <v>492</v>
      </c>
      <c r="AC6" s="107">
        <v>510</v>
      </c>
      <c r="AD6" s="107">
        <v>509</v>
      </c>
      <c r="AE6" s="107">
        <v>513</v>
      </c>
      <c r="AF6" s="107">
        <v>520</v>
      </c>
      <c r="AG6" s="107">
        <v>563</v>
      </c>
      <c r="AH6" s="107">
        <v>571</v>
      </c>
      <c r="AI6" s="107">
        <v>579</v>
      </c>
      <c r="AJ6" s="107">
        <v>590</v>
      </c>
      <c r="AK6" s="107">
        <v>628</v>
      </c>
      <c r="AL6" s="107">
        <v>632</v>
      </c>
      <c r="AM6" s="107">
        <v>636</v>
      </c>
      <c r="AN6" s="107">
        <v>658</v>
      </c>
      <c r="AO6" s="107">
        <v>693</v>
      </c>
      <c r="AP6" s="107">
        <v>693</v>
      </c>
      <c r="AQ6" s="107">
        <v>682</v>
      </c>
      <c r="AR6" s="107">
        <v>676</v>
      </c>
      <c r="AS6" s="107">
        <v>753</v>
      </c>
      <c r="AT6" s="107">
        <v>743</v>
      </c>
      <c r="AU6" s="107">
        <v>746</v>
      </c>
      <c r="AV6" s="107">
        <v>743</v>
      </c>
      <c r="AW6" s="107">
        <v>777</v>
      </c>
      <c r="AX6" s="107">
        <v>767</v>
      </c>
      <c r="AY6" s="107">
        <v>777</v>
      </c>
      <c r="AZ6" s="107">
        <v>783</v>
      </c>
      <c r="BA6" s="107">
        <v>817</v>
      </c>
      <c r="BB6" s="107">
        <v>811</v>
      </c>
      <c r="BC6" s="107">
        <v>805</v>
      </c>
      <c r="BD6" s="107">
        <v>806</v>
      </c>
    </row>
    <row r="7" spans="1:56">
      <c r="A7" s="108" t="s">
        <v>44</v>
      </c>
      <c r="B7" s="101">
        <v>243</v>
      </c>
      <c r="C7" s="101">
        <v>247</v>
      </c>
      <c r="D7" s="101">
        <v>252</v>
      </c>
      <c r="E7" s="101">
        <v>266</v>
      </c>
      <c r="F7" s="101">
        <v>266</v>
      </c>
      <c r="G7" s="101">
        <v>268</v>
      </c>
      <c r="H7" s="101">
        <v>273</v>
      </c>
      <c r="I7" s="101">
        <v>288</v>
      </c>
      <c r="J7" s="101">
        <v>290</v>
      </c>
      <c r="K7" s="101">
        <v>295</v>
      </c>
      <c r="L7" s="101">
        <v>300</v>
      </c>
      <c r="M7" s="101">
        <v>311</v>
      </c>
      <c r="N7" s="101">
        <v>312</v>
      </c>
      <c r="O7" s="101">
        <v>324</v>
      </c>
      <c r="P7" s="101">
        <v>328</v>
      </c>
      <c r="Q7" s="101">
        <v>340</v>
      </c>
      <c r="R7" s="101">
        <v>341</v>
      </c>
      <c r="S7" s="101">
        <v>342</v>
      </c>
      <c r="T7" s="101">
        <v>346</v>
      </c>
      <c r="U7" s="101">
        <v>359</v>
      </c>
      <c r="V7" s="101">
        <v>356</v>
      </c>
      <c r="W7" s="101">
        <v>356</v>
      </c>
      <c r="X7" s="101">
        <v>360</v>
      </c>
      <c r="Y7" s="101">
        <v>367</v>
      </c>
      <c r="Z7" s="101">
        <v>366</v>
      </c>
      <c r="AA7" s="101">
        <v>365</v>
      </c>
      <c r="AB7" s="101">
        <v>365</v>
      </c>
      <c r="AC7" s="101">
        <v>369</v>
      </c>
      <c r="AD7" s="101">
        <v>368</v>
      </c>
      <c r="AE7" s="101">
        <v>369</v>
      </c>
      <c r="AF7" s="101">
        <v>369</v>
      </c>
      <c r="AG7" s="101">
        <v>382</v>
      </c>
      <c r="AH7" s="101">
        <v>385</v>
      </c>
      <c r="AI7" s="109">
        <v>388</v>
      </c>
      <c r="AJ7" s="109">
        <v>393</v>
      </c>
      <c r="AK7" s="109">
        <v>405</v>
      </c>
      <c r="AL7" s="109">
        <v>405</v>
      </c>
      <c r="AM7" s="109">
        <v>406</v>
      </c>
      <c r="AN7" s="109">
        <v>419</v>
      </c>
      <c r="AO7" s="109">
        <v>432</v>
      </c>
      <c r="AP7" s="109">
        <v>432</v>
      </c>
      <c r="AQ7" s="109">
        <v>428</v>
      </c>
      <c r="AR7" s="109">
        <v>423</v>
      </c>
      <c r="AS7" s="109">
        <v>451</v>
      </c>
      <c r="AT7" s="109">
        <v>441</v>
      </c>
      <c r="AU7" s="109">
        <v>437</v>
      </c>
      <c r="AV7" s="109">
        <v>429</v>
      </c>
      <c r="AW7" s="109">
        <v>433</v>
      </c>
      <c r="AX7" s="109">
        <v>431</v>
      </c>
      <c r="AY7" s="109">
        <v>430</v>
      </c>
      <c r="AZ7" s="109">
        <v>431</v>
      </c>
      <c r="BA7" s="109">
        <v>439</v>
      </c>
      <c r="BB7" s="109">
        <v>430</v>
      </c>
      <c r="BC7" s="109">
        <v>421</v>
      </c>
      <c r="BD7" s="109">
        <v>417</v>
      </c>
    </row>
    <row r="8" spans="1:56">
      <c r="A8" s="108" t="s">
        <v>48</v>
      </c>
      <c r="B8" s="101">
        <v>1</v>
      </c>
      <c r="C8" s="101">
        <v>1</v>
      </c>
      <c r="D8" s="101">
        <v>1</v>
      </c>
      <c r="E8" s="101">
        <v>1</v>
      </c>
      <c r="F8" s="101">
        <v>1</v>
      </c>
      <c r="G8" s="101">
        <v>1</v>
      </c>
      <c r="H8" s="101">
        <v>2</v>
      </c>
      <c r="I8" s="101">
        <v>1</v>
      </c>
      <c r="J8" s="101">
        <v>2</v>
      </c>
      <c r="K8" s="101">
        <v>6</v>
      </c>
      <c r="L8" s="101">
        <v>16</v>
      </c>
      <c r="M8" s="101">
        <v>23</v>
      </c>
      <c r="N8" s="101">
        <v>23</v>
      </c>
      <c r="O8" s="101">
        <v>29</v>
      </c>
      <c r="P8" s="101">
        <v>35</v>
      </c>
      <c r="Q8" s="101">
        <v>40</v>
      </c>
      <c r="R8" s="101">
        <v>41</v>
      </c>
      <c r="S8" s="101">
        <v>43</v>
      </c>
      <c r="T8" s="101">
        <v>44</v>
      </c>
      <c r="U8" s="101">
        <v>46</v>
      </c>
      <c r="V8" s="101">
        <v>46</v>
      </c>
      <c r="W8" s="101">
        <v>48</v>
      </c>
      <c r="X8" s="101">
        <v>48</v>
      </c>
      <c r="Y8" s="101">
        <v>52</v>
      </c>
      <c r="Z8" s="101">
        <v>52</v>
      </c>
      <c r="AA8" s="101">
        <v>52</v>
      </c>
      <c r="AB8" s="101">
        <v>55</v>
      </c>
      <c r="AC8" s="101">
        <v>61</v>
      </c>
      <c r="AD8" s="101">
        <v>61</v>
      </c>
      <c r="AE8" s="101">
        <v>61</v>
      </c>
      <c r="AF8" s="101">
        <v>62</v>
      </c>
      <c r="AG8" s="101">
        <v>67</v>
      </c>
      <c r="AH8" s="101">
        <v>67</v>
      </c>
      <c r="AI8" s="101">
        <v>67</v>
      </c>
      <c r="AJ8" s="101">
        <v>68</v>
      </c>
      <c r="AK8" s="101">
        <v>73</v>
      </c>
      <c r="AL8" s="101">
        <v>74</v>
      </c>
      <c r="AM8" s="101">
        <v>73</v>
      </c>
      <c r="AN8" s="101">
        <v>73</v>
      </c>
      <c r="AO8" s="101">
        <v>72</v>
      </c>
      <c r="AP8" s="101">
        <v>70</v>
      </c>
      <c r="AQ8" s="101">
        <v>68</v>
      </c>
      <c r="AR8" s="101">
        <v>67</v>
      </c>
      <c r="AS8" s="101">
        <v>68</v>
      </c>
      <c r="AT8" s="101">
        <v>67</v>
      </c>
      <c r="AU8" s="101">
        <v>62</v>
      </c>
      <c r="AV8" s="101">
        <v>64</v>
      </c>
      <c r="AW8" s="101">
        <v>64</v>
      </c>
      <c r="AX8" s="101">
        <v>62</v>
      </c>
      <c r="AY8" s="101">
        <v>62</v>
      </c>
      <c r="AZ8" s="101">
        <v>62</v>
      </c>
      <c r="BA8" s="101">
        <v>62</v>
      </c>
      <c r="BB8" s="101">
        <v>61</v>
      </c>
      <c r="BC8" s="101">
        <v>60</v>
      </c>
      <c r="BD8" s="101">
        <v>61</v>
      </c>
    </row>
    <row r="9" spans="1:56">
      <c r="A9" s="108" t="s">
        <v>49</v>
      </c>
      <c r="B9" s="101">
        <v>1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2</v>
      </c>
      <c r="Q9" s="101">
        <v>15</v>
      </c>
      <c r="R9" s="101">
        <v>17</v>
      </c>
      <c r="S9" s="101">
        <v>26</v>
      </c>
      <c r="T9" s="101">
        <v>40</v>
      </c>
      <c r="U9" s="101">
        <v>50</v>
      </c>
      <c r="V9" s="101">
        <v>53</v>
      </c>
      <c r="W9" s="101">
        <v>56</v>
      </c>
      <c r="X9" s="101">
        <v>61</v>
      </c>
      <c r="Y9" s="101">
        <v>70</v>
      </c>
      <c r="Z9" s="101">
        <v>70</v>
      </c>
      <c r="AA9" s="101">
        <v>72</v>
      </c>
      <c r="AB9" s="101">
        <v>72</v>
      </c>
      <c r="AC9" s="101">
        <v>80</v>
      </c>
      <c r="AD9" s="101">
        <v>80</v>
      </c>
      <c r="AE9" s="101">
        <v>83</v>
      </c>
      <c r="AF9" s="101">
        <v>89</v>
      </c>
      <c r="AG9" s="101">
        <v>114</v>
      </c>
      <c r="AH9" s="101">
        <v>119</v>
      </c>
      <c r="AI9" s="101">
        <v>124</v>
      </c>
      <c r="AJ9" s="101">
        <v>129</v>
      </c>
      <c r="AK9" s="101">
        <v>150</v>
      </c>
      <c r="AL9" s="101">
        <v>153</v>
      </c>
      <c r="AM9" s="101">
        <v>157</v>
      </c>
      <c r="AN9" s="101">
        <v>165</v>
      </c>
      <c r="AO9" s="101">
        <v>185</v>
      </c>
      <c r="AP9" s="101">
        <v>184</v>
      </c>
      <c r="AQ9" s="101">
        <v>179</v>
      </c>
      <c r="AR9" s="101">
        <v>179</v>
      </c>
      <c r="AS9" s="101">
        <v>186</v>
      </c>
      <c r="AT9" s="101">
        <v>187</v>
      </c>
      <c r="AU9" s="101">
        <v>192</v>
      </c>
      <c r="AV9" s="101">
        <v>193</v>
      </c>
      <c r="AW9" s="101">
        <v>207</v>
      </c>
      <c r="AX9" s="101">
        <v>204</v>
      </c>
      <c r="AY9" s="101">
        <v>210</v>
      </c>
      <c r="AZ9" s="101">
        <v>215</v>
      </c>
      <c r="BA9" s="101">
        <v>226</v>
      </c>
      <c r="BB9" s="101">
        <v>229</v>
      </c>
      <c r="BC9" s="101">
        <v>230</v>
      </c>
      <c r="BD9" s="101">
        <v>233</v>
      </c>
    </row>
    <row r="10" spans="1:56">
      <c r="A10" s="108" t="s">
        <v>52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>
        <v>1</v>
      </c>
      <c r="AP10" s="123">
        <v>1</v>
      </c>
      <c r="AQ10" s="123">
        <v>1</v>
      </c>
      <c r="AR10" s="123">
        <v>0</v>
      </c>
      <c r="AS10" s="123">
        <v>1</v>
      </c>
      <c r="AT10" s="123">
        <v>1</v>
      </c>
      <c r="AU10" s="123">
        <v>1</v>
      </c>
      <c r="AV10" s="123">
        <v>1</v>
      </c>
      <c r="AW10" s="123">
        <v>1</v>
      </c>
      <c r="AX10" s="123">
        <v>0</v>
      </c>
      <c r="AY10" s="123">
        <v>0</v>
      </c>
      <c r="AZ10" s="123">
        <v>0</v>
      </c>
      <c r="BA10" s="123">
        <v>0</v>
      </c>
      <c r="BB10" s="123">
        <v>0</v>
      </c>
      <c r="BC10" s="123" t="s">
        <v>54</v>
      </c>
      <c r="BD10" s="123" t="s">
        <v>54</v>
      </c>
    </row>
    <row r="11" spans="1:56">
      <c r="A11" s="108" t="s">
        <v>169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>
        <v>1</v>
      </c>
      <c r="AO11" s="123">
        <v>3</v>
      </c>
      <c r="AP11" s="123">
        <v>3</v>
      </c>
      <c r="AQ11" s="123">
        <v>3</v>
      </c>
      <c r="AR11" s="123">
        <v>3</v>
      </c>
      <c r="AS11" s="123">
        <v>3</v>
      </c>
      <c r="AT11" s="123">
        <v>3</v>
      </c>
      <c r="AU11" s="123">
        <v>3</v>
      </c>
      <c r="AV11" s="123">
        <v>2</v>
      </c>
      <c r="AW11" s="123">
        <v>2</v>
      </c>
      <c r="AX11" s="123">
        <v>0</v>
      </c>
      <c r="AY11" s="123">
        <v>0</v>
      </c>
      <c r="AZ11" s="123">
        <v>0</v>
      </c>
      <c r="BA11" s="123">
        <v>0</v>
      </c>
      <c r="BB11" s="123">
        <v>0</v>
      </c>
      <c r="BC11" s="123" t="s">
        <v>54</v>
      </c>
      <c r="BD11" s="123" t="s">
        <v>54</v>
      </c>
    </row>
    <row r="12" spans="1:56">
      <c r="A12" s="108" t="s">
        <v>176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>
        <v>3</v>
      </c>
      <c r="AQ12" s="123">
        <v>3</v>
      </c>
      <c r="AR12" s="123">
        <v>4</v>
      </c>
      <c r="AS12" s="123">
        <v>7</v>
      </c>
      <c r="AT12" s="123">
        <v>7</v>
      </c>
      <c r="AU12" s="123">
        <v>9</v>
      </c>
      <c r="AV12" s="123">
        <v>9</v>
      </c>
      <c r="AW12" s="123">
        <v>12</v>
      </c>
      <c r="AX12" s="123">
        <v>12</v>
      </c>
      <c r="AY12" s="123">
        <v>12</v>
      </c>
      <c r="AZ12" s="123">
        <v>12</v>
      </c>
      <c r="BA12" s="123">
        <v>14</v>
      </c>
      <c r="BB12" s="123">
        <v>15</v>
      </c>
      <c r="BC12" s="123">
        <v>16</v>
      </c>
      <c r="BD12" s="123">
        <v>17</v>
      </c>
    </row>
    <row r="13" spans="1:56">
      <c r="A13" s="108" t="s">
        <v>197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>
        <v>37</v>
      </c>
      <c r="AT13" s="123">
        <v>37</v>
      </c>
      <c r="AU13" s="123">
        <v>42</v>
      </c>
      <c r="AV13" s="123">
        <v>44</v>
      </c>
      <c r="AW13" s="123">
        <v>57</v>
      </c>
      <c r="AX13" s="123">
        <v>57</v>
      </c>
      <c r="AY13" s="123">
        <v>62</v>
      </c>
      <c r="AZ13" s="123">
        <v>63</v>
      </c>
      <c r="BA13" s="123">
        <v>75</v>
      </c>
      <c r="BB13" s="123">
        <v>75</v>
      </c>
      <c r="BC13" s="123">
        <v>77</v>
      </c>
      <c r="BD13" s="123">
        <v>78</v>
      </c>
    </row>
    <row r="14" spans="1:56">
      <c r="A14" s="108" t="s">
        <v>233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>
        <v>1</v>
      </c>
      <c r="BB14" s="123">
        <v>1</v>
      </c>
      <c r="BC14" s="123">
        <v>1</v>
      </c>
      <c r="BD14" s="123" t="s">
        <v>54</v>
      </c>
    </row>
    <row r="15" spans="1:56">
      <c r="A15" s="110" t="s">
        <v>72</v>
      </c>
      <c r="B15" s="111">
        <v>22</v>
      </c>
      <c r="C15" s="111">
        <v>25</v>
      </c>
      <c r="D15" s="111">
        <v>27</v>
      </c>
      <c r="E15" s="111">
        <v>29</v>
      </c>
      <c r="F15" s="111">
        <v>29</v>
      </c>
      <c r="G15" s="111">
        <v>31</v>
      </c>
      <c r="H15" s="111">
        <v>36</v>
      </c>
      <c r="I15" s="111">
        <v>45</v>
      </c>
      <c r="J15" s="111">
        <v>46</v>
      </c>
      <c r="K15" s="111">
        <v>50</v>
      </c>
      <c r="L15" s="111">
        <v>52</v>
      </c>
      <c r="M15" s="111">
        <v>56</v>
      </c>
      <c r="N15" s="111">
        <v>56</v>
      </c>
      <c r="O15" s="111">
        <v>55</v>
      </c>
      <c r="P15" s="111">
        <v>55</v>
      </c>
      <c r="Q15" s="111">
        <v>54</v>
      </c>
      <c r="R15" s="111">
        <v>53</v>
      </c>
      <c r="S15" s="111">
        <v>50</v>
      </c>
      <c r="T15" s="111">
        <v>51</v>
      </c>
      <c r="U15" s="111">
        <v>53</v>
      </c>
      <c r="V15" s="111">
        <v>53</v>
      </c>
      <c r="W15" s="111">
        <v>51</v>
      </c>
      <c r="X15" s="111">
        <v>50</v>
      </c>
      <c r="Y15" s="111">
        <v>48</v>
      </c>
      <c r="Z15" s="111">
        <v>48</v>
      </c>
      <c r="AA15" s="111">
        <v>48</v>
      </c>
      <c r="AB15" s="111">
        <v>45</v>
      </c>
      <c r="AC15" s="111">
        <v>48</v>
      </c>
      <c r="AD15" s="111">
        <v>46</v>
      </c>
      <c r="AE15" s="111">
        <v>47</v>
      </c>
      <c r="AF15" s="111">
        <v>49</v>
      </c>
      <c r="AG15" s="111">
        <v>48</v>
      </c>
      <c r="AH15" s="111">
        <v>51</v>
      </c>
      <c r="AI15" s="111">
        <v>48</v>
      </c>
      <c r="AJ15" s="111">
        <v>50</v>
      </c>
      <c r="AK15" s="111">
        <v>45</v>
      </c>
      <c r="AL15" s="111">
        <v>45</v>
      </c>
      <c r="AM15" s="111">
        <v>45</v>
      </c>
      <c r="AN15" s="111">
        <v>42</v>
      </c>
      <c r="AO15" s="111">
        <v>44</v>
      </c>
      <c r="AP15" s="111">
        <v>46</v>
      </c>
      <c r="AQ15" s="111">
        <v>48</v>
      </c>
      <c r="AR15" s="111">
        <v>48</v>
      </c>
      <c r="AS15" s="111">
        <v>127</v>
      </c>
      <c r="AT15" s="111">
        <v>129</v>
      </c>
      <c r="AU15" s="111">
        <v>133</v>
      </c>
      <c r="AV15" s="111">
        <v>140</v>
      </c>
      <c r="AW15" s="111">
        <v>153</v>
      </c>
      <c r="AX15" s="111">
        <v>147</v>
      </c>
      <c r="AY15" s="111">
        <v>162</v>
      </c>
      <c r="AZ15" s="111">
        <v>169</v>
      </c>
      <c r="BA15" s="111">
        <v>185</v>
      </c>
      <c r="BB15" s="111">
        <v>183</v>
      </c>
      <c r="BC15" s="111">
        <v>188</v>
      </c>
      <c r="BD15" s="111">
        <v>187</v>
      </c>
    </row>
    <row r="16" spans="1:56">
      <c r="A16" s="108" t="s">
        <v>44</v>
      </c>
      <c r="B16" s="101">
        <v>10</v>
      </c>
      <c r="C16" s="101">
        <v>11</v>
      </c>
      <c r="D16" s="101">
        <v>13</v>
      </c>
      <c r="E16" s="101">
        <v>13</v>
      </c>
      <c r="F16" s="101">
        <v>13</v>
      </c>
      <c r="G16" s="101">
        <v>14</v>
      </c>
      <c r="H16" s="101">
        <v>17</v>
      </c>
      <c r="I16" s="101">
        <v>19</v>
      </c>
      <c r="J16" s="101">
        <v>18</v>
      </c>
      <c r="K16" s="101">
        <v>19</v>
      </c>
      <c r="L16" s="101">
        <v>19</v>
      </c>
      <c r="M16" s="101">
        <v>19</v>
      </c>
      <c r="N16" s="101">
        <v>19</v>
      </c>
      <c r="O16" s="101">
        <v>17</v>
      </c>
      <c r="P16" s="101">
        <v>16</v>
      </c>
      <c r="Q16" s="101">
        <v>17</v>
      </c>
      <c r="R16" s="101">
        <v>17</v>
      </c>
      <c r="S16" s="101">
        <v>17</v>
      </c>
      <c r="T16" s="101">
        <v>18</v>
      </c>
      <c r="U16" s="101">
        <v>19</v>
      </c>
      <c r="V16" s="101">
        <v>19</v>
      </c>
      <c r="W16" s="101">
        <v>17</v>
      </c>
      <c r="X16" s="101">
        <v>16</v>
      </c>
      <c r="Y16" s="101">
        <v>15</v>
      </c>
      <c r="Z16" s="101">
        <v>15</v>
      </c>
      <c r="AA16" s="101">
        <v>15</v>
      </c>
      <c r="AB16" s="101">
        <v>15</v>
      </c>
      <c r="AC16" s="101">
        <v>15</v>
      </c>
      <c r="AD16" s="101">
        <v>15</v>
      </c>
      <c r="AE16" s="101">
        <v>14</v>
      </c>
      <c r="AF16" s="101">
        <v>15</v>
      </c>
      <c r="AG16" s="101">
        <v>15</v>
      </c>
      <c r="AH16" s="101">
        <v>14</v>
      </c>
      <c r="AI16" s="101">
        <v>14</v>
      </c>
      <c r="AJ16" s="101">
        <v>14</v>
      </c>
      <c r="AK16" s="101">
        <v>14</v>
      </c>
      <c r="AL16" s="101">
        <v>14</v>
      </c>
      <c r="AM16" s="101">
        <v>14</v>
      </c>
      <c r="AN16" s="101">
        <v>10</v>
      </c>
      <c r="AO16" s="101">
        <v>10</v>
      </c>
      <c r="AP16" s="101">
        <v>9</v>
      </c>
      <c r="AQ16" s="101">
        <v>9</v>
      </c>
      <c r="AR16" s="101">
        <v>9</v>
      </c>
      <c r="AS16" s="101">
        <v>12</v>
      </c>
      <c r="AT16" s="101">
        <v>15</v>
      </c>
      <c r="AU16" s="101">
        <v>15</v>
      </c>
      <c r="AV16" s="101">
        <v>18</v>
      </c>
      <c r="AW16" s="101">
        <v>18</v>
      </c>
      <c r="AX16" s="101">
        <v>17</v>
      </c>
      <c r="AY16" s="101">
        <v>18</v>
      </c>
      <c r="AZ16" s="101">
        <v>18</v>
      </c>
      <c r="BA16" s="101">
        <v>18</v>
      </c>
      <c r="BB16" s="101">
        <v>17</v>
      </c>
      <c r="BC16" s="101">
        <v>23</v>
      </c>
      <c r="BD16" s="101">
        <v>22</v>
      </c>
    </row>
    <row r="17" spans="1:57">
      <c r="A17" s="108" t="s">
        <v>48</v>
      </c>
      <c r="B17" s="101">
        <v>9</v>
      </c>
      <c r="C17" s="101">
        <v>9</v>
      </c>
      <c r="D17" s="101">
        <v>10</v>
      </c>
      <c r="E17" s="101">
        <v>10</v>
      </c>
      <c r="F17" s="101">
        <v>10</v>
      </c>
      <c r="G17" s="101">
        <v>10</v>
      </c>
      <c r="H17" s="101">
        <v>12</v>
      </c>
      <c r="I17" s="101">
        <v>17</v>
      </c>
      <c r="J17" s="101">
        <v>19</v>
      </c>
      <c r="K17" s="101">
        <v>22</v>
      </c>
      <c r="L17" s="101">
        <v>24</v>
      </c>
      <c r="M17" s="101">
        <v>27</v>
      </c>
      <c r="N17" s="101">
        <v>27</v>
      </c>
      <c r="O17" s="101">
        <v>27</v>
      </c>
      <c r="P17" s="101">
        <v>27</v>
      </c>
      <c r="Q17" s="101">
        <v>27</v>
      </c>
      <c r="R17" s="101">
        <v>27</v>
      </c>
      <c r="S17" s="101">
        <v>25</v>
      </c>
      <c r="T17" s="101">
        <v>26</v>
      </c>
      <c r="U17" s="101">
        <v>27</v>
      </c>
      <c r="V17" s="101">
        <v>28</v>
      </c>
      <c r="W17" s="101">
        <v>28</v>
      </c>
      <c r="X17" s="101">
        <v>28</v>
      </c>
      <c r="Y17" s="101">
        <v>26</v>
      </c>
      <c r="Z17" s="101">
        <v>26</v>
      </c>
      <c r="AA17" s="101">
        <v>26</v>
      </c>
      <c r="AB17" s="101">
        <v>23</v>
      </c>
      <c r="AC17" s="101">
        <v>23</v>
      </c>
      <c r="AD17" s="101">
        <v>22</v>
      </c>
      <c r="AE17" s="101">
        <v>22</v>
      </c>
      <c r="AF17" s="101">
        <v>22</v>
      </c>
      <c r="AG17" s="101">
        <v>22</v>
      </c>
      <c r="AH17" s="101">
        <v>22</v>
      </c>
      <c r="AI17" s="101">
        <v>22</v>
      </c>
      <c r="AJ17" s="101">
        <v>22</v>
      </c>
      <c r="AK17" s="101">
        <v>17</v>
      </c>
      <c r="AL17" s="101">
        <v>17</v>
      </c>
      <c r="AM17" s="101">
        <v>17</v>
      </c>
      <c r="AN17" s="101">
        <v>17</v>
      </c>
      <c r="AO17" s="101">
        <v>17</v>
      </c>
      <c r="AP17" s="101">
        <v>16</v>
      </c>
      <c r="AQ17" s="101">
        <v>16</v>
      </c>
      <c r="AR17" s="101">
        <v>16</v>
      </c>
      <c r="AS17" s="101">
        <v>16</v>
      </c>
      <c r="AT17" s="101">
        <v>17</v>
      </c>
      <c r="AU17" s="101">
        <v>20</v>
      </c>
      <c r="AV17" s="101">
        <v>20</v>
      </c>
      <c r="AW17" s="101">
        <v>20</v>
      </c>
      <c r="AX17" s="101">
        <v>20</v>
      </c>
      <c r="AY17" s="101">
        <v>22</v>
      </c>
      <c r="AZ17" s="101">
        <v>22</v>
      </c>
      <c r="BA17" s="101">
        <v>22</v>
      </c>
      <c r="BB17" s="101">
        <v>22</v>
      </c>
      <c r="BC17" s="101">
        <v>21</v>
      </c>
      <c r="BD17" s="101">
        <v>20</v>
      </c>
    </row>
    <row r="18" spans="1:57">
      <c r="A18" s="108" t="s">
        <v>73</v>
      </c>
      <c r="B18" s="101">
        <v>0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2</v>
      </c>
      <c r="M18" s="101">
        <v>2</v>
      </c>
      <c r="N18" s="101">
        <v>2</v>
      </c>
      <c r="O18" s="101">
        <v>2</v>
      </c>
      <c r="P18" s="101">
        <v>2</v>
      </c>
      <c r="Q18" s="101">
        <v>2</v>
      </c>
      <c r="R18" s="101">
        <v>2</v>
      </c>
      <c r="S18" s="101">
        <v>2</v>
      </c>
      <c r="T18" s="101">
        <v>2</v>
      </c>
      <c r="U18" s="101">
        <v>2</v>
      </c>
      <c r="V18" s="101">
        <v>2</v>
      </c>
      <c r="W18" s="101">
        <v>2</v>
      </c>
      <c r="X18" s="101">
        <v>2</v>
      </c>
      <c r="Y18" s="101">
        <v>2</v>
      </c>
      <c r="Z18" s="101">
        <v>2</v>
      </c>
      <c r="AA18" s="101">
        <v>2</v>
      </c>
      <c r="AB18" s="101">
        <v>2</v>
      </c>
      <c r="AC18" s="101">
        <v>3</v>
      </c>
      <c r="AD18" s="101">
        <v>3</v>
      </c>
      <c r="AE18" s="101">
        <v>3</v>
      </c>
      <c r="AF18" s="101">
        <v>4</v>
      </c>
      <c r="AG18" s="101">
        <v>4</v>
      </c>
      <c r="AH18" s="101">
        <v>4</v>
      </c>
      <c r="AI18" s="101">
        <v>4</v>
      </c>
      <c r="AJ18" s="101">
        <v>4</v>
      </c>
      <c r="AK18" s="101">
        <v>4</v>
      </c>
      <c r="AL18" s="101">
        <v>4</v>
      </c>
      <c r="AM18" s="101">
        <v>4</v>
      </c>
      <c r="AN18" s="101">
        <v>4</v>
      </c>
      <c r="AO18" s="101">
        <v>6</v>
      </c>
      <c r="AP18" s="101">
        <v>6</v>
      </c>
      <c r="AQ18" s="101">
        <v>6</v>
      </c>
      <c r="AR18" s="101">
        <v>7</v>
      </c>
      <c r="AS18" s="101">
        <v>8</v>
      </c>
      <c r="AT18" s="101">
        <v>8</v>
      </c>
      <c r="AU18" s="101">
        <v>8</v>
      </c>
      <c r="AV18" s="101">
        <v>8</v>
      </c>
      <c r="AW18" s="101">
        <v>8</v>
      </c>
      <c r="AX18" s="101">
        <v>8</v>
      </c>
      <c r="AY18" s="101">
        <v>10</v>
      </c>
      <c r="AZ18" s="101">
        <v>11</v>
      </c>
      <c r="BA18" s="101">
        <v>12</v>
      </c>
      <c r="BB18" s="101">
        <v>12</v>
      </c>
      <c r="BC18" s="101">
        <v>11</v>
      </c>
      <c r="BD18" s="101">
        <v>11</v>
      </c>
    </row>
    <row r="19" spans="1:57">
      <c r="A19" s="108" t="s">
        <v>49</v>
      </c>
      <c r="B19" s="101">
        <v>3</v>
      </c>
      <c r="C19" s="101">
        <v>4</v>
      </c>
      <c r="D19" s="101">
        <v>3</v>
      </c>
      <c r="E19" s="101">
        <v>5</v>
      </c>
      <c r="F19" s="101">
        <v>5</v>
      </c>
      <c r="G19" s="101">
        <v>6</v>
      </c>
      <c r="H19" s="101">
        <v>6</v>
      </c>
      <c r="I19" s="101">
        <v>8</v>
      </c>
      <c r="J19" s="101">
        <v>8</v>
      </c>
      <c r="K19" s="101">
        <v>8</v>
      </c>
      <c r="L19" s="101">
        <v>7</v>
      </c>
      <c r="M19" s="101">
        <v>8</v>
      </c>
      <c r="N19" s="101">
        <v>8</v>
      </c>
      <c r="O19" s="101">
        <v>9</v>
      </c>
      <c r="P19" s="101">
        <v>10</v>
      </c>
      <c r="Q19" s="101">
        <v>8</v>
      </c>
      <c r="R19" s="101">
        <v>7</v>
      </c>
      <c r="S19" s="101">
        <v>6</v>
      </c>
      <c r="T19" s="101">
        <v>5</v>
      </c>
      <c r="U19" s="101">
        <v>5</v>
      </c>
      <c r="V19" s="101">
        <v>4</v>
      </c>
      <c r="W19" s="101">
        <v>4</v>
      </c>
      <c r="X19" s="101">
        <v>4</v>
      </c>
      <c r="Y19" s="101">
        <v>4</v>
      </c>
      <c r="Z19" s="101">
        <v>4</v>
      </c>
      <c r="AA19" s="101">
        <v>4</v>
      </c>
      <c r="AB19" s="101">
        <v>4</v>
      </c>
      <c r="AC19" s="101">
        <v>4</v>
      </c>
      <c r="AD19" s="101">
        <v>4</v>
      </c>
      <c r="AE19" s="101">
        <v>4</v>
      </c>
      <c r="AF19" s="101">
        <v>4</v>
      </c>
      <c r="AG19" s="101">
        <v>3</v>
      </c>
      <c r="AH19" s="101">
        <v>3</v>
      </c>
      <c r="AI19" s="101">
        <v>3</v>
      </c>
      <c r="AJ19" s="101">
        <v>3</v>
      </c>
      <c r="AK19" s="101">
        <v>3</v>
      </c>
      <c r="AL19" s="101">
        <v>3</v>
      </c>
      <c r="AM19" s="101">
        <v>3</v>
      </c>
      <c r="AN19" s="101">
        <v>3</v>
      </c>
      <c r="AO19" s="101">
        <v>3</v>
      </c>
      <c r="AP19" s="101">
        <v>3</v>
      </c>
      <c r="AQ19" s="101">
        <v>3</v>
      </c>
      <c r="AR19" s="101">
        <v>3</v>
      </c>
      <c r="AS19" s="101">
        <v>5</v>
      </c>
      <c r="AT19" s="101">
        <v>3</v>
      </c>
      <c r="AU19" s="101">
        <v>3</v>
      </c>
      <c r="AV19" s="101">
        <v>3</v>
      </c>
      <c r="AW19" s="101">
        <v>2</v>
      </c>
      <c r="AX19" s="101">
        <v>2</v>
      </c>
      <c r="AY19" s="101">
        <v>2</v>
      </c>
      <c r="AZ19" s="101">
        <v>2</v>
      </c>
      <c r="BA19" s="101">
        <v>2</v>
      </c>
      <c r="BB19" s="101">
        <v>2</v>
      </c>
      <c r="BC19" s="101">
        <v>2</v>
      </c>
      <c r="BD19" s="173">
        <v>2</v>
      </c>
    </row>
    <row r="20" spans="1:57">
      <c r="A20" s="108" t="s">
        <v>52</v>
      </c>
      <c r="B20" s="101" t="s">
        <v>54</v>
      </c>
      <c r="C20" s="101" t="s">
        <v>54</v>
      </c>
      <c r="D20" s="101" t="s">
        <v>54</v>
      </c>
      <c r="E20" s="101" t="s">
        <v>54</v>
      </c>
      <c r="F20" s="101" t="s">
        <v>54</v>
      </c>
      <c r="G20" s="101" t="s">
        <v>54</v>
      </c>
      <c r="H20" s="101" t="s">
        <v>54</v>
      </c>
      <c r="I20" s="101" t="s">
        <v>54</v>
      </c>
      <c r="J20" s="101" t="s">
        <v>54</v>
      </c>
      <c r="K20" s="101" t="s">
        <v>54</v>
      </c>
      <c r="L20" s="101" t="s">
        <v>54</v>
      </c>
      <c r="M20" s="101" t="s">
        <v>54</v>
      </c>
      <c r="N20" s="101" t="s">
        <v>54</v>
      </c>
      <c r="O20" s="101" t="s">
        <v>54</v>
      </c>
      <c r="P20" s="101" t="s">
        <v>54</v>
      </c>
      <c r="Q20" s="101" t="s">
        <v>54</v>
      </c>
      <c r="R20" s="101" t="s">
        <v>54</v>
      </c>
      <c r="S20" s="101" t="s">
        <v>54</v>
      </c>
      <c r="T20" s="101" t="s">
        <v>54</v>
      </c>
      <c r="U20" s="101" t="s">
        <v>54</v>
      </c>
      <c r="V20" s="101" t="s">
        <v>54</v>
      </c>
      <c r="W20" s="101" t="s">
        <v>54</v>
      </c>
      <c r="X20" s="101" t="s">
        <v>54</v>
      </c>
      <c r="Y20" s="101">
        <v>1</v>
      </c>
      <c r="Z20" s="101">
        <v>1</v>
      </c>
      <c r="AA20" s="101">
        <v>1</v>
      </c>
      <c r="AB20" s="101">
        <v>1</v>
      </c>
      <c r="AC20" s="101">
        <v>3</v>
      </c>
      <c r="AD20" s="101">
        <v>2</v>
      </c>
      <c r="AE20" s="101">
        <v>4</v>
      </c>
      <c r="AF20" s="101">
        <v>4</v>
      </c>
      <c r="AG20" s="101">
        <v>4</v>
      </c>
      <c r="AH20" s="101">
        <v>4</v>
      </c>
      <c r="AI20" s="101">
        <v>4</v>
      </c>
      <c r="AJ20" s="101">
        <v>5</v>
      </c>
      <c r="AK20" s="101">
        <v>5</v>
      </c>
      <c r="AL20" s="101">
        <v>5</v>
      </c>
      <c r="AM20" s="101">
        <v>5</v>
      </c>
      <c r="AN20" s="101">
        <v>5</v>
      </c>
      <c r="AO20" s="101">
        <v>5</v>
      </c>
      <c r="AP20" s="101">
        <v>5</v>
      </c>
      <c r="AQ20" s="101">
        <v>5</v>
      </c>
      <c r="AR20" s="101">
        <v>4</v>
      </c>
      <c r="AS20" s="101">
        <v>2</v>
      </c>
      <c r="AT20" s="101">
        <v>2</v>
      </c>
      <c r="AU20" s="101">
        <v>2</v>
      </c>
      <c r="AV20" s="101">
        <v>2</v>
      </c>
      <c r="AW20" s="101">
        <v>2</v>
      </c>
      <c r="AX20" s="101">
        <v>2</v>
      </c>
      <c r="AY20" s="101">
        <v>2</v>
      </c>
      <c r="AZ20" s="101">
        <v>2</v>
      </c>
      <c r="BA20" s="101">
        <v>2</v>
      </c>
      <c r="BB20" s="101">
        <v>0</v>
      </c>
      <c r="BC20" s="101">
        <v>0</v>
      </c>
      <c r="BD20" s="101">
        <v>0</v>
      </c>
    </row>
    <row r="21" spans="1:57">
      <c r="A21" s="108" t="s">
        <v>169</v>
      </c>
      <c r="B21" s="101" t="s">
        <v>54</v>
      </c>
      <c r="C21" s="101" t="s">
        <v>54</v>
      </c>
      <c r="D21" s="101" t="s">
        <v>54</v>
      </c>
      <c r="E21" s="101" t="s">
        <v>54</v>
      </c>
      <c r="F21" s="101" t="s">
        <v>54</v>
      </c>
      <c r="G21" s="101" t="s">
        <v>54</v>
      </c>
      <c r="H21" s="101" t="s">
        <v>54</v>
      </c>
      <c r="I21" s="101" t="s">
        <v>54</v>
      </c>
      <c r="J21" s="101" t="s">
        <v>54</v>
      </c>
      <c r="K21" s="101" t="s">
        <v>54</v>
      </c>
      <c r="L21" s="101" t="s">
        <v>54</v>
      </c>
      <c r="M21" s="101" t="s">
        <v>54</v>
      </c>
      <c r="N21" s="101" t="s">
        <v>54</v>
      </c>
      <c r="O21" s="101" t="s">
        <v>54</v>
      </c>
      <c r="P21" s="101" t="s">
        <v>54</v>
      </c>
      <c r="Q21" s="101" t="s">
        <v>54</v>
      </c>
      <c r="R21" s="101" t="s">
        <v>54</v>
      </c>
      <c r="S21" s="101" t="s">
        <v>54</v>
      </c>
      <c r="T21" s="101" t="s">
        <v>54</v>
      </c>
      <c r="U21" s="101" t="s">
        <v>54</v>
      </c>
      <c r="V21" s="101" t="s">
        <v>54</v>
      </c>
      <c r="W21" s="101" t="s">
        <v>54</v>
      </c>
      <c r="X21" s="101" t="s">
        <v>54</v>
      </c>
      <c r="Y21" s="101" t="s">
        <v>54</v>
      </c>
      <c r="Z21" s="101" t="s">
        <v>54</v>
      </c>
      <c r="AA21" s="101" t="s">
        <v>54</v>
      </c>
      <c r="AB21" s="101" t="s">
        <v>54</v>
      </c>
      <c r="AC21" s="101" t="s">
        <v>54</v>
      </c>
      <c r="AD21" s="101" t="s">
        <v>54</v>
      </c>
      <c r="AE21" s="101" t="s">
        <v>54</v>
      </c>
      <c r="AF21" s="101" t="s">
        <v>54</v>
      </c>
      <c r="AG21" s="101" t="s">
        <v>54</v>
      </c>
      <c r="AH21" s="101">
        <v>4</v>
      </c>
      <c r="AI21" s="101">
        <v>1</v>
      </c>
      <c r="AJ21" s="101">
        <v>2</v>
      </c>
      <c r="AK21" s="101">
        <v>2</v>
      </c>
      <c r="AL21" s="101">
        <v>2</v>
      </c>
      <c r="AM21" s="101">
        <v>2</v>
      </c>
      <c r="AN21" s="101">
        <v>3</v>
      </c>
      <c r="AO21" s="101">
        <v>3</v>
      </c>
      <c r="AP21" s="101">
        <v>3</v>
      </c>
      <c r="AQ21" s="101">
        <v>3</v>
      </c>
      <c r="AR21" s="101">
        <v>3</v>
      </c>
      <c r="AS21" s="101">
        <v>2</v>
      </c>
      <c r="AT21" s="101">
        <v>2</v>
      </c>
      <c r="AU21" s="101">
        <v>2</v>
      </c>
      <c r="AV21" s="101">
        <v>2</v>
      </c>
      <c r="AW21" s="101">
        <v>2</v>
      </c>
      <c r="AX21" s="101">
        <v>2</v>
      </c>
      <c r="AY21" s="101">
        <v>2</v>
      </c>
      <c r="AZ21" s="101">
        <v>2</v>
      </c>
      <c r="BA21" s="101">
        <v>2</v>
      </c>
      <c r="BB21" s="101">
        <v>2</v>
      </c>
      <c r="BC21" s="101">
        <v>2</v>
      </c>
      <c r="BD21" s="101">
        <v>2</v>
      </c>
    </row>
    <row r="22" spans="1:57">
      <c r="A22" s="108" t="s">
        <v>176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>
        <v>4</v>
      </c>
      <c r="AQ22" s="123">
        <v>6</v>
      </c>
      <c r="AR22" s="123">
        <v>6</v>
      </c>
      <c r="AS22" s="123">
        <v>7</v>
      </c>
      <c r="AT22" s="123">
        <v>7</v>
      </c>
      <c r="AU22" s="123">
        <v>7</v>
      </c>
      <c r="AV22" s="123">
        <v>10</v>
      </c>
      <c r="AW22" s="123">
        <v>13</v>
      </c>
      <c r="AX22" s="123">
        <v>13</v>
      </c>
      <c r="AY22" s="123">
        <v>16</v>
      </c>
      <c r="AZ22" s="123">
        <v>16</v>
      </c>
      <c r="BA22" s="123">
        <v>18</v>
      </c>
      <c r="BB22" s="123">
        <v>18</v>
      </c>
      <c r="BC22" s="123">
        <v>20</v>
      </c>
      <c r="BD22" s="123">
        <v>20</v>
      </c>
    </row>
    <row r="23" spans="1:57">
      <c r="A23" s="108" t="s">
        <v>197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>
        <v>75</v>
      </c>
      <c r="AT23" s="123">
        <v>75</v>
      </c>
      <c r="AU23" s="123">
        <v>76</v>
      </c>
      <c r="AV23" s="123">
        <v>78</v>
      </c>
      <c r="AW23" s="123">
        <v>89</v>
      </c>
      <c r="AX23" s="123">
        <v>82</v>
      </c>
      <c r="AY23" s="123">
        <v>89</v>
      </c>
      <c r="AZ23" s="123">
        <v>94</v>
      </c>
      <c r="BA23" s="123">
        <v>104</v>
      </c>
      <c r="BB23" s="123">
        <v>105</v>
      </c>
      <c r="BC23" s="123">
        <v>105</v>
      </c>
      <c r="BD23" s="123">
        <v>106</v>
      </c>
    </row>
    <row r="24" spans="1:57">
      <c r="A24" s="108" t="s">
        <v>220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>
        <v>2</v>
      </c>
      <c r="AY24" s="123">
        <v>2</v>
      </c>
      <c r="AZ24" s="123">
        <v>2</v>
      </c>
      <c r="BA24" s="123">
        <v>5</v>
      </c>
      <c r="BB24" s="123">
        <v>4</v>
      </c>
      <c r="BC24" s="123">
        <v>3</v>
      </c>
      <c r="BD24" s="123">
        <v>4</v>
      </c>
    </row>
    <row r="25" spans="1:57">
      <c r="A25" s="108" t="s">
        <v>239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>
        <v>1</v>
      </c>
      <c r="BC25" s="123">
        <v>1</v>
      </c>
      <c r="BD25" s="123" t="s">
        <v>54</v>
      </c>
    </row>
    <row r="26" spans="1:57">
      <c r="A26" s="112" t="s">
        <v>74</v>
      </c>
      <c r="B26" s="113">
        <v>7</v>
      </c>
      <c r="C26" s="113">
        <v>7</v>
      </c>
      <c r="D26" s="113">
        <v>7</v>
      </c>
      <c r="E26" s="113">
        <v>7</v>
      </c>
      <c r="F26" s="113">
        <v>7</v>
      </c>
      <c r="G26" s="113">
        <v>7</v>
      </c>
      <c r="H26" s="113">
        <v>7</v>
      </c>
      <c r="I26" s="113">
        <v>7</v>
      </c>
      <c r="J26" s="113">
        <v>7</v>
      </c>
      <c r="K26" s="113">
        <v>8</v>
      </c>
      <c r="L26" s="113">
        <v>9</v>
      </c>
      <c r="M26" s="113">
        <v>9</v>
      </c>
      <c r="N26" s="113">
        <v>9</v>
      </c>
      <c r="O26" s="113">
        <v>9</v>
      </c>
      <c r="P26" s="113">
        <v>9</v>
      </c>
      <c r="Q26" s="113">
        <v>9</v>
      </c>
      <c r="R26" s="113">
        <v>9</v>
      </c>
      <c r="S26" s="113">
        <v>7</v>
      </c>
      <c r="T26" s="113">
        <v>7</v>
      </c>
      <c r="U26" s="113">
        <v>8</v>
      </c>
      <c r="V26" s="113">
        <v>6</v>
      </c>
      <c r="W26" s="113">
        <v>6</v>
      </c>
      <c r="X26" s="113">
        <v>6</v>
      </c>
      <c r="Y26" s="113">
        <v>6</v>
      </c>
      <c r="Z26" s="113">
        <v>7</v>
      </c>
      <c r="AA26" s="113">
        <v>7</v>
      </c>
      <c r="AB26" s="113">
        <v>7</v>
      </c>
      <c r="AC26" s="113">
        <v>7</v>
      </c>
      <c r="AD26" s="114">
        <v>7</v>
      </c>
      <c r="AE26" s="114">
        <v>7</v>
      </c>
      <c r="AF26" s="114">
        <v>7</v>
      </c>
      <c r="AG26" s="114">
        <v>7</v>
      </c>
      <c r="AH26" s="113">
        <v>7</v>
      </c>
      <c r="AI26" s="113">
        <v>9</v>
      </c>
      <c r="AJ26" s="113">
        <v>9</v>
      </c>
      <c r="AK26" s="113">
        <v>12</v>
      </c>
      <c r="AL26" s="113">
        <v>13</v>
      </c>
      <c r="AM26" s="113">
        <v>15</v>
      </c>
      <c r="AN26" s="113">
        <v>15</v>
      </c>
      <c r="AO26" s="113">
        <v>15</v>
      </c>
      <c r="AP26" s="113">
        <v>15</v>
      </c>
      <c r="AQ26" s="113">
        <v>11</v>
      </c>
      <c r="AR26" s="113">
        <v>11</v>
      </c>
      <c r="AS26" s="113">
        <v>11</v>
      </c>
      <c r="AT26" s="113">
        <v>11</v>
      </c>
      <c r="AU26" s="113">
        <v>11</v>
      </c>
      <c r="AV26" s="113">
        <v>11</v>
      </c>
      <c r="AW26" s="113">
        <v>11</v>
      </c>
      <c r="AX26" s="113">
        <v>11</v>
      </c>
      <c r="AY26" s="113">
        <v>11</v>
      </c>
      <c r="AZ26" s="113">
        <v>11</v>
      </c>
      <c r="BA26" s="113">
        <v>11</v>
      </c>
      <c r="BB26" s="113">
        <v>11</v>
      </c>
      <c r="BC26" s="113">
        <v>12</v>
      </c>
      <c r="BD26" s="113">
        <v>12</v>
      </c>
    </row>
    <row r="27" spans="1:57">
      <c r="A27" s="106" t="s">
        <v>71</v>
      </c>
      <c r="B27" s="101">
        <v>7</v>
      </c>
      <c r="C27" s="101">
        <v>7</v>
      </c>
      <c r="D27" s="101">
        <v>7</v>
      </c>
      <c r="E27" s="101">
        <v>7</v>
      </c>
      <c r="F27" s="101">
        <v>7</v>
      </c>
      <c r="G27" s="101">
        <v>7</v>
      </c>
      <c r="H27" s="101">
        <v>7</v>
      </c>
      <c r="I27" s="101">
        <v>7</v>
      </c>
      <c r="J27" s="101">
        <v>7</v>
      </c>
      <c r="K27" s="101">
        <v>8</v>
      </c>
      <c r="L27" s="101">
        <v>8</v>
      </c>
      <c r="M27" s="101">
        <v>8</v>
      </c>
      <c r="N27" s="101">
        <v>8</v>
      </c>
      <c r="O27" s="101">
        <v>8</v>
      </c>
      <c r="P27" s="101">
        <v>8</v>
      </c>
      <c r="Q27" s="101">
        <v>8</v>
      </c>
      <c r="R27" s="101">
        <v>8</v>
      </c>
      <c r="S27" s="101">
        <v>6</v>
      </c>
      <c r="T27" s="101">
        <v>6</v>
      </c>
      <c r="U27" s="101">
        <v>7</v>
      </c>
      <c r="V27" s="101">
        <v>5</v>
      </c>
      <c r="W27" s="101">
        <v>5</v>
      </c>
      <c r="X27" s="101">
        <v>5</v>
      </c>
      <c r="Y27" s="101">
        <v>5</v>
      </c>
      <c r="Z27" s="101">
        <v>5</v>
      </c>
      <c r="AA27" s="101">
        <v>5</v>
      </c>
      <c r="AB27" s="101">
        <v>5</v>
      </c>
      <c r="AC27" s="101">
        <v>5</v>
      </c>
      <c r="AD27" s="115">
        <v>5</v>
      </c>
      <c r="AE27" s="115">
        <v>5</v>
      </c>
      <c r="AF27" s="115">
        <v>5</v>
      </c>
      <c r="AG27" s="115">
        <v>5</v>
      </c>
      <c r="AH27" s="101">
        <v>5</v>
      </c>
      <c r="AI27" s="101">
        <v>5</v>
      </c>
      <c r="AJ27" s="101">
        <v>5</v>
      </c>
      <c r="AK27" s="101">
        <v>6</v>
      </c>
      <c r="AL27" s="101">
        <v>6</v>
      </c>
      <c r="AM27" s="101">
        <v>6</v>
      </c>
      <c r="AN27" s="101">
        <v>6</v>
      </c>
      <c r="AO27" s="101">
        <v>6</v>
      </c>
      <c r="AP27" s="101">
        <v>6</v>
      </c>
      <c r="AQ27" s="101">
        <v>6</v>
      </c>
      <c r="AR27" s="101">
        <v>6</v>
      </c>
      <c r="AS27" s="101">
        <v>6</v>
      </c>
      <c r="AT27" s="101">
        <v>6</v>
      </c>
      <c r="AU27" s="101">
        <v>6</v>
      </c>
      <c r="AV27" s="101">
        <v>6</v>
      </c>
      <c r="AW27" s="101">
        <v>6</v>
      </c>
      <c r="AX27" s="101">
        <v>6</v>
      </c>
      <c r="AY27" s="101">
        <v>6</v>
      </c>
      <c r="AZ27" s="101">
        <v>6</v>
      </c>
      <c r="BA27" s="101">
        <v>6</v>
      </c>
      <c r="BB27" s="101">
        <v>6</v>
      </c>
      <c r="BC27" s="101">
        <v>6</v>
      </c>
      <c r="BD27" s="101">
        <v>6</v>
      </c>
    </row>
    <row r="28" spans="1:57">
      <c r="A28" s="116" t="s">
        <v>72</v>
      </c>
      <c r="B28" s="117">
        <v>0</v>
      </c>
      <c r="C28" s="117">
        <v>0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1</v>
      </c>
      <c r="M28" s="117">
        <v>1</v>
      </c>
      <c r="N28" s="117">
        <v>1</v>
      </c>
      <c r="O28" s="117">
        <v>1</v>
      </c>
      <c r="P28" s="117">
        <v>1</v>
      </c>
      <c r="Q28" s="117">
        <v>1</v>
      </c>
      <c r="R28" s="117">
        <v>1</v>
      </c>
      <c r="S28" s="117">
        <v>1</v>
      </c>
      <c r="T28" s="117">
        <v>1</v>
      </c>
      <c r="U28" s="117">
        <v>1</v>
      </c>
      <c r="V28" s="117">
        <v>1</v>
      </c>
      <c r="W28" s="117">
        <v>1</v>
      </c>
      <c r="X28" s="117">
        <v>1</v>
      </c>
      <c r="Y28" s="117">
        <v>1</v>
      </c>
      <c r="Z28" s="117">
        <v>2</v>
      </c>
      <c r="AA28" s="117">
        <v>2</v>
      </c>
      <c r="AB28" s="117">
        <v>2</v>
      </c>
      <c r="AC28" s="117">
        <v>2</v>
      </c>
      <c r="AD28" s="118">
        <v>2</v>
      </c>
      <c r="AE28" s="118">
        <v>2</v>
      </c>
      <c r="AF28" s="118">
        <v>2</v>
      </c>
      <c r="AG28" s="118">
        <v>2</v>
      </c>
      <c r="AH28" s="119">
        <v>2</v>
      </c>
      <c r="AI28" s="119">
        <v>4</v>
      </c>
      <c r="AJ28" s="119">
        <v>4</v>
      </c>
      <c r="AK28" s="119">
        <v>6</v>
      </c>
      <c r="AL28" s="119">
        <v>7</v>
      </c>
      <c r="AM28" s="119">
        <v>9</v>
      </c>
      <c r="AN28" s="119">
        <v>9</v>
      </c>
      <c r="AO28" s="119">
        <v>9</v>
      </c>
      <c r="AP28" s="119">
        <v>9</v>
      </c>
      <c r="AQ28" s="119">
        <v>5</v>
      </c>
      <c r="AR28" s="119">
        <v>5</v>
      </c>
      <c r="AS28" s="119">
        <v>5</v>
      </c>
      <c r="AT28" s="119">
        <v>5</v>
      </c>
      <c r="AU28" s="119">
        <v>5</v>
      </c>
      <c r="AV28" s="119">
        <v>5</v>
      </c>
      <c r="AW28" s="119">
        <v>5</v>
      </c>
      <c r="AX28" s="119">
        <v>5</v>
      </c>
      <c r="AY28" s="119">
        <v>5</v>
      </c>
      <c r="AZ28" s="119">
        <v>5</v>
      </c>
      <c r="BA28" s="119">
        <v>5</v>
      </c>
      <c r="BB28" s="119">
        <v>5</v>
      </c>
      <c r="BC28" s="119">
        <v>6</v>
      </c>
      <c r="BD28" s="119">
        <v>6</v>
      </c>
    </row>
    <row r="30" spans="1:57">
      <c r="A30" s="120" t="s">
        <v>103</v>
      </c>
      <c r="B30" s="121">
        <v>1613</v>
      </c>
      <c r="C30" s="121">
        <v>1646</v>
      </c>
      <c r="D30" s="121">
        <v>1648</v>
      </c>
      <c r="E30" s="121">
        <v>1573</v>
      </c>
      <c r="F30" s="121">
        <v>1782</v>
      </c>
      <c r="G30" s="121">
        <v>1612</v>
      </c>
      <c r="H30" s="121">
        <v>1783</v>
      </c>
      <c r="I30" s="121">
        <v>2146</v>
      </c>
      <c r="J30" s="121">
        <v>2177</v>
      </c>
      <c r="K30" s="121">
        <v>2224</v>
      </c>
      <c r="L30" s="121">
        <v>2329</v>
      </c>
      <c r="M30" s="121">
        <v>2351</v>
      </c>
      <c r="N30" s="121">
        <v>2441</v>
      </c>
      <c r="O30" s="121">
        <v>2425</v>
      </c>
      <c r="P30" s="121">
        <v>2452</v>
      </c>
      <c r="Q30" s="121">
        <v>2451</v>
      </c>
      <c r="R30" s="121">
        <v>2355</v>
      </c>
      <c r="S30" s="121">
        <v>2280</v>
      </c>
      <c r="T30" s="121">
        <v>2178</v>
      </c>
      <c r="U30" s="121">
        <v>2198</v>
      </c>
      <c r="V30" s="121">
        <v>2219</v>
      </c>
      <c r="W30" s="121">
        <v>2228</v>
      </c>
      <c r="X30" s="121">
        <v>2262</v>
      </c>
      <c r="Y30" s="121">
        <v>2190</v>
      </c>
      <c r="Z30" s="121">
        <v>2214</v>
      </c>
      <c r="AA30" s="121">
        <v>2136</v>
      </c>
      <c r="AB30" s="121">
        <v>2091</v>
      </c>
      <c r="AC30" s="121">
        <v>2117</v>
      </c>
      <c r="AD30" s="121">
        <v>2229</v>
      </c>
      <c r="AE30" s="121">
        <v>2188</v>
      </c>
      <c r="AF30" s="121">
        <v>2289</v>
      </c>
      <c r="AG30" s="121">
        <v>2288</v>
      </c>
      <c r="AH30" s="121">
        <v>2379</v>
      </c>
      <c r="AI30" s="122">
        <v>2342</v>
      </c>
      <c r="AJ30" s="122">
        <v>2450</v>
      </c>
      <c r="AK30" s="122">
        <v>2493</v>
      </c>
      <c r="AL30" s="122">
        <v>2603</v>
      </c>
      <c r="AM30" s="122">
        <v>2621</v>
      </c>
      <c r="AN30" s="122">
        <v>2659</v>
      </c>
      <c r="AO30" s="122">
        <v>2646</v>
      </c>
      <c r="AP30" s="122">
        <v>3793</v>
      </c>
      <c r="AQ30" s="122">
        <v>3968</v>
      </c>
      <c r="AR30" s="122">
        <v>4427</v>
      </c>
      <c r="AS30" s="122">
        <v>4236</v>
      </c>
      <c r="AT30" s="122">
        <v>6009</v>
      </c>
      <c r="AU30" s="122">
        <v>5550</v>
      </c>
      <c r="AV30" s="122">
        <v>6238</v>
      </c>
      <c r="AW30" s="122">
        <v>6784</v>
      </c>
      <c r="AX30" s="122">
        <v>6529</v>
      </c>
      <c r="AY30" s="122">
        <v>6821</v>
      </c>
      <c r="AZ30" s="122">
        <v>7388</v>
      </c>
      <c r="BA30" s="122">
        <v>7953</v>
      </c>
      <c r="BB30" s="122">
        <v>7491</v>
      </c>
      <c r="BC30" s="122">
        <v>7754</v>
      </c>
      <c r="BD30" s="122">
        <v>7476</v>
      </c>
    </row>
    <row r="31" spans="1:57">
      <c r="A31" s="102" t="s">
        <v>44</v>
      </c>
      <c r="B31" s="101">
        <v>718</v>
      </c>
      <c r="C31" s="101">
        <v>719</v>
      </c>
      <c r="D31" s="101">
        <v>715</v>
      </c>
      <c r="E31" s="101">
        <v>709</v>
      </c>
      <c r="F31" s="101">
        <v>709</v>
      </c>
      <c r="G31" s="101">
        <v>775</v>
      </c>
      <c r="H31" s="101">
        <v>771</v>
      </c>
      <c r="I31" s="101">
        <v>733</v>
      </c>
      <c r="J31" s="101">
        <v>877</v>
      </c>
      <c r="K31" s="101">
        <v>878</v>
      </c>
      <c r="L31" s="101">
        <v>911</v>
      </c>
      <c r="M31" s="101">
        <v>925</v>
      </c>
      <c r="N31" s="101">
        <v>963</v>
      </c>
      <c r="O31" s="101">
        <v>994</v>
      </c>
      <c r="P31" s="101">
        <v>987</v>
      </c>
      <c r="Q31" s="101">
        <v>1046</v>
      </c>
      <c r="R31" s="101">
        <v>1048</v>
      </c>
      <c r="S31" s="101">
        <v>1040</v>
      </c>
      <c r="T31" s="101">
        <v>1057</v>
      </c>
      <c r="U31" s="101">
        <v>1091</v>
      </c>
      <c r="V31" s="101">
        <v>1132</v>
      </c>
      <c r="W31" s="101">
        <v>1153</v>
      </c>
      <c r="X31" s="101">
        <v>1177</v>
      </c>
      <c r="Y31" s="101">
        <v>1158</v>
      </c>
      <c r="Z31" s="101">
        <v>1163</v>
      </c>
      <c r="AA31" s="101">
        <v>1147</v>
      </c>
      <c r="AB31" s="101">
        <v>1136</v>
      </c>
      <c r="AC31" s="101">
        <v>1106</v>
      </c>
      <c r="AD31" s="101">
        <v>1135</v>
      </c>
      <c r="AE31" s="101">
        <v>1120</v>
      </c>
      <c r="AF31" s="101">
        <v>1136</v>
      </c>
      <c r="AG31" s="101">
        <v>1150</v>
      </c>
      <c r="AH31" s="101">
        <v>1187</v>
      </c>
      <c r="AI31" s="123">
        <v>1167</v>
      </c>
      <c r="AJ31" s="123">
        <v>1215</v>
      </c>
      <c r="AK31" s="123">
        <v>1188</v>
      </c>
      <c r="AL31" s="123">
        <v>1224</v>
      </c>
      <c r="AM31" s="123">
        <v>1219</v>
      </c>
      <c r="AN31" s="123">
        <v>1210</v>
      </c>
      <c r="AO31" s="123">
        <v>1185</v>
      </c>
      <c r="AP31" s="123">
        <v>1240</v>
      </c>
      <c r="AQ31" s="123">
        <v>1228</v>
      </c>
      <c r="AR31" s="123">
        <v>1301</v>
      </c>
      <c r="AS31" s="123">
        <v>1226</v>
      </c>
      <c r="AT31" s="123">
        <v>1209</v>
      </c>
      <c r="AU31" s="123">
        <v>1284</v>
      </c>
      <c r="AV31" s="123">
        <v>1582</v>
      </c>
      <c r="AW31" s="123">
        <v>1776</v>
      </c>
      <c r="AX31" s="123">
        <v>1703</v>
      </c>
      <c r="AY31" s="123">
        <v>1420</v>
      </c>
      <c r="AZ31" s="123">
        <v>1735</v>
      </c>
      <c r="BA31" s="123">
        <v>2198</v>
      </c>
      <c r="BB31" s="123">
        <v>2896</v>
      </c>
      <c r="BC31" s="123">
        <v>2554</v>
      </c>
      <c r="BD31" s="123">
        <v>2819</v>
      </c>
      <c r="BE31" s="174">
        <f t="shared" ref="BE31:BE37" si="0">BD31/AZ31-1</f>
        <v>0.62478386167146982</v>
      </c>
    </row>
    <row r="32" spans="1:57">
      <c r="A32" s="102" t="s">
        <v>48</v>
      </c>
      <c r="B32" s="101">
        <v>1270</v>
      </c>
      <c r="C32" s="101">
        <v>1278</v>
      </c>
      <c r="D32" s="101">
        <v>1343</v>
      </c>
      <c r="E32" s="101">
        <v>1277</v>
      </c>
      <c r="F32" s="101">
        <v>1277</v>
      </c>
      <c r="G32" s="101">
        <v>1124</v>
      </c>
      <c r="H32" s="101">
        <v>1201</v>
      </c>
      <c r="I32" s="101">
        <v>1113</v>
      </c>
      <c r="J32" s="101">
        <v>1509</v>
      </c>
      <c r="K32" s="101">
        <v>1551</v>
      </c>
      <c r="L32" s="101">
        <v>1601</v>
      </c>
      <c r="M32" s="101">
        <v>1573</v>
      </c>
      <c r="N32" s="101">
        <v>1546</v>
      </c>
      <c r="O32" s="101">
        <v>1509</v>
      </c>
      <c r="P32" s="101">
        <v>1478</v>
      </c>
      <c r="Q32" s="101">
        <v>1476</v>
      </c>
      <c r="R32" s="101">
        <v>1425</v>
      </c>
      <c r="S32" s="101">
        <v>1383</v>
      </c>
      <c r="T32" s="101">
        <v>1348</v>
      </c>
      <c r="U32" s="101">
        <v>1368</v>
      </c>
      <c r="V32" s="101">
        <v>1379</v>
      </c>
      <c r="W32" s="101">
        <v>1376</v>
      </c>
      <c r="X32" s="101">
        <v>1376</v>
      </c>
      <c r="Y32" s="101">
        <v>1309</v>
      </c>
      <c r="Z32" s="101">
        <v>1300</v>
      </c>
      <c r="AA32" s="101">
        <v>1253</v>
      </c>
      <c r="AB32" s="101">
        <v>1182</v>
      </c>
      <c r="AC32" s="101">
        <v>1208</v>
      </c>
      <c r="AD32" s="101">
        <v>1208</v>
      </c>
      <c r="AE32" s="101">
        <v>1188</v>
      </c>
      <c r="AF32" s="101">
        <v>1200</v>
      </c>
      <c r="AG32" s="101">
        <v>1139</v>
      </c>
      <c r="AH32" s="101">
        <v>1163</v>
      </c>
      <c r="AI32" s="123">
        <v>1122</v>
      </c>
      <c r="AJ32" s="123">
        <v>1129</v>
      </c>
      <c r="AK32" s="123">
        <v>1096</v>
      </c>
      <c r="AL32" s="123">
        <v>1119</v>
      </c>
      <c r="AM32" s="123">
        <v>1094</v>
      </c>
      <c r="AN32" s="123">
        <v>1086</v>
      </c>
      <c r="AO32" s="123">
        <v>1062</v>
      </c>
      <c r="AP32" s="123">
        <v>1117</v>
      </c>
      <c r="AQ32" s="123">
        <v>1106</v>
      </c>
      <c r="AR32" s="123">
        <v>1202</v>
      </c>
      <c r="AS32" s="123">
        <v>1139</v>
      </c>
      <c r="AT32" s="123">
        <v>1014</v>
      </c>
      <c r="AU32" s="123">
        <v>1048</v>
      </c>
      <c r="AV32" s="123">
        <v>1154</v>
      </c>
      <c r="AW32" s="123">
        <v>1179</v>
      </c>
      <c r="AX32" s="123">
        <v>1181</v>
      </c>
      <c r="AY32" s="123">
        <v>1200</v>
      </c>
      <c r="AZ32" s="123">
        <v>1284</v>
      </c>
      <c r="BA32" s="123">
        <v>1293</v>
      </c>
      <c r="BB32" s="123">
        <v>1249</v>
      </c>
      <c r="BC32" s="123">
        <v>1291</v>
      </c>
      <c r="BD32" s="123">
        <v>1334</v>
      </c>
      <c r="BE32" s="174">
        <f t="shared" si="0"/>
        <v>3.8940809968847301E-2</v>
      </c>
    </row>
    <row r="33" spans="1:57">
      <c r="A33" s="102" t="s">
        <v>49</v>
      </c>
      <c r="B33" s="101">
        <v>0</v>
      </c>
      <c r="C33" s="101">
        <v>0</v>
      </c>
      <c r="D33" s="101">
        <v>0</v>
      </c>
      <c r="E33" s="101">
        <v>0</v>
      </c>
      <c r="F33" s="101">
        <v>470</v>
      </c>
      <c r="G33" s="101">
        <v>499</v>
      </c>
      <c r="H33" s="101">
        <v>514</v>
      </c>
      <c r="I33" s="101">
        <v>400</v>
      </c>
      <c r="J33" s="101">
        <v>783</v>
      </c>
      <c r="K33" s="101">
        <v>767</v>
      </c>
      <c r="L33" s="101">
        <v>768</v>
      </c>
      <c r="M33" s="101">
        <v>793</v>
      </c>
      <c r="N33" s="101">
        <v>865</v>
      </c>
      <c r="O33" s="101">
        <v>858</v>
      </c>
      <c r="P33" s="101">
        <v>890</v>
      </c>
      <c r="Q33" s="101">
        <v>936</v>
      </c>
      <c r="R33" s="101">
        <v>930</v>
      </c>
      <c r="S33" s="101">
        <v>987</v>
      </c>
      <c r="T33" s="101">
        <v>982</v>
      </c>
      <c r="U33" s="101">
        <v>1005</v>
      </c>
      <c r="V33" s="101">
        <v>997</v>
      </c>
      <c r="W33" s="101">
        <v>1038</v>
      </c>
      <c r="X33" s="101">
        <v>1060</v>
      </c>
      <c r="Y33" s="101">
        <v>1012</v>
      </c>
      <c r="Z33" s="101">
        <v>1050</v>
      </c>
      <c r="AA33" s="101">
        <v>998</v>
      </c>
      <c r="AB33" s="101">
        <v>1025</v>
      </c>
      <c r="AC33" s="101">
        <v>1040</v>
      </c>
      <c r="AD33" s="101">
        <v>1040</v>
      </c>
      <c r="AE33" s="101">
        <v>1139</v>
      </c>
      <c r="AF33" s="101">
        <v>1201</v>
      </c>
      <c r="AG33" s="101">
        <v>1227</v>
      </c>
      <c r="AH33" s="101">
        <v>1323</v>
      </c>
      <c r="AI33" s="123">
        <v>1304</v>
      </c>
      <c r="AJ33" s="123">
        <v>1435</v>
      </c>
      <c r="AK33" s="123">
        <v>1439</v>
      </c>
      <c r="AL33" s="123">
        <v>1557</v>
      </c>
      <c r="AM33" s="123">
        <v>1569</v>
      </c>
      <c r="AN33" s="123">
        <v>1628</v>
      </c>
      <c r="AO33" s="123">
        <v>1643</v>
      </c>
      <c r="AP33" s="123">
        <v>1768</v>
      </c>
      <c r="AQ33" s="123">
        <v>1696</v>
      </c>
      <c r="AR33" s="123">
        <v>1855</v>
      </c>
      <c r="AS33" s="123">
        <v>1712</v>
      </c>
      <c r="AT33" s="123">
        <v>1480</v>
      </c>
      <c r="AU33" s="123">
        <v>1615</v>
      </c>
      <c r="AV33" s="123">
        <v>1621</v>
      </c>
      <c r="AW33" s="123">
        <v>1681</v>
      </c>
      <c r="AX33" s="123">
        <v>1649</v>
      </c>
      <c r="AY33" s="123">
        <v>1656</v>
      </c>
      <c r="AZ33" s="123">
        <v>1815</v>
      </c>
      <c r="BA33" s="123">
        <v>1862</v>
      </c>
      <c r="BB33" s="123">
        <v>1816</v>
      </c>
      <c r="BC33" s="123">
        <v>1870</v>
      </c>
      <c r="BD33" s="123">
        <v>1917</v>
      </c>
      <c r="BE33" s="174">
        <f t="shared" si="0"/>
        <v>5.6198347107438096E-2</v>
      </c>
    </row>
    <row r="34" spans="1:57">
      <c r="A34" s="102" t="s">
        <v>73</v>
      </c>
      <c r="B34" s="101">
        <v>30</v>
      </c>
      <c r="C34" s="101">
        <v>30</v>
      </c>
      <c r="D34" s="101">
        <v>30</v>
      </c>
      <c r="E34" s="101">
        <v>18</v>
      </c>
      <c r="F34" s="101">
        <v>18</v>
      </c>
      <c r="G34" s="101">
        <v>18</v>
      </c>
      <c r="H34" s="101">
        <v>18</v>
      </c>
      <c r="I34" s="101">
        <v>18</v>
      </c>
      <c r="J34" s="101">
        <v>18</v>
      </c>
      <c r="K34" s="101">
        <v>16</v>
      </c>
      <c r="L34" s="101">
        <v>13</v>
      </c>
      <c r="M34" s="101">
        <v>9</v>
      </c>
      <c r="N34" s="101">
        <v>7</v>
      </c>
      <c r="O34" s="101">
        <v>7</v>
      </c>
      <c r="P34" s="101">
        <v>9</v>
      </c>
      <c r="Q34" s="101">
        <v>9</v>
      </c>
      <c r="R34" s="101">
        <v>10</v>
      </c>
      <c r="S34" s="101">
        <v>9</v>
      </c>
      <c r="T34" s="101">
        <v>7</v>
      </c>
      <c r="U34" s="101">
        <v>7</v>
      </c>
      <c r="V34" s="101">
        <v>8</v>
      </c>
      <c r="W34" s="101">
        <v>8</v>
      </c>
      <c r="X34" s="101">
        <v>7</v>
      </c>
      <c r="Y34" s="101">
        <v>11</v>
      </c>
      <c r="Z34" s="101">
        <v>12</v>
      </c>
      <c r="AA34" s="101">
        <v>12</v>
      </c>
      <c r="AB34" s="101">
        <v>18</v>
      </c>
      <c r="AC34" s="101">
        <v>18</v>
      </c>
      <c r="AD34" s="101">
        <v>18</v>
      </c>
      <c r="AE34" s="101">
        <v>17</v>
      </c>
      <c r="AF34" s="101">
        <v>20</v>
      </c>
      <c r="AG34" s="101">
        <v>23</v>
      </c>
      <c r="AH34" s="101">
        <v>25</v>
      </c>
      <c r="AI34" s="123">
        <v>24</v>
      </c>
      <c r="AJ34" s="123">
        <v>27</v>
      </c>
      <c r="AK34" s="123">
        <v>29</v>
      </c>
      <c r="AL34" s="123">
        <v>28</v>
      </c>
      <c r="AM34" s="123">
        <v>26</v>
      </c>
      <c r="AN34" s="123">
        <v>27</v>
      </c>
      <c r="AO34" s="123">
        <v>25</v>
      </c>
      <c r="AP34" s="123">
        <v>29</v>
      </c>
      <c r="AQ34" s="123">
        <v>28</v>
      </c>
      <c r="AR34" s="123">
        <v>30</v>
      </c>
      <c r="AS34" s="123">
        <v>30</v>
      </c>
      <c r="AT34" s="123">
        <v>12</v>
      </c>
      <c r="AU34" s="123">
        <v>20</v>
      </c>
      <c r="AV34" s="123">
        <v>16</v>
      </c>
      <c r="AW34" s="123">
        <v>28</v>
      </c>
      <c r="AX34" s="123">
        <v>28</v>
      </c>
      <c r="AY34" s="123">
        <v>30</v>
      </c>
      <c r="AZ34" s="123">
        <v>37</v>
      </c>
      <c r="BA34" s="123">
        <v>39</v>
      </c>
      <c r="BB34" s="123">
        <v>31</v>
      </c>
      <c r="BC34" s="123">
        <v>37</v>
      </c>
      <c r="BD34" s="123">
        <v>39</v>
      </c>
      <c r="BE34" s="174">
        <f t="shared" si="0"/>
        <v>5.4054054054053946E-2</v>
      </c>
    </row>
    <row r="35" spans="1:57">
      <c r="A35" s="102" t="s">
        <v>107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>
        <v>200</v>
      </c>
      <c r="AD35" s="101">
        <v>234</v>
      </c>
      <c r="AE35" s="101">
        <v>248</v>
      </c>
      <c r="AF35" s="101">
        <v>296</v>
      </c>
      <c r="AG35" s="101">
        <v>327</v>
      </c>
      <c r="AH35" s="101">
        <v>363</v>
      </c>
      <c r="AI35" s="123">
        <v>402</v>
      </c>
      <c r="AJ35" s="123">
        <v>398</v>
      </c>
      <c r="AK35" s="123">
        <v>413</v>
      </c>
      <c r="AL35" s="123">
        <v>444</v>
      </c>
      <c r="AM35" s="123">
        <v>427</v>
      </c>
      <c r="AN35" s="123">
        <v>441</v>
      </c>
      <c r="AO35" s="123">
        <v>442</v>
      </c>
      <c r="AP35" s="123">
        <v>526</v>
      </c>
      <c r="AQ35" s="123">
        <v>499</v>
      </c>
      <c r="AR35" s="123">
        <v>568</v>
      </c>
      <c r="AS35" s="123">
        <v>494</v>
      </c>
      <c r="AT35" s="123">
        <v>311</v>
      </c>
      <c r="AU35" s="123">
        <v>308</v>
      </c>
      <c r="AV35" s="123">
        <v>340</v>
      </c>
      <c r="AW35" s="123">
        <v>259</v>
      </c>
      <c r="AX35" s="123">
        <v>247</v>
      </c>
      <c r="AY35" s="123">
        <v>393</v>
      </c>
      <c r="AZ35" s="123">
        <v>295</v>
      </c>
      <c r="BA35" s="123">
        <v>233</v>
      </c>
      <c r="BB35" s="123">
        <v>9</v>
      </c>
      <c r="BC35" s="123">
        <v>1</v>
      </c>
      <c r="BD35" s="123">
        <v>1</v>
      </c>
      <c r="BE35" s="174">
        <f t="shared" si="0"/>
        <v>-0.99661016949152548</v>
      </c>
    </row>
    <row r="36" spans="1:57">
      <c r="A36" s="102" t="s">
        <v>169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>
        <v>97</v>
      </c>
      <c r="AJ36" s="123">
        <v>176</v>
      </c>
      <c r="AK36" s="123">
        <v>248</v>
      </c>
      <c r="AL36" s="123">
        <v>281</v>
      </c>
      <c r="AM36" s="123">
        <v>292</v>
      </c>
      <c r="AN36" s="123">
        <v>302</v>
      </c>
      <c r="AO36" s="123">
        <v>283</v>
      </c>
      <c r="AP36" s="123">
        <v>307</v>
      </c>
      <c r="AQ36" s="123">
        <v>287</v>
      </c>
      <c r="AR36" s="123">
        <v>327</v>
      </c>
      <c r="AS36" s="123">
        <v>273</v>
      </c>
      <c r="AT36" s="123">
        <v>121</v>
      </c>
      <c r="AU36" s="123">
        <v>134</v>
      </c>
      <c r="AV36" s="123">
        <v>9</v>
      </c>
      <c r="AW36" s="123">
        <v>6</v>
      </c>
      <c r="AX36" s="123">
        <v>1</v>
      </c>
      <c r="AY36" s="123" t="s">
        <v>54</v>
      </c>
      <c r="AZ36" s="123">
        <v>53</v>
      </c>
      <c r="BA36" s="123">
        <v>28</v>
      </c>
      <c r="BB36" s="123">
        <v>43</v>
      </c>
      <c r="BC36" s="123">
        <v>47</v>
      </c>
      <c r="BD36" s="123">
        <v>23</v>
      </c>
      <c r="BE36" s="174">
        <f t="shared" si="0"/>
        <v>-0.56603773584905659</v>
      </c>
    </row>
    <row r="37" spans="1:57">
      <c r="A37" s="102" t="s">
        <v>176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>
        <v>1013</v>
      </c>
      <c r="AQ37" s="123">
        <v>1279</v>
      </c>
      <c r="AR37" s="123">
        <v>1531</v>
      </c>
      <c r="AS37" s="123">
        <v>1532</v>
      </c>
      <c r="AT37" s="123">
        <v>1217</v>
      </c>
      <c r="AU37" s="123">
        <v>1305</v>
      </c>
      <c r="AV37" s="123">
        <v>1453</v>
      </c>
      <c r="AW37" s="123">
        <v>1510</v>
      </c>
      <c r="AX37" s="123">
        <v>1481</v>
      </c>
      <c r="AY37" s="123">
        <v>1518</v>
      </c>
      <c r="AZ37" s="123">
        <v>1718</v>
      </c>
      <c r="BA37" s="123">
        <v>1760</v>
      </c>
      <c r="BB37" s="123">
        <v>1835</v>
      </c>
      <c r="BC37" s="123">
        <v>1836</v>
      </c>
      <c r="BD37" s="123">
        <v>1846</v>
      </c>
      <c r="BE37" s="174">
        <f t="shared" si="0"/>
        <v>7.4505238649592576E-2</v>
      </c>
    </row>
    <row r="38" spans="1:57">
      <c r="A38" s="102" t="s">
        <v>197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>
        <v>2374</v>
      </c>
      <c r="AU38" s="123">
        <v>1803</v>
      </c>
      <c r="AV38" s="123">
        <v>2213</v>
      </c>
      <c r="AW38" s="123">
        <v>2255</v>
      </c>
      <c r="AX38" s="123">
        <v>1911</v>
      </c>
      <c r="AY38" s="123">
        <v>2168</v>
      </c>
      <c r="AZ38" s="123">
        <v>2450</v>
      </c>
      <c r="BA38" s="123">
        <v>2785</v>
      </c>
      <c r="BB38" s="123">
        <v>2412</v>
      </c>
      <c r="BC38" s="123">
        <v>2803</v>
      </c>
      <c r="BD38" s="123">
        <f>1599+535</f>
        <v>2134</v>
      </c>
      <c r="BE38" s="174">
        <f>BD38/AZ38-1</f>
        <v>-0.12897959183673469</v>
      </c>
    </row>
    <row r="39" spans="1:57">
      <c r="A39" s="124" t="s">
        <v>215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>
        <v>764</v>
      </c>
      <c r="AX39" s="125">
        <v>827</v>
      </c>
      <c r="AY39" s="125">
        <v>999</v>
      </c>
      <c r="AZ39" s="125">
        <v>1022</v>
      </c>
      <c r="BA39" s="125">
        <v>948</v>
      </c>
      <c r="BB39" s="125">
        <v>635</v>
      </c>
      <c r="BC39" s="125">
        <v>558</v>
      </c>
      <c r="BD39" s="125">
        <v>48</v>
      </c>
      <c r="BE39" s="174">
        <f>BD39/AZ39-1</f>
        <v>-0.95303326810176126</v>
      </c>
    </row>
    <row r="40" spans="1:57">
      <c r="A40" s="6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</row>
    <row r="41" spans="1:57"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</row>
    <row r="42" spans="1:57">
      <c r="A42" s="63" t="s">
        <v>109</v>
      </c>
    </row>
    <row r="44" spans="1:57">
      <c r="A44" s="92" t="s">
        <v>236</v>
      </c>
      <c r="B44" s="162"/>
      <c r="C44" s="162"/>
      <c r="D44" s="162"/>
      <c r="E44" s="162"/>
      <c r="F44" s="162"/>
    </row>
    <row r="45" spans="1:57">
      <c r="A45" s="92" t="s">
        <v>237</v>
      </c>
      <c r="B45" s="162"/>
      <c r="C45" s="162"/>
      <c r="D45" s="162"/>
      <c r="E45" s="162"/>
      <c r="F45" s="162"/>
    </row>
    <row r="46" spans="1:57">
      <c r="A46" s="92" t="s">
        <v>238</v>
      </c>
      <c r="B46" s="163"/>
      <c r="C46" s="163"/>
      <c r="D46" s="163"/>
      <c r="E46" s="163"/>
      <c r="F46" s="162"/>
    </row>
    <row r="47" spans="1:57" ht="67.5">
      <c r="A47" s="164" t="s">
        <v>243</v>
      </c>
      <c r="B47" s="164"/>
      <c r="C47" s="164"/>
      <c r="D47" s="164"/>
      <c r="E47" s="164"/>
      <c r="F47" s="16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showGridLines="0"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40" style="37" bestFit="1" customWidth="1"/>
    <col min="2" max="16384" width="9.140625" style="37"/>
  </cols>
  <sheetData>
    <row r="1" spans="1:4" ht="24.95" customHeight="1">
      <c r="A1" s="6" t="s">
        <v>75</v>
      </c>
      <c r="B1" s="8" t="s">
        <v>191</v>
      </c>
      <c r="C1" s="8" t="s">
        <v>211</v>
      </c>
      <c r="D1" s="8" t="s">
        <v>230</v>
      </c>
    </row>
    <row r="2" spans="1:4">
      <c r="A2" s="91" t="s">
        <v>76</v>
      </c>
      <c r="B2" s="29">
        <v>1564868</v>
      </c>
      <c r="C2" s="29">
        <v>1646786</v>
      </c>
      <c r="D2" s="29">
        <v>2383445</v>
      </c>
    </row>
    <row r="3" spans="1:4">
      <c r="A3" s="92" t="s">
        <v>222</v>
      </c>
      <c r="B3" s="19">
        <v>38297</v>
      </c>
      <c r="C3" s="19">
        <v>33750</v>
      </c>
      <c r="D3" s="19">
        <v>28826</v>
      </c>
    </row>
    <row r="4" spans="1:4">
      <c r="A4" s="92" t="s">
        <v>77</v>
      </c>
      <c r="B4" s="9">
        <v>522868</v>
      </c>
      <c r="C4" s="9">
        <v>228809</v>
      </c>
      <c r="D4" s="9">
        <v>447608</v>
      </c>
    </row>
    <row r="5" spans="1:4">
      <c r="A5" s="92" t="s">
        <v>78</v>
      </c>
      <c r="B5" s="9">
        <v>598824</v>
      </c>
      <c r="C5" s="9">
        <v>790302</v>
      </c>
      <c r="D5" s="9">
        <v>867582</v>
      </c>
    </row>
    <row r="6" spans="1:4">
      <c r="A6" s="92" t="s">
        <v>79</v>
      </c>
      <c r="B6" s="9">
        <v>290896</v>
      </c>
      <c r="C6" s="9">
        <v>450487</v>
      </c>
      <c r="D6" s="9">
        <v>772060</v>
      </c>
    </row>
    <row r="7" spans="1:4">
      <c r="A7" s="92" t="s">
        <v>80</v>
      </c>
      <c r="B7" s="9">
        <v>86034</v>
      </c>
      <c r="C7" s="9">
        <v>73852</v>
      </c>
      <c r="D7" s="9">
        <v>201212</v>
      </c>
    </row>
    <row r="8" spans="1:4">
      <c r="A8" s="92" t="s">
        <v>81</v>
      </c>
      <c r="B8" s="9">
        <v>27949</v>
      </c>
      <c r="C8" s="9">
        <v>68230</v>
      </c>
      <c r="D8" s="9">
        <v>66157</v>
      </c>
    </row>
    <row r="9" spans="1:4">
      <c r="A9" s="92" t="s">
        <v>207</v>
      </c>
      <c r="B9" s="9"/>
      <c r="C9" s="9">
        <v>1356</v>
      </c>
      <c r="D9" s="9">
        <v>0</v>
      </c>
    </row>
    <row r="10" spans="1:4">
      <c r="A10" s="91" t="s">
        <v>82</v>
      </c>
      <c r="B10" s="31">
        <v>1267677</v>
      </c>
      <c r="C10" s="31">
        <v>1719540</v>
      </c>
      <c r="D10" s="31">
        <v>2275819</v>
      </c>
    </row>
    <row r="11" spans="1:4">
      <c r="A11" s="92" t="s">
        <v>83</v>
      </c>
      <c r="B11" s="23">
        <v>118494</v>
      </c>
      <c r="C11" s="23">
        <v>297892</v>
      </c>
      <c r="D11" s="23">
        <v>317663</v>
      </c>
    </row>
    <row r="12" spans="1:4">
      <c r="A12" s="141" t="s">
        <v>77</v>
      </c>
      <c r="B12" s="161">
        <v>0</v>
      </c>
      <c r="C12" s="161">
        <v>0</v>
      </c>
      <c r="D12" s="161">
        <v>0</v>
      </c>
    </row>
    <row r="13" spans="1:4">
      <c r="A13" s="141" t="s">
        <v>78</v>
      </c>
      <c r="B13" s="9">
        <v>2564</v>
      </c>
      <c r="C13" s="9">
        <v>4276</v>
      </c>
      <c r="D13" s="9">
        <v>330</v>
      </c>
    </row>
    <row r="14" spans="1:4">
      <c r="A14" s="141" t="s">
        <v>84</v>
      </c>
      <c r="B14" s="9">
        <v>80632</v>
      </c>
      <c r="C14" s="9">
        <v>90225</v>
      </c>
      <c r="D14" s="9">
        <v>119270</v>
      </c>
    </row>
    <row r="15" spans="1:4">
      <c r="A15" s="141" t="s">
        <v>81</v>
      </c>
      <c r="B15" s="9">
        <v>35298</v>
      </c>
      <c r="C15" s="9">
        <v>203391</v>
      </c>
      <c r="D15" s="9">
        <v>198063</v>
      </c>
    </row>
    <row r="16" spans="1:4">
      <c r="A16" s="92" t="s">
        <v>178</v>
      </c>
      <c r="B16" s="9">
        <v>3016</v>
      </c>
      <c r="C16" s="9">
        <v>2862</v>
      </c>
      <c r="D16" s="9">
        <v>3162</v>
      </c>
    </row>
    <row r="17" spans="1:4">
      <c r="A17" s="92" t="s">
        <v>85</v>
      </c>
      <c r="B17" s="9">
        <v>316300</v>
      </c>
      <c r="C17" s="9">
        <v>403868</v>
      </c>
      <c r="D17" s="9">
        <v>691582</v>
      </c>
    </row>
    <row r="18" spans="1:4">
      <c r="A18" s="92" t="s">
        <v>86</v>
      </c>
      <c r="B18" s="9">
        <v>829867</v>
      </c>
      <c r="C18" s="9">
        <v>1014918</v>
      </c>
      <c r="D18" s="9">
        <v>1263412</v>
      </c>
    </row>
    <row r="19" spans="1:4">
      <c r="A19" s="92" t="s">
        <v>207</v>
      </c>
      <c r="B19" s="9"/>
      <c r="C19" s="9"/>
      <c r="D19" s="9"/>
    </row>
    <row r="20" spans="1:4">
      <c r="A20" s="93" t="s">
        <v>87</v>
      </c>
      <c r="B20" s="29">
        <v>2832545</v>
      </c>
      <c r="C20" s="29">
        <v>3366326</v>
      </c>
      <c r="D20" s="29">
        <v>4659264</v>
      </c>
    </row>
    <row r="21" spans="1:4" ht="15.75">
      <c r="A21" s="94"/>
      <c r="B21" s="18"/>
      <c r="C21" s="18"/>
      <c r="D21" s="18"/>
    </row>
    <row r="22" spans="1:4" ht="24.95" customHeight="1">
      <c r="A22" s="6" t="s">
        <v>88</v>
      </c>
      <c r="B22" s="8" t="s">
        <v>191</v>
      </c>
      <c r="C22" s="8" t="s">
        <v>211</v>
      </c>
      <c r="D22" s="8" t="s">
        <v>230</v>
      </c>
    </row>
    <row r="23" spans="1:4">
      <c r="A23" s="32" t="s">
        <v>89</v>
      </c>
      <c r="B23" s="29">
        <v>911418</v>
      </c>
      <c r="C23" s="29">
        <v>1519000</v>
      </c>
      <c r="D23" s="29">
        <v>1635360</v>
      </c>
    </row>
    <row r="24" spans="1:4">
      <c r="A24" s="7" t="s">
        <v>90</v>
      </c>
      <c r="B24" s="9">
        <v>239483</v>
      </c>
      <c r="C24" s="9">
        <v>496861</v>
      </c>
      <c r="D24" s="9">
        <v>392254</v>
      </c>
    </row>
    <row r="25" spans="1:4">
      <c r="A25" s="7" t="s">
        <v>160</v>
      </c>
      <c r="B25" s="9">
        <v>52890</v>
      </c>
      <c r="C25" s="9">
        <v>57017</v>
      </c>
      <c r="D25" s="9">
        <v>89648</v>
      </c>
    </row>
    <row r="26" spans="1:4">
      <c r="A26" s="7" t="s">
        <v>91</v>
      </c>
      <c r="B26" s="9">
        <v>399189</v>
      </c>
      <c r="C26" s="9">
        <v>574713</v>
      </c>
      <c r="D26" s="9">
        <v>671662</v>
      </c>
    </row>
    <row r="27" spans="1:4">
      <c r="A27" s="7" t="s">
        <v>92</v>
      </c>
      <c r="B27" s="9">
        <v>219856</v>
      </c>
      <c r="C27" s="9">
        <v>390409</v>
      </c>
      <c r="D27" s="9">
        <v>481796</v>
      </c>
    </row>
    <row r="28" spans="1:4">
      <c r="A28" s="93" t="s">
        <v>93</v>
      </c>
      <c r="B28" s="29">
        <v>572530</v>
      </c>
      <c r="C28" s="29">
        <v>255320</v>
      </c>
      <c r="D28" s="29">
        <v>369311</v>
      </c>
    </row>
    <row r="29" spans="1:4">
      <c r="A29" s="7" t="s">
        <v>90</v>
      </c>
      <c r="B29" s="9">
        <v>394786</v>
      </c>
      <c r="C29" s="9">
        <v>37733</v>
      </c>
      <c r="D29" s="9">
        <v>9619</v>
      </c>
    </row>
    <row r="30" spans="1:4">
      <c r="A30" s="7" t="s">
        <v>94</v>
      </c>
      <c r="B30" s="9" t="s">
        <v>54</v>
      </c>
      <c r="C30" s="9" t="s">
        <v>54</v>
      </c>
      <c r="D30" s="9" t="s">
        <v>54</v>
      </c>
    </row>
    <row r="31" spans="1:4">
      <c r="A31" s="7" t="s">
        <v>92</v>
      </c>
      <c r="B31" s="9">
        <v>17274</v>
      </c>
      <c r="C31" s="9">
        <v>37267</v>
      </c>
      <c r="D31" s="9">
        <v>71382</v>
      </c>
    </row>
    <row r="32" spans="1:4">
      <c r="A32" s="7" t="s">
        <v>160</v>
      </c>
      <c r="B32" s="9">
        <v>160470</v>
      </c>
      <c r="C32" s="9">
        <v>174879</v>
      </c>
      <c r="D32" s="9">
        <v>284889</v>
      </c>
    </row>
    <row r="33" spans="1:4">
      <c r="A33" s="7" t="s">
        <v>204</v>
      </c>
      <c r="B33" s="9">
        <v>0</v>
      </c>
      <c r="C33" s="9">
        <v>5441</v>
      </c>
      <c r="D33" s="9">
        <v>3421</v>
      </c>
    </row>
    <row r="34" spans="1:4">
      <c r="A34" s="92" t="s">
        <v>207</v>
      </c>
      <c r="B34" s="9"/>
      <c r="C34" s="9"/>
      <c r="D34" s="9"/>
    </row>
    <row r="35" spans="1:4">
      <c r="A35" s="93" t="s">
        <v>95</v>
      </c>
      <c r="B35" s="30">
        <v>1348597</v>
      </c>
      <c r="C35" s="30">
        <v>1592006</v>
      </c>
      <c r="D35" s="30">
        <v>2654593</v>
      </c>
    </row>
    <row r="36" spans="1:4">
      <c r="A36" s="7" t="s">
        <v>96</v>
      </c>
      <c r="B36" s="9">
        <v>967924</v>
      </c>
      <c r="C36" s="9">
        <v>811284</v>
      </c>
      <c r="D36" s="9">
        <v>1671716</v>
      </c>
    </row>
    <row r="37" spans="1:4">
      <c r="A37" s="7" t="s">
        <v>97</v>
      </c>
      <c r="B37" s="9">
        <v>49229</v>
      </c>
      <c r="C37" s="9">
        <v>196925</v>
      </c>
      <c r="D37" s="9">
        <v>176094</v>
      </c>
    </row>
    <row r="38" spans="1:4">
      <c r="A38" s="7" t="s">
        <v>98</v>
      </c>
      <c r="B38" s="9">
        <v>335832</v>
      </c>
      <c r="C38" s="160">
        <v>541478</v>
      </c>
      <c r="D38" s="160">
        <v>814396</v>
      </c>
    </row>
    <row r="39" spans="1:4">
      <c r="A39" s="7" t="s">
        <v>209</v>
      </c>
      <c r="B39" s="9">
        <v>-4388</v>
      </c>
      <c r="C39" s="9">
        <v>-9107</v>
      </c>
      <c r="D39" s="9">
        <v>-8414</v>
      </c>
    </row>
    <row r="40" spans="1:4">
      <c r="A40" s="92" t="s">
        <v>221</v>
      </c>
      <c r="B40" s="9">
        <v>0</v>
      </c>
      <c r="C40" s="9">
        <v>0</v>
      </c>
      <c r="D40" s="9">
        <v>0</v>
      </c>
    </row>
    <row r="41" spans="1:4">
      <c r="A41" s="92" t="s">
        <v>177</v>
      </c>
      <c r="B41" s="9" t="s">
        <v>54</v>
      </c>
      <c r="C41" s="9">
        <v>50000</v>
      </c>
      <c r="D41" s="9" t="s">
        <v>54</v>
      </c>
    </row>
    <row r="42" spans="1:4">
      <c r="A42" s="92" t="s">
        <v>203</v>
      </c>
      <c r="B42" s="9" t="s">
        <v>54</v>
      </c>
      <c r="C42" s="9" t="s">
        <v>54</v>
      </c>
      <c r="D42" s="9" t="s">
        <v>54</v>
      </c>
    </row>
    <row r="43" spans="1:4">
      <c r="A43" s="92" t="s">
        <v>208</v>
      </c>
      <c r="B43" s="9"/>
      <c r="C43" s="9">
        <v>0</v>
      </c>
      <c r="D43" s="9" t="s">
        <v>54</v>
      </c>
    </row>
    <row r="44" spans="1:4">
      <c r="A44" s="92" t="s">
        <v>202</v>
      </c>
      <c r="B44" s="9" t="s">
        <v>54</v>
      </c>
      <c r="C44" s="9">
        <v>1426</v>
      </c>
      <c r="D44" s="9">
        <v>801</v>
      </c>
    </row>
    <row r="45" spans="1:4">
      <c r="A45" s="93" t="s">
        <v>99</v>
      </c>
      <c r="B45" s="29">
        <v>2832545</v>
      </c>
      <c r="C45" s="29">
        <v>3366326</v>
      </c>
      <c r="D45" s="29">
        <v>4659264</v>
      </c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0"/>
  <sheetViews>
    <sheetView showGridLines="0" zoomScale="190" zoomScaleNormal="190" workbookViewId="0">
      <pane xSplit="1" ySplit="1" topLeftCell="BH2" activePane="bottomRight" state="frozen"/>
      <selection activeCell="BE2" sqref="BE2"/>
      <selection pane="topRight" activeCell="BE2" sqref="BE2"/>
      <selection pane="bottomLeft" activeCell="BE2" sqref="BE2"/>
      <selection pane="bottomRight" activeCell="BM11" sqref="BM11"/>
    </sheetView>
  </sheetViews>
  <sheetFormatPr defaultRowHeight="15"/>
  <cols>
    <col min="1" max="1" width="30.28515625" bestFit="1" customWidth="1"/>
    <col min="61" max="62" width="9.5703125" bestFit="1" customWidth="1"/>
  </cols>
  <sheetData>
    <row r="1" spans="1:62" ht="24.75" customHeight="1">
      <c r="A1" s="132" t="s">
        <v>146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144" t="s">
        <v>161</v>
      </c>
      <c r="AW1" s="27" t="s">
        <v>162</v>
      </c>
      <c r="AX1" s="144" t="s">
        <v>163</v>
      </c>
      <c r="AY1" s="27" t="s">
        <v>167</v>
      </c>
      <c r="AZ1" s="144" t="s">
        <v>168</v>
      </c>
      <c r="BA1" s="27" t="s">
        <v>170</v>
      </c>
      <c r="BB1" s="144" t="s">
        <v>171</v>
      </c>
      <c r="BC1" s="27">
        <v>2019</v>
      </c>
      <c r="BD1" s="144" t="s">
        <v>172</v>
      </c>
      <c r="BE1" s="27" t="s">
        <v>173</v>
      </c>
      <c r="BF1" s="27" t="s">
        <v>180</v>
      </c>
      <c r="BG1" s="27" t="s">
        <v>182</v>
      </c>
      <c r="BH1" s="27">
        <v>2020</v>
      </c>
      <c r="BI1" s="27">
        <v>2021</v>
      </c>
      <c r="BJ1" s="27">
        <v>2022</v>
      </c>
    </row>
    <row r="2" spans="1:62">
      <c r="A2" s="1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</row>
    <row r="3" spans="1:62">
      <c r="A3" s="166" t="s">
        <v>147</v>
      </c>
      <c r="B3" s="167">
        <v>112610</v>
      </c>
      <c r="C3" s="167">
        <v>125302</v>
      </c>
      <c r="D3" s="167">
        <v>158828.992</v>
      </c>
      <c r="E3" s="167">
        <v>174784</v>
      </c>
      <c r="F3" s="167">
        <v>571524.99199999997</v>
      </c>
      <c r="G3" s="167">
        <v>138595.008</v>
      </c>
      <c r="H3" s="167">
        <v>152240</v>
      </c>
      <c r="I3" s="167">
        <v>188900.992</v>
      </c>
      <c r="J3" s="167">
        <v>199171.008</v>
      </c>
      <c r="K3" s="167">
        <v>678907.00800000003</v>
      </c>
      <c r="L3" s="167">
        <v>161360.992</v>
      </c>
      <c r="M3" s="167">
        <v>199468</v>
      </c>
      <c r="N3" s="167">
        <v>246655.008</v>
      </c>
      <c r="O3" s="167">
        <v>252850.94399999999</v>
      </c>
      <c r="P3" s="167">
        <v>860334.94400000002</v>
      </c>
      <c r="Q3" s="167">
        <v>201039.008</v>
      </c>
      <c r="R3" s="167">
        <v>237639.008</v>
      </c>
      <c r="S3" s="167">
        <v>266671.00799999997</v>
      </c>
      <c r="T3" s="167">
        <v>257601.024</v>
      </c>
      <c r="U3" s="167">
        <v>962950.04799999995</v>
      </c>
      <c r="V3" s="167">
        <v>213424.992</v>
      </c>
      <c r="W3" s="167">
        <v>253748</v>
      </c>
      <c r="X3" s="167">
        <v>296099.00799999997</v>
      </c>
      <c r="Y3" s="167">
        <v>289636.92800000001</v>
      </c>
      <c r="Z3" s="167">
        <v>1052908.9280000001</v>
      </c>
      <c r="AA3" s="167">
        <v>236242</v>
      </c>
      <c r="AB3" s="167">
        <v>285449.984</v>
      </c>
      <c r="AC3" s="167">
        <v>315068</v>
      </c>
      <c r="AD3" s="167">
        <v>283797.05599999998</v>
      </c>
      <c r="AE3" s="167">
        <v>1120557.04</v>
      </c>
      <c r="AF3" s="167">
        <v>257547.008</v>
      </c>
      <c r="AG3" s="167">
        <v>295752</v>
      </c>
      <c r="AH3" s="167">
        <v>346940.99200000003</v>
      </c>
      <c r="AI3" s="167">
        <v>338870.016</v>
      </c>
      <c r="AJ3" s="167">
        <v>1239110.0160000001</v>
      </c>
      <c r="AK3" s="167">
        <v>297176.99200000003</v>
      </c>
      <c r="AL3" s="167">
        <v>328903.00799999997</v>
      </c>
      <c r="AM3" s="167">
        <v>370792.99200000003</v>
      </c>
      <c r="AN3" s="167">
        <v>363601.02399999998</v>
      </c>
      <c r="AO3" s="167">
        <v>1360474.0160000001</v>
      </c>
      <c r="AP3" s="167">
        <v>330184.99200000003</v>
      </c>
      <c r="AQ3" s="167">
        <v>373859.00799999997</v>
      </c>
      <c r="AR3" s="167">
        <v>410404</v>
      </c>
      <c r="AS3" s="167">
        <v>412210.94400000002</v>
      </c>
      <c r="AT3" s="167">
        <v>1526658.9440000001</v>
      </c>
      <c r="AU3" s="167">
        <v>377163</v>
      </c>
      <c r="AV3" s="167">
        <v>377163</v>
      </c>
      <c r="AW3" s="167">
        <v>393546</v>
      </c>
      <c r="AX3" s="167">
        <v>393546</v>
      </c>
      <c r="AY3" s="167">
        <v>440874</v>
      </c>
      <c r="AZ3" s="167">
        <v>440874</v>
      </c>
      <c r="BA3" s="167">
        <v>467652</v>
      </c>
      <c r="BB3" s="167">
        <v>467652</v>
      </c>
      <c r="BC3" s="167">
        <v>1679235</v>
      </c>
      <c r="BD3" s="167">
        <v>1679235</v>
      </c>
      <c r="BE3" s="167">
        <v>375471</v>
      </c>
      <c r="BF3" s="167">
        <v>154443</v>
      </c>
      <c r="BG3" s="167">
        <v>416463</v>
      </c>
      <c r="BH3" s="167">
        <v>1590992</v>
      </c>
      <c r="BI3" s="167">
        <v>2923827</v>
      </c>
      <c r="BJ3" s="167">
        <v>4233726</v>
      </c>
    </row>
    <row r="4" spans="1:62">
      <c r="A4" s="134" t="s">
        <v>148</v>
      </c>
      <c r="B4" s="135">
        <v>-65857</v>
      </c>
      <c r="C4" s="135">
        <v>-71705</v>
      </c>
      <c r="D4" s="135">
        <v>-95715</v>
      </c>
      <c r="E4" s="135">
        <v>-106607.008</v>
      </c>
      <c r="F4" s="135">
        <v>-339884.00800000003</v>
      </c>
      <c r="G4" s="135">
        <v>-82150</v>
      </c>
      <c r="H4" s="135">
        <v>-86532</v>
      </c>
      <c r="I4" s="135">
        <v>-109976</v>
      </c>
      <c r="J4" s="135">
        <v>-118825.024</v>
      </c>
      <c r="K4" s="135">
        <v>-397483.02399999998</v>
      </c>
      <c r="L4" s="135">
        <v>-94188</v>
      </c>
      <c r="M4" s="135">
        <v>-109533</v>
      </c>
      <c r="N4" s="135">
        <v>-139606</v>
      </c>
      <c r="O4" s="135">
        <v>-141202.976</v>
      </c>
      <c r="P4" s="135">
        <v>-484529.97600000002</v>
      </c>
      <c r="Q4" s="135">
        <v>-111606</v>
      </c>
      <c r="R4" s="135">
        <v>-131581</v>
      </c>
      <c r="S4" s="135">
        <v>-150592</v>
      </c>
      <c r="T4" s="135">
        <v>-143441.984</v>
      </c>
      <c r="U4" s="135">
        <v>-537220.98399999994</v>
      </c>
      <c r="V4" s="135">
        <v>-121364</v>
      </c>
      <c r="W4" s="135">
        <v>-140840</v>
      </c>
      <c r="X4" s="135">
        <v>-171199.008</v>
      </c>
      <c r="Y4" s="135">
        <v>-170206.976</v>
      </c>
      <c r="Z4" s="135">
        <v>-603609.98400000005</v>
      </c>
      <c r="AA4" s="135">
        <v>-140342</v>
      </c>
      <c r="AB4" s="135">
        <v>-164895.008</v>
      </c>
      <c r="AC4" s="135">
        <v>-182052.992</v>
      </c>
      <c r="AD4" s="135">
        <v>-157368</v>
      </c>
      <c r="AE4" s="135">
        <v>-644658</v>
      </c>
      <c r="AF4" s="135">
        <v>-145828</v>
      </c>
      <c r="AG4" s="135">
        <v>-163611.008</v>
      </c>
      <c r="AH4" s="135">
        <v>-194740.992</v>
      </c>
      <c r="AI4" s="135">
        <v>-185639.008</v>
      </c>
      <c r="AJ4" s="135">
        <v>-689819.00800000003</v>
      </c>
      <c r="AK4" s="135">
        <v>-167112.992</v>
      </c>
      <c r="AL4" s="135">
        <v>-174572</v>
      </c>
      <c r="AM4" s="135">
        <v>-200974</v>
      </c>
      <c r="AN4" s="135">
        <v>-194047.04</v>
      </c>
      <c r="AO4" s="135">
        <v>-736706.03200000001</v>
      </c>
      <c r="AP4" s="135">
        <v>-183624.992</v>
      </c>
      <c r="AQ4" s="135">
        <v>-195108</v>
      </c>
      <c r="AR4" s="135">
        <v>-219767.008</v>
      </c>
      <c r="AS4" s="135">
        <v>-217487.04</v>
      </c>
      <c r="AT4" s="135">
        <v>-815987.04</v>
      </c>
      <c r="AU4" s="135">
        <v>-204687</v>
      </c>
      <c r="AV4" s="135">
        <v>-204699</v>
      </c>
      <c r="AW4" s="135">
        <v>-209215</v>
      </c>
      <c r="AX4" s="135">
        <v>-209234</v>
      </c>
      <c r="AY4" s="135">
        <v>-240204</v>
      </c>
      <c r="AZ4" s="135">
        <v>-240222</v>
      </c>
      <c r="BA4" s="135">
        <v>-249435</v>
      </c>
      <c r="BB4" s="135">
        <v>-249428</v>
      </c>
      <c r="BC4" s="135">
        <v>-903541</v>
      </c>
      <c r="BD4" s="135">
        <v>-903583</v>
      </c>
      <c r="BE4" s="135">
        <v>-203099</v>
      </c>
      <c r="BF4" s="135">
        <v>-74283</v>
      </c>
      <c r="BG4" s="135">
        <v>-229976</v>
      </c>
      <c r="BH4" s="135">
        <v>-835779</v>
      </c>
      <c r="BI4" s="135">
        <v>-1385147</v>
      </c>
      <c r="BJ4" s="135">
        <v>-1950092</v>
      </c>
    </row>
    <row r="5" spans="1:62">
      <c r="A5" s="13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</row>
    <row r="6" spans="1:62">
      <c r="A6" s="166" t="s">
        <v>56</v>
      </c>
      <c r="B6" s="167">
        <v>46753</v>
      </c>
      <c r="C6" s="167">
        <v>53597</v>
      </c>
      <c r="D6" s="167">
        <v>63114</v>
      </c>
      <c r="E6" s="167">
        <v>68176.991999999998</v>
      </c>
      <c r="F6" s="167">
        <v>231640.992</v>
      </c>
      <c r="G6" s="167">
        <v>56445</v>
      </c>
      <c r="H6" s="167">
        <v>65708</v>
      </c>
      <c r="I6" s="167">
        <v>78925</v>
      </c>
      <c r="J6" s="167">
        <v>80346.016000000003</v>
      </c>
      <c r="K6" s="167">
        <v>281424.016</v>
      </c>
      <c r="L6" s="167">
        <v>67173</v>
      </c>
      <c r="M6" s="167">
        <v>89935</v>
      </c>
      <c r="N6" s="167">
        <v>107049</v>
      </c>
      <c r="O6" s="167">
        <v>111648</v>
      </c>
      <c r="P6" s="167">
        <v>375805</v>
      </c>
      <c r="Q6" s="167">
        <v>89433</v>
      </c>
      <c r="R6" s="167">
        <v>106058</v>
      </c>
      <c r="S6" s="167">
        <v>116079</v>
      </c>
      <c r="T6" s="167">
        <v>114159.008</v>
      </c>
      <c r="U6" s="167">
        <v>425729.00800000003</v>
      </c>
      <c r="V6" s="167">
        <v>92061</v>
      </c>
      <c r="W6" s="167">
        <v>112908</v>
      </c>
      <c r="X6" s="167">
        <v>124900</v>
      </c>
      <c r="Y6" s="167">
        <v>119430.016</v>
      </c>
      <c r="Z6" s="167">
        <v>449299.016</v>
      </c>
      <c r="AA6" s="167">
        <v>95900</v>
      </c>
      <c r="AB6" s="167">
        <v>120555</v>
      </c>
      <c r="AC6" s="167">
        <v>133015</v>
      </c>
      <c r="AD6" s="167">
        <v>126428.992</v>
      </c>
      <c r="AE6" s="167">
        <v>475898.99199999997</v>
      </c>
      <c r="AF6" s="167">
        <v>111719</v>
      </c>
      <c r="AG6" s="167">
        <v>132141</v>
      </c>
      <c r="AH6" s="167">
        <v>152200</v>
      </c>
      <c r="AI6" s="167">
        <v>153231.008</v>
      </c>
      <c r="AJ6" s="167">
        <v>549291.00800000003</v>
      </c>
      <c r="AK6" s="167">
        <v>130064</v>
      </c>
      <c r="AL6" s="167">
        <v>154331.008</v>
      </c>
      <c r="AM6" s="167">
        <v>169819.008</v>
      </c>
      <c r="AN6" s="167">
        <v>169553.984</v>
      </c>
      <c r="AO6" s="167">
        <v>623768</v>
      </c>
      <c r="AP6" s="167">
        <v>146560</v>
      </c>
      <c r="AQ6" s="167">
        <v>178751.008</v>
      </c>
      <c r="AR6" s="167">
        <v>190636.992</v>
      </c>
      <c r="AS6" s="167">
        <v>194724</v>
      </c>
      <c r="AT6" s="167">
        <v>710672</v>
      </c>
      <c r="AU6" s="167">
        <v>172476</v>
      </c>
      <c r="AV6" s="167">
        <v>172464</v>
      </c>
      <c r="AW6" s="167">
        <v>184331</v>
      </c>
      <c r="AX6" s="167">
        <v>184312</v>
      </c>
      <c r="AY6" s="167">
        <v>200670</v>
      </c>
      <c r="AZ6" s="167">
        <v>200652</v>
      </c>
      <c r="BA6" s="167">
        <v>218217</v>
      </c>
      <c r="BB6" s="167">
        <v>218224</v>
      </c>
      <c r="BC6" s="167">
        <v>775694</v>
      </c>
      <c r="BD6" s="167">
        <v>775652</v>
      </c>
      <c r="BE6" s="167">
        <v>172372</v>
      </c>
      <c r="BF6" s="167">
        <v>80160</v>
      </c>
      <c r="BG6" s="167">
        <v>186487</v>
      </c>
      <c r="BH6" s="167">
        <v>755213</v>
      </c>
      <c r="BI6" s="167">
        <v>1538680</v>
      </c>
      <c r="BJ6" s="167">
        <v>2283634</v>
      </c>
    </row>
    <row r="7" spans="1:62">
      <c r="A7" s="137" t="s">
        <v>149</v>
      </c>
      <c r="B7" s="138">
        <v>-31480</v>
      </c>
      <c r="C7" s="138">
        <v>-34418</v>
      </c>
      <c r="D7" s="138">
        <v>-41209</v>
      </c>
      <c r="E7" s="138">
        <v>-35169</v>
      </c>
      <c r="F7" s="138">
        <v>-142276</v>
      </c>
      <c r="G7" s="138">
        <v>-36947</v>
      </c>
      <c r="H7" s="138">
        <v>-38443</v>
      </c>
      <c r="I7" s="138">
        <v>-44677</v>
      </c>
      <c r="J7" s="138">
        <v>-49354</v>
      </c>
      <c r="K7" s="138">
        <v>-169421</v>
      </c>
      <c r="L7" s="138">
        <v>-47273</v>
      </c>
      <c r="M7" s="138">
        <v>-57050</v>
      </c>
      <c r="N7" s="138">
        <v>-66436</v>
      </c>
      <c r="O7" s="138">
        <v>-72093</v>
      </c>
      <c r="P7" s="138">
        <v>-242852</v>
      </c>
      <c r="Q7" s="138">
        <v>-63777</v>
      </c>
      <c r="R7" s="138">
        <v>-68858</v>
      </c>
      <c r="S7" s="138">
        <v>-72130</v>
      </c>
      <c r="T7" s="138">
        <v>-73484.991999999998</v>
      </c>
      <c r="U7" s="138">
        <v>-278249.99199999997</v>
      </c>
      <c r="V7" s="138">
        <v>-67981</v>
      </c>
      <c r="W7" s="138">
        <v>-73724</v>
      </c>
      <c r="X7" s="138">
        <v>-76766</v>
      </c>
      <c r="Y7" s="138">
        <v>-82758</v>
      </c>
      <c r="Z7" s="138">
        <v>-301229</v>
      </c>
      <c r="AA7" s="138">
        <v>-73573</v>
      </c>
      <c r="AB7" s="138">
        <v>-83697</v>
      </c>
      <c r="AC7" s="138">
        <v>-90747</v>
      </c>
      <c r="AD7" s="138">
        <v>-86594</v>
      </c>
      <c r="AE7" s="138">
        <v>-334611</v>
      </c>
      <c r="AF7" s="138">
        <v>-91648</v>
      </c>
      <c r="AG7" s="138">
        <v>-97682</v>
      </c>
      <c r="AH7" s="138">
        <v>-102804</v>
      </c>
      <c r="AI7" s="138">
        <v>-105831</v>
      </c>
      <c r="AJ7" s="138">
        <v>-397965</v>
      </c>
      <c r="AK7" s="138">
        <v>-100706</v>
      </c>
      <c r="AL7" s="138">
        <v>-110754</v>
      </c>
      <c r="AM7" s="138">
        <v>-113602</v>
      </c>
      <c r="AN7" s="138">
        <v>-125073</v>
      </c>
      <c r="AO7" s="138">
        <v>-450135</v>
      </c>
      <c r="AP7" s="138">
        <v>-114224</v>
      </c>
      <c r="AQ7" s="138">
        <v>-130987</v>
      </c>
      <c r="AR7" s="138">
        <v>-130575</v>
      </c>
      <c r="AS7" s="138">
        <v>-143606.96799999999</v>
      </c>
      <c r="AT7" s="138">
        <v>-519392.96799999999</v>
      </c>
      <c r="AU7" s="138">
        <v>-135789</v>
      </c>
      <c r="AV7" s="138">
        <v>-136327</v>
      </c>
      <c r="AW7" s="138">
        <v>-135210</v>
      </c>
      <c r="AX7" s="138">
        <v>-134894</v>
      </c>
      <c r="AY7" s="138">
        <v>-139413</v>
      </c>
      <c r="AZ7" s="138">
        <v>-139491</v>
      </c>
      <c r="BA7" s="138">
        <v>-142180</v>
      </c>
      <c r="BB7" s="138">
        <v>-142588</v>
      </c>
      <c r="BC7" s="138">
        <v>-552592</v>
      </c>
      <c r="BD7" s="138">
        <v>-553300</v>
      </c>
      <c r="BE7" s="138">
        <v>-128354</v>
      </c>
      <c r="BF7" s="138">
        <v>-171328</v>
      </c>
      <c r="BG7" s="138">
        <v>-142031</v>
      </c>
      <c r="BH7" s="138">
        <v>-663104</v>
      </c>
      <c r="BI7" s="138">
        <v>-1070155</v>
      </c>
      <c r="BJ7" s="138">
        <v>-1733505</v>
      </c>
    </row>
    <row r="8" spans="1:62">
      <c r="A8" s="139" t="s">
        <v>150</v>
      </c>
      <c r="B8" s="135">
        <v>-20144</v>
      </c>
      <c r="C8" s="135">
        <v>-21865</v>
      </c>
      <c r="D8" s="135">
        <v>-26955</v>
      </c>
      <c r="E8" s="135">
        <v>-27633</v>
      </c>
      <c r="F8" s="135">
        <v>-96597</v>
      </c>
      <c r="G8" s="135">
        <v>-25524</v>
      </c>
      <c r="H8" s="135">
        <v>-26476</v>
      </c>
      <c r="I8" s="135">
        <v>-32203</v>
      </c>
      <c r="J8" s="135">
        <v>-37021</v>
      </c>
      <c r="K8" s="135">
        <v>-121224</v>
      </c>
      <c r="L8" s="135">
        <v>-35007</v>
      </c>
      <c r="M8" s="135">
        <v>-41811</v>
      </c>
      <c r="N8" s="135">
        <v>-49714</v>
      </c>
      <c r="O8" s="135">
        <v>-51994</v>
      </c>
      <c r="P8" s="135">
        <v>-178526</v>
      </c>
      <c r="Q8" s="135">
        <v>-45299</v>
      </c>
      <c r="R8" s="135">
        <v>-49709</v>
      </c>
      <c r="S8" s="135">
        <v>-53203</v>
      </c>
      <c r="T8" s="135">
        <v>-56226.991999999998</v>
      </c>
      <c r="U8" s="135">
        <v>-204437.992</v>
      </c>
      <c r="V8" s="135">
        <v>-47721</v>
      </c>
      <c r="W8" s="135">
        <v>-53510</v>
      </c>
      <c r="X8" s="135">
        <v>-57137</v>
      </c>
      <c r="Y8" s="135">
        <v>-62984</v>
      </c>
      <c r="Z8" s="135">
        <v>-221352</v>
      </c>
      <c r="AA8" s="135">
        <v>-54966</v>
      </c>
      <c r="AB8" s="135">
        <v>-59927</v>
      </c>
      <c r="AC8" s="135">
        <v>-68039</v>
      </c>
      <c r="AD8" s="135">
        <v>-66310</v>
      </c>
      <c r="AE8" s="135">
        <v>-249242</v>
      </c>
      <c r="AF8" s="135">
        <v>-69660</v>
      </c>
      <c r="AG8" s="135">
        <v>-73657</v>
      </c>
      <c r="AH8" s="135">
        <v>-80003</v>
      </c>
      <c r="AI8" s="135">
        <v>-79388</v>
      </c>
      <c r="AJ8" s="135">
        <v>-302708</v>
      </c>
      <c r="AK8" s="135">
        <v>-74953</v>
      </c>
      <c r="AL8" s="135">
        <v>-81639</v>
      </c>
      <c r="AM8" s="135">
        <v>-86311</v>
      </c>
      <c r="AN8" s="135">
        <v>-91312</v>
      </c>
      <c r="AO8" s="135">
        <v>-334215</v>
      </c>
      <c r="AP8" s="135">
        <v>-80911</v>
      </c>
      <c r="AQ8" s="135">
        <v>-94581</v>
      </c>
      <c r="AR8" s="135">
        <v>-96775</v>
      </c>
      <c r="AS8" s="135">
        <v>-106654.976</v>
      </c>
      <c r="AT8" s="135">
        <v>-378921.97600000002</v>
      </c>
      <c r="AU8" s="135">
        <v>-96100</v>
      </c>
      <c r="AV8" s="135">
        <v>-96277</v>
      </c>
      <c r="AW8" s="135">
        <v>-97908</v>
      </c>
      <c r="AX8" s="135">
        <v>-98111</v>
      </c>
      <c r="AY8" s="135">
        <v>-109150</v>
      </c>
      <c r="AZ8" s="135">
        <v>-109363</v>
      </c>
      <c r="BA8" s="135">
        <v>-121208</v>
      </c>
      <c r="BB8" s="135">
        <v>-121737</v>
      </c>
      <c r="BC8" s="135">
        <v>-424366</v>
      </c>
      <c r="BD8" s="135">
        <v>-425488</v>
      </c>
      <c r="BE8" s="135">
        <v>-117123</v>
      </c>
      <c r="BF8" s="135">
        <v>-132379</v>
      </c>
      <c r="BG8" s="135">
        <v>-108360</v>
      </c>
      <c r="BH8" s="135">
        <v>-529953</v>
      </c>
      <c r="BI8" s="135">
        <v>-884411</v>
      </c>
      <c r="BJ8" s="135">
        <v>-1489371</v>
      </c>
    </row>
    <row r="9" spans="1:62">
      <c r="A9" s="139" t="s">
        <v>151</v>
      </c>
      <c r="B9" s="135">
        <v>-11336</v>
      </c>
      <c r="C9" s="135">
        <v>-12553</v>
      </c>
      <c r="D9" s="135">
        <v>-14254</v>
      </c>
      <c r="E9" s="135">
        <v>-7536</v>
      </c>
      <c r="F9" s="135">
        <v>-45679</v>
      </c>
      <c r="G9" s="135">
        <v>-11423</v>
      </c>
      <c r="H9" s="135">
        <v>-11967</v>
      </c>
      <c r="I9" s="135">
        <v>-12474</v>
      </c>
      <c r="J9" s="135">
        <v>-12333</v>
      </c>
      <c r="K9" s="135">
        <v>-48197</v>
      </c>
      <c r="L9" s="135">
        <v>-12266</v>
      </c>
      <c r="M9" s="135">
        <v>-15042</v>
      </c>
      <c r="N9" s="135">
        <v>-16263</v>
      </c>
      <c r="O9" s="135">
        <v>-20755</v>
      </c>
      <c r="P9" s="135">
        <v>-64326</v>
      </c>
      <c r="Q9" s="135">
        <v>-18478</v>
      </c>
      <c r="R9" s="135">
        <v>-19149</v>
      </c>
      <c r="S9" s="135">
        <v>-18290</v>
      </c>
      <c r="T9" s="135">
        <v>-17895</v>
      </c>
      <c r="U9" s="135">
        <v>-73812</v>
      </c>
      <c r="V9" s="135">
        <v>-19324</v>
      </c>
      <c r="W9" s="135">
        <v>-18555</v>
      </c>
      <c r="X9" s="135">
        <v>-19607</v>
      </c>
      <c r="Y9" s="135">
        <v>-18683</v>
      </c>
      <c r="Z9" s="135">
        <v>-76169</v>
      </c>
      <c r="AA9" s="135">
        <v>-17794</v>
      </c>
      <c r="AB9" s="135">
        <v>-22550</v>
      </c>
      <c r="AC9" s="135">
        <v>-22708</v>
      </c>
      <c r="AD9" s="135">
        <v>-19841</v>
      </c>
      <c r="AE9" s="135">
        <v>-82893</v>
      </c>
      <c r="AF9" s="135">
        <v>-21666</v>
      </c>
      <c r="AG9" s="135">
        <v>-24025</v>
      </c>
      <c r="AH9" s="135">
        <v>-21275</v>
      </c>
      <c r="AI9" s="135">
        <v>-25880</v>
      </c>
      <c r="AJ9" s="135">
        <v>-92846</v>
      </c>
      <c r="AK9" s="135">
        <v>-25683</v>
      </c>
      <c r="AL9" s="135">
        <v>-29032</v>
      </c>
      <c r="AM9" s="135">
        <v>-27009</v>
      </c>
      <c r="AN9" s="135">
        <v>-32092</v>
      </c>
      <c r="AO9" s="135">
        <v>-113816</v>
      </c>
      <c r="AP9" s="135">
        <v>-31465</v>
      </c>
      <c r="AQ9" s="135">
        <v>-34319</v>
      </c>
      <c r="AR9" s="135">
        <v>-33941</v>
      </c>
      <c r="AS9" s="135">
        <v>-41139.991999999998</v>
      </c>
      <c r="AT9" s="135">
        <v>-140864.992</v>
      </c>
      <c r="AU9" s="135">
        <v>-41116</v>
      </c>
      <c r="AV9" s="135">
        <v>-41477</v>
      </c>
      <c r="AW9" s="135">
        <v>-48717</v>
      </c>
      <c r="AX9" s="135">
        <v>-48182</v>
      </c>
      <c r="AY9" s="135">
        <v>-39000</v>
      </c>
      <c r="AZ9" s="135">
        <v>-38865</v>
      </c>
      <c r="BA9" s="135">
        <v>-55179</v>
      </c>
      <c r="BB9" s="135">
        <v>-55059</v>
      </c>
      <c r="BC9" s="135">
        <v>-184012</v>
      </c>
      <c r="BD9" s="135">
        <v>-183583</v>
      </c>
      <c r="BE9" s="135">
        <v>-39358</v>
      </c>
      <c r="BF9" s="135">
        <v>-38435</v>
      </c>
      <c r="BG9" s="135">
        <v>-32366</v>
      </c>
      <c r="BH9" s="135">
        <v>-162234</v>
      </c>
      <c r="BI9" s="135">
        <v>-316217</v>
      </c>
      <c r="BJ9" s="135">
        <v>-330240</v>
      </c>
    </row>
    <row r="10" spans="1:62">
      <c r="A10" s="139" t="s">
        <v>152</v>
      </c>
      <c r="B10" s="135">
        <v>0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-197</v>
      </c>
      <c r="N10" s="135">
        <v>-459</v>
      </c>
      <c r="O10" s="135">
        <v>656</v>
      </c>
      <c r="P10" s="135">
        <v>0</v>
      </c>
      <c r="Q10" s="135">
        <v>0</v>
      </c>
      <c r="R10" s="135">
        <v>0</v>
      </c>
      <c r="S10" s="135">
        <v>-637</v>
      </c>
      <c r="T10" s="135">
        <v>637</v>
      </c>
      <c r="U10" s="135">
        <v>0</v>
      </c>
      <c r="V10" s="135">
        <v>-936</v>
      </c>
      <c r="W10" s="135">
        <v>-1659</v>
      </c>
      <c r="X10" s="135">
        <v>-22</v>
      </c>
      <c r="Y10" s="135">
        <v>-1091</v>
      </c>
      <c r="Z10" s="135">
        <v>-3708</v>
      </c>
      <c r="AA10" s="135">
        <v>-813</v>
      </c>
      <c r="AB10" s="135">
        <v>-1220</v>
      </c>
      <c r="AC10" s="135">
        <v>0</v>
      </c>
      <c r="AD10" s="135">
        <v>-443</v>
      </c>
      <c r="AE10" s="135">
        <v>-2476</v>
      </c>
      <c r="AF10" s="135">
        <v>-322</v>
      </c>
      <c r="AG10" s="135">
        <v>0</v>
      </c>
      <c r="AH10" s="135">
        <v>-1526</v>
      </c>
      <c r="AI10" s="135">
        <v>-563</v>
      </c>
      <c r="AJ10" s="135">
        <v>-2411</v>
      </c>
      <c r="AK10" s="135">
        <v>-70</v>
      </c>
      <c r="AL10" s="135">
        <v>-83</v>
      </c>
      <c r="AM10" s="135">
        <v>-282</v>
      </c>
      <c r="AN10" s="135">
        <v>-1669</v>
      </c>
      <c r="AO10" s="135">
        <v>-2104</v>
      </c>
      <c r="AP10" s="135">
        <v>-1848</v>
      </c>
      <c r="AQ10" s="135">
        <v>-2087</v>
      </c>
      <c r="AR10" s="135">
        <v>141</v>
      </c>
      <c r="AS10" s="135">
        <v>4188</v>
      </c>
      <c r="AT10" s="135">
        <v>394</v>
      </c>
      <c r="AU10" s="135">
        <v>1427</v>
      </c>
      <c r="AV10" s="135">
        <v>1427</v>
      </c>
      <c r="AW10" s="135">
        <v>11415</v>
      </c>
      <c r="AX10" s="135">
        <v>11399</v>
      </c>
      <c r="AY10" s="135">
        <v>8737</v>
      </c>
      <c r="AZ10" s="135">
        <v>8737</v>
      </c>
      <c r="BA10" s="135">
        <v>34207</v>
      </c>
      <c r="BB10" s="135">
        <v>34208</v>
      </c>
      <c r="BC10" s="135">
        <v>55786</v>
      </c>
      <c r="BD10" s="135">
        <v>55771</v>
      </c>
      <c r="BE10" s="135">
        <v>28127</v>
      </c>
      <c r="BF10" s="135">
        <v>-514</v>
      </c>
      <c r="BG10" s="135">
        <v>-1305</v>
      </c>
      <c r="BH10" s="135">
        <v>29083</v>
      </c>
      <c r="BI10" s="135">
        <v>130473</v>
      </c>
      <c r="BJ10" s="135">
        <v>86106</v>
      </c>
    </row>
    <row r="11" spans="1:62">
      <c r="A11" s="13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</row>
    <row r="12" spans="1:62">
      <c r="A12" s="166" t="s">
        <v>153</v>
      </c>
      <c r="B12" s="167">
        <v>15273</v>
      </c>
      <c r="C12" s="167">
        <v>19179</v>
      </c>
      <c r="D12" s="167">
        <v>21905</v>
      </c>
      <c r="E12" s="167">
        <v>33007.991999999998</v>
      </c>
      <c r="F12" s="167">
        <v>89364.991999999998</v>
      </c>
      <c r="G12" s="167">
        <v>19498</v>
      </c>
      <c r="H12" s="167">
        <v>27265</v>
      </c>
      <c r="I12" s="167">
        <v>34248</v>
      </c>
      <c r="J12" s="167">
        <v>30992.016000000003</v>
      </c>
      <c r="K12" s="167">
        <v>112003.016</v>
      </c>
      <c r="L12" s="167">
        <v>19900</v>
      </c>
      <c r="M12" s="167">
        <v>32885</v>
      </c>
      <c r="N12" s="167">
        <v>40613</v>
      </c>
      <c r="O12" s="167">
        <v>39555</v>
      </c>
      <c r="P12" s="167">
        <v>132953</v>
      </c>
      <c r="Q12" s="167">
        <v>25656</v>
      </c>
      <c r="R12" s="167">
        <v>37200</v>
      </c>
      <c r="S12" s="167">
        <v>43949</v>
      </c>
      <c r="T12" s="167">
        <v>40674.016000000003</v>
      </c>
      <c r="U12" s="167">
        <v>147479.01600000006</v>
      </c>
      <c r="V12" s="167">
        <v>24080</v>
      </c>
      <c r="W12" s="167">
        <v>39184</v>
      </c>
      <c r="X12" s="167">
        <v>48134</v>
      </c>
      <c r="Y12" s="167">
        <v>36672.016000000003</v>
      </c>
      <c r="Z12" s="167">
        <v>148070.016</v>
      </c>
      <c r="AA12" s="167">
        <v>22327</v>
      </c>
      <c r="AB12" s="167">
        <v>36858</v>
      </c>
      <c r="AC12" s="167">
        <v>42268</v>
      </c>
      <c r="AD12" s="167">
        <v>39834.991999999998</v>
      </c>
      <c r="AE12" s="167">
        <v>141287.99199999997</v>
      </c>
      <c r="AF12" s="167">
        <v>20071</v>
      </c>
      <c r="AG12" s="167">
        <v>34459</v>
      </c>
      <c r="AH12" s="167">
        <v>49396</v>
      </c>
      <c r="AI12" s="167">
        <v>47400.008000000002</v>
      </c>
      <c r="AJ12" s="167">
        <v>151326.00800000003</v>
      </c>
      <c r="AK12" s="167">
        <v>29358</v>
      </c>
      <c r="AL12" s="167">
        <v>43577.008000000002</v>
      </c>
      <c r="AM12" s="167">
        <v>56217.008000000002</v>
      </c>
      <c r="AN12" s="167">
        <v>44480.983999999997</v>
      </c>
      <c r="AO12" s="167">
        <v>173633</v>
      </c>
      <c r="AP12" s="167">
        <v>32336</v>
      </c>
      <c r="AQ12" s="167">
        <v>47764.008000000002</v>
      </c>
      <c r="AR12" s="167">
        <v>60061.991999999998</v>
      </c>
      <c r="AS12" s="167">
        <v>51117.032000000007</v>
      </c>
      <c r="AT12" s="167">
        <v>191279.03200000001</v>
      </c>
      <c r="AU12" s="167">
        <v>36687</v>
      </c>
      <c r="AV12" s="167">
        <v>36137</v>
      </c>
      <c r="AW12" s="167">
        <v>49121</v>
      </c>
      <c r="AX12" s="167">
        <v>49418</v>
      </c>
      <c r="AY12" s="167">
        <v>61257</v>
      </c>
      <c r="AZ12" s="167">
        <v>61161</v>
      </c>
      <c r="BA12" s="167">
        <v>76037</v>
      </c>
      <c r="BB12" s="167">
        <v>75636</v>
      </c>
      <c r="BC12" s="167">
        <v>223102</v>
      </c>
      <c r="BD12" s="167">
        <v>222352</v>
      </c>
      <c r="BE12" s="167">
        <v>44018</v>
      </c>
      <c r="BF12" s="167">
        <v>-91168</v>
      </c>
      <c r="BG12" s="167">
        <v>44456</v>
      </c>
      <c r="BH12" s="167">
        <v>92109</v>
      </c>
      <c r="BI12" s="167">
        <v>468525</v>
      </c>
      <c r="BJ12" s="167">
        <v>550129</v>
      </c>
    </row>
    <row r="13" spans="1:62">
      <c r="A13" s="140" t="s">
        <v>154</v>
      </c>
      <c r="B13" s="135">
        <v>-2807</v>
      </c>
      <c r="C13" s="135">
        <v>-1984</v>
      </c>
      <c r="D13" s="135">
        <v>-2998</v>
      </c>
      <c r="E13" s="135">
        <v>4258</v>
      </c>
      <c r="F13" s="135">
        <v>-3531</v>
      </c>
      <c r="G13" s="135">
        <v>1465</v>
      </c>
      <c r="H13" s="135">
        <v>3017</v>
      </c>
      <c r="I13" s="135">
        <v>4369</v>
      </c>
      <c r="J13" s="135">
        <v>2930</v>
      </c>
      <c r="K13" s="135">
        <v>11781</v>
      </c>
      <c r="L13" s="135">
        <v>2385</v>
      </c>
      <c r="M13" s="135">
        <v>810</v>
      </c>
      <c r="N13" s="135">
        <v>1676</v>
      </c>
      <c r="O13" s="135">
        <v>428</v>
      </c>
      <c r="P13" s="135">
        <v>5299</v>
      </c>
      <c r="Q13" s="135">
        <v>2040</v>
      </c>
      <c r="R13" s="135">
        <v>666</v>
      </c>
      <c r="S13" s="135">
        <v>1681</v>
      </c>
      <c r="T13" s="135">
        <v>3240</v>
      </c>
      <c r="U13" s="135">
        <v>7627</v>
      </c>
      <c r="V13" s="135">
        <v>2917</v>
      </c>
      <c r="W13" s="135">
        <v>3849</v>
      </c>
      <c r="X13" s="135">
        <v>3681</v>
      </c>
      <c r="Y13" s="135">
        <v>2970</v>
      </c>
      <c r="Z13" s="135">
        <v>13417</v>
      </c>
      <c r="AA13" s="135">
        <v>8023</v>
      </c>
      <c r="AB13" s="135">
        <v>2053</v>
      </c>
      <c r="AC13" s="135">
        <v>9968</v>
      </c>
      <c r="AD13" s="135">
        <v>3225</v>
      </c>
      <c r="AE13" s="135">
        <v>23269</v>
      </c>
      <c r="AF13" s="135">
        <v>3403</v>
      </c>
      <c r="AG13" s="135">
        <v>-258</v>
      </c>
      <c r="AH13" s="135">
        <v>3373</v>
      </c>
      <c r="AI13" s="135">
        <v>-844</v>
      </c>
      <c r="AJ13" s="135">
        <v>5674</v>
      </c>
      <c r="AK13" s="135">
        <v>5079</v>
      </c>
      <c r="AL13" s="135">
        <v>4919</v>
      </c>
      <c r="AM13" s="135">
        <v>1996</v>
      </c>
      <c r="AN13" s="135">
        <v>-2694</v>
      </c>
      <c r="AO13" s="135">
        <v>9300</v>
      </c>
      <c r="AP13" s="135">
        <v>1225</v>
      </c>
      <c r="AQ13" s="135">
        <v>-12881</v>
      </c>
      <c r="AR13" s="135">
        <v>-6300</v>
      </c>
      <c r="AS13" s="135">
        <v>-3325</v>
      </c>
      <c r="AT13" s="135">
        <v>-21281</v>
      </c>
      <c r="AU13" s="135">
        <v>-5247</v>
      </c>
      <c r="AV13" s="135">
        <v>-3964</v>
      </c>
      <c r="AW13" s="135">
        <v>-4403</v>
      </c>
      <c r="AX13" s="135">
        <v>-2914</v>
      </c>
      <c r="AY13" s="135">
        <v>-3882</v>
      </c>
      <c r="AZ13" s="135">
        <v>-2469</v>
      </c>
      <c r="BA13" s="135">
        <v>-4644</v>
      </c>
      <c r="BB13" s="135">
        <v>-3510</v>
      </c>
      <c r="BC13" s="135">
        <v>-18176</v>
      </c>
      <c r="BD13" s="135">
        <v>-12857</v>
      </c>
      <c r="BE13" s="135">
        <v>-772</v>
      </c>
      <c r="BF13" s="135">
        <v>-9075</v>
      </c>
      <c r="BG13" s="135">
        <v>-6834</v>
      </c>
      <c r="BH13" s="135">
        <v>-37551</v>
      </c>
      <c r="BI13" s="135">
        <v>-64671</v>
      </c>
      <c r="BJ13" s="135">
        <v>-77258</v>
      </c>
    </row>
    <row r="14" spans="1:62">
      <c r="A14" s="13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</row>
    <row r="15" spans="1:62">
      <c r="A15" s="91" t="s">
        <v>155</v>
      </c>
      <c r="B15" s="167">
        <v>12713</v>
      </c>
      <c r="C15" s="167">
        <v>19228</v>
      </c>
      <c r="D15" s="167">
        <v>19248</v>
      </c>
      <c r="E15" s="167">
        <v>38100</v>
      </c>
      <c r="F15" s="167">
        <v>89289</v>
      </c>
      <c r="G15" s="167">
        <v>21321</v>
      </c>
      <c r="H15" s="167">
        <v>30345</v>
      </c>
      <c r="I15" s="167">
        <v>38854</v>
      </c>
      <c r="J15" s="167">
        <v>34932</v>
      </c>
      <c r="K15" s="167">
        <v>125452</v>
      </c>
      <c r="L15" s="167">
        <v>15636</v>
      </c>
      <c r="M15" s="167">
        <v>33695</v>
      </c>
      <c r="N15" s="167">
        <v>42289</v>
      </c>
      <c r="O15" s="167">
        <v>41884</v>
      </c>
      <c r="P15" s="167">
        <v>133504</v>
      </c>
      <c r="Q15" s="167">
        <v>28091</v>
      </c>
      <c r="R15" s="167">
        <v>38759</v>
      </c>
      <c r="S15" s="167">
        <v>45630</v>
      </c>
      <c r="T15" s="167">
        <v>43636.991999999998</v>
      </c>
      <c r="U15" s="167">
        <v>156116.992</v>
      </c>
      <c r="V15" s="167">
        <v>26997</v>
      </c>
      <c r="W15" s="167">
        <v>43033</v>
      </c>
      <c r="X15" s="167">
        <v>51815</v>
      </c>
      <c r="Y15" s="167">
        <v>39642.008000000002</v>
      </c>
      <c r="Z15" s="167">
        <v>161487.008</v>
      </c>
      <c r="AA15" s="167">
        <v>30350</v>
      </c>
      <c r="AB15" s="167">
        <v>38911</v>
      </c>
      <c r="AC15" s="167">
        <v>53545</v>
      </c>
      <c r="AD15" s="167">
        <v>41750.991999999998</v>
      </c>
      <c r="AE15" s="167">
        <v>164556.992</v>
      </c>
      <c r="AF15" s="167">
        <v>23474</v>
      </c>
      <c r="AG15" s="167">
        <v>34219</v>
      </c>
      <c r="AH15" s="167">
        <v>52769</v>
      </c>
      <c r="AI15" s="167">
        <v>46538</v>
      </c>
      <c r="AJ15" s="167">
        <v>157000</v>
      </c>
      <c r="AK15" s="167">
        <v>34437</v>
      </c>
      <c r="AL15" s="167">
        <v>48496</v>
      </c>
      <c r="AM15" s="167">
        <v>58213</v>
      </c>
      <c r="AN15" s="167">
        <v>41786.991999999998</v>
      </c>
      <c r="AO15" s="167">
        <v>182932.992</v>
      </c>
      <c r="AP15" s="167">
        <v>33561</v>
      </c>
      <c r="AQ15" s="167">
        <v>34883</v>
      </c>
      <c r="AR15" s="167">
        <v>53762</v>
      </c>
      <c r="AS15" s="167">
        <v>47792</v>
      </c>
      <c r="AT15" s="167">
        <v>169998</v>
      </c>
      <c r="AU15" s="167">
        <v>31440</v>
      </c>
      <c r="AV15" s="167">
        <v>32173</v>
      </c>
      <c r="AW15" s="167">
        <v>44718</v>
      </c>
      <c r="AX15" s="167">
        <v>46504</v>
      </c>
      <c r="AY15" s="167">
        <v>57375</v>
      </c>
      <c r="AZ15" s="167">
        <v>58692</v>
      </c>
      <c r="BA15" s="167">
        <v>71393</v>
      </c>
      <c r="BB15" s="167">
        <v>72126</v>
      </c>
      <c r="BC15" s="167">
        <v>204926</v>
      </c>
      <c r="BD15" s="167">
        <v>209495</v>
      </c>
      <c r="BE15" s="167">
        <v>43246</v>
      </c>
      <c r="BF15" s="167">
        <v>-100243</v>
      </c>
      <c r="BG15" s="167">
        <v>37622</v>
      </c>
      <c r="BH15" s="167">
        <v>54558</v>
      </c>
      <c r="BI15" s="167">
        <v>403854</v>
      </c>
      <c r="BJ15" s="167">
        <v>472871</v>
      </c>
    </row>
    <row r="16" spans="1:62">
      <c r="A16" s="141" t="s">
        <v>156</v>
      </c>
      <c r="B16" s="135">
        <v>-4089</v>
      </c>
      <c r="C16" s="135">
        <v>-4180</v>
      </c>
      <c r="D16" s="135">
        <v>-4794</v>
      </c>
      <c r="E16" s="135">
        <v>-11692</v>
      </c>
      <c r="F16" s="135">
        <v>-24755</v>
      </c>
      <c r="G16" s="135">
        <v>-6593</v>
      </c>
      <c r="H16" s="135">
        <v>-6306</v>
      </c>
      <c r="I16" s="135">
        <v>-12909</v>
      </c>
      <c r="J16" s="135">
        <v>-8031</v>
      </c>
      <c r="K16" s="135">
        <v>-33839</v>
      </c>
      <c r="L16" s="135">
        <v>-4784</v>
      </c>
      <c r="M16" s="135">
        <v>-7932</v>
      </c>
      <c r="N16" s="135">
        <v>-13703</v>
      </c>
      <c r="O16" s="135">
        <v>-10211</v>
      </c>
      <c r="P16" s="135">
        <v>-36630</v>
      </c>
      <c r="Q16" s="135">
        <v>-8725</v>
      </c>
      <c r="R16" s="135">
        <v>-9702</v>
      </c>
      <c r="S16" s="135">
        <v>-16243</v>
      </c>
      <c r="T16" s="135">
        <v>-10892</v>
      </c>
      <c r="U16" s="135">
        <v>-45562</v>
      </c>
      <c r="V16" s="135">
        <v>-9564</v>
      </c>
      <c r="W16" s="135">
        <v>-11400</v>
      </c>
      <c r="X16" s="135">
        <v>-18214</v>
      </c>
      <c r="Y16" s="135">
        <v>-9557</v>
      </c>
      <c r="Z16" s="135">
        <v>-48735</v>
      </c>
      <c r="AA16" s="135">
        <v>-12207</v>
      </c>
      <c r="AB16" s="135">
        <v>-6973</v>
      </c>
      <c r="AC16" s="135">
        <v>-17463</v>
      </c>
      <c r="AD16" s="135">
        <v>-8251</v>
      </c>
      <c r="AE16" s="135">
        <v>-44894</v>
      </c>
      <c r="AF16" s="135">
        <v>-8795</v>
      </c>
      <c r="AG16" s="135">
        <v>-4006</v>
      </c>
      <c r="AH16" s="135">
        <v>-17329</v>
      </c>
      <c r="AI16" s="135">
        <v>-10721</v>
      </c>
      <c r="AJ16" s="135">
        <v>-40851</v>
      </c>
      <c r="AK16" s="135">
        <v>-12262</v>
      </c>
      <c r="AL16" s="135">
        <v>-9227</v>
      </c>
      <c r="AM16" s="135">
        <v>-20532</v>
      </c>
      <c r="AN16" s="135">
        <v>13558</v>
      </c>
      <c r="AO16" s="135">
        <v>-28463</v>
      </c>
      <c r="AP16" s="135">
        <v>-6447</v>
      </c>
      <c r="AQ16" s="135">
        <v>-1760</v>
      </c>
      <c r="AR16" s="135">
        <v>-13598</v>
      </c>
      <c r="AS16" s="135">
        <v>-5549</v>
      </c>
      <c r="AT16" s="135">
        <v>-27354</v>
      </c>
      <c r="AU16" s="135">
        <v>-8299</v>
      </c>
      <c r="AV16" s="135">
        <v>-8299</v>
      </c>
      <c r="AW16" s="135">
        <v>-4150</v>
      </c>
      <c r="AX16" s="135">
        <v>-4148</v>
      </c>
      <c r="AY16" s="135">
        <v>-17600</v>
      </c>
      <c r="AZ16" s="135">
        <v>-17602</v>
      </c>
      <c r="BA16" s="135">
        <v>-12738</v>
      </c>
      <c r="BB16" s="135">
        <v>-12738</v>
      </c>
      <c r="BC16" s="135">
        <v>-42787</v>
      </c>
      <c r="BD16" s="135">
        <v>-42787</v>
      </c>
      <c r="BE16" s="135">
        <v>-17358</v>
      </c>
      <c r="BF16" s="135">
        <v>17944</v>
      </c>
      <c r="BG16" s="135">
        <v>-9675</v>
      </c>
      <c r="BH16" s="135">
        <v>-5974</v>
      </c>
      <c r="BI16" s="135">
        <v>-60134</v>
      </c>
      <c r="BJ16" s="135">
        <v>-50333</v>
      </c>
    </row>
    <row r="17" spans="1:62">
      <c r="A17" s="142" t="s">
        <v>157</v>
      </c>
      <c r="B17" s="135">
        <v>-4835</v>
      </c>
      <c r="C17" s="135">
        <v>-3767</v>
      </c>
      <c r="D17" s="135">
        <v>-7171</v>
      </c>
      <c r="E17" s="135">
        <v>-3734</v>
      </c>
      <c r="F17" s="135">
        <v>-19507</v>
      </c>
      <c r="G17" s="135">
        <v>-1967</v>
      </c>
      <c r="H17" s="135">
        <v>-5298</v>
      </c>
      <c r="I17" s="135">
        <v>-12936</v>
      </c>
      <c r="J17" s="135">
        <v>-4397</v>
      </c>
      <c r="K17" s="135">
        <v>-24598</v>
      </c>
      <c r="L17" s="135">
        <v>-5245</v>
      </c>
      <c r="M17" s="135">
        <v>-6164</v>
      </c>
      <c r="N17" s="135">
        <v>-14390</v>
      </c>
      <c r="O17" s="135">
        <v>-7083</v>
      </c>
      <c r="P17" s="135">
        <v>-32882</v>
      </c>
      <c r="Q17" s="135">
        <v>-10468</v>
      </c>
      <c r="R17" s="135">
        <v>-8593</v>
      </c>
      <c r="S17" s="135">
        <v>-16945</v>
      </c>
      <c r="T17" s="135">
        <v>-8806</v>
      </c>
      <c r="U17" s="135">
        <v>-44812</v>
      </c>
      <c r="V17" s="135">
        <v>-12342</v>
      </c>
      <c r="W17" s="135">
        <v>-9802</v>
      </c>
      <c r="X17" s="135">
        <v>-19350</v>
      </c>
      <c r="Y17" s="135">
        <v>-5851</v>
      </c>
      <c r="Z17" s="135">
        <v>-47345</v>
      </c>
      <c r="AA17" s="135">
        <v>-14237</v>
      </c>
      <c r="AB17" s="135">
        <v>-8189</v>
      </c>
      <c r="AC17" s="135">
        <v>-18513</v>
      </c>
      <c r="AD17" s="135">
        <v>-6116</v>
      </c>
      <c r="AE17" s="135">
        <v>-47055</v>
      </c>
      <c r="AF17" s="135">
        <v>-9497</v>
      </c>
      <c r="AG17" s="135">
        <v>-4273</v>
      </c>
      <c r="AH17" s="135">
        <v>-20079</v>
      </c>
      <c r="AI17" s="135">
        <v>-9122</v>
      </c>
      <c r="AJ17" s="135">
        <v>-42971</v>
      </c>
      <c r="AK17" s="135">
        <v>-17539</v>
      </c>
      <c r="AL17" s="135">
        <v>-9594</v>
      </c>
      <c r="AM17" s="135">
        <v>-23390</v>
      </c>
      <c r="AN17" s="135">
        <v>18932</v>
      </c>
      <c r="AO17" s="135">
        <v>-31591</v>
      </c>
      <c r="AP17" s="135">
        <v>-9989</v>
      </c>
      <c r="AQ17" s="135">
        <v>-9001</v>
      </c>
      <c r="AR17" s="135">
        <v>-15554</v>
      </c>
      <c r="AS17" s="135">
        <v>2913</v>
      </c>
      <c r="AT17" s="135">
        <v>-31631</v>
      </c>
      <c r="AU17" s="135">
        <v>-12069</v>
      </c>
      <c r="AV17" s="135">
        <v>-12069</v>
      </c>
      <c r="AW17" s="135">
        <v>-5381</v>
      </c>
      <c r="AX17" s="135">
        <v>-5381</v>
      </c>
      <c r="AY17" s="135">
        <v>-18888</v>
      </c>
      <c r="AZ17" s="135">
        <v>-18888</v>
      </c>
      <c r="BA17" s="135">
        <v>-6321</v>
      </c>
      <c r="BB17" s="135">
        <v>-6321</v>
      </c>
      <c r="BC17" s="135">
        <v>-42659</v>
      </c>
      <c r="BD17" s="135">
        <v>-42659</v>
      </c>
      <c r="BE17" s="135">
        <v>-18032</v>
      </c>
      <c r="BF17" s="135">
        <v>-7711</v>
      </c>
      <c r="BG17" s="135">
        <v>-11777</v>
      </c>
      <c r="BH17" s="135">
        <v>-46596</v>
      </c>
      <c r="BI17" s="135">
        <v>-64286</v>
      </c>
      <c r="BJ17" s="135">
        <v>-81398</v>
      </c>
    </row>
    <row r="18" spans="1:62">
      <c r="A18" s="139" t="s">
        <v>158</v>
      </c>
      <c r="B18" s="135">
        <v>746</v>
      </c>
      <c r="C18" s="135">
        <v>-413</v>
      </c>
      <c r="D18" s="135">
        <v>2377</v>
      </c>
      <c r="E18" s="135">
        <v>-7958</v>
      </c>
      <c r="F18" s="135">
        <v>-5248</v>
      </c>
      <c r="G18" s="135">
        <v>-4626</v>
      </c>
      <c r="H18" s="135">
        <v>-1008</v>
      </c>
      <c r="I18" s="135">
        <v>27</v>
      </c>
      <c r="J18" s="135">
        <v>-3634</v>
      </c>
      <c r="K18" s="135">
        <v>-9241</v>
      </c>
      <c r="L18" s="135">
        <v>461</v>
      </c>
      <c r="M18" s="135">
        <v>-1768</v>
      </c>
      <c r="N18" s="135">
        <v>687</v>
      </c>
      <c r="O18" s="135">
        <v>-3128</v>
      </c>
      <c r="P18" s="135">
        <v>-3748</v>
      </c>
      <c r="Q18" s="135">
        <v>1743</v>
      </c>
      <c r="R18" s="135">
        <v>-1109</v>
      </c>
      <c r="S18" s="135">
        <v>702</v>
      </c>
      <c r="T18" s="135">
        <v>-2086</v>
      </c>
      <c r="U18" s="135">
        <v>-750</v>
      </c>
      <c r="V18" s="135">
        <v>2778</v>
      </c>
      <c r="W18" s="135">
        <v>-1598</v>
      </c>
      <c r="X18" s="135">
        <v>1136</v>
      </c>
      <c r="Y18" s="135">
        <v>-3706</v>
      </c>
      <c r="Z18" s="135">
        <v>-1390</v>
      </c>
      <c r="AA18" s="135">
        <v>2030</v>
      </c>
      <c r="AB18" s="135">
        <v>1216</v>
      </c>
      <c r="AC18" s="135">
        <v>1050</v>
      </c>
      <c r="AD18" s="135">
        <v>-2135</v>
      </c>
      <c r="AE18" s="135">
        <v>2161</v>
      </c>
      <c r="AF18" s="135">
        <v>702</v>
      </c>
      <c r="AG18" s="135">
        <v>267</v>
      </c>
      <c r="AH18" s="135">
        <v>2750</v>
      </c>
      <c r="AI18" s="135">
        <v>-1599</v>
      </c>
      <c r="AJ18" s="135">
        <v>2120</v>
      </c>
      <c r="AK18" s="135">
        <v>5277</v>
      </c>
      <c r="AL18" s="135">
        <v>367</v>
      </c>
      <c r="AM18" s="135">
        <v>2858</v>
      </c>
      <c r="AN18" s="135">
        <v>-5374</v>
      </c>
      <c r="AO18" s="135">
        <v>3128</v>
      </c>
      <c r="AP18" s="135">
        <v>3542</v>
      </c>
      <c r="AQ18" s="135">
        <v>7241</v>
      </c>
      <c r="AR18" s="135">
        <v>1956</v>
      </c>
      <c r="AS18" s="135">
        <v>-8462</v>
      </c>
      <c r="AT18" s="135">
        <v>4277</v>
      </c>
      <c r="AU18" s="135">
        <v>3770</v>
      </c>
      <c r="AV18" s="135">
        <v>3770</v>
      </c>
      <c r="AW18" s="135">
        <v>1231</v>
      </c>
      <c r="AX18" s="135">
        <v>1233</v>
      </c>
      <c r="AY18" s="135">
        <v>1288</v>
      </c>
      <c r="AZ18" s="135">
        <v>1286</v>
      </c>
      <c r="BA18" s="135">
        <v>-6417</v>
      </c>
      <c r="BB18" s="135">
        <v>-6417</v>
      </c>
      <c r="BC18" s="135">
        <v>-128</v>
      </c>
      <c r="BD18" s="135">
        <v>-128</v>
      </c>
      <c r="BE18" s="135">
        <v>674</v>
      </c>
      <c r="BF18" s="135">
        <v>25655</v>
      </c>
      <c r="BG18" s="135">
        <v>2102</v>
      </c>
      <c r="BH18" s="135">
        <v>40622</v>
      </c>
      <c r="BI18" s="135">
        <v>4152</v>
      </c>
      <c r="BJ18" s="135">
        <v>31065</v>
      </c>
    </row>
    <row r="19" spans="1:62">
      <c r="A19" s="13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</row>
    <row r="20" spans="1:62">
      <c r="A20" s="91" t="s">
        <v>219</v>
      </c>
      <c r="B20" s="167">
        <v>10370</v>
      </c>
      <c r="C20" s="167">
        <v>16772</v>
      </c>
      <c r="D20" s="167">
        <v>15890</v>
      </c>
      <c r="E20" s="167">
        <v>21502</v>
      </c>
      <c r="F20" s="167">
        <v>64534</v>
      </c>
      <c r="G20" s="167">
        <v>14728</v>
      </c>
      <c r="H20" s="167">
        <v>24039</v>
      </c>
      <c r="I20" s="167">
        <v>25945</v>
      </c>
      <c r="J20" s="167">
        <v>26901</v>
      </c>
      <c r="K20" s="167">
        <v>91613</v>
      </c>
      <c r="L20" s="167">
        <v>10852</v>
      </c>
      <c r="M20" s="167">
        <v>25763</v>
      </c>
      <c r="N20" s="167">
        <v>28586</v>
      </c>
      <c r="O20" s="167">
        <v>31673</v>
      </c>
      <c r="P20" s="167">
        <v>96874</v>
      </c>
      <c r="Q20" s="167">
        <v>19366</v>
      </c>
      <c r="R20" s="167">
        <v>29057</v>
      </c>
      <c r="S20" s="167">
        <v>29387</v>
      </c>
      <c r="T20" s="167">
        <v>32745</v>
      </c>
      <c r="U20" s="167">
        <v>110555</v>
      </c>
      <c r="V20" s="167">
        <v>17433</v>
      </c>
      <c r="W20" s="167">
        <v>31633</v>
      </c>
      <c r="X20" s="167">
        <v>33601</v>
      </c>
      <c r="Y20" s="167">
        <v>30085</v>
      </c>
      <c r="Z20" s="167">
        <v>112752</v>
      </c>
      <c r="AA20" s="167">
        <v>18143</v>
      </c>
      <c r="AB20" s="167">
        <v>31938</v>
      </c>
      <c r="AC20" s="167">
        <v>36082</v>
      </c>
      <c r="AD20" s="167">
        <v>33500</v>
      </c>
      <c r="AE20" s="167">
        <v>119663</v>
      </c>
      <c r="AF20" s="167">
        <v>14679</v>
      </c>
      <c r="AG20" s="167">
        <v>30213</v>
      </c>
      <c r="AH20" s="167">
        <v>35440</v>
      </c>
      <c r="AI20" s="167">
        <v>35817</v>
      </c>
      <c r="AJ20" s="167">
        <v>116149</v>
      </c>
      <c r="AK20" s="167">
        <v>22175</v>
      </c>
      <c r="AL20" s="167">
        <v>39269</v>
      </c>
      <c r="AM20" s="167">
        <v>37681</v>
      </c>
      <c r="AN20" s="167">
        <v>55345</v>
      </c>
      <c r="AO20" s="167">
        <v>154470</v>
      </c>
      <c r="AP20" s="167">
        <v>27114</v>
      </c>
      <c r="AQ20" s="167">
        <v>33123</v>
      </c>
      <c r="AR20" s="167">
        <v>40164</v>
      </c>
      <c r="AS20" s="167">
        <v>42243</v>
      </c>
      <c r="AT20" s="167">
        <v>142644</v>
      </c>
      <c r="AU20" s="167">
        <v>23141</v>
      </c>
      <c r="AV20" s="167">
        <v>23874</v>
      </c>
      <c r="AW20" s="167">
        <v>40568</v>
      </c>
      <c r="AX20" s="167">
        <v>42356</v>
      </c>
      <c r="AY20" s="167">
        <v>39775</v>
      </c>
      <c r="AZ20" s="167">
        <v>41090</v>
      </c>
      <c r="BA20" s="167">
        <v>58655</v>
      </c>
      <c r="BB20" s="167">
        <v>59388</v>
      </c>
      <c r="BC20" s="167">
        <v>162139</v>
      </c>
      <c r="BD20" s="167">
        <v>166708</v>
      </c>
      <c r="BE20" s="167">
        <v>25888</v>
      </c>
      <c r="BF20" s="167">
        <v>-82299</v>
      </c>
      <c r="BG20" s="167">
        <v>27947</v>
      </c>
      <c r="BH20" s="167">
        <v>48584</v>
      </c>
      <c r="BI20" s="167">
        <v>343720</v>
      </c>
      <c r="BJ20" s="167">
        <v>422538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9.140625" defaultRowHeight="15"/>
  <cols>
    <col min="1" max="1" width="26.28515625" style="37" bestFit="1" customWidth="1"/>
    <col min="2" max="2" width="12.42578125" style="37" bestFit="1" customWidth="1"/>
    <col min="3" max="4" width="12.85546875" style="37" bestFit="1" customWidth="1"/>
    <col min="5" max="5" width="9.140625" style="37"/>
    <col min="6" max="6" width="10.28515625" style="37" bestFit="1" customWidth="1"/>
    <col min="7" max="8" width="11.28515625" style="37" bestFit="1" customWidth="1"/>
    <col min="9" max="16384" width="9.140625" style="37"/>
  </cols>
  <sheetData>
    <row r="1" spans="1:8" ht="24.95" customHeight="1">
      <c r="A1" s="6" t="s">
        <v>133</v>
      </c>
      <c r="B1" s="145" t="s">
        <v>191</v>
      </c>
      <c r="C1" s="145" t="s">
        <v>211</v>
      </c>
      <c r="D1" s="145" t="s">
        <v>230</v>
      </c>
    </row>
    <row r="2" spans="1:8">
      <c r="A2" s="84" t="s">
        <v>134</v>
      </c>
      <c r="B2" s="85">
        <v>92109</v>
      </c>
      <c r="C2" s="85">
        <v>468524</v>
      </c>
      <c r="D2" s="85">
        <v>550127</v>
      </c>
    </row>
    <row r="3" spans="1:8">
      <c r="A3" s="86" t="s">
        <v>135</v>
      </c>
      <c r="B3" s="85">
        <v>-5974</v>
      </c>
      <c r="C3" s="85">
        <v>-60134</v>
      </c>
      <c r="D3" s="85">
        <v>-50333</v>
      </c>
      <c r="F3" s="175"/>
      <c r="G3" s="175"/>
      <c r="H3" s="175"/>
    </row>
    <row r="4" spans="1:8">
      <c r="A4" s="87" t="s">
        <v>136</v>
      </c>
      <c r="B4" s="88">
        <v>86135</v>
      </c>
      <c r="C4" s="88">
        <v>408390</v>
      </c>
      <c r="D4" s="88">
        <v>499794</v>
      </c>
    </row>
    <row r="5" spans="1:8">
      <c r="A5" s="89" t="s">
        <v>137</v>
      </c>
      <c r="B5" s="85">
        <f>SUM(B6:B9)</f>
        <v>331768</v>
      </c>
      <c r="C5" s="85">
        <f>SUM(C6:C9)</f>
        <v>416694</v>
      </c>
      <c r="D5" s="85">
        <f>SUM(D6:D9)</f>
        <v>737847</v>
      </c>
    </row>
    <row r="6" spans="1:8">
      <c r="A6" s="152" t="s">
        <v>179</v>
      </c>
      <c r="B6" s="177">
        <f>'Balanço Patrimonial'!B5</f>
        <v>598824</v>
      </c>
      <c r="C6" s="177">
        <f>'Balanço Patrimonial'!C5</f>
        <v>790302</v>
      </c>
      <c r="D6" s="177">
        <f>'Balanço Patrimonial'!D5</f>
        <v>867582</v>
      </c>
    </row>
    <row r="7" spans="1:8">
      <c r="A7" s="152" t="s">
        <v>79</v>
      </c>
      <c r="B7" s="177">
        <f>'Balanço Patrimonial'!B6</f>
        <v>290896</v>
      </c>
      <c r="C7" s="177">
        <f>'Balanço Patrimonial'!C6</f>
        <v>450487</v>
      </c>
      <c r="D7" s="177">
        <f>'Balanço Patrimonial'!D6</f>
        <v>772060</v>
      </c>
    </row>
    <row r="8" spans="1:8">
      <c r="A8" s="152" t="s">
        <v>91</v>
      </c>
      <c r="B8" s="177">
        <f>-'Balanço Patrimonial'!B26</f>
        <v>-399189</v>
      </c>
      <c r="C8" s="177">
        <f>-'Balanço Patrimonial'!C26</f>
        <v>-574713</v>
      </c>
      <c r="D8" s="177">
        <f>-'Balanço Patrimonial'!D26</f>
        <v>-671662</v>
      </c>
    </row>
    <row r="9" spans="1:8">
      <c r="A9" s="152" t="s">
        <v>100</v>
      </c>
      <c r="B9" s="85">
        <v>-158763</v>
      </c>
      <c r="C9" s="85">
        <v>-249382</v>
      </c>
      <c r="D9" s="85">
        <v>-230133</v>
      </c>
    </row>
    <row r="10" spans="1:8">
      <c r="A10" s="89" t="s">
        <v>138</v>
      </c>
      <c r="B10" s="85">
        <f>'Balanço Patrimonial'!B18+'Balanço Patrimonial'!B17+'Balanço Patrimonial'!B16</f>
        <v>1149183</v>
      </c>
      <c r="C10" s="85">
        <f>'Balanço Patrimonial'!C18+'Balanço Patrimonial'!C17+'Balanço Patrimonial'!C16</f>
        <v>1421648</v>
      </c>
      <c r="D10" s="85">
        <f>'Balanço Patrimonial'!D18+'Balanço Patrimonial'!D17+'Balanço Patrimonial'!D16</f>
        <v>1958156</v>
      </c>
    </row>
    <row r="11" spans="1:8">
      <c r="A11" s="89" t="s">
        <v>139</v>
      </c>
      <c r="B11" s="85">
        <f>'Balanço Patrimonial'!B13+'Balanço Patrimonial'!B15</f>
        <v>37862</v>
      </c>
      <c r="C11" s="85">
        <f>'Balanço Patrimonial'!C13+'Balanço Patrimonial'!C15</f>
        <v>207667</v>
      </c>
      <c r="D11" s="85">
        <f>'Balanço Patrimonial'!D13+'Balanço Patrimonial'!D15</f>
        <v>198393</v>
      </c>
    </row>
    <row r="12" spans="1:8">
      <c r="A12" s="90" t="s">
        <v>140</v>
      </c>
      <c r="B12" s="88">
        <v>1518813</v>
      </c>
      <c r="C12" s="88">
        <v>2046009</v>
      </c>
      <c r="D12" s="88">
        <v>2894396</v>
      </c>
    </row>
    <row r="13" spans="1:8">
      <c r="A13" s="186" t="s">
        <v>141</v>
      </c>
      <c r="B13" s="178">
        <v>1177467.5</v>
      </c>
      <c r="C13" s="178">
        <v>1782411</v>
      </c>
      <c r="D13" s="178">
        <v>2470202.5</v>
      </c>
    </row>
    <row r="14" spans="1:8">
      <c r="A14" s="187" t="s">
        <v>142</v>
      </c>
      <c r="B14" s="183">
        <f>B4/B13</f>
        <v>7.3152762178149297E-2</v>
      </c>
      <c r="C14" s="183">
        <f>C4/C13</f>
        <v>0.22912223948348615</v>
      </c>
      <c r="D14" s="183">
        <f>D4/D13</f>
        <v>0.20232916127321546</v>
      </c>
    </row>
    <row r="15" spans="1:8">
      <c r="A15" s="179" t="s">
        <v>248</v>
      </c>
      <c r="B15" s="180">
        <v>0.105</v>
      </c>
      <c r="C15" s="180">
        <v>0.14000000000000001</v>
      </c>
      <c r="D15" s="180">
        <v>0.15</v>
      </c>
    </row>
    <row r="16" spans="1:8" ht="15" customHeight="1">
      <c r="A16" s="185" t="s">
        <v>249</v>
      </c>
      <c r="B16" s="184">
        <f>(B14-B15)*B13</f>
        <v>-37499.087499999987</v>
      </c>
      <c r="C16" s="184">
        <f>(C14-C15)*C13</f>
        <v>158852.46</v>
      </c>
      <c r="D16" s="184">
        <f>(D14-D15)*D13</f>
        <v>129263.62500000001</v>
      </c>
    </row>
    <row r="17" spans="1:4" ht="15" customHeight="1">
      <c r="A17" s="181"/>
      <c r="B17" s="182"/>
      <c r="C17" s="182"/>
      <c r="D17" s="182"/>
    </row>
    <row r="18" spans="1:4" ht="135">
      <c r="A18" s="154" t="s">
        <v>187</v>
      </c>
      <c r="B18" s="176"/>
      <c r="C18" s="176"/>
      <c r="D18" s="176"/>
    </row>
    <row r="19" spans="1:4">
      <c r="A19" s="154"/>
      <c r="B19" s="95"/>
      <c r="C19" s="95"/>
      <c r="D19" s="95"/>
    </row>
    <row r="20" spans="1:4">
      <c r="A20" s="154"/>
    </row>
    <row r="21" spans="1:4">
      <c r="A21" s="1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showGridLines="0" workbookViewId="0">
      <pane ySplit="1" topLeftCell="A2" activePane="bottomLeft" state="frozen"/>
      <selection activeCell="F3" sqref="F3"/>
      <selection pane="bottomLeft" activeCell="F3" sqref="F3"/>
    </sheetView>
  </sheetViews>
  <sheetFormatPr defaultColWidth="9.140625" defaultRowHeight="15"/>
  <cols>
    <col min="1" max="3" width="21.7109375" style="37" customWidth="1"/>
    <col min="4" max="5" width="21.7109375" style="77" customWidth="1"/>
    <col min="6" max="6" width="9.140625" style="37" customWidth="1"/>
    <col min="7" max="16384" width="9.140625" style="37"/>
  </cols>
  <sheetData>
    <row r="1" spans="1:8" ht="24.75" customHeight="1">
      <c r="A1" s="8" t="s">
        <v>110</v>
      </c>
      <c r="B1" s="8" t="s">
        <v>111</v>
      </c>
      <c r="C1" s="8" t="s">
        <v>112</v>
      </c>
      <c r="D1" s="155" t="s">
        <v>113</v>
      </c>
      <c r="E1" s="155" t="s">
        <v>114</v>
      </c>
    </row>
    <row r="2" spans="1:8" ht="15" customHeight="1">
      <c r="A2" s="34" t="s">
        <v>240</v>
      </c>
      <c r="B2" s="81"/>
      <c r="C2" s="81"/>
      <c r="D2" s="156">
        <f>SUM(D3:D5)</f>
        <v>1.53976952879</v>
      </c>
      <c r="E2" s="156">
        <f>SUM(E3:E5)</f>
        <v>214195907.05000001</v>
      </c>
      <c r="H2" s="82"/>
    </row>
    <row r="3" spans="1:8" ht="15" customHeight="1">
      <c r="A3" s="33" t="s">
        <v>124</v>
      </c>
      <c r="B3" s="21">
        <v>45236</v>
      </c>
      <c r="C3" s="21">
        <v>45258</v>
      </c>
      <c r="D3" s="169">
        <v>0.3</v>
      </c>
      <c r="E3" s="169">
        <v>32959428.280000001</v>
      </c>
      <c r="H3" s="82"/>
    </row>
    <row r="4" spans="1:8" ht="15" customHeight="1">
      <c r="A4" s="33" t="s">
        <v>213</v>
      </c>
      <c r="B4" s="21">
        <v>45236</v>
      </c>
      <c r="C4" s="21">
        <v>45258</v>
      </c>
      <c r="D4" s="157">
        <v>0.39</v>
      </c>
      <c r="E4" s="157">
        <v>87040571.719999999</v>
      </c>
      <c r="H4" s="82"/>
    </row>
    <row r="5" spans="1:8" ht="15" customHeight="1">
      <c r="A5" s="33" t="s">
        <v>213</v>
      </c>
      <c r="B5" s="168">
        <v>45103</v>
      </c>
      <c r="C5" s="168">
        <v>45170</v>
      </c>
      <c r="D5" s="169">
        <v>0.84976952879000001</v>
      </c>
      <c r="E5" s="169">
        <v>94195907.049999997</v>
      </c>
      <c r="H5" s="82"/>
    </row>
    <row r="6" spans="1:8" ht="15" customHeight="1">
      <c r="A6" s="34" t="s">
        <v>225</v>
      </c>
      <c r="B6" s="81"/>
      <c r="C6" s="81"/>
      <c r="D6" s="156">
        <f>SUM(D7:D9)</f>
        <v>1.8307345490500002</v>
      </c>
      <c r="E6" s="156">
        <f>SUM(E7:E9)</f>
        <v>201790525.54000002</v>
      </c>
      <c r="H6" s="82"/>
    </row>
    <row r="7" spans="1:8" ht="15" customHeight="1">
      <c r="A7" s="33" t="s">
        <v>213</v>
      </c>
      <c r="B7" s="168">
        <v>44907</v>
      </c>
      <c r="C7" s="168">
        <v>44956</v>
      </c>
      <c r="D7" s="169">
        <v>0.74517524313000005</v>
      </c>
      <c r="E7" s="169">
        <v>82107476.200000003</v>
      </c>
      <c r="H7" s="82"/>
    </row>
    <row r="8" spans="1:8" ht="15" customHeight="1">
      <c r="A8" s="33" t="s">
        <v>213</v>
      </c>
      <c r="B8" s="21">
        <v>44739</v>
      </c>
      <c r="C8" s="21">
        <v>44756</v>
      </c>
      <c r="D8" s="157">
        <v>0.63</v>
      </c>
      <c r="E8" s="157">
        <v>69683049.340000004</v>
      </c>
      <c r="H8" s="82"/>
    </row>
    <row r="9" spans="1:8" ht="15" customHeight="1">
      <c r="A9" s="33" t="s">
        <v>124</v>
      </c>
      <c r="B9" s="21">
        <v>44680</v>
      </c>
      <c r="C9" s="21">
        <v>44923</v>
      </c>
      <c r="D9" s="157">
        <v>0.45555930591999999</v>
      </c>
      <c r="E9" s="157">
        <v>50000000</v>
      </c>
      <c r="H9" s="82"/>
    </row>
    <row r="10" spans="1:8" ht="15" customHeight="1">
      <c r="A10" s="34" t="s">
        <v>216</v>
      </c>
      <c r="B10" s="81"/>
      <c r="C10" s="81"/>
      <c r="D10" s="156">
        <f>SUM(D11:D13)</f>
        <v>0.89865107726000004</v>
      </c>
      <c r="E10" s="156">
        <f>SUM(E11:E13)</f>
        <v>89589672.289999992</v>
      </c>
      <c r="H10" s="82"/>
    </row>
    <row r="11" spans="1:8" ht="15" customHeight="1">
      <c r="A11" s="33" t="s">
        <v>213</v>
      </c>
      <c r="B11" s="21">
        <v>44529</v>
      </c>
      <c r="C11" s="21">
        <v>44575</v>
      </c>
      <c r="D11" s="157">
        <v>0.34</v>
      </c>
      <c r="E11" s="157">
        <v>33784559.939999998</v>
      </c>
      <c r="H11" s="82"/>
    </row>
    <row r="12" spans="1:8" ht="15" customHeight="1">
      <c r="A12" s="33" t="s">
        <v>124</v>
      </c>
      <c r="B12" s="21">
        <v>44529</v>
      </c>
      <c r="C12" s="21">
        <v>44575</v>
      </c>
      <c r="D12" s="157">
        <v>0.26</v>
      </c>
      <c r="E12" s="157">
        <v>26215440.059999999</v>
      </c>
      <c r="H12" s="82"/>
    </row>
    <row r="13" spans="1:8" ht="15" customHeight="1">
      <c r="A13" s="33" t="s">
        <v>213</v>
      </c>
      <c r="B13" s="168">
        <v>44375</v>
      </c>
      <c r="C13" s="168">
        <v>44407</v>
      </c>
      <c r="D13" s="169">
        <v>0.29865107726000001</v>
      </c>
      <c r="E13" s="169">
        <v>29589672.289999999</v>
      </c>
      <c r="H13" s="82"/>
    </row>
    <row r="14" spans="1:8" ht="15" customHeight="1">
      <c r="A14" s="34" t="s">
        <v>190</v>
      </c>
      <c r="B14" s="81"/>
      <c r="C14" s="81"/>
      <c r="D14" s="156">
        <f>SUM(D15:D17)</f>
        <v>0.55664843376000006</v>
      </c>
      <c r="E14" s="156">
        <f>SUM(E15:E17)</f>
        <v>50852427.590000004</v>
      </c>
      <c r="H14" s="82"/>
    </row>
    <row r="15" spans="1:8" ht="15" customHeight="1">
      <c r="A15" s="33" t="s">
        <v>130</v>
      </c>
      <c r="B15" s="21">
        <v>44315</v>
      </c>
      <c r="C15" s="21">
        <v>44407</v>
      </c>
      <c r="D15" s="157">
        <v>2.5920769850000001E-2</v>
      </c>
      <c r="E15" s="157">
        <v>2582427.59</v>
      </c>
      <c r="H15" s="82"/>
    </row>
    <row r="16" spans="1:8" ht="15" customHeight="1">
      <c r="A16" s="33" t="s">
        <v>123</v>
      </c>
      <c r="B16" s="21">
        <v>44126</v>
      </c>
      <c r="C16" s="21">
        <v>44188</v>
      </c>
      <c r="D16" s="157">
        <v>0.29662797786</v>
      </c>
      <c r="E16" s="157">
        <v>26978492.859999999</v>
      </c>
      <c r="F16" s="95"/>
      <c r="H16" s="82"/>
    </row>
    <row r="17" spans="1:8" ht="15" customHeight="1">
      <c r="A17" s="33" t="s">
        <v>130</v>
      </c>
      <c r="B17" s="21">
        <v>44126</v>
      </c>
      <c r="C17" s="21">
        <v>44188</v>
      </c>
      <c r="D17" s="157">
        <v>0.23409968605000001</v>
      </c>
      <c r="E17" s="157">
        <v>21291507.140000001</v>
      </c>
      <c r="F17" s="95"/>
      <c r="H17" s="82"/>
    </row>
    <row r="18" spans="1:8" ht="15" customHeight="1">
      <c r="A18" s="159" t="s">
        <v>145</v>
      </c>
      <c r="B18" s="81"/>
      <c r="C18" s="81"/>
      <c r="D18" s="156">
        <f>SUM(D19:D23)</f>
        <v>1.4096720896299999</v>
      </c>
      <c r="E18" s="156">
        <f>SUM(E19:E23)</f>
        <v>127617165.91</v>
      </c>
      <c r="H18" s="82"/>
    </row>
    <row r="19" spans="1:8" ht="15" customHeight="1">
      <c r="A19" s="33" t="s">
        <v>123</v>
      </c>
      <c r="B19" s="21">
        <v>43796</v>
      </c>
      <c r="C19" s="21">
        <v>43838</v>
      </c>
      <c r="D19" s="157">
        <v>0.19528978123999999</v>
      </c>
      <c r="E19" s="157">
        <v>17761424.57</v>
      </c>
      <c r="H19" s="82"/>
    </row>
    <row r="20" spans="1:8" ht="15" customHeight="1">
      <c r="A20" s="33" t="s">
        <v>130</v>
      </c>
      <c r="B20" s="21">
        <v>43796</v>
      </c>
      <c r="C20" s="21">
        <v>43838</v>
      </c>
      <c r="D20" s="157">
        <v>7.9589326109999997E-2</v>
      </c>
      <c r="E20" s="157">
        <v>7238575.4299999997</v>
      </c>
      <c r="H20" s="82"/>
    </row>
    <row r="21" spans="1:8" ht="15" customHeight="1">
      <c r="A21" s="33" t="s">
        <v>130</v>
      </c>
      <c r="B21" s="21">
        <v>43738</v>
      </c>
      <c r="C21" s="21">
        <v>43753</v>
      </c>
      <c r="D21" s="157">
        <v>7.9974471869999994E-2</v>
      </c>
      <c r="E21" s="157">
        <v>7273604</v>
      </c>
      <c r="H21" s="82"/>
    </row>
    <row r="22" spans="1:8" ht="15" customHeight="1">
      <c r="A22" s="33" t="s">
        <v>123</v>
      </c>
      <c r="B22" s="21">
        <v>43640</v>
      </c>
      <c r="C22" s="21">
        <v>43671</v>
      </c>
      <c r="D22" s="157">
        <v>0.22379624076999999</v>
      </c>
      <c r="E22" s="157">
        <v>20343561.91</v>
      </c>
      <c r="H22" s="82"/>
    </row>
    <row r="23" spans="1:8" ht="15" customHeight="1">
      <c r="A23" s="33" t="s">
        <v>130</v>
      </c>
      <c r="B23" s="21">
        <v>43516</v>
      </c>
      <c r="C23" s="21">
        <v>43557</v>
      </c>
      <c r="D23" s="157">
        <v>0.83102226964000003</v>
      </c>
      <c r="E23" s="157">
        <v>75000000</v>
      </c>
      <c r="H23" s="82"/>
    </row>
    <row r="24" spans="1:8" ht="15" customHeight="1">
      <c r="A24" s="159" t="s">
        <v>131</v>
      </c>
      <c r="B24" s="81"/>
      <c r="C24" s="81"/>
      <c r="D24" s="156">
        <f>SUM(D25:D29)</f>
        <v>1.4462937997799998</v>
      </c>
      <c r="E24" s="156">
        <f>SUM(E25:E29)</f>
        <v>130574949.38000001</v>
      </c>
      <c r="H24" s="82"/>
    </row>
    <row r="25" spans="1:8" ht="15" customHeight="1">
      <c r="A25" s="33" t="s">
        <v>130</v>
      </c>
      <c r="B25" s="21">
        <v>43585</v>
      </c>
      <c r="C25" s="21">
        <v>43753</v>
      </c>
      <c r="D25" s="157">
        <v>0.19641373027</v>
      </c>
      <c r="E25" s="157">
        <v>17726395.920000002</v>
      </c>
      <c r="H25" s="82"/>
    </row>
    <row r="26" spans="1:8" ht="15" customHeight="1">
      <c r="A26" s="33" t="s">
        <v>123</v>
      </c>
      <c r="B26" s="21">
        <v>43451</v>
      </c>
      <c r="C26" s="21">
        <v>43480</v>
      </c>
      <c r="D26" s="157">
        <v>0.23</v>
      </c>
      <c r="E26" s="157">
        <v>20847214.199999999</v>
      </c>
      <c r="H26" s="82"/>
    </row>
    <row r="27" spans="1:8" ht="15" customHeight="1">
      <c r="A27" s="33" t="s">
        <v>130</v>
      </c>
      <c r="B27" s="21">
        <v>43375</v>
      </c>
      <c r="C27" s="21">
        <v>43395</v>
      </c>
      <c r="D27" s="157">
        <v>0.27700742320999999</v>
      </c>
      <c r="E27" s="157">
        <v>25000000</v>
      </c>
      <c r="H27" s="82"/>
    </row>
    <row r="28" spans="1:8" ht="15" customHeight="1">
      <c r="A28" s="33" t="s">
        <v>123</v>
      </c>
      <c r="B28" s="21">
        <v>43276</v>
      </c>
      <c r="C28" s="21">
        <v>43306</v>
      </c>
      <c r="D28" s="157">
        <v>0.23</v>
      </c>
      <c r="E28" s="157">
        <v>21001339.260000002</v>
      </c>
      <c r="H28" s="82"/>
    </row>
    <row r="29" spans="1:8" ht="15" customHeight="1">
      <c r="A29" s="33" t="s">
        <v>130</v>
      </c>
      <c r="B29" s="21">
        <v>43237</v>
      </c>
      <c r="C29" s="21">
        <v>43259</v>
      </c>
      <c r="D29" s="157">
        <v>0.51287264629999996</v>
      </c>
      <c r="E29" s="157">
        <v>46000000</v>
      </c>
      <c r="H29" s="82"/>
    </row>
    <row r="30" spans="1:8" ht="15" customHeight="1">
      <c r="A30" s="159" t="s">
        <v>122</v>
      </c>
      <c r="B30" s="81"/>
      <c r="C30" s="81"/>
      <c r="D30" s="156">
        <v>1.49368388389</v>
      </c>
      <c r="E30" s="156">
        <v>134089201.75</v>
      </c>
      <c r="H30" s="82"/>
    </row>
    <row r="31" spans="1:8" ht="15" customHeight="1">
      <c r="A31" s="33" t="s">
        <v>130</v>
      </c>
      <c r="B31" s="21">
        <v>43210</v>
      </c>
      <c r="C31" s="21">
        <v>43259</v>
      </c>
      <c r="D31" s="157">
        <v>3.1E-2</v>
      </c>
      <c r="E31" s="157">
        <v>2795920.81</v>
      </c>
      <c r="H31" s="82"/>
    </row>
    <row r="32" spans="1:8" ht="15" customHeight="1">
      <c r="A32" s="33" t="s">
        <v>123</v>
      </c>
      <c r="B32" s="21">
        <v>43087</v>
      </c>
      <c r="C32" s="21">
        <v>43105</v>
      </c>
      <c r="D32" s="157">
        <v>0.23311947346</v>
      </c>
      <c r="E32" s="157">
        <v>20920347.16</v>
      </c>
    </row>
    <row r="33" spans="1:6" ht="15" customHeight="1">
      <c r="A33" s="33" t="s">
        <v>124</v>
      </c>
      <c r="B33" s="21">
        <v>42975</v>
      </c>
      <c r="C33" s="21">
        <v>43005</v>
      </c>
      <c r="D33" s="157">
        <v>0.41032227196999999</v>
      </c>
      <c r="E33" s="157">
        <v>36832940.649999999</v>
      </c>
    </row>
    <row r="34" spans="1:6" ht="15" customHeight="1">
      <c r="A34" s="33" t="s">
        <v>124</v>
      </c>
      <c r="B34" s="21">
        <v>42975</v>
      </c>
      <c r="C34" s="21">
        <v>43005</v>
      </c>
      <c r="D34" s="157">
        <v>0.57928467745000001</v>
      </c>
      <c r="E34" s="157">
        <v>52000000</v>
      </c>
    </row>
    <row r="35" spans="1:6" ht="15" customHeight="1">
      <c r="A35" s="33" t="s">
        <v>123</v>
      </c>
      <c r="B35" s="21">
        <v>42912</v>
      </c>
      <c r="C35" s="21">
        <v>42944</v>
      </c>
      <c r="D35" s="157">
        <v>0.23995746101000001</v>
      </c>
      <c r="E35" s="157">
        <v>21539993.129999999</v>
      </c>
    </row>
    <row r="36" spans="1:6" ht="15" customHeight="1">
      <c r="A36" s="159" t="s">
        <v>115</v>
      </c>
      <c r="B36" s="81"/>
      <c r="C36" s="81"/>
      <c r="D36" s="156">
        <v>1.2200831060652089</v>
      </c>
      <c r="E36" s="156">
        <v>108374353.31</v>
      </c>
    </row>
    <row r="37" spans="1:6" s="38" customFormat="1" ht="15" customHeight="1">
      <c r="A37" s="33" t="s">
        <v>124</v>
      </c>
      <c r="B37" s="21">
        <v>42853</v>
      </c>
      <c r="C37" s="21">
        <v>42870</v>
      </c>
      <c r="D37" s="157">
        <v>0.59632810918000001</v>
      </c>
      <c r="E37" s="157">
        <v>52975551.200000003</v>
      </c>
    </row>
    <row r="38" spans="1:6" s="38" customFormat="1" ht="15" customHeight="1">
      <c r="A38" s="33" t="s">
        <v>123</v>
      </c>
      <c r="B38" s="21">
        <v>42716</v>
      </c>
      <c r="C38" s="21">
        <v>42733</v>
      </c>
      <c r="D38" s="157">
        <v>0.2504457671427745</v>
      </c>
      <c r="E38" s="157">
        <v>22248662.030000001</v>
      </c>
    </row>
    <row r="39" spans="1:6" ht="15" customHeight="1">
      <c r="A39" s="33" t="s">
        <v>124</v>
      </c>
      <c r="B39" s="21">
        <v>42639</v>
      </c>
      <c r="C39" s="21">
        <v>42669</v>
      </c>
      <c r="D39" s="157">
        <v>0.12671276973238188</v>
      </c>
      <c r="E39" s="157">
        <v>11256686.91</v>
      </c>
      <c r="F39" s="38"/>
    </row>
    <row r="40" spans="1:6" ht="15" customHeight="1">
      <c r="A40" s="33" t="s">
        <v>123</v>
      </c>
      <c r="B40" s="21">
        <v>42542</v>
      </c>
      <c r="C40" s="21">
        <v>42566</v>
      </c>
      <c r="D40" s="157">
        <v>0.24659646001005245</v>
      </c>
      <c r="E40" s="157">
        <v>21893453.170000002</v>
      </c>
    </row>
    <row r="41" spans="1:6" ht="15" customHeight="1">
      <c r="A41" s="159" t="s">
        <v>116</v>
      </c>
      <c r="B41" s="81"/>
      <c r="C41" s="81"/>
      <c r="D41" s="156">
        <f>SUM(D42:D47)</f>
        <v>0.69552867872179347</v>
      </c>
      <c r="E41" s="156">
        <v>61703937.380000003</v>
      </c>
    </row>
    <row r="42" spans="1:6" ht="15" customHeight="1">
      <c r="A42" s="33" t="s">
        <v>124</v>
      </c>
      <c r="B42" s="21">
        <v>42489</v>
      </c>
      <c r="C42" s="21">
        <v>42510</v>
      </c>
      <c r="D42" s="157">
        <v>0.21079510093572948</v>
      </c>
      <c r="E42" s="157">
        <v>18705003.620000001</v>
      </c>
    </row>
    <row r="43" spans="1:6" ht="15" customHeight="1">
      <c r="A43" s="33" t="s">
        <v>123</v>
      </c>
      <c r="B43" s="21">
        <v>42352</v>
      </c>
      <c r="C43" s="21">
        <v>42368</v>
      </c>
      <c r="D43" s="157">
        <v>0.10987796740956234</v>
      </c>
      <c r="E43" s="157">
        <v>9750073.7400000002</v>
      </c>
    </row>
    <row r="44" spans="1:6" ht="15" customHeight="1">
      <c r="A44" s="33" t="s">
        <v>123</v>
      </c>
      <c r="B44" s="21">
        <v>42352</v>
      </c>
      <c r="C44" s="21">
        <v>42368</v>
      </c>
      <c r="D44" s="157">
        <v>9.2557655557194987E-2</v>
      </c>
      <c r="E44" s="157">
        <v>8208266.04</v>
      </c>
    </row>
    <row r="45" spans="1:6" ht="15" customHeight="1">
      <c r="A45" s="33" t="s">
        <v>124</v>
      </c>
      <c r="B45" s="21">
        <v>42219</v>
      </c>
      <c r="C45" s="21">
        <v>42244</v>
      </c>
      <c r="D45" s="157">
        <v>0.10692367830426694</v>
      </c>
      <c r="E45" s="157">
        <v>9487923.4900000002</v>
      </c>
    </row>
    <row r="46" spans="1:6" ht="15" customHeight="1">
      <c r="A46" s="33" t="s">
        <v>123</v>
      </c>
      <c r="B46" s="21">
        <v>42170</v>
      </c>
      <c r="C46" s="21">
        <v>42185</v>
      </c>
      <c r="D46" s="157">
        <v>0.10994331354349864</v>
      </c>
      <c r="E46" s="157">
        <v>9750073.7400000002</v>
      </c>
    </row>
    <row r="47" spans="1:6" ht="15" customHeight="1">
      <c r="A47" s="33" t="s">
        <v>123</v>
      </c>
      <c r="B47" s="21">
        <v>42170</v>
      </c>
      <c r="C47" s="21">
        <v>42185</v>
      </c>
      <c r="D47" s="157">
        <v>6.543096297154119E-2</v>
      </c>
      <c r="E47" s="157">
        <v>5802596.75</v>
      </c>
    </row>
    <row r="48" spans="1:6" ht="15" customHeight="1">
      <c r="A48" s="159" t="s">
        <v>117</v>
      </c>
      <c r="B48" s="81"/>
      <c r="C48" s="81"/>
      <c r="D48" s="156">
        <f>SUM(D49:D54)</f>
        <v>0.79849011621932087</v>
      </c>
      <c r="E48" s="156">
        <v>70805978.895750001</v>
      </c>
    </row>
    <row r="49" spans="1:6" ht="15" customHeight="1">
      <c r="A49" s="33" t="s">
        <v>124</v>
      </c>
      <c r="B49" s="21">
        <v>42118</v>
      </c>
      <c r="C49" s="21">
        <v>42139</v>
      </c>
      <c r="D49" s="157">
        <v>0.39859239372522731</v>
      </c>
      <c r="E49" s="157">
        <v>35348263.625749998</v>
      </c>
      <c r="F49" s="83"/>
    </row>
    <row r="50" spans="1:6" ht="15" customHeight="1">
      <c r="A50" s="33" t="s">
        <v>123</v>
      </c>
      <c r="B50" s="21">
        <v>41989</v>
      </c>
      <c r="C50" s="21">
        <v>42002</v>
      </c>
      <c r="D50" s="157">
        <v>0.10994331354349864</v>
      </c>
      <c r="E50" s="157">
        <v>9750073.7400000002</v>
      </c>
      <c r="F50" s="83"/>
    </row>
    <row r="51" spans="1:6" ht="15" customHeight="1">
      <c r="A51" s="33" t="s">
        <v>123</v>
      </c>
      <c r="B51" s="21">
        <v>41989</v>
      </c>
      <c r="C51" s="21">
        <v>42002</v>
      </c>
      <c r="D51" s="157">
        <v>2.7077215762459285E-2</v>
      </c>
      <c r="E51" s="157">
        <v>2401281.5499999998</v>
      </c>
      <c r="F51" s="83"/>
    </row>
    <row r="52" spans="1:6" ht="15" customHeight="1">
      <c r="A52" s="33" t="s">
        <v>123</v>
      </c>
      <c r="B52" s="21">
        <v>41810</v>
      </c>
      <c r="C52" s="21">
        <v>41820</v>
      </c>
      <c r="D52" s="157">
        <v>0.11</v>
      </c>
      <c r="E52" s="157">
        <v>9750073.7400000002</v>
      </c>
      <c r="F52" s="83"/>
    </row>
    <row r="53" spans="1:6" ht="15" customHeight="1">
      <c r="A53" s="33" t="s">
        <v>123</v>
      </c>
      <c r="B53" s="21">
        <v>41810</v>
      </c>
      <c r="C53" s="21">
        <v>41820</v>
      </c>
      <c r="D53" s="157">
        <v>2.8038140242824458E-2</v>
      </c>
      <c r="E53" s="157">
        <v>2485217.59</v>
      </c>
    </row>
    <row r="54" spans="1:6" ht="15" customHeight="1">
      <c r="A54" s="33" t="s">
        <v>124</v>
      </c>
      <c r="B54" s="21">
        <v>41848</v>
      </c>
      <c r="C54" s="21">
        <v>41879</v>
      </c>
      <c r="D54" s="157">
        <v>0.12483905294531117</v>
      </c>
      <c r="E54" s="157">
        <v>11071068.65</v>
      </c>
    </row>
    <row r="55" spans="1:6" ht="15" customHeight="1">
      <c r="A55" s="159" t="s">
        <v>118</v>
      </c>
      <c r="B55" s="81"/>
      <c r="C55" s="81"/>
      <c r="D55" s="156">
        <v>0.6266326445524113</v>
      </c>
      <c r="E55" s="156">
        <v>55541724.997986272</v>
      </c>
    </row>
    <row r="56" spans="1:6" ht="15" customHeight="1">
      <c r="A56" s="33" t="s">
        <v>124</v>
      </c>
      <c r="B56" s="21">
        <v>41754</v>
      </c>
      <c r="C56" s="21">
        <v>41773</v>
      </c>
      <c r="D56" s="157">
        <v>0.23571636972855245</v>
      </c>
      <c r="E56" s="157">
        <v>20893199.877986275</v>
      </c>
    </row>
    <row r="57" spans="1:6" ht="15" customHeight="1">
      <c r="A57" s="33" t="s">
        <v>123</v>
      </c>
      <c r="B57" s="21">
        <v>41626</v>
      </c>
      <c r="C57" s="21">
        <v>41669</v>
      </c>
      <c r="D57" s="157">
        <v>9.9944080935740698E-2</v>
      </c>
      <c r="E57" s="157">
        <v>8858746.9000000004</v>
      </c>
      <c r="F57" s="83"/>
    </row>
    <row r="58" spans="1:6" ht="15" customHeight="1">
      <c r="A58" s="33" t="s">
        <v>123</v>
      </c>
      <c r="B58" s="21">
        <v>41485</v>
      </c>
      <c r="C58" s="21">
        <v>41635</v>
      </c>
      <c r="D58" s="157">
        <v>1.7805002026579544E-2</v>
      </c>
      <c r="E58" s="157">
        <v>1578182.57</v>
      </c>
      <c r="F58" s="83"/>
    </row>
    <row r="59" spans="1:6" ht="15" customHeight="1">
      <c r="A59" s="33" t="s">
        <v>124</v>
      </c>
      <c r="B59" s="21">
        <v>41484</v>
      </c>
      <c r="C59" s="21">
        <v>41516</v>
      </c>
      <c r="D59" s="157">
        <v>0.15034360490898196</v>
      </c>
      <c r="E59" s="157">
        <v>13326011.220000001</v>
      </c>
    </row>
    <row r="60" spans="1:6" ht="15" customHeight="1">
      <c r="A60" s="33" t="s">
        <v>123</v>
      </c>
      <c r="B60" s="21">
        <v>41453</v>
      </c>
      <c r="C60" s="21">
        <v>41485</v>
      </c>
      <c r="D60" s="157">
        <v>2.287950601681599E-2</v>
      </c>
      <c r="E60" s="157">
        <v>2026837.53</v>
      </c>
    </row>
    <row r="61" spans="1:6" ht="15" customHeight="1">
      <c r="A61" s="33" t="s">
        <v>123</v>
      </c>
      <c r="B61" s="21">
        <v>41453</v>
      </c>
      <c r="C61" s="21">
        <v>41485</v>
      </c>
      <c r="D61" s="157">
        <v>9.9944080935740698E-2</v>
      </c>
      <c r="E61" s="157">
        <v>8858746.9000000004</v>
      </c>
    </row>
    <row r="62" spans="1:6" ht="15" customHeight="1">
      <c r="A62" s="159" t="s">
        <v>119</v>
      </c>
      <c r="B62" s="81"/>
      <c r="C62" s="81"/>
      <c r="D62" s="156">
        <v>0.55457985781108865</v>
      </c>
      <c r="E62" s="156">
        <v>49119008.918286376</v>
      </c>
    </row>
    <row r="63" spans="1:6" ht="15" customHeight="1">
      <c r="A63" s="33" t="s">
        <v>124</v>
      </c>
      <c r="B63" s="21">
        <v>41337</v>
      </c>
      <c r="C63" s="21">
        <v>41408</v>
      </c>
      <c r="D63" s="157">
        <v>0.23007660722308251</v>
      </c>
      <c r="E63" s="157">
        <v>20381904.309999999</v>
      </c>
    </row>
    <row r="64" spans="1:6" ht="15" customHeight="1">
      <c r="A64" s="33" t="s">
        <v>123</v>
      </c>
      <c r="B64" s="21">
        <v>41260</v>
      </c>
      <c r="C64" s="21">
        <v>41304</v>
      </c>
      <c r="D64" s="157">
        <v>9.0000000000000011E-2</v>
      </c>
      <c r="E64" s="157">
        <v>7968816.9000000004</v>
      </c>
    </row>
    <row r="65" spans="1:5" ht="15" customHeight="1">
      <c r="A65" s="33" t="s">
        <v>123</v>
      </c>
      <c r="B65" s="21">
        <v>41260</v>
      </c>
      <c r="C65" s="21">
        <v>41304</v>
      </c>
      <c r="D65" s="157">
        <v>2.7773019999999999E-2</v>
      </c>
      <c r="E65" s="157">
        <v>2460341.5482863798</v>
      </c>
    </row>
    <row r="66" spans="1:5" ht="15" customHeight="1">
      <c r="A66" s="33" t="s">
        <v>123</v>
      </c>
      <c r="B66" s="21">
        <v>41089</v>
      </c>
      <c r="C66" s="21">
        <v>41121</v>
      </c>
      <c r="D66" s="157">
        <v>9.0000000000000011E-2</v>
      </c>
      <c r="E66" s="157">
        <v>7968816.9000000004</v>
      </c>
    </row>
    <row r="67" spans="1:5" ht="15" customHeight="1">
      <c r="A67" s="33" t="s">
        <v>123</v>
      </c>
      <c r="B67" s="21">
        <v>41089</v>
      </c>
      <c r="C67" s="21">
        <v>41121</v>
      </c>
      <c r="D67" s="157">
        <v>3.7870871032310953E-2</v>
      </c>
      <c r="E67" s="157">
        <v>3353178.19</v>
      </c>
    </row>
    <row r="68" spans="1:5" ht="15" customHeight="1">
      <c r="A68" s="33" t="s">
        <v>124</v>
      </c>
      <c r="B68" s="21">
        <v>41120</v>
      </c>
      <c r="C68" s="21">
        <v>41151</v>
      </c>
      <c r="D68" s="157">
        <v>7.8859359555695174E-2</v>
      </c>
      <c r="E68" s="157">
        <v>6985951.0700000003</v>
      </c>
    </row>
    <row r="69" spans="1:5" ht="15" customHeight="1">
      <c r="A69" s="159" t="s">
        <v>120</v>
      </c>
      <c r="B69" s="81"/>
      <c r="C69" s="81"/>
      <c r="D69" s="156">
        <v>0.27089595844522413</v>
      </c>
      <c r="E69" s="156">
        <v>23985781.020000003</v>
      </c>
    </row>
    <row r="70" spans="1:5" ht="15" customHeight="1">
      <c r="A70" s="33" t="s">
        <v>123</v>
      </c>
      <c r="B70" s="21">
        <v>40898</v>
      </c>
      <c r="C70" s="21">
        <v>40938</v>
      </c>
      <c r="D70" s="157">
        <v>1.6467511444515682E-2</v>
      </c>
      <c r="E70" s="157">
        <v>1458073.15</v>
      </c>
    </row>
    <row r="71" spans="1:5" ht="15" customHeight="1">
      <c r="A71" s="33" t="s">
        <v>123</v>
      </c>
      <c r="B71" s="21">
        <v>40898</v>
      </c>
      <c r="C71" s="21">
        <v>40938</v>
      </c>
      <c r="D71" s="157">
        <v>8.999999830589657E-2</v>
      </c>
      <c r="E71" s="157">
        <v>7968816.75</v>
      </c>
    </row>
    <row r="72" spans="1:5" ht="15" customHeight="1">
      <c r="A72" s="33" t="s">
        <v>123</v>
      </c>
      <c r="B72" s="21">
        <v>40724</v>
      </c>
      <c r="C72" s="21">
        <v>40752</v>
      </c>
      <c r="D72" s="157">
        <v>9.5339218347456317E-2</v>
      </c>
      <c r="E72" s="157">
        <v>8441564.1600000001</v>
      </c>
    </row>
    <row r="73" spans="1:5" ht="15" customHeight="1">
      <c r="A73" s="33" t="s">
        <v>124</v>
      </c>
      <c r="B73" s="21">
        <v>41023</v>
      </c>
      <c r="C73" s="21">
        <v>41059</v>
      </c>
      <c r="D73" s="157">
        <v>6.9089230347355576E-2</v>
      </c>
      <c r="E73" s="157">
        <v>6117326.96</v>
      </c>
    </row>
    <row r="74" spans="1:5" ht="15" customHeight="1">
      <c r="A74" s="159" t="s">
        <v>126</v>
      </c>
      <c r="B74" s="81"/>
      <c r="C74" s="81"/>
      <c r="D74" s="156">
        <f>D75</f>
        <v>0.35816756230282959</v>
      </c>
      <c r="E74" s="156">
        <v>28026000</v>
      </c>
    </row>
    <row r="75" spans="1:5" ht="15" customHeight="1">
      <c r="A75" s="20" t="s">
        <v>124</v>
      </c>
      <c r="B75" s="21">
        <v>40549</v>
      </c>
      <c r="C75" s="21">
        <v>40662</v>
      </c>
      <c r="D75" s="158">
        <v>0.35816756230282959</v>
      </c>
      <c r="E75" s="158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70E-5958-4EB8-A29D-ECF608B31391}">
  <dimension ref="A1:L35"/>
  <sheetViews>
    <sheetView showGridLines="0" workbookViewId="0">
      <pane ySplit="1" topLeftCell="A2" activePane="bottomLeft" state="frozen"/>
      <selection activeCell="F3" sqref="F3"/>
      <selection pane="bottomLeft" activeCell="F3" sqref="F3"/>
    </sheetView>
  </sheetViews>
  <sheetFormatPr defaultRowHeight="15"/>
  <cols>
    <col min="1" max="1" width="12.42578125" bestFit="1" customWidth="1"/>
  </cols>
  <sheetData>
    <row r="1" spans="1:12">
      <c r="B1" s="27" t="s">
        <v>195</v>
      </c>
      <c r="C1" s="27" t="s">
        <v>199</v>
      </c>
      <c r="D1" s="27" t="s">
        <v>205</v>
      </c>
      <c r="E1" s="27" t="s">
        <v>211</v>
      </c>
      <c r="F1" s="27" t="s">
        <v>217</v>
      </c>
      <c r="G1" s="27" t="s">
        <v>223</v>
      </c>
      <c r="H1" s="27" t="s">
        <v>226</v>
      </c>
      <c r="I1" s="27" t="s">
        <v>230</v>
      </c>
      <c r="J1" s="27" t="s">
        <v>234</v>
      </c>
      <c r="K1" s="27" t="s">
        <v>241</v>
      </c>
      <c r="L1" s="27" t="s">
        <v>246</v>
      </c>
    </row>
    <row r="2" spans="1:12">
      <c r="A2" s="170" t="s">
        <v>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</row>
    <row r="3" spans="1:12">
      <c r="A3" s="13" t="s">
        <v>12</v>
      </c>
      <c r="B3" s="171">
        <v>0.54880905671043789</v>
      </c>
      <c r="C3" s="171">
        <v>0.47817458170679206</v>
      </c>
      <c r="D3" s="171">
        <v>0.51758582501326189</v>
      </c>
      <c r="E3" s="171">
        <v>0.55619218630667011</v>
      </c>
      <c r="F3" s="171">
        <v>0.54313920730866061</v>
      </c>
      <c r="G3" s="171">
        <v>0.51137533626242282</v>
      </c>
      <c r="H3" s="171">
        <v>0.5</v>
      </c>
      <c r="I3" s="171">
        <v>0.4940340346570809</v>
      </c>
      <c r="J3" s="171">
        <v>0.5320291016513089</v>
      </c>
      <c r="K3" s="171">
        <v>0.50089418223848559</v>
      </c>
      <c r="L3" s="171">
        <v>0.47658170427027785</v>
      </c>
    </row>
    <row r="4" spans="1:12">
      <c r="A4" s="13" t="s">
        <v>45</v>
      </c>
      <c r="B4" s="171">
        <v>0.13935593587639375</v>
      </c>
      <c r="C4" s="171">
        <v>0.14144318107519899</v>
      </c>
      <c r="D4" s="171">
        <v>0.15313057312126563</v>
      </c>
      <c r="E4" s="171">
        <v>0.14241158150457445</v>
      </c>
      <c r="F4" s="171">
        <v>0.13193729925435566</v>
      </c>
      <c r="G4" s="171">
        <v>0.12468645286765276</v>
      </c>
      <c r="H4" s="171">
        <v>0.15</v>
      </c>
      <c r="I4" s="171">
        <v>0.16170840412008616</v>
      </c>
      <c r="J4" s="171">
        <v>0.14308696079161584</v>
      </c>
      <c r="K4" s="171">
        <v>0.12852474835145913</v>
      </c>
      <c r="L4" s="171">
        <v>0.15705003097198295</v>
      </c>
    </row>
    <row r="5" spans="1:12">
      <c r="A5" s="13" t="s">
        <v>244</v>
      </c>
      <c r="B5" s="171">
        <v>0.04</v>
      </c>
      <c r="C5" s="171">
        <v>7.2718460894640263E-2</v>
      </c>
      <c r="D5" s="171">
        <v>7.0673317884233589E-2</v>
      </c>
      <c r="E5" s="171">
        <v>9.6241879495741048E-2</v>
      </c>
      <c r="F5" s="171">
        <v>8.1804543352556061E-2</v>
      </c>
      <c r="G5" s="171">
        <v>0.1147447292308497</v>
      </c>
      <c r="H5" s="171">
        <v>8.2245130044350662E-2</v>
      </c>
      <c r="I5" s="171">
        <v>0.11341572319149262</v>
      </c>
      <c r="J5" s="171">
        <v>0.10275823242930361</v>
      </c>
      <c r="K5" s="171">
        <v>0.14637233304611977</v>
      </c>
      <c r="L5" s="171">
        <v>0.11066936637874343</v>
      </c>
    </row>
    <row r="6" spans="1:12">
      <c r="A6" s="13" t="s">
        <v>47</v>
      </c>
      <c r="B6" s="171">
        <v>0.2560632176628217</v>
      </c>
      <c r="C6" s="171">
        <v>0.29211179330792714</v>
      </c>
      <c r="D6" s="171">
        <v>0.24147513929050823</v>
      </c>
      <c r="E6" s="171">
        <v>0.18700164739890338</v>
      </c>
      <c r="F6" s="171">
        <v>0.21861722256288693</v>
      </c>
      <c r="G6" s="171">
        <v>0.23204375784932976</v>
      </c>
      <c r="H6" s="171">
        <v>0.23</v>
      </c>
      <c r="I6" s="171">
        <v>0.22</v>
      </c>
      <c r="J6" s="171">
        <v>0.20910953946883673</v>
      </c>
      <c r="K6" s="171">
        <v>0.20914070651825431</v>
      </c>
      <c r="L6" s="171">
        <v>0.21497116492149559</v>
      </c>
    </row>
    <row r="7" spans="1:12">
      <c r="A7" s="13" t="s">
        <v>245</v>
      </c>
      <c r="B7" s="171">
        <v>7.122246019632344E-3</v>
      </c>
      <c r="C7" s="171">
        <v>1.4340653807961755E-2</v>
      </c>
      <c r="D7" s="171">
        <v>1.5431881713341868E-2</v>
      </c>
      <c r="E7" s="171">
        <v>1.5438636753984372E-2</v>
      </c>
      <c r="F7" s="171">
        <v>0.03</v>
      </c>
      <c r="G7" s="171">
        <v>0.03</v>
      </c>
      <c r="H7" s="171">
        <v>0.03</v>
      </c>
      <c r="I7" s="171">
        <v>1.5176285827689954E-2</v>
      </c>
      <c r="J7" s="171">
        <v>1.2047734630846513E-2</v>
      </c>
      <c r="K7" s="171">
        <v>1.4544484283096829E-2</v>
      </c>
      <c r="L7" s="171">
        <v>3.9638907892526283E-2</v>
      </c>
    </row>
    <row r="8" spans="1:12">
      <c r="A8" s="13"/>
    </row>
    <row r="9" spans="1:12">
      <c r="A9" s="170" t="s">
        <v>48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</row>
    <row r="10" spans="1:12">
      <c r="A10" s="13" t="s">
        <v>12</v>
      </c>
      <c r="B10" s="171">
        <v>0.13</v>
      </c>
      <c r="C10" s="171">
        <v>0.09</v>
      </c>
      <c r="D10" s="171">
        <v>0.13</v>
      </c>
      <c r="E10" s="171">
        <v>0.12</v>
      </c>
      <c r="F10" s="171">
        <v>0.11</v>
      </c>
      <c r="G10" s="171">
        <v>0.12</v>
      </c>
      <c r="H10" s="171">
        <v>0.12</v>
      </c>
      <c r="I10" s="171">
        <v>0.1</v>
      </c>
      <c r="J10" s="171">
        <v>0.12</v>
      </c>
      <c r="K10" s="171">
        <v>0.12</v>
      </c>
      <c r="L10" s="171">
        <v>0.11922119020755972</v>
      </c>
    </row>
    <row r="11" spans="1:12">
      <c r="A11" s="13" t="s">
        <v>45</v>
      </c>
      <c r="B11" s="171">
        <v>0.27</v>
      </c>
      <c r="C11" s="171">
        <v>0.21</v>
      </c>
      <c r="D11" s="171">
        <v>0.25</v>
      </c>
      <c r="E11" s="171">
        <v>0.21</v>
      </c>
      <c r="F11" s="171">
        <v>0.24</v>
      </c>
      <c r="G11" s="171">
        <v>0.21</v>
      </c>
      <c r="H11" s="171">
        <v>0.28999999999999998</v>
      </c>
      <c r="I11" s="171">
        <v>0.24</v>
      </c>
      <c r="J11" s="171">
        <v>0.27</v>
      </c>
      <c r="K11" s="171">
        <v>0.3</v>
      </c>
      <c r="L11" s="171">
        <v>0.32202645700742472</v>
      </c>
    </row>
    <row r="12" spans="1:12">
      <c r="A12" s="13" t="s">
        <v>244</v>
      </c>
      <c r="B12" s="171">
        <v>0.08</v>
      </c>
      <c r="C12" s="171">
        <v>0.12</v>
      </c>
      <c r="D12" s="171">
        <v>0.1</v>
      </c>
      <c r="E12" s="171">
        <v>0.12</v>
      </c>
      <c r="F12" s="171">
        <v>0.1</v>
      </c>
      <c r="G12" s="171">
        <v>0.13</v>
      </c>
      <c r="H12" s="171">
        <v>0.09</v>
      </c>
      <c r="I12" s="171">
        <v>0.12</v>
      </c>
      <c r="J12" s="171">
        <v>0.11</v>
      </c>
      <c r="K12" s="171">
        <v>0.13</v>
      </c>
      <c r="L12" s="171">
        <v>9.9790737863916623E-2</v>
      </c>
    </row>
    <row r="13" spans="1:12">
      <c r="A13" s="13" t="s">
        <v>47</v>
      </c>
      <c r="B13" s="171">
        <v>0.25</v>
      </c>
      <c r="C13" s="171">
        <v>0.23</v>
      </c>
      <c r="D13" s="171">
        <v>0.21</v>
      </c>
      <c r="E13" s="171">
        <v>0.18</v>
      </c>
      <c r="F13" s="171">
        <v>0.22</v>
      </c>
      <c r="G13" s="171">
        <v>0.19</v>
      </c>
      <c r="H13" s="171">
        <v>0.19</v>
      </c>
      <c r="I13" s="171">
        <v>0.19</v>
      </c>
      <c r="J13" s="171">
        <v>0.2</v>
      </c>
      <c r="K13" s="171">
        <v>0.18</v>
      </c>
      <c r="L13" s="171">
        <v>0.17872355827175329</v>
      </c>
    </row>
    <row r="14" spans="1:12">
      <c r="A14" s="13" t="s">
        <v>245</v>
      </c>
      <c r="B14" s="171">
        <v>0.26</v>
      </c>
      <c r="C14" s="171">
        <v>0.34</v>
      </c>
      <c r="D14" s="171">
        <v>0.3</v>
      </c>
      <c r="E14" s="171">
        <v>0.36</v>
      </c>
      <c r="F14" s="171">
        <v>0.33</v>
      </c>
      <c r="G14" s="171">
        <v>0.34</v>
      </c>
      <c r="H14" s="171">
        <v>0.31</v>
      </c>
      <c r="I14" s="171">
        <v>0.35</v>
      </c>
      <c r="J14" s="171">
        <v>0.28999999999999998</v>
      </c>
      <c r="K14" s="171">
        <v>0.26</v>
      </c>
      <c r="L14" s="171">
        <v>0.27594478912526266</v>
      </c>
    </row>
    <row r="15" spans="1:12">
      <c r="A15" s="13"/>
    </row>
    <row r="16" spans="1:12">
      <c r="A16" s="170" t="s">
        <v>49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  <row r="17" spans="1:12">
      <c r="A17" s="13" t="s">
        <v>12</v>
      </c>
      <c r="B17" s="171">
        <v>0.37772029704139459</v>
      </c>
      <c r="C17" s="171">
        <v>0.30825305732275443</v>
      </c>
      <c r="D17" s="171">
        <v>0.3854000837048393</v>
      </c>
      <c r="E17" s="171">
        <v>0.47040502877318491</v>
      </c>
      <c r="F17" s="171">
        <v>0.42887432956037497</v>
      </c>
      <c r="G17" s="171">
        <v>0.39</v>
      </c>
      <c r="H17" s="171">
        <v>0.41450961925941382</v>
      </c>
      <c r="I17" s="171">
        <v>0.48</v>
      </c>
      <c r="J17" s="171">
        <v>0.44</v>
      </c>
      <c r="K17" s="171">
        <v>0.43</v>
      </c>
      <c r="L17" s="171">
        <v>0.40851478698862526</v>
      </c>
    </row>
    <row r="18" spans="1:12">
      <c r="A18" s="13" t="s">
        <v>45</v>
      </c>
      <c r="B18" s="171">
        <v>0.38494983290289392</v>
      </c>
      <c r="C18" s="171">
        <v>0.43368319115750903</v>
      </c>
      <c r="D18" s="171">
        <v>0.40438150566130038</v>
      </c>
      <c r="E18" s="171">
        <v>0.3320016165548495</v>
      </c>
      <c r="F18" s="171">
        <v>0.36110946850855924</v>
      </c>
      <c r="G18" s="171">
        <v>0.39545736891962646</v>
      </c>
      <c r="H18" s="171">
        <v>0.39107431150121447</v>
      </c>
      <c r="I18" s="171">
        <v>0.34410129729100575</v>
      </c>
      <c r="J18" s="171">
        <v>0.35</v>
      </c>
      <c r="K18" s="171">
        <v>0.38</v>
      </c>
      <c r="L18" s="171">
        <v>0.37302472036568102</v>
      </c>
    </row>
    <row r="19" spans="1:12">
      <c r="A19" s="13" t="s">
        <v>244</v>
      </c>
      <c r="B19" s="171">
        <v>2.4850038482180745E-2</v>
      </c>
      <c r="C19" s="171">
        <v>3.3138585720091922E-2</v>
      </c>
      <c r="D19" s="171">
        <v>2.7267823797420963E-2</v>
      </c>
      <c r="E19" s="171">
        <v>2.8243204781934393E-2</v>
      </c>
      <c r="F19" s="171">
        <v>2.1479192877428277E-2</v>
      </c>
      <c r="G19" s="171">
        <v>2.5506994542755811E-2</v>
      </c>
      <c r="H19" s="171">
        <v>1.7942692454708059E-2</v>
      </c>
      <c r="I19" s="171">
        <v>2.5462009827479051E-2</v>
      </c>
      <c r="J19" s="171">
        <v>2.1999999999999999E-2</v>
      </c>
      <c r="K19" s="171">
        <v>0.02</v>
      </c>
      <c r="L19" s="171">
        <v>1.8407213789725589E-2</v>
      </c>
    </row>
    <row r="20" spans="1:12">
      <c r="A20" s="13" t="s">
        <v>47</v>
      </c>
      <c r="B20" s="171">
        <v>0.19850658064599974</v>
      </c>
      <c r="C20" s="171">
        <v>0.20620241331248895</v>
      </c>
      <c r="D20" s="171">
        <v>0.15604185290123873</v>
      </c>
      <c r="E20" s="171">
        <v>0.14610155011296172</v>
      </c>
      <c r="F20" s="171">
        <v>0.18</v>
      </c>
      <c r="G20" s="171">
        <v>0.1696143250299042</v>
      </c>
      <c r="H20" s="171">
        <v>0.16635937899842504</v>
      </c>
      <c r="I20" s="171">
        <v>0.14236798978695572</v>
      </c>
      <c r="J20" s="171">
        <v>0.17330755538530937</v>
      </c>
      <c r="K20" s="171">
        <v>0.16</v>
      </c>
      <c r="L20" s="171">
        <v>0.19138736372505344</v>
      </c>
    </row>
    <row r="21" spans="1:12">
      <c r="A21" s="13" t="s">
        <v>245</v>
      </c>
      <c r="B21" s="171">
        <v>8.7732116322538373E-3</v>
      </c>
      <c r="C21" s="171">
        <v>1.229338590716047E-2</v>
      </c>
      <c r="D21" s="171">
        <v>2.0398464000291248E-2</v>
      </c>
      <c r="E21" s="171">
        <v>1.6389019426477403E-2</v>
      </c>
      <c r="F21" s="171">
        <v>9.0353115020953226E-3</v>
      </c>
      <c r="G21" s="171">
        <v>0.01</v>
      </c>
      <c r="H21" s="171">
        <v>8.3999442194366229E-3</v>
      </c>
      <c r="I21" s="171">
        <v>1.372540985352236E-2</v>
      </c>
      <c r="J21" s="171">
        <v>7.5759276473880014E-3</v>
      </c>
      <c r="K21" s="171">
        <v>0.01</v>
      </c>
      <c r="L21" s="171">
        <v>8.6420213881336864E-3</v>
      </c>
    </row>
    <row r="22" spans="1:12">
      <c r="A22" s="165"/>
    </row>
    <row r="23" spans="1:12">
      <c r="A23" s="170" t="s">
        <v>197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12">
      <c r="A24" s="13" t="s">
        <v>12</v>
      </c>
      <c r="B24" s="171">
        <v>7.2528793097969183E-2</v>
      </c>
      <c r="C24" s="171">
        <v>7.8740835243510984E-2</v>
      </c>
      <c r="D24" s="171">
        <v>7.0000000000000007E-2</v>
      </c>
      <c r="E24" s="171">
        <v>7.0000000000000007E-2</v>
      </c>
      <c r="F24" s="171">
        <v>0.08</v>
      </c>
      <c r="G24" s="171">
        <v>8.0761246932413405E-2</v>
      </c>
      <c r="H24" s="171">
        <v>9.9831093008495964E-2</v>
      </c>
      <c r="I24" s="171">
        <v>7.924437683991456E-2</v>
      </c>
      <c r="J24" s="171">
        <v>7.8993705797460109E-2</v>
      </c>
      <c r="K24" s="171">
        <v>0.09</v>
      </c>
      <c r="L24" s="171">
        <v>8.0145063918771908E-2</v>
      </c>
    </row>
    <row r="25" spans="1:12">
      <c r="A25" s="13" t="s">
        <v>45</v>
      </c>
      <c r="B25" s="171">
        <v>0.17</v>
      </c>
      <c r="C25" s="171">
        <v>0.26</v>
      </c>
      <c r="D25" s="171">
        <v>0.24</v>
      </c>
      <c r="E25" s="171">
        <v>0.17</v>
      </c>
      <c r="F25" s="171">
        <v>0.2</v>
      </c>
      <c r="G25" s="171">
        <v>0.24</v>
      </c>
      <c r="H25" s="171">
        <v>0.25040935245151935</v>
      </c>
      <c r="I25" s="171">
        <v>0.19028379622766223</v>
      </c>
      <c r="J25" s="171">
        <v>0.25516036562432132</v>
      </c>
      <c r="K25" s="171">
        <v>0.21</v>
      </c>
      <c r="L25" s="171">
        <v>0.20660094507149543</v>
      </c>
    </row>
    <row r="26" spans="1:12">
      <c r="A26" s="13" t="s">
        <v>244</v>
      </c>
      <c r="B26" s="171">
        <v>0.48</v>
      </c>
      <c r="C26" s="171">
        <v>0.41</v>
      </c>
      <c r="D26" s="171">
        <v>0.45</v>
      </c>
      <c r="E26" s="171">
        <v>0.49</v>
      </c>
      <c r="F26" s="171">
        <v>0.47</v>
      </c>
      <c r="G26" s="171">
        <v>0.48</v>
      </c>
      <c r="H26" s="171">
        <v>0.45886479620963289</v>
      </c>
      <c r="I26" s="171">
        <v>0.46670657995957798</v>
      </c>
      <c r="J26" s="171">
        <v>0.38</v>
      </c>
      <c r="K26" s="171">
        <v>0.41</v>
      </c>
      <c r="L26" s="171">
        <v>0.43689130593914577</v>
      </c>
    </row>
    <row r="27" spans="1:12">
      <c r="A27" s="13" t="s">
        <v>47</v>
      </c>
      <c r="B27" s="171">
        <v>0.27</v>
      </c>
      <c r="C27" s="171">
        <v>0.24</v>
      </c>
      <c r="D27" s="171">
        <v>0.24</v>
      </c>
      <c r="E27" s="171">
        <v>0.27</v>
      </c>
      <c r="F27" s="171">
        <v>0.25</v>
      </c>
      <c r="G27" s="171">
        <v>0.2</v>
      </c>
      <c r="H27" s="171">
        <v>0.18887735768318484</v>
      </c>
      <c r="I27" s="171">
        <v>0.26360910577922725</v>
      </c>
      <c r="J27" s="171">
        <v>0.2851122414800587</v>
      </c>
      <c r="K27" s="171">
        <v>0.28000000000000003</v>
      </c>
      <c r="L27" s="171">
        <v>0.27536820864495271</v>
      </c>
    </row>
    <row r="28" spans="1:12">
      <c r="A28" s="13" t="s">
        <v>245</v>
      </c>
      <c r="B28" s="172" t="s">
        <v>54</v>
      </c>
      <c r="C28" s="172" t="s">
        <v>54</v>
      </c>
      <c r="D28" s="172" t="s">
        <v>54</v>
      </c>
      <c r="E28" s="172" t="s">
        <v>54</v>
      </c>
      <c r="F28" s="172" t="s">
        <v>54</v>
      </c>
      <c r="G28" s="172" t="s">
        <v>54</v>
      </c>
      <c r="H28" s="172" t="s">
        <v>54</v>
      </c>
      <c r="I28" s="172" t="s">
        <v>54</v>
      </c>
      <c r="J28" s="172" t="s">
        <v>54</v>
      </c>
      <c r="K28" s="172" t="s">
        <v>54</v>
      </c>
      <c r="L28" s="172" t="s">
        <v>54</v>
      </c>
    </row>
    <row r="30" spans="1:12">
      <c r="A30" s="170" t="s">
        <v>176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1:12">
      <c r="A31" s="13" t="s">
        <v>12</v>
      </c>
      <c r="B31" s="171">
        <v>5.0997434145375962E-2</v>
      </c>
      <c r="C31" s="171">
        <v>5.4626107829362974E-2</v>
      </c>
      <c r="D31" s="171">
        <v>6.4816600213753905E-2</v>
      </c>
      <c r="E31" s="171">
        <v>9.9306715140112467E-2</v>
      </c>
      <c r="F31" s="171">
        <v>4.7151262655670934E-2</v>
      </c>
      <c r="G31" s="171">
        <v>9.1561413969321256E-2</v>
      </c>
      <c r="H31" s="171">
        <v>6.2660310469205324E-2</v>
      </c>
      <c r="I31" s="171">
        <v>0.11963305725154781</v>
      </c>
      <c r="J31" s="171">
        <v>7.3173209729632385E-2</v>
      </c>
      <c r="K31" s="171">
        <v>7.0000000000000007E-2</v>
      </c>
      <c r="L31" s="171">
        <v>9.2357890200852125E-2</v>
      </c>
    </row>
    <row r="32" spans="1:12">
      <c r="A32" s="13" t="s">
        <v>45</v>
      </c>
      <c r="B32" s="171">
        <v>0.60450181825196903</v>
      </c>
      <c r="C32" s="171">
        <v>0.55489409798617118</v>
      </c>
      <c r="D32" s="171">
        <v>0.58967849137687922</v>
      </c>
      <c r="E32" s="171">
        <v>0.46033307894903164</v>
      </c>
      <c r="F32" s="171">
        <v>0.52873687933287972</v>
      </c>
      <c r="G32" s="171">
        <v>0.38698824598566028</v>
      </c>
      <c r="H32" s="171">
        <v>0.5059979297880387</v>
      </c>
      <c r="I32" s="171">
        <v>0.39445135313692437</v>
      </c>
      <c r="J32" s="171">
        <v>0.50923578396782643</v>
      </c>
      <c r="K32" s="171">
        <v>0.45</v>
      </c>
      <c r="L32" s="171">
        <v>0.46969882520964717</v>
      </c>
    </row>
    <row r="33" spans="1:12">
      <c r="A33" s="13" t="s">
        <v>244</v>
      </c>
      <c r="B33" s="171">
        <v>0.10025538519213642</v>
      </c>
      <c r="C33" s="171">
        <v>0.12067011893171418</v>
      </c>
      <c r="D33" s="171">
        <v>0.1468314941407943</v>
      </c>
      <c r="E33" s="171">
        <v>0.22170875673772</v>
      </c>
      <c r="F33" s="171">
        <v>0.19189027712989501</v>
      </c>
      <c r="G33" s="171">
        <v>0.24245246969681172</v>
      </c>
      <c r="H33" s="171">
        <v>0.20489030237896705</v>
      </c>
      <c r="I33" s="171">
        <v>0.25027943007182141</v>
      </c>
      <c r="J33" s="171">
        <v>0.19400000000000001</v>
      </c>
      <c r="K33" s="171">
        <v>0.24</v>
      </c>
      <c r="L33" s="171">
        <v>0.20007376432270574</v>
      </c>
    </row>
    <row r="34" spans="1:12">
      <c r="A34" s="13" t="s">
        <v>47</v>
      </c>
      <c r="B34" s="171">
        <v>0.24037576673338007</v>
      </c>
      <c r="C34" s="171">
        <v>0.26710667719774306</v>
      </c>
      <c r="D34" s="171">
        <v>0.19660369563327482</v>
      </c>
      <c r="E34" s="171">
        <v>0.21661990496747877</v>
      </c>
      <c r="F34" s="171">
        <v>0.22972852750167991</v>
      </c>
      <c r="G34" s="171">
        <v>0.27899162782535991</v>
      </c>
      <c r="H34" s="171">
        <v>0.22641128335770927</v>
      </c>
      <c r="I34" s="171">
        <v>0.23559767987270519</v>
      </c>
      <c r="J34" s="171">
        <v>0.22380393477700355</v>
      </c>
      <c r="K34" s="171">
        <v>0.24</v>
      </c>
      <c r="L34" s="171">
        <v>0.23781035340632301</v>
      </c>
    </row>
    <row r="35" spans="1:12">
      <c r="A35" s="13" t="s">
        <v>245</v>
      </c>
      <c r="B35" s="172" t="s">
        <v>54</v>
      </c>
      <c r="C35" s="172" t="s">
        <v>54</v>
      </c>
      <c r="D35" s="172" t="s">
        <v>54</v>
      </c>
      <c r="E35" s="172" t="s">
        <v>54</v>
      </c>
      <c r="F35" s="172" t="s">
        <v>54</v>
      </c>
      <c r="G35" s="172" t="s">
        <v>54</v>
      </c>
      <c r="H35" s="172" t="s">
        <v>54</v>
      </c>
      <c r="I35" s="172" t="s">
        <v>54</v>
      </c>
      <c r="J35" s="172" t="s">
        <v>54</v>
      </c>
      <c r="K35" s="172" t="s">
        <v>54</v>
      </c>
      <c r="L35" s="172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2152b9-bef9-42b5-aa43-4b3eb9e7e70d">
      <Terms xmlns="http://schemas.microsoft.com/office/infopath/2007/PartnerControls"/>
    </lcf76f155ced4ddcb4097134ff3c332f>
    <TaxCatchAll xmlns="592b2705-fb96-40f2-be70-275d4695666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F22B94D21DCE4197344D3894A42616" ma:contentTypeVersion="12" ma:contentTypeDescription="Crie um novo documento." ma:contentTypeScope="" ma:versionID="0afc2ccb673a7dde8dd3508999913c41">
  <xsd:schema xmlns:xsd="http://www.w3.org/2001/XMLSchema" xmlns:xs="http://www.w3.org/2001/XMLSchema" xmlns:p="http://schemas.microsoft.com/office/2006/metadata/properties" xmlns:ns2="692152b9-bef9-42b5-aa43-4b3eb9e7e70d" xmlns:ns3="592b2705-fb96-40f2-be70-275d46956669" targetNamespace="http://schemas.microsoft.com/office/2006/metadata/properties" ma:root="true" ma:fieldsID="7b538212be63b004936c56aa72c2655a" ns2:_="" ns3:_="">
    <xsd:import namespace="692152b9-bef9-42b5-aa43-4b3eb9e7e70d"/>
    <xsd:import namespace="592b2705-fb96-40f2-be70-275d46956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152b9-bef9-42b5-aa43-4b3eb9e7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c76ca8-47e2-420a-8c60-0c11176565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b2705-fb96-40f2-be70-275d4695666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1eddbc-c09a-400a-b973-8bc46c192b90}" ma:internalName="TaxCatchAll" ma:showField="CatchAllData" ma:web="592b2705-fb96-40f2-be70-275d46956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BACF1-7591-4036-B65D-11C5AE1DBB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06601-D511-4C49-A88F-6839D51AC19B}">
  <ds:schemaRefs>
    <ds:schemaRef ds:uri="http://schemas.microsoft.com/office/2006/metadata/properties"/>
    <ds:schemaRef ds:uri="http://schemas.microsoft.com/office/infopath/2007/PartnerControls"/>
    <ds:schemaRef ds:uri="692152b9-bef9-42b5-aa43-4b3eb9e7e70d"/>
    <ds:schemaRef ds:uri="592b2705-fb96-40f2-be70-275d46956669"/>
  </ds:schemaRefs>
</ds:datastoreItem>
</file>

<file path=customXml/itemProps3.xml><?xml version="1.0" encoding="utf-8"?>
<ds:datastoreItem xmlns:ds="http://schemas.openxmlformats.org/officeDocument/2006/customXml" ds:itemID="{EC35B972-D0D3-4FD6-9064-76A11E4C2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152b9-bef9-42b5-aa43-4b3eb9e7e70d"/>
    <ds:schemaRef ds:uri="592b2705-fb96-40f2-be70-275d46956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Capa</vt:lpstr>
      <vt:lpstr>Indicadores</vt:lpstr>
      <vt:lpstr>Receita Bruta</vt:lpstr>
      <vt:lpstr>Histórico de Lojas</vt:lpstr>
      <vt:lpstr>Balanço Patrimonial</vt:lpstr>
      <vt:lpstr>DRE</vt:lpstr>
      <vt:lpstr>ROIC</vt:lpstr>
      <vt:lpstr>Dividendos</vt:lpstr>
      <vt:lpstr>Marcas e Canais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Lucas Macoris</cp:lastModifiedBy>
  <dcterms:created xsi:type="dcterms:W3CDTF">2017-02-22T18:39:14Z</dcterms:created>
  <dcterms:modified xsi:type="dcterms:W3CDTF">2024-02-22T19:46:10Z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0x01010072F22B94D21DCE4197344D3894A42616</vt:lpwstr>
  </property>
  <property fmtid="{D5CDD505-2E9C-101B-9397-08002B2CF9AE}" pid="3" name="Order">
    <vt:r8>4202800</vt:r8>
  </property>
  <property fmtid="{D5CDD505-2E9C-101B-9397-08002B2CF9AE}" pid="4" name="MediaServiceImageTags">
    <vt:lpwstr/>
  </property>
</Properties>
</file>