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gvbr-my.sharepoint.com/personal/lucas_macoris_fgv_br/Documents/Personal/Financial Management - 2024S1/Lecture 10 - Free Cash-Flow/Exercises/"/>
    </mc:Choice>
  </mc:AlternateContent>
  <xr:revisionPtr revIDLastSave="71" documentId="8_{7735773C-A695-46BC-BF00-968CA1412487}" xr6:coauthVersionLast="47" xr6:coauthVersionMax="47" xr10:uidLastSave="{FAABFDC8-8EC0-4026-8F46-5806A867502A}"/>
  <bookViews>
    <workbookView xWindow="-120" yWindow="-120" windowWidth="29040" windowHeight="15840" xr2:uid="{00000000-000D-0000-FFFF-FFFF00000000}"/>
  </bookViews>
  <sheets>
    <sheet name="Solutio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3" l="1"/>
  <c r="B7" i="3"/>
  <c r="J22" i="3"/>
  <c r="I22" i="3"/>
  <c r="H22" i="3"/>
  <c r="G22" i="3"/>
  <c r="F22" i="3"/>
  <c r="J15" i="3"/>
  <c r="I15" i="3"/>
  <c r="H15" i="3"/>
  <c r="G15" i="3"/>
  <c r="F15" i="3"/>
  <c r="B4" i="3"/>
  <c r="G14" i="3" s="1"/>
  <c r="G19" i="3" s="1"/>
  <c r="G6" i="3"/>
  <c r="H6" i="3" s="1"/>
  <c r="G5" i="3"/>
  <c r="H5" i="3" s="1"/>
  <c r="F4" i="3"/>
  <c r="F11" i="3" s="1"/>
  <c r="E7" i="3" s="1"/>
  <c r="E21" i="3" l="1"/>
  <c r="E22" i="3" s="1"/>
  <c r="E24" i="3" s="1"/>
  <c r="H14" i="3"/>
  <c r="H19" i="3" s="1"/>
  <c r="I14" i="3"/>
  <c r="I19" i="3" s="1"/>
  <c r="F14" i="3"/>
  <c r="F19" i="3" s="1"/>
  <c r="J14" i="3"/>
  <c r="J19" i="3" s="1"/>
  <c r="G11" i="3"/>
  <c r="F7" i="3" s="1"/>
  <c r="F21" i="3" s="1"/>
  <c r="H11" i="3"/>
  <c r="G7" i="3" s="1"/>
  <c r="I5" i="3"/>
  <c r="I6" i="3"/>
  <c r="I12" i="3" s="1"/>
  <c r="H12" i="3"/>
  <c r="G12" i="3"/>
  <c r="F12" i="3"/>
  <c r="F13" i="3" s="1"/>
  <c r="F16" i="3" s="1"/>
  <c r="F17" i="3" s="1"/>
  <c r="G21" i="3" l="1"/>
  <c r="G13" i="3"/>
  <c r="G16" i="3" s="1"/>
  <c r="G17" i="3" s="1"/>
  <c r="F18" i="3"/>
  <c r="F24" i="3" s="1"/>
  <c r="J5" i="3"/>
  <c r="J11" i="3" s="1"/>
  <c r="I7" i="3" s="1"/>
  <c r="I11" i="3"/>
  <c r="J6" i="3"/>
  <c r="J12" i="3" s="1"/>
  <c r="H13" i="3"/>
  <c r="H16" i="3" s="1"/>
  <c r="H17" i="3" s="1"/>
  <c r="I13" i="3" l="1"/>
  <c r="I16" i="3" s="1"/>
  <c r="I17" i="3" s="1"/>
  <c r="H7" i="3"/>
  <c r="H21" i="3" s="1"/>
  <c r="J21" i="3"/>
  <c r="G18" i="3"/>
  <c r="G24" i="3" s="1"/>
  <c r="J13" i="3"/>
  <c r="J16" i="3" s="1"/>
  <c r="J17" i="3" s="1"/>
  <c r="H18" i="3"/>
  <c r="I21" i="3" l="1"/>
  <c r="H24" i="3"/>
  <c r="I18" i="3"/>
  <c r="J18" i="3"/>
  <c r="J24" i="3" s="1"/>
  <c r="I24" i="3" l="1"/>
</calcChain>
</file>

<file path=xl/sharedStrings.xml><?xml version="1.0" encoding="utf-8"?>
<sst xmlns="http://schemas.openxmlformats.org/spreadsheetml/2006/main" count="30" uniqueCount="29">
  <si>
    <t>Year 1</t>
  </si>
  <si>
    <t>Year 2</t>
  </si>
  <si>
    <t>Year 3</t>
  </si>
  <si>
    <t>Year 4</t>
  </si>
  <si>
    <t>Year 5</t>
  </si>
  <si>
    <t>Sales</t>
  </si>
  <si>
    <t>Unit Price</t>
  </si>
  <si>
    <t>Unit Costs</t>
  </si>
  <si>
    <t>Gross Profit</t>
  </si>
  <si>
    <t>COGS</t>
  </si>
  <si>
    <t>Total Sales</t>
  </si>
  <si>
    <t>Depreciation</t>
  </si>
  <si>
    <t>EBIT</t>
  </si>
  <si>
    <t>Income Taxes</t>
  </si>
  <si>
    <t>Opp. Cost</t>
  </si>
  <si>
    <t>Unlevered Net Income</t>
  </si>
  <si>
    <t>Year 0</t>
  </si>
  <si>
    <t>(+) Depreciation</t>
  </si>
  <si>
    <t>(-) CAPEX</t>
  </si>
  <si>
    <t>Working Capital Investment</t>
  </si>
  <si>
    <t>Standard Free Cash Flow</t>
  </si>
  <si>
    <t>(-) Change in Working Capital</t>
  </si>
  <si>
    <t>(+) Liquidation of Assets</t>
  </si>
  <si>
    <t>Free Cash Flow</t>
  </si>
  <si>
    <t>Key Inputs</t>
  </si>
  <si>
    <t>Marginal Tax Rate</t>
  </si>
  <si>
    <t>CAPEX Investment</t>
  </si>
  <si>
    <t>Opportunity Cost</t>
  </si>
  <si>
    <t>Liquidation Value (net of taxes)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</si>
</sst>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5" formatCode="_-* #,##0.00_-;\-* #,##0.00_-;_-* &quot;-&quot;??_-;_-@_-"/>
    <numFmt numFmtId="169" formatCode="_-* #,##0_-;\-* #,##0_-;_-* &quot;-&quot;??_-;_-@_-"/>
    <numFmt numFmtId="170" formatCode="&quot;$&quot;#,##0.00"/>
    <numFmt numFmtId="171" formatCode="&quot;$&quot;#,##0"/>
    <numFmt numFmtId="173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165" fontId="0" fillId="0" borderId="0" xfId="1" applyFont="1"/>
    <xf numFmtId="165" fontId="2" fillId="0" borderId="1" xfId="1" applyFont="1" applyBorder="1" applyAlignment="1">
      <alignment horizontal="center"/>
    </xf>
    <xf numFmtId="165" fontId="3" fillId="0" borderId="1" xfId="1" applyFont="1" applyBorder="1" applyAlignment="1">
      <alignment horizontal="center"/>
    </xf>
    <xf numFmtId="165" fontId="2" fillId="2" borderId="1" xfId="1" applyFont="1" applyFill="1" applyBorder="1" applyAlignment="1">
      <alignment horizontal="center"/>
    </xf>
    <xf numFmtId="165" fontId="3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70" fontId="2" fillId="0" borderId="1" xfId="3" applyNumberFormat="1" applyFont="1" applyBorder="1" applyAlignment="1">
      <alignment horizontal="center"/>
    </xf>
    <xf numFmtId="171" fontId="2" fillId="0" borderId="1" xfId="1" applyNumberFormat="1" applyFont="1" applyBorder="1" applyAlignment="1">
      <alignment horizontal="center"/>
    </xf>
    <xf numFmtId="171" fontId="3" fillId="0" borderId="1" xfId="1" applyNumberFormat="1" applyFont="1" applyBorder="1" applyAlignment="1">
      <alignment horizontal="center"/>
    </xf>
    <xf numFmtId="171" fontId="4" fillId="0" borderId="1" xfId="1" applyNumberFormat="1" applyFont="1" applyBorder="1" applyAlignment="1">
      <alignment horizontal="center"/>
    </xf>
    <xf numFmtId="171" fontId="5" fillId="0" borderId="1" xfId="1" applyNumberFormat="1" applyFont="1" applyBorder="1" applyAlignment="1">
      <alignment horizontal="center"/>
    </xf>
    <xf numFmtId="165" fontId="2" fillId="0" borderId="1" xfId="1" applyFont="1" applyBorder="1" applyAlignment="1"/>
    <xf numFmtId="165" fontId="2" fillId="0" borderId="1" xfId="1" applyFont="1" applyBorder="1" applyAlignment="1">
      <alignment horizontal="center" vertical="center"/>
    </xf>
    <xf numFmtId="171" fontId="2" fillId="0" borderId="1" xfId="1" applyNumberFormat="1" applyFont="1" applyBorder="1" applyAlignment="1">
      <alignment horizontal="center" vertical="center"/>
    </xf>
    <xf numFmtId="171" fontId="4" fillId="0" borderId="1" xfId="1" applyNumberFormat="1" applyFont="1" applyBorder="1" applyAlignment="1">
      <alignment horizontal="center" vertical="center"/>
    </xf>
    <xf numFmtId="171" fontId="5" fillId="0" borderId="1" xfId="1" applyNumberFormat="1" applyFont="1" applyBorder="1" applyAlignment="1">
      <alignment horizontal="center" vertical="center"/>
    </xf>
    <xf numFmtId="171" fontId="6" fillId="0" borderId="1" xfId="1" applyNumberFormat="1" applyFont="1" applyBorder="1" applyAlignment="1">
      <alignment horizontal="center"/>
    </xf>
    <xf numFmtId="171" fontId="7" fillId="0" borderId="1" xfId="1" applyNumberFormat="1" applyFont="1" applyBorder="1" applyAlignment="1">
      <alignment horizontal="center"/>
    </xf>
    <xf numFmtId="9" fontId="0" fillId="0" borderId="0" xfId="0" applyNumberFormat="1"/>
    <xf numFmtId="0" fontId="0" fillId="0" borderId="1" xfId="0" applyBorder="1"/>
    <xf numFmtId="9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173" fontId="0" fillId="0" borderId="1" xfId="3" applyNumberFormat="1" applyFont="1" applyBorder="1" applyAlignment="1">
      <alignment horizontal="center"/>
    </xf>
    <xf numFmtId="165" fontId="2" fillId="2" borderId="2" xfId="1" applyFont="1" applyFill="1" applyBorder="1" applyAlignment="1">
      <alignment horizontal="center"/>
    </xf>
    <xf numFmtId="165" fontId="2" fillId="2" borderId="3" xfId="1" applyFont="1" applyFill="1" applyBorder="1" applyAlignment="1">
      <alignment horizontal="center"/>
    </xf>
    <xf numFmtId="0" fontId="0" fillId="0" borderId="1" xfId="0" applyFill="1" applyBorder="1"/>
    <xf numFmtId="44" fontId="0" fillId="0" borderId="1" xfId="3" applyFont="1" applyBorder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6"/>
  <sheetViews>
    <sheetView showGridLines="0" tabSelected="1" topLeftCell="B1" zoomScale="175" zoomScaleNormal="175" workbookViewId="0">
      <selection activeCell="H10" sqref="H10"/>
    </sheetView>
  </sheetViews>
  <sheetFormatPr defaultRowHeight="15" x14ac:dyDescent="0.25"/>
  <cols>
    <col min="1" max="1" width="29.42578125" bestFit="1" customWidth="1"/>
    <col min="2" max="2" width="12.85546875" bestFit="1" customWidth="1"/>
    <col min="3" max="3" width="7" customWidth="1"/>
    <col min="4" max="4" width="32.5703125" style="1" customWidth="1"/>
    <col min="5" max="5" width="12.7109375" style="1" customWidth="1"/>
    <col min="6" max="6" width="13.5703125" style="1" bestFit="1" customWidth="1"/>
    <col min="7" max="9" width="13.5703125" bestFit="1" customWidth="1"/>
    <col min="10" max="10" width="13.28515625" bestFit="1" customWidth="1"/>
    <col min="11" max="11" width="11.85546875" customWidth="1"/>
  </cols>
  <sheetData>
    <row r="2" spans="1:10" x14ac:dyDescent="0.25">
      <c r="A2" s="25" t="s">
        <v>24</v>
      </c>
      <c r="B2" s="26"/>
    </row>
    <row r="3" spans="1:10" x14ac:dyDescent="0.25">
      <c r="A3" s="21" t="s">
        <v>25</v>
      </c>
      <c r="B3" s="22">
        <v>0.34</v>
      </c>
      <c r="C3" s="20"/>
      <c r="D3" s="4"/>
      <c r="E3" s="5" t="s">
        <v>16</v>
      </c>
      <c r="F3" s="5" t="s">
        <v>0</v>
      </c>
      <c r="G3" s="5" t="s">
        <v>1</v>
      </c>
      <c r="H3" s="6" t="s">
        <v>2</v>
      </c>
      <c r="I3" s="6" t="s">
        <v>3</v>
      </c>
      <c r="J3" s="6" t="s">
        <v>4</v>
      </c>
    </row>
    <row r="4" spans="1:10" x14ac:dyDescent="0.25">
      <c r="A4" s="21" t="s">
        <v>11</v>
      </c>
      <c r="B4" s="23">
        <f>1/5</f>
        <v>0.2</v>
      </c>
      <c r="D4" s="2" t="s">
        <v>5</v>
      </c>
      <c r="E4" s="2">
        <v>0</v>
      </c>
      <c r="F4" s="7">
        <f>7000</f>
        <v>7000</v>
      </c>
      <c r="G4" s="7">
        <v>9000</v>
      </c>
      <c r="H4" s="7">
        <v>10000</v>
      </c>
      <c r="I4" s="7">
        <v>11000</v>
      </c>
      <c r="J4" s="7">
        <v>9000</v>
      </c>
    </row>
    <row r="5" spans="1:10" x14ac:dyDescent="0.25">
      <c r="A5" s="21" t="s">
        <v>26</v>
      </c>
      <c r="B5" s="24">
        <v>200000</v>
      </c>
      <c r="D5" s="2" t="s">
        <v>6</v>
      </c>
      <c r="E5" s="2">
        <v>0</v>
      </c>
      <c r="F5" s="8">
        <v>28</v>
      </c>
      <c r="G5" s="8">
        <f>F5*1.04</f>
        <v>29.12</v>
      </c>
      <c r="H5" s="8">
        <f t="shared" ref="H5:J5" si="0">G5*1.04</f>
        <v>30.284800000000001</v>
      </c>
      <c r="I5" s="8">
        <f t="shared" si="0"/>
        <v>31.496192000000001</v>
      </c>
      <c r="J5" s="8">
        <f t="shared" si="0"/>
        <v>32.756039680000001</v>
      </c>
    </row>
    <row r="6" spans="1:10" x14ac:dyDescent="0.25">
      <c r="A6" s="27" t="s">
        <v>27</v>
      </c>
      <c r="B6" s="24">
        <v>-38000</v>
      </c>
      <c r="D6" s="2" t="s">
        <v>7</v>
      </c>
      <c r="E6" s="2">
        <v>0</v>
      </c>
      <c r="F6" s="8">
        <v>14</v>
      </c>
      <c r="G6" s="8">
        <f>F6*1.06</f>
        <v>14.84</v>
      </c>
      <c r="H6" s="8">
        <f t="shared" ref="H6:J6" si="1">G6*1.06</f>
        <v>15.730400000000001</v>
      </c>
      <c r="I6" s="8">
        <f t="shared" si="1"/>
        <v>16.674224000000002</v>
      </c>
      <c r="J6" s="8">
        <f t="shared" si="1"/>
        <v>17.674677440000004</v>
      </c>
    </row>
    <row r="7" spans="1:10" x14ac:dyDescent="0.25">
      <c r="A7" s="27" t="s">
        <v>28</v>
      </c>
      <c r="B7" s="28">
        <f>35000*(1-34%)</f>
        <v>23099.999999999996</v>
      </c>
      <c r="D7" s="2" t="s">
        <v>19</v>
      </c>
      <c r="E7" s="9">
        <f>-F11*10%</f>
        <v>-19600</v>
      </c>
      <c r="F7" s="9">
        <f>-G11*10%</f>
        <v>-26208</v>
      </c>
      <c r="G7" s="9">
        <f>-H11*10%</f>
        <v>-30284.800000000003</v>
      </c>
      <c r="H7" s="9">
        <f>-I11*10%</f>
        <v>-34645.811200000004</v>
      </c>
      <c r="I7" s="9">
        <f>-J11*10%</f>
        <v>-29480.435712000002</v>
      </c>
      <c r="J7" s="9">
        <v>0</v>
      </c>
    </row>
    <row r="8" spans="1:10" x14ac:dyDescent="0.25">
      <c r="D8"/>
      <c r="E8"/>
      <c r="F8"/>
    </row>
    <row r="9" spans="1:10" x14ac:dyDescent="0.25">
      <c r="D9"/>
      <c r="E9"/>
      <c r="F9"/>
    </row>
    <row r="10" spans="1:10" x14ac:dyDescent="0.25">
      <c r="D10"/>
      <c r="E10"/>
      <c r="F10"/>
    </row>
    <row r="11" spans="1:10" x14ac:dyDescent="0.25">
      <c r="D11" s="2" t="s">
        <v>10</v>
      </c>
      <c r="E11" s="2">
        <v>0</v>
      </c>
      <c r="F11" s="9">
        <f>F4*F5</f>
        <v>196000</v>
      </c>
      <c r="G11" s="9">
        <f t="shared" ref="G11:J11" si="2">G4*G5</f>
        <v>262080</v>
      </c>
      <c r="H11" s="9">
        <f t="shared" si="2"/>
        <v>302848</v>
      </c>
      <c r="I11" s="9">
        <f t="shared" si="2"/>
        <v>346458.11200000002</v>
      </c>
      <c r="J11" s="9">
        <f t="shared" si="2"/>
        <v>294804.35712</v>
      </c>
    </row>
    <row r="12" spans="1:10" x14ac:dyDescent="0.25">
      <c r="D12" s="2" t="s">
        <v>9</v>
      </c>
      <c r="E12" s="2">
        <v>0</v>
      </c>
      <c r="F12" s="9">
        <f>-F6*F4</f>
        <v>-98000</v>
      </c>
      <c r="G12" s="9">
        <f t="shared" ref="G12:J12" si="3">-G6*G4</f>
        <v>-133560</v>
      </c>
      <c r="H12" s="9">
        <f t="shared" si="3"/>
        <v>-157304</v>
      </c>
      <c r="I12" s="9">
        <f t="shared" si="3"/>
        <v>-183416.46400000004</v>
      </c>
      <c r="J12" s="9">
        <f t="shared" si="3"/>
        <v>-159072.09696000002</v>
      </c>
    </row>
    <row r="13" spans="1:10" x14ac:dyDescent="0.25">
      <c r="D13" s="3" t="s">
        <v>8</v>
      </c>
      <c r="E13" s="2">
        <v>0</v>
      </c>
      <c r="F13" s="10">
        <f>SUM(F11:F12)</f>
        <v>98000</v>
      </c>
      <c r="G13" s="10">
        <f t="shared" ref="G13:J13" si="4">SUM(G11:G12)</f>
        <v>128520</v>
      </c>
      <c r="H13" s="10">
        <f t="shared" si="4"/>
        <v>145544</v>
      </c>
      <c r="I13" s="10">
        <f t="shared" si="4"/>
        <v>163041.64799999999</v>
      </c>
      <c r="J13" s="10">
        <f t="shared" si="4"/>
        <v>135732.26015999998</v>
      </c>
    </row>
    <row r="14" spans="1:10" x14ac:dyDescent="0.25">
      <c r="D14" s="2" t="s">
        <v>11</v>
      </c>
      <c r="E14" s="2">
        <v>0</v>
      </c>
      <c r="F14" s="9">
        <f>-$B$5*$B$4</f>
        <v>-40000</v>
      </c>
      <c r="G14" s="9">
        <f t="shared" ref="G14:J14" si="5">-$B$5*$B$4</f>
        <v>-40000</v>
      </c>
      <c r="H14" s="9">
        <f t="shared" si="5"/>
        <v>-40000</v>
      </c>
      <c r="I14" s="9">
        <f t="shared" si="5"/>
        <v>-40000</v>
      </c>
      <c r="J14" s="9">
        <f t="shared" si="5"/>
        <v>-40000</v>
      </c>
    </row>
    <row r="15" spans="1:10" x14ac:dyDescent="0.25">
      <c r="D15" s="2" t="s">
        <v>14</v>
      </c>
      <c r="E15" s="2">
        <v>0</v>
      </c>
      <c r="F15" s="9">
        <f>$B$6</f>
        <v>-38000</v>
      </c>
      <c r="G15" s="9">
        <f t="shared" ref="G15:J15" si="6">$B$6</f>
        <v>-38000</v>
      </c>
      <c r="H15" s="9">
        <f t="shared" si="6"/>
        <v>-38000</v>
      </c>
      <c r="I15" s="9">
        <f t="shared" si="6"/>
        <v>-38000</v>
      </c>
      <c r="J15" s="9">
        <f t="shared" si="6"/>
        <v>-38000</v>
      </c>
    </row>
    <row r="16" spans="1:10" x14ac:dyDescent="0.25">
      <c r="D16" s="3" t="s">
        <v>12</v>
      </c>
      <c r="E16" s="2">
        <v>0</v>
      </c>
      <c r="F16" s="10">
        <f>SUM(F13:F15)</f>
        <v>20000</v>
      </c>
      <c r="G16" s="10">
        <f t="shared" ref="G16:J16" si="7">SUM(G13:G15)</f>
        <v>50520</v>
      </c>
      <c r="H16" s="10">
        <f t="shared" si="7"/>
        <v>67544</v>
      </c>
      <c r="I16" s="10">
        <f t="shared" si="7"/>
        <v>85041.647999999986</v>
      </c>
      <c r="J16" s="10">
        <f t="shared" si="7"/>
        <v>57732.260159999976</v>
      </c>
    </row>
    <row r="17" spans="4:10" x14ac:dyDescent="0.25">
      <c r="D17" s="2" t="s">
        <v>13</v>
      </c>
      <c r="E17" s="2">
        <v>0</v>
      </c>
      <c r="F17" s="9">
        <f>-F16*34%</f>
        <v>-6800.0000000000009</v>
      </c>
      <c r="G17" s="9">
        <f t="shared" ref="G17:J17" si="8">-G16*34%</f>
        <v>-17176.800000000003</v>
      </c>
      <c r="H17" s="9">
        <f t="shared" si="8"/>
        <v>-22964.960000000003</v>
      </c>
      <c r="I17" s="9">
        <f t="shared" si="8"/>
        <v>-28914.160319999999</v>
      </c>
      <c r="J17" s="9">
        <f t="shared" si="8"/>
        <v>-19628.968454399994</v>
      </c>
    </row>
    <row r="18" spans="4:10" x14ac:dyDescent="0.25">
      <c r="D18" s="3" t="s">
        <v>15</v>
      </c>
      <c r="E18" s="13">
        <v>0</v>
      </c>
      <c r="F18" s="10">
        <f>SUM(F16:F17)</f>
        <v>13200</v>
      </c>
      <c r="G18" s="10">
        <f t="shared" ref="G18:J18" si="9">SUM(G16:G17)</f>
        <v>33343.199999999997</v>
      </c>
      <c r="H18" s="10">
        <f t="shared" si="9"/>
        <v>44579.039999999994</v>
      </c>
      <c r="I18" s="10">
        <f t="shared" si="9"/>
        <v>56127.487679999991</v>
      </c>
      <c r="J18" s="10">
        <f t="shared" si="9"/>
        <v>38103.291705599986</v>
      </c>
    </row>
    <row r="19" spans="4:10" x14ac:dyDescent="0.25">
      <c r="D19" s="2" t="s">
        <v>17</v>
      </c>
      <c r="E19" s="13">
        <v>0</v>
      </c>
      <c r="F19" s="12">
        <f>-F14</f>
        <v>40000</v>
      </c>
      <c r="G19" s="12">
        <f t="shared" ref="G19:J19" si="10">-G14</f>
        <v>40000</v>
      </c>
      <c r="H19" s="12">
        <f t="shared" si="10"/>
        <v>40000</v>
      </c>
      <c r="I19" s="12">
        <f t="shared" si="10"/>
        <v>40000</v>
      </c>
      <c r="J19" s="12">
        <f t="shared" si="10"/>
        <v>40000</v>
      </c>
    </row>
    <row r="20" spans="4:10" x14ac:dyDescent="0.25">
      <c r="D20" s="2" t="s">
        <v>18</v>
      </c>
      <c r="E20" s="11">
        <v>-200000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4:10" x14ac:dyDescent="0.25">
      <c r="D21" s="14" t="s">
        <v>21</v>
      </c>
      <c r="E21" s="16">
        <f>E7</f>
        <v>-19600</v>
      </c>
      <c r="F21" s="16">
        <f>F7-E7</f>
        <v>-6608</v>
      </c>
      <c r="G21" s="16">
        <f>G7-F7</f>
        <v>-4076.8000000000029</v>
      </c>
      <c r="H21" s="16">
        <f>H7-G7</f>
        <v>-4361.0112000000008</v>
      </c>
      <c r="I21" s="17">
        <f>I7-H7</f>
        <v>5165.3754880000015</v>
      </c>
      <c r="J21" s="17">
        <f>J7-I7</f>
        <v>29480.435712000002</v>
      </c>
    </row>
    <row r="22" spans="4:10" x14ac:dyDescent="0.25">
      <c r="D22" s="3" t="s">
        <v>20</v>
      </c>
      <c r="E22" s="18">
        <f>SUM(E18:E21)</f>
        <v>-219600</v>
      </c>
      <c r="F22" s="19">
        <f t="shared" ref="F22:J22" si="11">SUM(F18:F21)</f>
        <v>46592</v>
      </c>
      <c r="G22" s="19">
        <f t="shared" si="11"/>
        <v>69266.399999999994</v>
      </c>
      <c r="H22" s="19">
        <f t="shared" si="11"/>
        <v>80218.0288</v>
      </c>
      <c r="I22" s="19">
        <f t="shared" si="11"/>
        <v>101292.863168</v>
      </c>
      <c r="J22" s="19">
        <f t="shared" si="11"/>
        <v>107583.72741759999</v>
      </c>
    </row>
    <row r="23" spans="4:10" x14ac:dyDescent="0.25">
      <c r="D23" s="14" t="s">
        <v>22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7">
        <f>B7</f>
        <v>23099.999999999996</v>
      </c>
    </row>
    <row r="24" spans="4:10" x14ac:dyDescent="0.25">
      <c r="D24" s="3" t="s">
        <v>23</v>
      </c>
      <c r="E24" s="18">
        <f>SUM(E22:E23)</f>
        <v>-219600</v>
      </c>
      <c r="F24" s="19">
        <f t="shared" ref="F24:J24" si="12">SUM(F22:F23)</f>
        <v>46592</v>
      </c>
      <c r="G24" s="19">
        <f t="shared" si="12"/>
        <v>69266.399999999994</v>
      </c>
      <c r="H24" s="19">
        <f t="shared" si="12"/>
        <v>80218.0288</v>
      </c>
      <c r="I24" s="19">
        <f t="shared" si="12"/>
        <v>101292.863168</v>
      </c>
      <c r="J24" s="19">
        <f t="shared" si="12"/>
        <v>130683.72741759999</v>
      </c>
    </row>
    <row r="25" spans="4:10" x14ac:dyDescent="0.25">
      <c r="F25"/>
    </row>
    <row r="26" spans="4:10" x14ac:dyDescent="0.25">
      <c r="G26" s="1"/>
      <c r="H26" s="1"/>
      <c r="I26" s="1"/>
      <c r="J26" s="1"/>
    </row>
  </sheetData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CORREIA</dc:creator>
  <cp:lastModifiedBy>Lucas Macoris</cp:lastModifiedBy>
  <dcterms:created xsi:type="dcterms:W3CDTF">2020-08-21T12:07:15Z</dcterms:created>
  <dcterms:modified xsi:type="dcterms:W3CDTF">2024-03-13T17:44:19Z</dcterms:modified>
</cp:coreProperties>
</file>