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gvbr-my.sharepoint.com/personal/lucas_macoris_fgv_br/Documents/Personal/Financial Management - 2024S1/Lecture 16 - Valuation with Leverage/Exercises/"/>
    </mc:Choice>
  </mc:AlternateContent>
  <xr:revisionPtr revIDLastSave="1" documentId="13_ncr:1_{610258DE-9880-4649-90CC-672ED227DCB7}" xr6:coauthVersionLast="47" xr6:coauthVersionMax="47" xr10:uidLastSave="{F593DD9B-3338-4BAF-90E0-5E41FAD75BDF}"/>
  <bookViews>
    <workbookView xWindow="-120" yWindow="-120" windowWidth="29040" windowHeight="15840" xr2:uid="{4D1F704F-2E46-412D-83A3-814B9A2CBC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2" i="1" l="1"/>
  <c r="H83" i="1" s="1"/>
  <c r="G82" i="1"/>
  <c r="G83" i="1" s="1"/>
  <c r="F82" i="1"/>
  <c r="F83" i="1" s="1"/>
  <c r="E82" i="1"/>
  <c r="E83" i="1" s="1"/>
  <c r="H62" i="1"/>
  <c r="K45" i="1"/>
  <c r="K42" i="1" s="1"/>
  <c r="D42" i="1"/>
  <c r="D46" i="1"/>
  <c r="G22" i="1"/>
  <c r="B32" i="1" s="1"/>
  <c r="B33" i="1" s="1"/>
  <c r="E31" i="1" s="1"/>
  <c r="G60" i="1" s="1"/>
  <c r="G62" i="1" s="1"/>
  <c r="G19" i="1"/>
  <c r="D22" i="1"/>
  <c r="D19" i="1"/>
  <c r="H7" i="1"/>
  <c r="H10" i="1" s="1"/>
  <c r="G7" i="1"/>
  <c r="G10" i="1" s="1"/>
  <c r="F7" i="1"/>
  <c r="F10" i="1" s="1"/>
  <c r="E7" i="1"/>
  <c r="E10" i="1" s="1"/>
  <c r="D7" i="1"/>
  <c r="D10" i="1" s="1"/>
  <c r="D11" i="1" s="1"/>
  <c r="D12" i="1" s="1"/>
  <c r="D16" i="1" s="1"/>
  <c r="F74" i="1" l="1"/>
  <c r="D60" i="1"/>
  <c r="D62" i="1" s="1"/>
  <c r="F60" i="1"/>
  <c r="F62" i="1" s="1"/>
  <c r="E60" i="1"/>
  <c r="E62" i="1" s="1"/>
  <c r="G11" i="1"/>
  <c r="G12" i="1" s="1"/>
  <c r="G16" i="1" s="1"/>
  <c r="H11" i="1"/>
  <c r="H12" i="1" s="1"/>
  <c r="H16" i="1" s="1"/>
  <c r="E11" i="1"/>
  <c r="E12" i="1" s="1"/>
  <c r="E16" i="1" s="1"/>
  <c r="F11" i="1"/>
  <c r="F12" i="1" s="1"/>
  <c r="F16" i="1" s="1"/>
  <c r="E76" i="1" l="1"/>
  <c r="D84" i="1"/>
  <c r="E38" i="1"/>
  <c r="E87" i="1" l="1"/>
  <c r="G45" i="1"/>
  <c r="G42" i="1" s="1"/>
  <c r="G48" i="1"/>
  <c r="G47" i="1" s="1"/>
  <c r="G46" i="1" s="1"/>
  <c r="K47" i="1" l="1"/>
  <c r="K48" i="1"/>
  <c r="K46" i="1" l="1"/>
</calcChain>
</file>

<file path=xl/sharedStrings.xml><?xml version="1.0" encoding="utf-8"?>
<sst xmlns="http://schemas.openxmlformats.org/spreadsheetml/2006/main" count="104" uniqueCount="60">
  <si>
    <t>Debt</t>
  </si>
  <si>
    <t>Equity</t>
  </si>
  <si>
    <t>Year 0</t>
  </si>
  <si>
    <t>Year 1</t>
  </si>
  <si>
    <t>Year 2</t>
  </si>
  <si>
    <t>Year 3</t>
  </si>
  <si>
    <t>Year 4</t>
  </si>
  <si>
    <t>Sales</t>
  </si>
  <si>
    <t>COGS</t>
  </si>
  <si>
    <t>Gross Profit</t>
  </si>
  <si>
    <t>Op. Expenses</t>
  </si>
  <si>
    <t>Depreciation</t>
  </si>
  <si>
    <t>EBIT</t>
  </si>
  <si>
    <t>Income Tax (25%)</t>
  </si>
  <si>
    <t>Unlevered Net Income</t>
  </si>
  <si>
    <t>(+) Depreciation</t>
  </si>
  <si>
    <t>(+-) NWC</t>
  </si>
  <si>
    <t>(+-) CAPEX</t>
  </si>
  <si>
    <t>(=) Free Cash Flow</t>
  </si>
  <si>
    <t>Exercise 1: Calculating the WACC</t>
  </si>
  <si>
    <t>r_e</t>
  </si>
  <si>
    <t>r_d</t>
  </si>
  <si>
    <t>Assets</t>
  </si>
  <si>
    <t>Cash</t>
  </si>
  <si>
    <t>Op. Assets</t>
  </si>
  <si>
    <t>Liabilities</t>
  </si>
  <si>
    <t>Balance Sheet</t>
  </si>
  <si>
    <t>Cost of Capital</t>
  </si>
  <si>
    <t>D/(D+E)</t>
  </si>
  <si>
    <t>E(D+E)</t>
  </si>
  <si>
    <t>Balance Sheet - Net Debt</t>
  </si>
  <si>
    <t>WACC</t>
  </si>
  <si>
    <t>Tax Rate</t>
  </si>
  <si>
    <t>Exercise 2: Implementing a constant debt-to-equity ratio</t>
  </si>
  <si>
    <t>The value of the project's future cash flows is:</t>
  </si>
  <si>
    <t>Because of that, our Balance Sheet, after incorporating the project, will be:</t>
  </si>
  <si>
    <t>RFX Project</t>
  </si>
  <si>
    <t>Note that the project requires only 29MM. As we've issued 35.5 in debt, we can pay 35.5-29 = 6.3 in dividends for shareholders.</t>
  </si>
  <si>
    <t xml:space="preserve">Therefore, the gain for the shareholders is: 1) the gain in market value (35.4) + dividends (6.3) = 41.73, the value of the cash-flows </t>
  </si>
  <si>
    <t>Over time, we can compute the firm's debt capacity - i.e, how much the firm needs to add in Debt to maintain the same debt-equity ratio:</t>
  </si>
  <si>
    <t>Gains</t>
  </si>
  <si>
    <t>Debt Capacity</t>
  </si>
  <si>
    <t>Exercise 3: APV</t>
  </si>
  <si>
    <t>Step 1: calculate the unlevered cost of capital, r_U</t>
  </si>
  <si>
    <t>r_u = % of Equity x r_e + % of Debt x r_d</t>
  </si>
  <si>
    <t>Step 2: calculate the value of the unlevered firm (of project)</t>
  </si>
  <si>
    <t>V^U = sum of FCF/(1+r_u)</t>
  </si>
  <si>
    <t>Step 3: knowing the exact value of debt in each given year, calculate the interest tax shield and sum up to present value:</t>
  </si>
  <si>
    <t>Interest Expenses (t+1)</t>
  </si>
  <si>
    <t>Tax Shield</t>
  </si>
  <si>
    <t>NPV of Tax Shield</t>
  </si>
  <si>
    <t>Step 4: sum them up</t>
  </si>
  <si>
    <t>V^L=V^U + PV(Tax-Shield)</t>
  </si>
  <si>
    <t>same value as of WACC!</t>
  </si>
  <si>
    <t>To maintain the same debt-to-equity ratio, the company needs to increase debt by 50% x 70.73 = 35.625. This financing plan maintaints 50% debt, 50% equity ratio,  The market value of Avco’s equity increases by 335.365 - 300 = $35.365 million.</t>
  </si>
  <si>
    <t>In Year 0: we need to finance the project with $35.4 debt, $35.4 equity</t>
  </si>
  <si>
    <t>In Year 1: the estimated gains (from Year 2 up to Year 4), at present value in Year 1, is 54.9. Therefore, the amount of debt needed is only 27.4.</t>
  </si>
  <si>
    <t>In Year 2: the estimated gains (from Year 3 up to Year 4), at present value in Year 2, is 37.8. Therefore, the amount of debt needed is only 18.9</t>
  </si>
  <si>
    <t>In Year 3: the estimated gains (from Year 4), at present value in Year 3, is 19.6. Therefore, the amount of debt needed is only 9.8.</t>
  </si>
  <si>
    <t>In Year 4: the estimated gains are zero, since the project came to an end. Therefore, there will be no more market-value impacts, so debt capacity is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</si>
</sst>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5" formatCode="&quot;$&quot;#,##0.00"/>
    <numFmt numFmtId="166" formatCode="&quot;$&quot;#,##0.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44" fontId="0" fillId="0" borderId="0" xfId="1" applyFont="1"/>
    <xf numFmtId="44" fontId="0" fillId="0" borderId="0" xfId="0" applyNumberFormat="1"/>
    <xf numFmtId="9" fontId="0" fillId="0" borderId="0" xfId="2" applyFont="1"/>
    <xf numFmtId="166" fontId="0" fillId="0" borderId="0" xfId="1" applyNumberFormat="1" applyFont="1" applyAlignment="1">
      <alignment horizontal="center"/>
    </xf>
    <xf numFmtId="0" fontId="3" fillId="0" borderId="0" xfId="0" applyFont="1"/>
    <xf numFmtId="166" fontId="3" fillId="0" borderId="0" xfId="1" applyNumberFormat="1" applyFont="1" applyAlignment="1">
      <alignment horizontal="center"/>
    </xf>
    <xf numFmtId="0" fontId="0" fillId="0" borderId="1" xfId="0" applyBorder="1"/>
    <xf numFmtId="166" fontId="0" fillId="0" borderId="1" xfId="1" applyNumberFormat="1" applyFont="1" applyBorder="1" applyAlignment="1">
      <alignment horizontal="center"/>
    </xf>
    <xf numFmtId="166" fontId="3" fillId="0" borderId="1" xfId="1" applyNumberFormat="1" applyFont="1" applyBorder="1" applyAlignment="1">
      <alignment horizontal="center"/>
    </xf>
    <xf numFmtId="0" fontId="3" fillId="0" borderId="1" xfId="0" applyFont="1" applyBorder="1"/>
    <xf numFmtId="0" fontId="0" fillId="0" borderId="2" xfId="0" applyBorder="1"/>
    <xf numFmtId="166" fontId="0" fillId="0" borderId="2" xfId="1" applyNumberFormat="1" applyFont="1" applyBorder="1" applyAlignment="1">
      <alignment horizontal="center"/>
    </xf>
    <xf numFmtId="0" fontId="0" fillId="2" borderId="0" xfId="0" applyFill="1"/>
    <xf numFmtId="0" fontId="3" fillId="0" borderId="2" xfId="0" applyFont="1" applyBorder="1"/>
    <xf numFmtId="166" fontId="0" fillId="0" borderId="0" xfId="1" applyNumberFormat="1" applyFont="1" applyBorder="1" applyAlignment="1">
      <alignment horizontal="center"/>
    </xf>
    <xf numFmtId="166" fontId="3" fillId="0" borderId="2" xfId="1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6" fontId="1" fillId="0" borderId="0" xfId="1" applyNumberFormat="1" applyFont="1" applyAlignment="1">
      <alignment horizontal="center"/>
    </xf>
    <xf numFmtId="9" fontId="1" fillId="0" borderId="0" xfId="2" applyFont="1" applyAlignment="1">
      <alignment horizontal="center"/>
    </xf>
    <xf numFmtId="9" fontId="0" fillId="0" borderId="0" xfId="0" applyNumberFormat="1"/>
    <xf numFmtId="10" fontId="0" fillId="0" borderId="0" xfId="0" applyNumberFormat="1"/>
    <xf numFmtId="165" fontId="0" fillId="0" borderId="0" xfId="0" applyNumberFormat="1"/>
    <xf numFmtId="166" fontId="2" fillId="0" borderId="0" xfId="1" applyNumberFormat="1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9" fontId="0" fillId="0" borderId="0" xfId="2" applyFont="1" applyBorder="1" applyAlignment="1">
      <alignment horizontal="center"/>
    </xf>
    <xf numFmtId="165" fontId="0" fillId="0" borderId="0" xfId="0" applyNumberFormat="1" applyAlignment="1">
      <alignment horizontal="center"/>
    </xf>
    <xf numFmtId="8" fontId="0" fillId="0" borderId="0" xfId="0" applyNumberFormat="1"/>
    <xf numFmtId="165" fontId="0" fillId="2" borderId="0" xfId="0" applyNumberFormat="1" applyFill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left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20</xdr:row>
      <xdr:rowOff>114300</xdr:rowOff>
    </xdr:from>
    <xdr:to>
      <xdr:col>4</xdr:col>
      <xdr:colOff>504825</xdr:colOff>
      <xdr:row>20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1AEC11F-A785-7440-A341-6717DF9F3F4D}"/>
            </a:ext>
          </a:extLst>
        </xdr:cNvPr>
        <xdr:cNvCxnSpPr/>
      </xdr:nvCxnSpPr>
      <xdr:spPr>
        <a:xfrm>
          <a:off x="3267075" y="3543300"/>
          <a:ext cx="4286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228600</xdr:colOff>
      <xdr:row>30</xdr:row>
      <xdr:rowOff>114300</xdr:rowOff>
    </xdr:from>
    <xdr:to>
      <xdr:col>2</xdr:col>
      <xdr:colOff>657225</xdr:colOff>
      <xdr:row>30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F8F1C16-FA3A-4EFA-B57D-5C3464C600EF}"/>
            </a:ext>
          </a:extLst>
        </xdr:cNvPr>
        <xdr:cNvCxnSpPr/>
      </xdr:nvCxnSpPr>
      <xdr:spPr>
        <a:xfrm>
          <a:off x="1447800" y="5448300"/>
          <a:ext cx="4286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142875</xdr:colOff>
      <xdr:row>43</xdr:row>
      <xdr:rowOff>123825</xdr:rowOff>
    </xdr:from>
    <xdr:to>
      <xdr:col>4</xdr:col>
      <xdr:colOff>571500</xdr:colOff>
      <xdr:row>43</xdr:row>
      <xdr:rowOff>123825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F1D1921-183C-4DBD-8252-497C4AEC0968}"/>
            </a:ext>
          </a:extLst>
        </xdr:cNvPr>
        <xdr:cNvCxnSpPr/>
      </xdr:nvCxnSpPr>
      <xdr:spPr>
        <a:xfrm>
          <a:off x="3333750" y="7934325"/>
          <a:ext cx="4286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43</xdr:row>
      <xdr:rowOff>0</xdr:rowOff>
    </xdr:from>
    <xdr:to>
      <xdr:col>8</xdr:col>
      <xdr:colOff>428625</xdr:colOff>
      <xdr:row>43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11D689B-5346-441A-9E8E-22312FB99B65}"/>
            </a:ext>
          </a:extLst>
        </xdr:cNvPr>
        <xdr:cNvCxnSpPr/>
      </xdr:nvCxnSpPr>
      <xdr:spPr>
        <a:xfrm>
          <a:off x="6105525" y="7810500"/>
          <a:ext cx="4286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8D498-8581-489C-9049-BA85B588F346}">
  <dimension ref="A4:L89"/>
  <sheetViews>
    <sheetView showGridLines="0" tabSelected="1" topLeftCell="A64" workbookViewId="0">
      <selection activeCell="J100" sqref="J100"/>
    </sheetView>
  </sheetViews>
  <sheetFormatPr defaultRowHeight="15" x14ac:dyDescent="0.25"/>
  <cols>
    <col min="3" max="3" width="20.42578125" bestFit="1" customWidth="1"/>
    <col min="5" max="5" width="10" bestFit="1" customWidth="1"/>
    <col min="6" max="7" width="12.28515625" customWidth="1"/>
    <col min="10" max="11" width="13.28515625" customWidth="1"/>
  </cols>
  <sheetData>
    <row r="4" spans="3:8" x14ac:dyDescent="0.25">
      <c r="C4" s="7"/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</row>
    <row r="5" spans="3:8" x14ac:dyDescent="0.25">
      <c r="C5" t="s">
        <v>7</v>
      </c>
      <c r="D5" s="4">
        <v>0</v>
      </c>
      <c r="E5" s="4">
        <v>60</v>
      </c>
      <c r="F5" s="4">
        <v>60</v>
      </c>
      <c r="G5" s="4">
        <v>60</v>
      </c>
      <c r="H5" s="4">
        <v>60</v>
      </c>
    </row>
    <row r="6" spans="3:8" x14ac:dyDescent="0.25">
      <c r="C6" s="7" t="s">
        <v>8</v>
      </c>
      <c r="D6" s="8">
        <v>0</v>
      </c>
      <c r="E6" s="8">
        <v>25</v>
      </c>
      <c r="F6" s="8">
        <v>25</v>
      </c>
      <c r="G6" s="8">
        <v>25</v>
      </c>
      <c r="H6" s="8">
        <v>25</v>
      </c>
    </row>
    <row r="7" spans="3:8" x14ac:dyDescent="0.25">
      <c r="C7" s="5" t="s">
        <v>9</v>
      </c>
      <c r="D7" s="6">
        <f>D5-D6</f>
        <v>0</v>
      </c>
      <c r="E7" s="6">
        <f t="shared" ref="E7:H7" si="0">E5-E6</f>
        <v>35</v>
      </c>
      <c r="F7" s="6">
        <f t="shared" si="0"/>
        <v>35</v>
      </c>
      <c r="G7" s="6">
        <f t="shared" si="0"/>
        <v>35</v>
      </c>
      <c r="H7" s="6">
        <f t="shared" si="0"/>
        <v>35</v>
      </c>
    </row>
    <row r="8" spans="3:8" x14ac:dyDescent="0.25">
      <c r="C8" t="s">
        <v>10</v>
      </c>
      <c r="D8" s="4">
        <v>-6.67</v>
      </c>
      <c r="E8" s="4">
        <v>-9</v>
      </c>
      <c r="F8" s="4">
        <v>-9</v>
      </c>
      <c r="G8" s="4">
        <v>-9</v>
      </c>
      <c r="H8" s="4">
        <v>-9</v>
      </c>
    </row>
    <row r="9" spans="3:8" x14ac:dyDescent="0.25">
      <c r="C9" s="7" t="s">
        <v>11</v>
      </c>
      <c r="D9" s="8">
        <v>0</v>
      </c>
      <c r="E9" s="8">
        <v>-6</v>
      </c>
      <c r="F9" s="8">
        <v>-6</v>
      </c>
      <c r="G9" s="8">
        <v>-6</v>
      </c>
      <c r="H9" s="8">
        <v>-6</v>
      </c>
    </row>
    <row r="10" spans="3:8" x14ac:dyDescent="0.25">
      <c r="C10" s="10" t="s">
        <v>12</v>
      </c>
      <c r="D10" s="9">
        <f>SUM(D7:D9)</f>
        <v>-6.67</v>
      </c>
      <c r="E10" s="9">
        <f t="shared" ref="E10:H10" si="1">SUM(E7:E9)</f>
        <v>20</v>
      </c>
      <c r="F10" s="9">
        <f t="shared" si="1"/>
        <v>20</v>
      </c>
      <c r="G10" s="9">
        <f t="shared" si="1"/>
        <v>20</v>
      </c>
      <c r="H10" s="9">
        <f t="shared" si="1"/>
        <v>20</v>
      </c>
    </row>
    <row r="11" spans="3:8" x14ac:dyDescent="0.25">
      <c r="C11" s="11" t="s">
        <v>13</v>
      </c>
      <c r="D11" s="12">
        <f>-D10*25%</f>
        <v>1.6675</v>
      </c>
      <c r="E11" s="12">
        <f t="shared" ref="E11:H11" si="2">-E10*25%</f>
        <v>-5</v>
      </c>
      <c r="F11" s="12">
        <f t="shared" si="2"/>
        <v>-5</v>
      </c>
      <c r="G11" s="12">
        <f t="shared" si="2"/>
        <v>-5</v>
      </c>
      <c r="H11" s="12">
        <f t="shared" si="2"/>
        <v>-5</v>
      </c>
    </row>
    <row r="12" spans="3:8" x14ac:dyDescent="0.25">
      <c r="C12" s="10" t="s">
        <v>14</v>
      </c>
      <c r="D12" s="9">
        <f>SUM(D10:D11)</f>
        <v>-5.0024999999999995</v>
      </c>
      <c r="E12" s="9">
        <f t="shared" ref="E12:H12" si="3">SUM(E10:E11)</f>
        <v>15</v>
      </c>
      <c r="F12" s="9">
        <f t="shared" si="3"/>
        <v>15</v>
      </c>
      <c r="G12" s="9">
        <f t="shared" si="3"/>
        <v>15</v>
      </c>
      <c r="H12" s="9">
        <f t="shared" si="3"/>
        <v>15</v>
      </c>
    </row>
    <row r="13" spans="3:8" x14ac:dyDescent="0.25">
      <c r="C13" t="s">
        <v>15</v>
      </c>
      <c r="D13" s="4">
        <v>0</v>
      </c>
      <c r="E13" s="4">
        <v>6</v>
      </c>
      <c r="F13" s="4">
        <v>6</v>
      </c>
      <c r="G13" s="4">
        <v>6</v>
      </c>
      <c r="H13" s="4">
        <v>6</v>
      </c>
    </row>
    <row r="14" spans="3:8" x14ac:dyDescent="0.25">
      <c r="C14" t="s">
        <v>17</v>
      </c>
      <c r="D14" s="4">
        <v>-24</v>
      </c>
      <c r="E14" s="4">
        <v>0</v>
      </c>
      <c r="F14" s="4">
        <v>0</v>
      </c>
      <c r="G14" s="4">
        <v>0</v>
      </c>
      <c r="H14" s="4">
        <v>0</v>
      </c>
    </row>
    <row r="15" spans="3:8" x14ac:dyDescent="0.25">
      <c r="C15" t="s">
        <v>16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</row>
    <row r="16" spans="3:8" x14ac:dyDescent="0.25">
      <c r="C16" s="5" t="s">
        <v>18</v>
      </c>
      <c r="D16" s="6">
        <f>SUM(D12:D15)</f>
        <v>-29.002499999999998</v>
      </c>
      <c r="E16" s="6">
        <f t="shared" ref="E16:H16" si="4">SUM(E12:E15)</f>
        <v>21</v>
      </c>
      <c r="F16" s="6">
        <f t="shared" si="4"/>
        <v>21</v>
      </c>
      <c r="G16" s="6">
        <f t="shared" si="4"/>
        <v>21</v>
      </c>
      <c r="H16" s="6">
        <f t="shared" si="4"/>
        <v>21</v>
      </c>
    </row>
    <row r="17" spans="1:11" x14ac:dyDescent="0.25">
      <c r="C17" s="5"/>
      <c r="D17" s="6"/>
      <c r="E17" s="6"/>
      <c r="F17" s="6"/>
      <c r="G17" s="6"/>
      <c r="H17" s="6"/>
    </row>
    <row r="18" spans="1:11" x14ac:dyDescent="0.25">
      <c r="C18" s="29" t="s">
        <v>26</v>
      </c>
      <c r="D18" s="29"/>
      <c r="E18" s="6"/>
      <c r="F18" s="29" t="s">
        <v>30</v>
      </c>
      <c r="G18" s="29"/>
      <c r="H18" s="6"/>
      <c r="J18" s="29" t="s">
        <v>27</v>
      </c>
      <c r="K18" s="29"/>
    </row>
    <row r="19" spans="1:11" x14ac:dyDescent="0.25">
      <c r="C19" s="14" t="s">
        <v>22</v>
      </c>
      <c r="D19" s="16">
        <f>SUM(D20:D21)</f>
        <v>620</v>
      </c>
      <c r="E19" s="6"/>
      <c r="F19" s="14" t="s">
        <v>22</v>
      </c>
      <c r="G19" s="16">
        <f>SUM(G20:G21)</f>
        <v>600</v>
      </c>
      <c r="H19" s="6"/>
      <c r="J19" s="18" t="s">
        <v>1</v>
      </c>
      <c r="K19" s="19">
        <v>0.1</v>
      </c>
    </row>
    <row r="20" spans="1:11" x14ac:dyDescent="0.25">
      <c r="C20" t="s">
        <v>23</v>
      </c>
      <c r="D20" s="15">
        <v>20</v>
      </c>
      <c r="E20" s="6"/>
      <c r="F20" t="s">
        <v>23</v>
      </c>
      <c r="G20" s="15">
        <v>0</v>
      </c>
      <c r="H20" s="6"/>
      <c r="J20" s="18" t="s">
        <v>0</v>
      </c>
      <c r="K20" s="19">
        <v>0.06</v>
      </c>
    </row>
    <row r="21" spans="1:11" x14ac:dyDescent="0.25">
      <c r="C21" s="7" t="s">
        <v>24</v>
      </c>
      <c r="D21" s="8">
        <v>600</v>
      </c>
      <c r="E21" s="6"/>
      <c r="F21" s="7" t="s">
        <v>24</v>
      </c>
      <c r="G21" s="8">
        <v>600</v>
      </c>
      <c r="H21" s="6"/>
      <c r="J21" s="7"/>
      <c r="K21" s="7"/>
    </row>
    <row r="22" spans="1:11" x14ac:dyDescent="0.25">
      <c r="C22" s="14" t="s">
        <v>25</v>
      </c>
      <c r="D22" s="9">
        <f>SUM(D23:D24)</f>
        <v>620</v>
      </c>
      <c r="E22" s="6"/>
      <c r="F22" s="14" t="s">
        <v>25</v>
      </c>
      <c r="G22" s="9">
        <f>SUM(G23:G24)</f>
        <v>600</v>
      </c>
      <c r="H22" s="6"/>
      <c r="J22" s="5" t="s">
        <v>32</v>
      </c>
      <c r="K22" s="20">
        <v>0.25</v>
      </c>
    </row>
    <row r="23" spans="1:11" x14ac:dyDescent="0.25">
      <c r="C23" t="s">
        <v>0</v>
      </c>
      <c r="D23" s="15">
        <v>320</v>
      </c>
      <c r="E23" s="6"/>
      <c r="F23" t="s">
        <v>0</v>
      </c>
      <c r="G23" s="15">
        <v>300</v>
      </c>
      <c r="H23" s="6"/>
    </row>
    <row r="24" spans="1:11" x14ac:dyDescent="0.25">
      <c r="C24" s="7" t="s">
        <v>1</v>
      </c>
      <c r="D24" s="8">
        <v>300</v>
      </c>
      <c r="E24" s="6"/>
      <c r="F24" s="7" t="s">
        <v>1</v>
      </c>
      <c r="G24" s="8">
        <v>300</v>
      </c>
      <c r="H24" s="6"/>
    </row>
    <row r="25" spans="1:11" x14ac:dyDescent="0.25">
      <c r="C25" s="5"/>
      <c r="D25" s="6"/>
      <c r="E25" s="6"/>
      <c r="F25" s="6"/>
      <c r="G25" s="6"/>
      <c r="H25" s="6"/>
    </row>
    <row r="26" spans="1:11" x14ac:dyDescent="0.25">
      <c r="C26" s="5"/>
      <c r="D26" s="6"/>
      <c r="E26" s="6"/>
      <c r="F26" s="6"/>
      <c r="G26" s="6"/>
      <c r="H26" s="6"/>
    </row>
    <row r="28" spans="1:11" s="13" customFormat="1" x14ac:dyDescent="0.25">
      <c r="A28" s="13" t="s">
        <v>19</v>
      </c>
    </row>
    <row r="30" spans="1:11" x14ac:dyDescent="0.25">
      <c r="A30" t="s">
        <v>20</v>
      </c>
      <c r="B30" s="20">
        <v>0.1</v>
      </c>
    </row>
    <row r="31" spans="1:11" x14ac:dyDescent="0.25">
      <c r="A31" t="s">
        <v>21</v>
      </c>
      <c r="B31" s="20">
        <v>0.06</v>
      </c>
      <c r="D31" t="s">
        <v>31</v>
      </c>
      <c r="E31" s="21">
        <f>B30*B33+B31*B32*(1-K22)</f>
        <v>7.2500000000000009E-2</v>
      </c>
    </row>
    <row r="32" spans="1:11" x14ac:dyDescent="0.25">
      <c r="A32" t="s">
        <v>28</v>
      </c>
      <c r="B32" s="3">
        <f>G23/G22</f>
        <v>0.5</v>
      </c>
    </row>
    <row r="33" spans="1:11" x14ac:dyDescent="0.25">
      <c r="A33" t="s">
        <v>29</v>
      </c>
      <c r="B33" s="3">
        <f>1-B32</f>
        <v>0.5</v>
      </c>
    </row>
    <row r="36" spans="1:11" s="13" customFormat="1" x14ac:dyDescent="0.25">
      <c r="A36" s="13" t="s">
        <v>33</v>
      </c>
    </row>
    <row r="38" spans="1:11" x14ac:dyDescent="0.25">
      <c r="A38" t="s">
        <v>34</v>
      </c>
      <c r="E38" s="22">
        <f>NPV(E31,E16:H16)</f>
        <v>70.731822629961172</v>
      </c>
    </row>
    <row r="39" spans="1:11" x14ac:dyDescent="0.25">
      <c r="A39" t="s">
        <v>35</v>
      </c>
    </row>
    <row r="41" spans="1:11" x14ac:dyDescent="0.25">
      <c r="C41" s="29" t="s">
        <v>26</v>
      </c>
      <c r="D41" s="29"/>
      <c r="F41" s="29" t="s">
        <v>30</v>
      </c>
      <c r="G41" s="29"/>
      <c r="J41" s="29" t="s">
        <v>30</v>
      </c>
      <c r="K41" s="29"/>
    </row>
    <row r="42" spans="1:11" x14ac:dyDescent="0.25">
      <c r="C42" s="14" t="s">
        <v>22</v>
      </c>
      <c r="D42" s="16">
        <f>SUM(D43:D45)</f>
        <v>620</v>
      </c>
      <c r="F42" s="14" t="s">
        <v>22</v>
      </c>
      <c r="G42" s="16">
        <f>SUM(G43:G45)</f>
        <v>670.73182262996113</v>
      </c>
      <c r="J42" s="14" t="s">
        <v>22</v>
      </c>
      <c r="K42" s="16">
        <f>SUM(K43:K45)</f>
        <v>600</v>
      </c>
    </row>
    <row r="43" spans="1:11" x14ac:dyDescent="0.25">
      <c r="C43" t="s">
        <v>23</v>
      </c>
      <c r="D43" s="15">
        <v>20</v>
      </c>
      <c r="F43" t="s">
        <v>23</v>
      </c>
      <c r="G43" s="23">
        <v>0</v>
      </c>
      <c r="J43" t="s">
        <v>23</v>
      </c>
      <c r="K43" s="15">
        <v>0</v>
      </c>
    </row>
    <row r="44" spans="1:11" x14ac:dyDescent="0.25">
      <c r="C44" t="s">
        <v>24</v>
      </c>
      <c r="D44" s="15">
        <v>600</v>
      </c>
      <c r="F44" t="s">
        <v>24</v>
      </c>
      <c r="G44" s="15">
        <v>600</v>
      </c>
      <c r="J44" t="s">
        <v>24</v>
      </c>
      <c r="K44" s="15">
        <v>600</v>
      </c>
    </row>
    <row r="45" spans="1:11" x14ac:dyDescent="0.25">
      <c r="C45" s="7" t="s">
        <v>36</v>
      </c>
      <c r="D45" s="8">
        <v>0</v>
      </c>
      <c r="F45" s="7" t="s">
        <v>36</v>
      </c>
      <c r="G45" s="8">
        <f>E38</f>
        <v>70.731822629961172</v>
      </c>
      <c r="J45" s="7" t="s">
        <v>36</v>
      </c>
      <c r="K45" s="8">
        <f>I38</f>
        <v>0</v>
      </c>
    </row>
    <row r="46" spans="1:11" x14ac:dyDescent="0.25">
      <c r="C46" s="14" t="s">
        <v>25</v>
      </c>
      <c r="D46" s="9">
        <f>SUM(D47:D48)</f>
        <v>620</v>
      </c>
      <c r="F46" s="14" t="s">
        <v>25</v>
      </c>
      <c r="G46" s="9">
        <f>SUM(G47:G48)</f>
        <v>670.73182262996113</v>
      </c>
      <c r="J46" s="14" t="s">
        <v>25</v>
      </c>
      <c r="K46" s="9">
        <f>SUM(K47:K48)</f>
        <v>741.46364525992226</v>
      </c>
    </row>
    <row r="47" spans="1:11" x14ac:dyDescent="0.25">
      <c r="C47" t="s">
        <v>0</v>
      </c>
      <c r="D47" s="15">
        <v>320</v>
      </c>
      <c r="F47" t="s">
        <v>0</v>
      </c>
      <c r="G47" s="23">
        <f>G48</f>
        <v>335.36591131498056</v>
      </c>
      <c r="J47" t="s">
        <v>0</v>
      </c>
      <c r="K47" s="15">
        <f>G47+$G$45*50%</f>
        <v>370.73182262996113</v>
      </c>
    </row>
    <row r="48" spans="1:11" x14ac:dyDescent="0.25">
      <c r="C48" s="7" t="s">
        <v>1</v>
      </c>
      <c r="D48" s="8">
        <v>300</v>
      </c>
      <c r="F48" s="7" t="s">
        <v>1</v>
      </c>
      <c r="G48" s="24">
        <f>D48+50%*E38</f>
        <v>335.36591131498056</v>
      </c>
      <c r="J48" s="7" t="s">
        <v>1</v>
      </c>
      <c r="K48" s="8">
        <f>G48+$G$45*50%</f>
        <v>370.73182262996113</v>
      </c>
    </row>
    <row r="49" spans="3:12" x14ac:dyDescent="0.25">
      <c r="D49" s="15"/>
      <c r="G49" s="23"/>
      <c r="K49" s="15"/>
    </row>
    <row r="50" spans="3:12" ht="15" customHeight="1" x14ac:dyDescent="0.25">
      <c r="C50" s="30" t="s">
        <v>54</v>
      </c>
      <c r="D50" s="30"/>
      <c r="E50" s="30"/>
      <c r="F50" s="30"/>
      <c r="G50" s="30"/>
      <c r="H50" s="30"/>
      <c r="I50" s="30"/>
      <c r="J50" s="30"/>
      <c r="K50" s="30"/>
    </row>
    <row r="51" spans="3:12" x14ac:dyDescent="0.25">
      <c r="C51" s="30"/>
      <c r="D51" s="30"/>
      <c r="E51" s="30"/>
      <c r="F51" s="30"/>
      <c r="G51" s="30"/>
      <c r="H51" s="30"/>
      <c r="I51" s="30"/>
      <c r="J51" s="30"/>
      <c r="K51" s="30"/>
    </row>
    <row r="52" spans="3:12" x14ac:dyDescent="0.25">
      <c r="C52" s="30"/>
      <c r="D52" s="30"/>
      <c r="E52" s="30"/>
      <c r="F52" s="30"/>
      <c r="G52" s="30"/>
      <c r="H52" s="30"/>
      <c r="I52" s="30"/>
      <c r="J52" s="30"/>
      <c r="K52" s="30"/>
    </row>
    <row r="53" spans="3:12" x14ac:dyDescent="0.25">
      <c r="C53" t="s">
        <v>37</v>
      </c>
      <c r="D53" s="15"/>
      <c r="L53" s="1"/>
    </row>
    <row r="54" spans="3:12" x14ac:dyDescent="0.25">
      <c r="C54" t="s">
        <v>38</v>
      </c>
      <c r="D54" s="15"/>
    </row>
    <row r="55" spans="3:12" x14ac:dyDescent="0.25">
      <c r="D55" s="15"/>
    </row>
    <row r="56" spans="3:12" x14ac:dyDescent="0.25">
      <c r="C56" t="s">
        <v>39</v>
      </c>
      <c r="D56" s="15"/>
    </row>
    <row r="57" spans="3:12" x14ac:dyDescent="0.25">
      <c r="D57" s="15"/>
    </row>
    <row r="58" spans="3:12" x14ac:dyDescent="0.25">
      <c r="C58" s="7"/>
      <c r="D58" s="17" t="s">
        <v>2</v>
      </c>
      <c r="E58" s="17" t="s">
        <v>3</v>
      </c>
      <c r="F58" s="17" t="s">
        <v>4</v>
      </c>
      <c r="G58" s="17" t="s">
        <v>5</v>
      </c>
      <c r="H58" s="17" t="s">
        <v>6</v>
      </c>
    </row>
    <row r="59" spans="3:12" x14ac:dyDescent="0.25">
      <c r="C59" s="5" t="s">
        <v>18</v>
      </c>
      <c r="D59" s="18">
        <v>-29.002499999999998</v>
      </c>
      <c r="E59" s="18">
        <v>21</v>
      </c>
      <c r="F59" s="18">
        <v>21</v>
      </c>
      <c r="G59" s="18">
        <v>21</v>
      </c>
      <c r="H59" s="18">
        <v>21</v>
      </c>
    </row>
    <row r="60" spans="3:12" x14ac:dyDescent="0.25">
      <c r="C60" t="s">
        <v>40</v>
      </c>
      <c r="D60" s="15">
        <f>(E59+NPV($E$31,F59:$H$59))/(1+$E$31)</f>
        <v>70.731822629961172</v>
      </c>
      <c r="E60" s="15">
        <f>(F59+NPV($E$31,G59:$H$59))/(1+$E$31)</f>
        <v>54.859879770633349</v>
      </c>
      <c r="F60" s="15">
        <f>(G59+NPV($E$31,H59:$H$59))/(1+$E$31)</f>
        <v>37.837221054004267</v>
      </c>
      <c r="G60" s="15">
        <f>(H59)/(1+$E$31)</f>
        <v>19.58041958041958</v>
      </c>
      <c r="H60" s="15">
        <v>0</v>
      </c>
    </row>
    <row r="61" spans="3:12" x14ac:dyDescent="0.25">
      <c r="C61" t="s">
        <v>28</v>
      </c>
      <c r="D61" s="25">
        <v>0.5</v>
      </c>
      <c r="E61" s="25">
        <v>0.5</v>
      </c>
      <c r="F61" s="25">
        <v>0.5</v>
      </c>
      <c r="G61" s="25">
        <v>0.5</v>
      </c>
      <c r="H61" s="25">
        <v>0.5</v>
      </c>
    </row>
    <row r="62" spans="3:12" x14ac:dyDescent="0.25">
      <c r="C62" t="s">
        <v>41</v>
      </c>
      <c r="D62" s="15">
        <f>D61*D60</f>
        <v>35.365911314980586</v>
      </c>
      <c r="E62" s="15">
        <f>E61*E60</f>
        <v>27.429939885316674</v>
      </c>
      <c r="F62" s="15">
        <f>F61*F60</f>
        <v>18.918610527002134</v>
      </c>
      <c r="G62" s="15">
        <f>G61*G60</f>
        <v>9.79020979020979</v>
      </c>
      <c r="H62" s="15">
        <f>H61*H60</f>
        <v>0</v>
      </c>
    </row>
    <row r="63" spans="3:12" x14ac:dyDescent="0.25">
      <c r="D63" s="15"/>
      <c r="E63" s="15"/>
      <c r="F63" s="15"/>
      <c r="G63" s="15"/>
      <c r="H63" s="15"/>
    </row>
    <row r="64" spans="3:12" x14ac:dyDescent="0.25">
      <c r="C64" t="s">
        <v>55</v>
      </c>
      <c r="D64" s="15"/>
      <c r="E64" s="15"/>
      <c r="F64" s="15"/>
      <c r="G64" s="15"/>
      <c r="H64" s="15"/>
    </row>
    <row r="65" spans="1:8" x14ac:dyDescent="0.25">
      <c r="C65" t="s">
        <v>56</v>
      </c>
      <c r="D65" s="15"/>
      <c r="E65" s="15"/>
      <c r="F65" s="15"/>
      <c r="G65" s="15"/>
      <c r="H65" s="15"/>
    </row>
    <row r="66" spans="1:8" x14ac:dyDescent="0.25">
      <c r="C66" t="s">
        <v>57</v>
      </c>
      <c r="D66" s="15"/>
      <c r="E66" s="15"/>
      <c r="F66" s="15"/>
      <c r="G66" s="15"/>
      <c r="H66" s="15"/>
    </row>
    <row r="67" spans="1:8" x14ac:dyDescent="0.25">
      <c r="C67" t="s">
        <v>58</v>
      </c>
      <c r="D67" s="15"/>
      <c r="E67" s="15"/>
      <c r="F67" s="15"/>
      <c r="G67" s="15"/>
      <c r="H67" s="15"/>
    </row>
    <row r="68" spans="1:8" x14ac:dyDescent="0.25">
      <c r="C68" t="s">
        <v>59</v>
      </c>
      <c r="D68" s="15"/>
      <c r="E68" s="15"/>
      <c r="F68" s="15"/>
      <c r="G68" s="15"/>
      <c r="H68" s="15"/>
    </row>
    <row r="69" spans="1:8" x14ac:dyDescent="0.25">
      <c r="D69" s="15"/>
      <c r="E69" s="15"/>
      <c r="F69" s="15"/>
      <c r="G69" s="15"/>
      <c r="H69" s="15"/>
    </row>
    <row r="70" spans="1:8" x14ac:dyDescent="0.25">
      <c r="D70" s="15"/>
    </row>
    <row r="71" spans="1:8" s="13" customFormat="1" x14ac:dyDescent="0.25">
      <c r="A71" s="13" t="s">
        <v>42</v>
      </c>
    </row>
    <row r="72" spans="1:8" x14ac:dyDescent="0.25">
      <c r="D72" s="15"/>
    </row>
    <row r="73" spans="1:8" x14ac:dyDescent="0.25">
      <c r="C73" s="5" t="s">
        <v>43</v>
      </c>
      <c r="D73" s="15"/>
    </row>
    <row r="74" spans="1:8" x14ac:dyDescent="0.25">
      <c r="C74" t="s">
        <v>44</v>
      </c>
      <c r="D74" s="15"/>
      <c r="F74" s="21">
        <f>B33*B30+B32*B31</f>
        <v>0.08</v>
      </c>
    </row>
    <row r="75" spans="1:8" x14ac:dyDescent="0.25">
      <c r="C75" s="5" t="s">
        <v>45</v>
      </c>
      <c r="D75" s="15"/>
      <c r="F75" s="21"/>
    </row>
    <row r="76" spans="1:8" x14ac:dyDescent="0.25">
      <c r="C76" t="s">
        <v>46</v>
      </c>
      <c r="E76" s="15">
        <f>NPV(F74,E59:H59)</f>
        <v>69.554663640930968</v>
      </c>
    </row>
    <row r="77" spans="1:8" x14ac:dyDescent="0.25">
      <c r="C77" s="5" t="s">
        <v>47</v>
      </c>
      <c r="G77" s="2"/>
    </row>
    <row r="78" spans="1:8" x14ac:dyDescent="0.25">
      <c r="C78" s="5"/>
      <c r="G78" s="2"/>
    </row>
    <row r="79" spans="1:8" x14ac:dyDescent="0.25">
      <c r="C79" s="5"/>
      <c r="G79" s="2"/>
    </row>
    <row r="80" spans="1:8" x14ac:dyDescent="0.25">
      <c r="C80" s="5"/>
      <c r="D80" s="17" t="s">
        <v>2</v>
      </c>
      <c r="E80" s="17" t="s">
        <v>3</v>
      </c>
      <c r="F80" s="17" t="s">
        <v>4</v>
      </c>
      <c r="G80" s="17" t="s">
        <v>5</v>
      </c>
      <c r="H80" s="17" t="s">
        <v>6</v>
      </c>
    </row>
    <row r="81" spans="3:8" x14ac:dyDescent="0.25">
      <c r="C81" t="s">
        <v>41</v>
      </c>
      <c r="D81" s="15">
        <v>35.365911314980586</v>
      </c>
      <c r="E81" s="15">
        <v>27.429939885316674</v>
      </c>
      <c r="F81" s="15">
        <v>18.918610527002134</v>
      </c>
      <c r="G81" s="15">
        <v>9.79020979020979</v>
      </c>
      <c r="H81" s="15">
        <v>0</v>
      </c>
    </row>
    <row r="82" spans="3:8" x14ac:dyDescent="0.25">
      <c r="C82" t="s">
        <v>48</v>
      </c>
      <c r="E82" s="26">
        <f>$B$31*D81</f>
        <v>2.121954678898835</v>
      </c>
      <c r="F82" s="26">
        <f>$B$31*E81</f>
        <v>1.6457963931190005</v>
      </c>
      <c r="G82" s="26">
        <f>$B$31*F81</f>
        <v>1.135116631620128</v>
      </c>
      <c r="H82" s="26">
        <f>$B$31*G81</f>
        <v>0.58741258741258739</v>
      </c>
    </row>
    <row r="83" spans="3:8" x14ac:dyDescent="0.25">
      <c r="C83" t="s">
        <v>49</v>
      </c>
      <c r="E83" s="26">
        <f>E82*$K$22</f>
        <v>0.53048866972470876</v>
      </c>
      <c r="F83" s="26">
        <f>F82*$K$22</f>
        <v>0.41144909827975013</v>
      </c>
      <c r="G83" s="26">
        <f>G82*$K$22</f>
        <v>0.283779157905032</v>
      </c>
      <c r="H83" s="26">
        <f>H82*$K$22</f>
        <v>0.14685314685314685</v>
      </c>
    </row>
    <row r="84" spans="3:8" x14ac:dyDescent="0.25">
      <c r="C84" s="5" t="s">
        <v>50</v>
      </c>
      <c r="D84" s="27">
        <f>NPV(F74,E83:H83)</f>
        <v>1.1771589890301895</v>
      </c>
      <c r="G84" s="2"/>
    </row>
    <row r="85" spans="3:8" x14ac:dyDescent="0.25">
      <c r="C85" s="5"/>
      <c r="G85" s="2"/>
    </row>
    <row r="86" spans="3:8" x14ac:dyDescent="0.25">
      <c r="C86" s="5" t="s">
        <v>51</v>
      </c>
      <c r="G86" s="2"/>
    </row>
    <row r="87" spans="3:8" x14ac:dyDescent="0.25">
      <c r="C87" t="s">
        <v>52</v>
      </c>
      <c r="E87" s="28">
        <f>E76+D84</f>
        <v>70.731822629961158</v>
      </c>
      <c r="F87" t="s">
        <v>53</v>
      </c>
      <c r="G87" s="2"/>
    </row>
    <row r="88" spans="3:8" x14ac:dyDescent="0.25">
      <c r="C88" s="5"/>
      <c r="G88" s="2"/>
    </row>
    <row r="89" spans="3:8" x14ac:dyDescent="0.25">
      <c r="C89" s="5"/>
      <c r="G89" s="2"/>
    </row>
  </sheetData>
  <mergeCells count="7">
    <mergeCell ref="J41:K41"/>
    <mergeCell ref="C50:K52"/>
    <mergeCell ref="C18:D18"/>
    <mergeCell ref="J18:K18"/>
    <mergeCell ref="F18:G18"/>
    <mergeCell ref="C41:D41"/>
    <mergeCell ref="F41:G41"/>
  </mergeCells>
  <phoneticPr fontId="4" type="noConversion"/>
  <pageMargins left="0.7" right="0.7" top="0.75" bottom="0.75" header="0.3" footer="0.3"/>
  <ignoredErrors>
    <ignoredError sqref="E7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Macoris</dc:creator>
  <cp:lastModifiedBy>Lucas Macoris</cp:lastModifiedBy>
  <dcterms:created xsi:type="dcterms:W3CDTF">2024-04-27T21:14:55Z</dcterms:created>
  <dcterms:modified xsi:type="dcterms:W3CDTF">2024-05-06T10:45:15Z</dcterms:modified>
</cp:coreProperties>
</file>