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A71707C2-106D-4A97-9AC3-7CD486537C18}" xr6:coauthVersionLast="47" xr6:coauthVersionMax="47" xr10:uidLastSave="{00000000-0000-0000-0000-000000000000}"/>
  <bookViews>
    <workbookView xWindow="10320" yWindow="1464" windowWidth="11160" windowHeight="8964" activeTab="1" xr2:uid="{35AA7A23-0E19-4E43-AFBF-C18DCA6DB603}"/>
  </bookViews>
  <sheets>
    <sheet name="Act 0" sheetId="1" r:id="rId1"/>
    <sheet name="Act 1" sheetId="2" r:id="rId2"/>
    <sheet name="Act 2" sheetId="3" r:id="rId3"/>
    <sheet name="Act 3" sheetId="4" r:id="rId4"/>
    <sheet name="Act 4" sheetId="5" r:id="rId5"/>
    <sheet name="Act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23" i="2"/>
  <c r="E22" i="2"/>
  <c r="E21" i="2"/>
  <c r="K28" i="2"/>
  <c r="K27" i="2"/>
  <c r="K26" i="2"/>
  <c r="K25" i="2"/>
  <c r="K24" i="2"/>
  <c r="K23" i="2"/>
  <c r="K22" i="2"/>
  <c r="K21" i="2"/>
  <c r="K13" i="2"/>
  <c r="K12" i="2"/>
  <c r="K11" i="2"/>
  <c r="K10" i="2"/>
  <c r="K9" i="2"/>
  <c r="K8" i="2"/>
  <c r="K7" i="2"/>
  <c r="K6" i="2"/>
  <c r="E10" i="2"/>
  <c r="E12" i="2"/>
  <c r="E11" i="2"/>
  <c r="E9" i="2"/>
  <c r="E8" i="2"/>
  <c r="E7" i="2"/>
  <c r="E6" i="2"/>
  <c r="E1" i="2"/>
  <c r="E2" i="2" s="1"/>
  <c r="B2" i="2"/>
  <c r="E13" i="2"/>
  <c r="H21" i="2"/>
  <c r="H22" i="2"/>
  <c r="H23" i="2"/>
  <c r="H24" i="2"/>
  <c r="H25" i="2"/>
  <c r="H26" i="2"/>
  <c r="H27" i="2"/>
  <c r="H28" i="2"/>
  <c r="B28" i="2"/>
  <c r="B27" i="2"/>
  <c r="B26" i="2"/>
  <c r="B25" i="2"/>
  <c r="B24" i="2"/>
  <c r="B23" i="2"/>
  <c r="B22" i="2"/>
  <c r="B21" i="2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25" i="4"/>
  <c r="C24" i="4"/>
  <c r="C23" i="4"/>
  <c r="C22" i="4"/>
  <c r="C21" i="4"/>
  <c r="C20" i="4"/>
  <c r="C19" i="4"/>
  <c r="C18" i="4"/>
  <c r="C17" i="4"/>
  <c r="C16" i="4"/>
  <c r="C5" i="4"/>
  <c r="C6" i="4"/>
  <c r="C7" i="4"/>
  <c r="C8" i="4"/>
  <c r="C9" i="4"/>
  <c r="C10" i="4"/>
  <c r="C11" i="4"/>
  <c r="C12" i="4"/>
  <c r="C13" i="4"/>
  <c r="C14" i="4"/>
  <c r="B11" i="2"/>
  <c r="B1" i="2"/>
  <c r="H13" i="2"/>
  <c r="H12" i="2"/>
  <c r="H11" i="2"/>
  <c r="H10" i="2"/>
  <c r="H9" i="2"/>
  <c r="H8" i="2"/>
  <c r="H7" i="2"/>
  <c r="B13" i="2"/>
  <c r="B12" i="2"/>
  <c r="B10" i="2"/>
  <c r="B9" i="2"/>
  <c r="B8" i="2"/>
  <c r="H6" i="2"/>
  <c r="B6" i="2"/>
  <c r="B7" i="2"/>
</calcChain>
</file>

<file path=xl/sharedStrings.xml><?xml version="1.0" encoding="utf-8"?>
<sst xmlns="http://schemas.openxmlformats.org/spreadsheetml/2006/main" count="45" uniqueCount="24">
  <si>
    <t>ΔΘ (rad)</t>
  </si>
  <si>
    <t>m (cd lado) (g)</t>
  </si>
  <si>
    <t>0 = 3.01 rad</t>
  </si>
  <si>
    <t>Al derecho:</t>
  </si>
  <si>
    <t>Al revés:</t>
  </si>
  <si>
    <t>radio:</t>
  </si>
  <si>
    <t>ΔΘ inicial</t>
  </si>
  <si>
    <t>Periodo (s)</t>
  </si>
  <si>
    <t>N (# Latones)</t>
  </si>
  <si>
    <t>Corriente (A)</t>
  </si>
  <si>
    <t>Frecuencia (mHz)</t>
  </si>
  <si>
    <t>Amplitud (mV)</t>
  </si>
  <si>
    <t>Toma 1</t>
  </si>
  <si>
    <t>Toma 2</t>
  </si>
  <si>
    <t>error ΔΘ (rad)</t>
  </si>
  <si>
    <t>error Vpp (mV)</t>
  </si>
  <si>
    <t>error Periodo (s)</t>
  </si>
  <si>
    <t>error Corriente A)</t>
  </si>
  <si>
    <t>error Amplitud (mV)</t>
  </si>
  <si>
    <t>error m(cd lado) (g)</t>
  </si>
  <si>
    <t>Vpp (mV)</t>
  </si>
  <si>
    <t>cm</t>
  </si>
  <si>
    <t>+/-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</si>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</sst>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1'!$C$6:$C$13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1'!$B$6:$B$13</c:f>
              <c:numCache>
                <c:formatCode>General</c:formatCode>
                <c:ptCount val="8"/>
                <c:pt idx="0">
                  <c:v>0.19000000000000039</c:v>
                </c:pt>
                <c:pt idx="1">
                  <c:v>0.27</c:v>
                </c:pt>
                <c:pt idx="2">
                  <c:v>0.49000000000000021</c:v>
                </c:pt>
                <c:pt idx="3">
                  <c:v>0.61000000000000032</c:v>
                </c:pt>
                <c:pt idx="4">
                  <c:v>0.71000000000000041</c:v>
                </c:pt>
                <c:pt idx="5">
                  <c:v>0.78000000000000025</c:v>
                </c:pt>
                <c:pt idx="6">
                  <c:v>0.85000000000000009</c:v>
                </c:pt>
                <c:pt idx="7">
                  <c:v>0.91000000000000014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5-429F-A57C-581B9120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1296591"/>
        <c:axId val="1561297071"/>
      </c:scatterChart>
      <c:valAx>
        <c:axId val="156129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297071"/>
        <c:crosses val="autoZero"/>
        <c:crossBetween val="midCat"/>
      </c:valAx>
      <c:valAx>
        <c:axId val="15612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612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1'!$I$6:$I$13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1'!$H$6:$H$13</c:f>
              <c:numCache>
                <c:formatCode>General</c:formatCode>
                <c:ptCount val="8"/>
                <c:pt idx="0">
                  <c:v>-0.20999999999999996</c:v>
                </c:pt>
                <c:pt idx="1">
                  <c:v>-0.36999999999999966</c:v>
                </c:pt>
                <c:pt idx="2">
                  <c:v>-0.5299999999999998</c:v>
                </c:pt>
                <c:pt idx="3">
                  <c:v>-0.64999999999999991</c:v>
                </c:pt>
                <c:pt idx="4">
                  <c:v>-0.75</c:v>
                </c:pt>
                <c:pt idx="5">
                  <c:v>-0.78999999999999959</c:v>
                </c:pt>
                <c:pt idx="6">
                  <c:v>-0.84999999999999964</c:v>
                </c:pt>
                <c:pt idx="7">
                  <c:v>-0.88999999999999968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2-480A-B820-571DEC405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783855"/>
        <c:axId val="474777135"/>
      </c:scatterChart>
      <c:valAx>
        <c:axId val="47478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77135"/>
        <c:crosses val="autoZero"/>
        <c:crossBetween val="midCat"/>
      </c:valAx>
      <c:valAx>
        <c:axId val="47477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478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1'!$C$21:$C$28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1'!$B$21:$B$28</c:f>
              <c:numCache>
                <c:formatCode>General</c:formatCode>
                <c:ptCount val="8"/>
                <c:pt idx="0">
                  <c:v>0.19000000000000039</c:v>
                </c:pt>
                <c:pt idx="1">
                  <c:v>0.35000000000000009</c:v>
                </c:pt>
                <c:pt idx="2">
                  <c:v>0.48000000000000043</c:v>
                </c:pt>
                <c:pt idx="3">
                  <c:v>0.5900000000000003</c:v>
                </c:pt>
                <c:pt idx="4">
                  <c:v>0.68000000000000016</c:v>
                </c:pt>
                <c:pt idx="5">
                  <c:v>0.77</c:v>
                </c:pt>
                <c:pt idx="6">
                  <c:v>0.83000000000000007</c:v>
                </c:pt>
                <c:pt idx="7">
                  <c:v>0.89000000000000012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5-4816-8945-B439854C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577167"/>
        <c:axId val="1881577647"/>
      </c:scatterChart>
      <c:valAx>
        <c:axId val="188157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577647"/>
        <c:crosses val="autoZero"/>
        <c:crossBetween val="midCat"/>
      </c:valAx>
      <c:valAx>
        <c:axId val="18815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157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1'!$I$21:$I$28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'Act 1'!$H$21:$H$28</c:f>
              <c:numCache>
                <c:formatCode>General</c:formatCode>
                <c:ptCount val="8"/>
                <c:pt idx="0">
                  <c:v>-0.19999999999999973</c:v>
                </c:pt>
                <c:pt idx="1">
                  <c:v>-0.36999999999999966</c:v>
                </c:pt>
                <c:pt idx="2">
                  <c:v>-0.5299999999999998</c:v>
                </c:pt>
                <c:pt idx="3">
                  <c:v>-0.6599999999999997</c:v>
                </c:pt>
                <c:pt idx="4">
                  <c:v>-0.73999999999999977</c:v>
                </c:pt>
                <c:pt idx="5">
                  <c:v>-0.85999999999999988</c:v>
                </c:pt>
                <c:pt idx="6">
                  <c:v>-0.94999999999999973</c:v>
                </c:pt>
                <c:pt idx="7">
                  <c:v>-1.0299999999999998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0-4915-BCA1-DFE95808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64592"/>
        <c:axId val="912142032"/>
      </c:scatterChart>
      <c:valAx>
        <c:axId val="91216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142032"/>
        <c:crosses val="autoZero"/>
        <c:crossBetween val="midCat"/>
      </c:valAx>
      <c:valAx>
        <c:axId val="9121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1216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amplitud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5'!$B$4:$B$19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'Act 5'!$C$4:$C$19</c:f>
              <c:numCache>
                <c:formatCode>General</c:formatCode>
                <c:ptCount val="16"/>
                <c:pt idx="0">
                  <c:v>148</c:v>
                </c:pt>
                <c:pt idx="1">
                  <c:v>156</c:v>
                </c:pt>
                <c:pt idx="2">
                  <c:v>168</c:v>
                </c:pt>
                <c:pt idx="3">
                  <c:v>182</c:v>
                </c:pt>
                <c:pt idx="4">
                  <c:v>196</c:v>
                </c:pt>
                <c:pt idx="5">
                  <c:v>212</c:v>
                </c:pt>
                <c:pt idx="6">
                  <c:v>224</c:v>
                </c:pt>
                <c:pt idx="7">
                  <c:v>230</c:v>
                </c:pt>
                <c:pt idx="8">
                  <c:v>232</c:v>
                </c:pt>
                <c:pt idx="9">
                  <c:v>224</c:v>
                </c:pt>
                <c:pt idx="10">
                  <c:v>210</c:v>
                </c:pt>
                <c:pt idx="11">
                  <c:v>192</c:v>
                </c:pt>
                <c:pt idx="12">
                  <c:v>178</c:v>
                </c:pt>
                <c:pt idx="13">
                  <c:v>156</c:v>
                </c:pt>
                <c:pt idx="14">
                  <c:v>142</c:v>
                </c:pt>
                <c:pt idx="15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9-493A-A74F-03330C9D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25136"/>
        <c:axId val="933542416"/>
      </c:scatterChart>
      <c:valAx>
        <c:axId val="93352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42416"/>
        <c:crosses val="autoZero"/>
        <c:crossBetween val="midCat"/>
      </c:valAx>
      <c:valAx>
        <c:axId val="933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2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periodo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'Act 5'!$B$4:$B$19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'Act 5'!$D$4:$D$19</c:f>
              <c:numCache>
                <c:formatCode>General</c:formatCode>
                <c:ptCount val="16"/>
                <c:pt idx="0">
                  <c:v>1.44</c:v>
                </c:pt>
                <c:pt idx="1">
                  <c:v>1.4</c:v>
                </c:pt>
                <c:pt idx="2">
                  <c:v>1.36</c:v>
                </c:pt>
                <c:pt idx="3">
                  <c:v>1.32</c:v>
                </c:pt>
                <c:pt idx="4">
                  <c:v>1.28</c:v>
                </c:pt>
                <c:pt idx="5">
                  <c:v>1.24</c:v>
                </c:pt>
                <c:pt idx="6">
                  <c:v>1.2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1.1200000000000001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1.04</c:v>
                </c:pt>
                <c:pt idx="13">
                  <c:v>1.08</c:v>
                </c:pt>
                <c:pt idx="14">
                  <c:v>1</c:v>
                </c:pt>
                <c:pt idx="15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FA8-9049-276023A00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44336"/>
        <c:axId val="933516016"/>
      </c:scatterChart>
      <c:valAx>
        <c:axId val="9335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16016"/>
        <c:crosses val="autoZero"/>
        <c:crossBetween val="midCat"/>
      </c:valAx>
      <c:valAx>
        <c:axId val="9335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5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1</xdr:row>
      <xdr:rowOff>19050</xdr:rowOff>
    </xdr:from>
    <xdr:to>
      <xdr:col>16</xdr:col>
      <xdr:colOff>739140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A8096-438B-392F-9E95-578925C54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83820</xdr:colOff>
      <xdr:row>1</xdr:row>
      <xdr:rowOff>26670</xdr:rowOff>
    </xdr:from>
    <xdr:to>
      <xdr:col>22</xdr:col>
      <xdr:colOff>693420</xdr:colOff>
      <xdr:row>16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6785C2-AF21-9F6E-A595-2D767C12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</xdr:colOff>
      <xdr:row>18</xdr:row>
      <xdr:rowOff>125730</xdr:rowOff>
    </xdr:from>
    <xdr:to>
      <xdr:col>16</xdr:col>
      <xdr:colOff>670560</xdr:colOff>
      <xdr:row>33</xdr:row>
      <xdr:rowOff>125730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D7AABE-32C5-8EF4-052D-C69D698C5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53340</xdr:colOff>
      <xdr:row>18</xdr:row>
      <xdr:rowOff>140970</xdr:rowOff>
    </xdr:from>
    <xdr:to>
      <xdr:col>22</xdr:col>
      <xdr:colOff>662940</xdr:colOff>
      <xdr:row>33</xdr:row>
      <xdr:rowOff>140970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9F9947-D2C4-B86F-6A2D-06596F890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</xdr:row>
      <xdr:rowOff>179070</xdr:rowOff>
    </xdr:from>
    <xdr:to>
      <xdr:col>12</xdr:col>
      <xdr:colOff>640080</xdr:colOff>
      <xdr:row>16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20A360-6993-A69B-C928-0CFC8F663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18</xdr:row>
      <xdr:rowOff>179070</xdr:rowOff>
    </xdr:from>
    <xdr:to>
      <xdr:col>12</xdr:col>
      <xdr:colOff>647700</xdr:colOff>
      <xdr:row>33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439DC7-FC6A-3E7B-C964-F50BEED88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5B22-A5B2-4423-A2CF-B292B528C9B8}">
  <dimension ref="A1:E13"/>
  <sheetViews>
    <sheetView workbookViewId="0">
      <selection activeCell="C2" sqref="C2"/>
    </sheetView>
  </sheetViews>
  <sheetFormatPr baseColWidth="10" defaultRowHeight="14.4" x14ac:dyDescent="0.3"/>
  <cols>
    <col min="5" max="5" width="12.5546875" bestFit="1" customWidth="1"/>
  </cols>
  <sheetData>
    <row r="1" spans="1:5" x14ac:dyDescent="0.3">
      <c r="A1" t="s">
        <v>2</v>
      </c>
    </row>
    <row r="2" spans="1:5" x14ac:dyDescent="0.3">
      <c r="B2" s="1" t="s">
        <v>0</v>
      </c>
      <c r="C2" t="s">
        <v>20</v>
      </c>
      <c r="D2" t="s">
        <v>14</v>
      </c>
      <c r="E2" t="s">
        <v>15</v>
      </c>
    </row>
    <row r="3" spans="1:5" x14ac:dyDescent="0.3">
      <c r="B3">
        <v>-0.5</v>
      </c>
      <c r="C3">
        <v>2040</v>
      </c>
      <c r="D3">
        <v>5.0000000000000001E-3</v>
      </c>
      <c r="E3">
        <v>10</v>
      </c>
    </row>
    <row r="4" spans="1:5" x14ac:dyDescent="0.3">
      <c r="B4">
        <v>-0.4</v>
      </c>
      <c r="C4">
        <v>1640</v>
      </c>
      <c r="D4">
        <v>5.0000000000000001E-3</v>
      </c>
      <c r="E4">
        <v>10</v>
      </c>
    </row>
    <row r="5" spans="1:5" x14ac:dyDescent="0.3">
      <c r="B5">
        <v>-0.3</v>
      </c>
      <c r="C5">
        <v>1220</v>
      </c>
      <c r="D5">
        <v>5.0000000000000001E-3</v>
      </c>
      <c r="E5">
        <v>10</v>
      </c>
    </row>
    <row r="6" spans="1:5" x14ac:dyDescent="0.3">
      <c r="B6">
        <v>-0.2</v>
      </c>
      <c r="C6">
        <v>940</v>
      </c>
      <c r="D6">
        <v>5.0000000000000001E-3</v>
      </c>
      <c r="E6">
        <v>10</v>
      </c>
    </row>
    <row r="7" spans="1:5" x14ac:dyDescent="0.3">
      <c r="B7">
        <v>-0.1</v>
      </c>
      <c r="C7">
        <v>480</v>
      </c>
      <c r="D7">
        <v>5.0000000000000001E-3</v>
      </c>
      <c r="E7">
        <v>10</v>
      </c>
    </row>
    <row r="8" spans="1:5" x14ac:dyDescent="0.3">
      <c r="B8">
        <v>0</v>
      </c>
      <c r="C8">
        <v>0</v>
      </c>
      <c r="D8">
        <v>5.0000000000000001E-3</v>
      </c>
      <c r="E8">
        <v>10</v>
      </c>
    </row>
    <row r="9" spans="1:5" x14ac:dyDescent="0.3">
      <c r="B9">
        <v>0.1</v>
      </c>
      <c r="C9">
        <v>312</v>
      </c>
      <c r="D9">
        <v>5.0000000000000001E-3</v>
      </c>
      <c r="E9">
        <v>10</v>
      </c>
    </row>
    <row r="10" spans="1:5" x14ac:dyDescent="0.3">
      <c r="B10">
        <v>0.2</v>
      </c>
      <c r="C10">
        <v>776</v>
      </c>
      <c r="D10">
        <v>5.0000000000000001E-3</v>
      </c>
      <c r="E10">
        <v>10</v>
      </c>
    </row>
    <row r="11" spans="1:5" x14ac:dyDescent="0.3">
      <c r="B11">
        <v>0.3</v>
      </c>
      <c r="C11">
        <v>1160</v>
      </c>
      <c r="D11">
        <v>5.0000000000000001E-3</v>
      </c>
      <c r="E11">
        <v>10</v>
      </c>
    </row>
    <row r="12" spans="1:5" x14ac:dyDescent="0.3">
      <c r="B12">
        <v>0.4</v>
      </c>
      <c r="C12">
        <v>1720</v>
      </c>
      <c r="D12">
        <v>5.0000000000000001E-3</v>
      </c>
      <c r="E12">
        <v>10</v>
      </c>
    </row>
    <row r="13" spans="1:5" x14ac:dyDescent="0.3">
      <c r="B13">
        <v>0.5</v>
      </c>
      <c r="C13">
        <v>1960</v>
      </c>
      <c r="D13">
        <v>5.0000000000000001E-3</v>
      </c>
      <c r="E13">
        <v>10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2B12B-2CB1-4B1A-8411-5A55EE8B3C05}">
  <dimension ref="A1:K28"/>
  <sheetViews>
    <sheetView tabSelected="1" topLeftCell="H16" workbookViewId="0">
      <selection activeCell="K19" sqref="K19"/>
    </sheetView>
  </sheetViews>
  <sheetFormatPr baseColWidth="10" defaultRowHeight="14.4" x14ac:dyDescent="0.3"/>
  <cols>
    <col min="3" max="3" width="12.109375" bestFit="1" customWidth="1"/>
    <col min="4" max="4" width="12.109375" customWidth="1"/>
    <col min="5" max="5" width="16.21875" bestFit="1" customWidth="1"/>
    <col min="9" max="9" width="12.109375" bestFit="1" customWidth="1"/>
    <col min="10" max="10" width="12.109375" customWidth="1"/>
    <col min="11" max="11" width="16.21875" bestFit="1" customWidth="1"/>
  </cols>
  <sheetData>
    <row r="1" spans="1:11" x14ac:dyDescent="0.3">
      <c r="A1" t="s">
        <v>5</v>
      </c>
      <c r="B1">
        <f>2.53/2</f>
        <v>1.2649999999999999</v>
      </c>
      <c r="C1" t="s">
        <v>21</v>
      </c>
      <c r="D1" s="2" t="s">
        <v>22</v>
      </c>
      <c r="E1">
        <f>ROUND(0.005/2,3)</f>
        <v>3.0000000000000001E-3</v>
      </c>
    </row>
    <row r="2" spans="1:11" x14ac:dyDescent="0.3">
      <c r="B2">
        <f>B1/100</f>
        <v>1.265E-2</v>
      </c>
      <c r="C2" t="s">
        <v>23</v>
      </c>
      <c r="D2" s="2" t="s">
        <v>22</v>
      </c>
      <c r="E2">
        <f>E1/100</f>
        <v>3.0000000000000001E-5</v>
      </c>
    </row>
    <row r="3" spans="1:11" x14ac:dyDescent="0.3">
      <c r="A3" t="s">
        <v>12</v>
      </c>
    </row>
    <row r="4" spans="1:11" x14ac:dyDescent="0.3">
      <c r="A4" t="s">
        <v>3</v>
      </c>
      <c r="G4" t="s">
        <v>4</v>
      </c>
    </row>
    <row r="5" spans="1:11" x14ac:dyDescent="0.3">
      <c r="B5" t="s">
        <v>0</v>
      </c>
      <c r="C5" t="s">
        <v>1</v>
      </c>
      <c r="D5" t="s">
        <v>14</v>
      </c>
      <c r="E5" t="s">
        <v>19</v>
      </c>
      <c r="H5" t="s">
        <v>0</v>
      </c>
      <c r="I5" t="s">
        <v>1</v>
      </c>
      <c r="J5" t="s">
        <v>14</v>
      </c>
      <c r="K5" t="s">
        <v>19</v>
      </c>
    </row>
    <row r="6" spans="1:11" x14ac:dyDescent="0.3">
      <c r="B6">
        <f>3.2-3.01</f>
        <v>0.19000000000000039</v>
      </c>
      <c r="C6">
        <v>50</v>
      </c>
      <c r="D6">
        <v>5.0000000000000001E-3</v>
      </c>
      <c r="E6">
        <f>ROUND(1,1)</f>
        <v>1</v>
      </c>
      <c r="H6">
        <f>2.8-3.01</f>
        <v>-0.20999999999999996</v>
      </c>
      <c r="I6">
        <v>50</v>
      </c>
      <c r="J6">
        <v>5.0000000000000001E-3</v>
      </c>
      <c r="K6">
        <f>ROUND(1,1)</f>
        <v>1</v>
      </c>
    </row>
    <row r="7" spans="1:11" x14ac:dyDescent="0.3">
      <c r="B7">
        <f>3.28-3.01</f>
        <v>0.27</v>
      </c>
      <c r="C7">
        <v>100</v>
      </c>
      <c r="D7">
        <v>5.0000000000000001E-3</v>
      </c>
      <c r="E7">
        <f>ROUND(SQRT(2),2)</f>
        <v>1.41</v>
      </c>
      <c r="H7">
        <f>2.64-3.01</f>
        <v>-0.36999999999999966</v>
      </c>
      <c r="I7">
        <v>100</v>
      </c>
      <c r="J7">
        <v>5.0000000000000001E-3</v>
      </c>
      <c r="K7">
        <f>ROUND(SQRT(2),2)</f>
        <v>1.41</v>
      </c>
    </row>
    <row r="8" spans="1:11" x14ac:dyDescent="0.3">
      <c r="B8">
        <f>3.5-3.01</f>
        <v>0.49000000000000021</v>
      </c>
      <c r="C8">
        <v>150</v>
      </c>
      <c r="D8">
        <v>5.0000000000000001E-3</v>
      </c>
      <c r="E8">
        <f>ROUND(SQRT(2),2)</f>
        <v>1.41</v>
      </c>
      <c r="H8">
        <f>2.48-3.01</f>
        <v>-0.5299999999999998</v>
      </c>
      <c r="I8">
        <v>150</v>
      </c>
      <c r="J8">
        <v>5.0000000000000001E-3</v>
      </c>
      <c r="K8">
        <f>ROUND(SQRT(2),2)</f>
        <v>1.41</v>
      </c>
    </row>
    <row r="9" spans="1:11" x14ac:dyDescent="0.3">
      <c r="B9">
        <f>3.62-3.01</f>
        <v>0.61000000000000032</v>
      </c>
      <c r="C9">
        <v>200</v>
      </c>
      <c r="D9">
        <v>5.0000000000000001E-3</v>
      </c>
      <c r="E9">
        <f>ROUND(SQRT(3),2)</f>
        <v>1.73</v>
      </c>
      <c r="H9">
        <f>2.36-3.01</f>
        <v>-0.64999999999999991</v>
      </c>
      <c r="I9">
        <v>200</v>
      </c>
      <c r="J9">
        <v>5.0000000000000001E-3</v>
      </c>
      <c r="K9">
        <f>ROUND(SQRT(3),2)</f>
        <v>1.73</v>
      </c>
    </row>
    <row r="10" spans="1:11" x14ac:dyDescent="0.3">
      <c r="B10">
        <f>3.72-3.01</f>
        <v>0.71000000000000041</v>
      </c>
      <c r="C10">
        <v>250</v>
      </c>
      <c r="D10">
        <v>5.0000000000000001E-3</v>
      </c>
      <c r="E10">
        <f>ROUND(SQRT(2),2)</f>
        <v>1.41</v>
      </c>
      <c r="H10">
        <f>2.26-3.01</f>
        <v>-0.75</v>
      </c>
      <c r="I10">
        <v>250</v>
      </c>
      <c r="J10">
        <v>5.0000000000000001E-3</v>
      </c>
      <c r="K10">
        <f>ROUND(SQRT(2),2)</f>
        <v>1.41</v>
      </c>
    </row>
    <row r="11" spans="1:11" x14ac:dyDescent="0.3">
      <c r="B11">
        <f>3.79-3.01</f>
        <v>0.78000000000000025</v>
      </c>
      <c r="C11">
        <v>300</v>
      </c>
      <c r="D11">
        <v>5.0000000000000001E-3</v>
      </c>
      <c r="E11">
        <f>ROUND(SQRT(3),2)</f>
        <v>1.73</v>
      </c>
      <c r="H11">
        <f>2.22-3.01</f>
        <v>-0.78999999999999959</v>
      </c>
      <c r="I11">
        <v>300</v>
      </c>
      <c r="J11">
        <v>5.0000000000000001E-3</v>
      </c>
      <c r="K11">
        <f>ROUND(SQRT(3),2)</f>
        <v>1.73</v>
      </c>
    </row>
    <row r="12" spans="1:11" x14ac:dyDescent="0.3">
      <c r="B12">
        <f>3.86-3.01</f>
        <v>0.85000000000000009</v>
      </c>
      <c r="C12">
        <v>350</v>
      </c>
      <c r="D12">
        <v>5.0000000000000001E-3</v>
      </c>
      <c r="E12">
        <f>ROUND(SQRT(3),2)</f>
        <v>1.73</v>
      </c>
      <c r="H12">
        <f>2.16-3.01</f>
        <v>-0.84999999999999964</v>
      </c>
      <c r="I12">
        <v>350</v>
      </c>
      <c r="J12">
        <v>5.0000000000000001E-3</v>
      </c>
      <c r="K12">
        <f>ROUND(SQRT(3),2)</f>
        <v>1.73</v>
      </c>
    </row>
    <row r="13" spans="1:11" x14ac:dyDescent="0.3">
      <c r="B13">
        <f>3.92-3.01</f>
        <v>0.91000000000000014</v>
      </c>
      <c r="C13">
        <v>400</v>
      </c>
      <c r="D13">
        <v>5.0000000000000001E-3</v>
      </c>
      <c r="E13">
        <f>SQRT(4)</f>
        <v>2</v>
      </c>
      <c r="H13">
        <f>2.12-3.01</f>
        <v>-0.88999999999999968</v>
      </c>
      <c r="I13">
        <v>400</v>
      </c>
      <c r="J13">
        <v>5.0000000000000001E-3</v>
      </c>
      <c r="K13">
        <f>SQRT(4)</f>
        <v>2</v>
      </c>
    </row>
    <row r="18" spans="1:11" x14ac:dyDescent="0.3">
      <c r="A18" t="s">
        <v>13</v>
      </c>
    </row>
    <row r="19" spans="1:11" x14ac:dyDescent="0.3">
      <c r="A19" t="s">
        <v>3</v>
      </c>
      <c r="G19" t="s">
        <v>4</v>
      </c>
    </row>
    <row r="20" spans="1:11" x14ac:dyDescent="0.3">
      <c r="B20" t="s">
        <v>0</v>
      </c>
      <c r="C20" t="s">
        <v>1</v>
      </c>
      <c r="D20" t="s">
        <v>14</v>
      </c>
      <c r="E20" t="s">
        <v>19</v>
      </c>
      <c r="H20" t="s">
        <v>0</v>
      </c>
      <c r="I20" t="s">
        <v>1</v>
      </c>
      <c r="J20" t="s">
        <v>14</v>
      </c>
      <c r="K20" t="s">
        <v>19</v>
      </c>
    </row>
    <row r="21" spans="1:11" x14ac:dyDescent="0.3">
      <c r="B21">
        <f>3.2-3.01</f>
        <v>0.19000000000000039</v>
      </c>
      <c r="C21">
        <v>50</v>
      </c>
      <c r="D21">
        <v>5.0000000000000001E-3</v>
      </c>
      <c r="E21">
        <f>ROUND(1,1)</f>
        <v>1</v>
      </c>
      <c r="H21">
        <f>2.81-3.01</f>
        <v>-0.19999999999999973</v>
      </c>
      <c r="I21">
        <v>50</v>
      </c>
      <c r="J21">
        <v>5.0000000000000001E-3</v>
      </c>
      <c r="K21">
        <f>ROUND(1,1)</f>
        <v>1</v>
      </c>
    </row>
    <row r="22" spans="1:11" x14ac:dyDescent="0.3">
      <c r="B22">
        <f>3.36-3.01</f>
        <v>0.35000000000000009</v>
      </c>
      <c r="C22">
        <v>100</v>
      </c>
      <c r="D22">
        <v>5.0000000000000001E-3</v>
      </c>
      <c r="E22">
        <f>ROUND(SQRT(2),2)</f>
        <v>1.41</v>
      </c>
      <c r="H22">
        <f>2.64-3.01</f>
        <v>-0.36999999999999966</v>
      </c>
      <c r="I22">
        <v>100</v>
      </c>
      <c r="J22">
        <v>5.0000000000000001E-3</v>
      </c>
      <c r="K22">
        <f>ROUND(SQRT(2),2)</f>
        <v>1.41</v>
      </c>
    </row>
    <row r="23" spans="1:11" x14ac:dyDescent="0.3">
      <c r="B23">
        <f>3.49-3.01</f>
        <v>0.48000000000000043</v>
      </c>
      <c r="C23">
        <v>150</v>
      </c>
      <c r="D23">
        <v>5.0000000000000001E-3</v>
      </c>
      <c r="E23">
        <f>ROUND(SQRT(2),2)</f>
        <v>1.41</v>
      </c>
      <c r="H23">
        <f>2.48-3.01</f>
        <v>-0.5299999999999998</v>
      </c>
      <c r="I23">
        <v>150</v>
      </c>
      <c r="J23">
        <v>5.0000000000000001E-3</v>
      </c>
      <c r="K23">
        <f>ROUND(SQRT(2),2)</f>
        <v>1.41</v>
      </c>
    </row>
    <row r="24" spans="1:11" x14ac:dyDescent="0.3">
      <c r="B24">
        <f>3.6-3.01</f>
        <v>0.5900000000000003</v>
      </c>
      <c r="C24">
        <v>200</v>
      </c>
      <c r="D24">
        <v>5.0000000000000001E-3</v>
      </c>
      <c r="E24">
        <f>ROUND(SQRT(3),2)</f>
        <v>1.73</v>
      </c>
      <c r="H24">
        <f>2.35-3.01</f>
        <v>-0.6599999999999997</v>
      </c>
      <c r="I24">
        <v>200</v>
      </c>
      <c r="J24">
        <v>5.0000000000000001E-3</v>
      </c>
      <c r="K24">
        <f>ROUND(SQRT(3),2)</f>
        <v>1.73</v>
      </c>
    </row>
    <row r="25" spans="1:11" x14ac:dyDescent="0.3">
      <c r="B25">
        <f>3.69-3.01</f>
        <v>0.68000000000000016</v>
      </c>
      <c r="C25">
        <v>250</v>
      </c>
      <c r="D25">
        <v>5.0000000000000001E-3</v>
      </c>
      <c r="E25">
        <f>ROUND(SQRT(2),2)</f>
        <v>1.41</v>
      </c>
      <c r="H25">
        <f>2.27-3.01</f>
        <v>-0.73999999999999977</v>
      </c>
      <c r="I25">
        <v>250</v>
      </c>
      <c r="J25">
        <v>5.0000000000000001E-3</v>
      </c>
      <c r="K25">
        <f>ROUND(SQRT(2),2)</f>
        <v>1.41</v>
      </c>
    </row>
    <row r="26" spans="1:11" x14ac:dyDescent="0.3">
      <c r="B26">
        <f>3.78-3.01</f>
        <v>0.77</v>
      </c>
      <c r="C26">
        <v>300</v>
      </c>
      <c r="D26">
        <v>5.0000000000000001E-3</v>
      </c>
      <c r="E26">
        <f>ROUND(SQRT(3),2)</f>
        <v>1.73</v>
      </c>
      <c r="H26">
        <f>2.15-3.01</f>
        <v>-0.85999999999999988</v>
      </c>
      <c r="I26">
        <v>300</v>
      </c>
      <c r="J26">
        <v>5.0000000000000001E-3</v>
      </c>
      <c r="K26">
        <f>ROUND(SQRT(3),2)</f>
        <v>1.73</v>
      </c>
    </row>
    <row r="27" spans="1:11" x14ac:dyDescent="0.3">
      <c r="B27">
        <f>3.84-3.01</f>
        <v>0.83000000000000007</v>
      </c>
      <c r="C27">
        <v>350</v>
      </c>
      <c r="D27">
        <v>5.0000000000000001E-3</v>
      </c>
      <c r="E27">
        <f>ROUND(SQRT(3),2)</f>
        <v>1.73</v>
      </c>
      <c r="H27">
        <f>2.06-3.01</f>
        <v>-0.94999999999999973</v>
      </c>
      <c r="I27">
        <v>350</v>
      </c>
      <c r="J27">
        <v>5.0000000000000001E-3</v>
      </c>
      <c r="K27">
        <f>ROUND(SQRT(3),2)</f>
        <v>1.73</v>
      </c>
    </row>
    <row r="28" spans="1:11" x14ac:dyDescent="0.3">
      <c r="B28">
        <f>3.9-3.01</f>
        <v>0.89000000000000012</v>
      </c>
      <c r="C28">
        <v>400</v>
      </c>
      <c r="D28">
        <v>5.0000000000000001E-3</v>
      </c>
      <c r="E28">
        <f>SQRT(4)</f>
        <v>2</v>
      </c>
      <c r="H28">
        <f>1.98-3.01</f>
        <v>-1.0299999999999998</v>
      </c>
      <c r="I28">
        <v>400</v>
      </c>
      <c r="J28">
        <v>5.0000000000000001E-3</v>
      </c>
      <c r="K28">
        <f>SQRT(4)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1BA6-86AD-49AB-8763-5C8210C8A307}">
  <dimension ref="A1:D13"/>
  <sheetViews>
    <sheetView workbookViewId="0">
      <selection activeCell="B4" sqref="B4:D13"/>
    </sheetView>
  </sheetViews>
  <sheetFormatPr baseColWidth="10" defaultRowHeight="14.4" x14ac:dyDescent="0.3"/>
  <cols>
    <col min="4" max="4" width="13.88671875" bestFit="1" customWidth="1"/>
  </cols>
  <sheetData>
    <row r="1" spans="1:4" x14ac:dyDescent="0.3">
      <c r="A1" t="s">
        <v>6</v>
      </c>
      <c r="B1">
        <v>0.2</v>
      </c>
    </row>
    <row r="4" spans="1:4" x14ac:dyDescent="0.3">
      <c r="B4" t="s">
        <v>7</v>
      </c>
      <c r="C4" t="s">
        <v>8</v>
      </c>
      <c r="D4" t="s">
        <v>16</v>
      </c>
    </row>
    <row r="5" spans="1:4" x14ac:dyDescent="0.3">
      <c r="B5">
        <v>1.1499999999999999</v>
      </c>
      <c r="C5">
        <v>0</v>
      </c>
      <c r="D5">
        <v>0.01</v>
      </c>
    </row>
    <row r="6" spans="1:4" x14ac:dyDescent="0.3">
      <c r="B6">
        <v>1.25</v>
      </c>
      <c r="C6">
        <v>1</v>
      </c>
      <c r="D6">
        <v>0.01</v>
      </c>
    </row>
    <row r="7" spans="1:4" x14ac:dyDescent="0.3">
      <c r="B7">
        <v>1.32</v>
      </c>
      <c r="C7">
        <v>2</v>
      </c>
      <c r="D7">
        <v>0.01</v>
      </c>
    </row>
    <row r="8" spans="1:4" x14ac:dyDescent="0.3">
      <c r="B8">
        <v>1.37</v>
      </c>
      <c r="C8">
        <v>3</v>
      </c>
      <c r="D8">
        <v>0.01</v>
      </c>
    </row>
    <row r="9" spans="1:4" x14ac:dyDescent="0.3">
      <c r="B9">
        <v>1.44</v>
      </c>
      <c r="C9">
        <v>4</v>
      </c>
      <c r="D9">
        <v>0.01</v>
      </c>
    </row>
    <row r="10" spans="1:4" x14ac:dyDescent="0.3">
      <c r="B10">
        <v>1.52</v>
      </c>
      <c r="C10">
        <v>5</v>
      </c>
      <c r="D10">
        <v>0.01</v>
      </c>
    </row>
    <row r="11" spans="1:4" x14ac:dyDescent="0.3">
      <c r="B11">
        <v>1.56</v>
      </c>
      <c r="C11">
        <v>6</v>
      </c>
      <c r="D11">
        <v>0.01</v>
      </c>
    </row>
    <row r="12" spans="1:4" x14ac:dyDescent="0.3">
      <c r="B12">
        <v>1.6</v>
      </c>
      <c r="C12">
        <v>7</v>
      </c>
      <c r="D12">
        <v>0.01</v>
      </c>
    </row>
    <row r="13" spans="1:4" x14ac:dyDescent="0.3">
      <c r="B13">
        <v>1.7</v>
      </c>
      <c r="C13">
        <v>8</v>
      </c>
      <c r="D13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9C51-1943-4E1A-A47F-574A3C965DE0}">
  <dimension ref="B4:E25"/>
  <sheetViews>
    <sheetView workbookViewId="0">
      <selection activeCell="D18" sqref="D18"/>
    </sheetView>
  </sheetViews>
  <sheetFormatPr baseColWidth="10" defaultRowHeight="14.4" x14ac:dyDescent="0.3"/>
  <cols>
    <col min="4" max="4" width="14.88671875" bestFit="1" customWidth="1"/>
    <col min="5" max="5" width="11.88671875" bestFit="1" customWidth="1"/>
  </cols>
  <sheetData>
    <row r="4" spans="2:5" x14ac:dyDescent="0.3">
      <c r="B4" t="s">
        <v>9</v>
      </c>
      <c r="C4" t="s">
        <v>0</v>
      </c>
      <c r="D4" t="s">
        <v>17</v>
      </c>
      <c r="E4" t="s">
        <v>14</v>
      </c>
    </row>
    <row r="5" spans="2:5" x14ac:dyDescent="0.3">
      <c r="B5">
        <v>-2</v>
      </c>
      <c r="C5">
        <f>2.12-3.01</f>
        <v>-0.88999999999999968</v>
      </c>
      <c r="D5">
        <v>0.01</v>
      </c>
      <c r="E5">
        <v>5.0000000000000001E-3</v>
      </c>
    </row>
    <row r="6" spans="2:5" x14ac:dyDescent="0.3">
      <c r="B6">
        <v>-1.8</v>
      </c>
      <c r="C6">
        <f>2.17-3.01</f>
        <v>-0.83999999999999986</v>
      </c>
      <c r="D6">
        <v>0.01</v>
      </c>
      <c r="E6">
        <v>5.0000000000000001E-3</v>
      </c>
    </row>
    <row r="7" spans="2:5" x14ac:dyDescent="0.3">
      <c r="B7">
        <v>-1.6</v>
      </c>
      <c r="C7">
        <f>2.22-3.01</f>
        <v>-0.78999999999999959</v>
      </c>
      <c r="D7">
        <v>0.01</v>
      </c>
      <c r="E7">
        <v>5.0000000000000001E-3</v>
      </c>
    </row>
    <row r="8" spans="2:5" x14ac:dyDescent="0.3">
      <c r="B8">
        <v>-1.4</v>
      </c>
      <c r="C8">
        <f>2.28-3.01</f>
        <v>-0.73</v>
      </c>
      <c r="D8">
        <v>0.01</v>
      </c>
      <c r="E8">
        <v>5.0000000000000001E-3</v>
      </c>
    </row>
    <row r="9" spans="2:5" x14ac:dyDescent="0.3">
      <c r="B9">
        <v>-1.2</v>
      </c>
      <c r="C9">
        <f>2.36-3.01</f>
        <v>-0.64999999999999991</v>
      </c>
      <c r="D9">
        <v>0.01</v>
      </c>
      <c r="E9">
        <v>5.0000000000000001E-3</v>
      </c>
    </row>
    <row r="10" spans="2:5" x14ac:dyDescent="0.3">
      <c r="B10">
        <v>-1</v>
      </c>
      <c r="C10">
        <f>2.44-3.01</f>
        <v>-0.56999999999999984</v>
      </c>
      <c r="D10">
        <v>0.01</v>
      </c>
      <c r="E10">
        <v>5.0000000000000001E-3</v>
      </c>
    </row>
    <row r="11" spans="2:5" x14ac:dyDescent="0.3">
      <c r="B11">
        <v>-0.8</v>
      </c>
      <c r="C11">
        <f>2.52-3.01</f>
        <v>-0.48999999999999977</v>
      </c>
      <c r="D11">
        <v>0.01</v>
      </c>
      <c r="E11">
        <v>5.0000000000000001E-3</v>
      </c>
    </row>
    <row r="12" spans="2:5" x14ac:dyDescent="0.3">
      <c r="B12">
        <v>-0.6</v>
      </c>
      <c r="C12">
        <f>2.64-3.01</f>
        <v>-0.36999999999999966</v>
      </c>
      <c r="D12">
        <v>0.01</v>
      </c>
      <c r="E12">
        <v>5.0000000000000001E-3</v>
      </c>
    </row>
    <row r="13" spans="2:5" x14ac:dyDescent="0.3">
      <c r="B13">
        <v>-0.4</v>
      </c>
      <c r="C13">
        <f>2.74-3.01</f>
        <v>-0.26999999999999957</v>
      </c>
      <c r="D13">
        <v>0.01</v>
      </c>
      <c r="E13">
        <v>5.0000000000000001E-3</v>
      </c>
    </row>
    <row r="14" spans="2:5" x14ac:dyDescent="0.3">
      <c r="B14">
        <v>-0.2</v>
      </c>
      <c r="C14">
        <f>2.88-3.01</f>
        <v>-0.12999999999999989</v>
      </c>
      <c r="D14">
        <v>0.01</v>
      </c>
      <c r="E14">
        <v>5.0000000000000001E-3</v>
      </c>
    </row>
    <row r="15" spans="2:5" x14ac:dyDescent="0.3">
      <c r="B15">
        <v>0</v>
      </c>
      <c r="C15">
        <v>0</v>
      </c>
      <c r="D15">
        <v>0.01</v>
      </c>
      <c r="E15">
        <v>5.0000000000000001E-3</v>
      </c>
    </row>
    <row r="16" spans="2:5" x14ac:dyDescent="0.3">
      <c r="B16">
        <v>0.2</v>
      </c>
      <c r="C16">
        <f>3.14-3.01</f>
        <v>0.13000000000000034</v>
      </c>
      <c r="D16">
        <v>0.01</v>
      </c>
      <c r="E16">
        <v>5.0000000000000001E-3</v>
      </c>
    </row>
    <row r="17" spans="2:5" x14ac:dyDescent="0.3">
      <c r="B17">
        <v>0.4</v>
      </c>
      <c r="C17">
        <f>3.28-3.01</f>
        <v>0.27</v>
      </c>
      <c r="D17">
        <v>0.01</v>
      </c>
      <c r="E17">
        <v>5.0000000000000001E-3</v>
      </c>
    </row>
    <row r="18" spans="2:5" x14ac:dyDescent="0.3">
      <c r="B18">
        <v>0.6</v>
      </c>
      <c r="C18">
        <f>3.39-3.01</f>
        <v>0.38000000000000034</v>
      </c>
      <c r="D18">
        <v>0.01</v>
      </c>
      <c r="E18">
        <v>5.0000000000000001E-3</v>
      </c>
    </row>
    <row r="19" spans="2:5" x14ac:dyDescent="0.3">
      <c r="B19">
        <v>0.8</v>
      </c>
      <c r="C19">
        <f>3.49-3.01</f>
        <v>0.48000000000000043</v>
      </c>
      <c r="D19">
        <v>0.01</v>
      </c>
      <c r="E19">
        <v>5.0000000000000001E-3</v>
      </c>
    </row>
    <row r="20" spans="2:5" x14ac:dyDescent="0.3">
      <c r="B20">
        <v>1</v>
      </c>
      <c r="C20">
        <f>3.58-3.01</f>
        <v>0.57000000000000028</v>
      </c>
      <c r="D20">
        <v>0.01</v>
      </c>
      <c r="E20">
        <v>5.0000000000000001E-3</v>
      </c>
    </row>
    <row r="21" spans="2:5" x14ac:dyDescent="0.3">
      <c r="B21">
        <v>1.2</v>
      </c>
      <c r="C21">
        <f>3.66-3.01</f>
        <v>0.65000000000000036</v>
      </c>
      <c r="D21">
        <v>0.01</v>
      </c>
      <c r="E21">
        <v>5.0000000000000001E-3</v>
      </c>
    </row>
    <row r="22" spans="2:5" x14ac:dyDescent="0.3">
      <c r="B22">
        <v>1.4</v>
      </c>
      <c r="C22">
        <f>3.52-3.01</f>
        <v>0.51000000000000023</v>
      </c>
      <c r="D22">
        <v>0.01</v>
      </c>
      <c r="E22">
        <v>5.0000000000000001E-3</v>
      </c>
    </row>
    <row r="23" spans="2:5" x14ac:dyDescent="0.3">
      <c r="B23">
        <v>1.6</v>
      </c>
      <c r="C23">
        <f>3.78-3.01</f>
        <v>0.77</v>
      </c>
      <c r="D23">
        <v>0.01</v>
      </c>
      <c r="E23">
        <v>5.0000000000000001E-3</v>
      </c>
    </row>
    <row r="24" spans="2:5" x14ac:dyDescent="0.3">
      <c r="B24">
        <v>1.8</v>
      </c>
      <c r="C24">
        <f>3.84-3.01</f>
        <v>0.83000000000000007</v>
      </c>
      <c r="D24">
        <v>0.01</v>
      </c>
      <c r="E24">
        <v>5.0000000000000001E-3</v>
      </c>
    </row>
    <row r="25" spans="2:5" x14ac:dyDescent="0.3">
      <c r="B25">
        <v>2</v>
      </c>
      <c r="C25">
        <f>3.88-3.01</f>
        <v>0.87000000000000011</v>
      </c>
      <c r="D25">
        <v>0.01</v>
      </c>
      <c r="E25">
        <v>5.0000000000000001E-3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61627-6B94-4226-A157-8DE4C4E313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6B31-FD18-4515-B133-529F7262AFB9}">
  <dimension ref="B3:F19"/>
  <sheetViews>
    <sheetView workbookViewId="0">
      <selection activeCell="B3" sqref="B3:F19"/>
    </sheetView>
  </sheetViews>
  <sheetFormatPr baseColWidth="10" defaultRowHeight="14.4" x14ac:dyDescent="0.3"/>
  <cols>
    <col min="2" max="2" width="15.6640625" bestFit="1" customWidth="1"/>
    <col min="3" max="3" width="12.21875" bestFit="1" customWidth="1"/>
    <col min="5" max="5" width="16.6640625" bestFit="1" customWidth="1"/>
    <col min="6" max="6" width="13.88671875" bestFit="1" customWidth="1"/>
  </cols>
  <sheetData>
    <row r="3" spans="2:6" x14ac:dyDescent="0.3">
      <c r="B3" t="s">
        <v>10</v>
      </c>
      <c r="C3" t="s">
        <v>11</v>
      </c>
      <c r="D3" t="s">
        <v>7</v>
      </c>
      <c r="E3" t="s">
        <v>18</v>
      </c>
      <c r="F3" t="s">
        <v>16</v>
      </c>
    </row>
    <row r="4" spans="2:6" x14ac:dyDescent="0.3">
      <c r="B4">
        <v>700</v>
      </c>
      <c r="C4">
        <f>296/2</f>
        <v>148</v>
      </c>
      <c r="D4">
        <v>1.44</v>
      </c>
      <c r="E4">
        <v>1</v>
      </c>
      <c r="F4">
        <v>0.01</v>
      </c>
    </row>
    <row r="5" spans="2:6" x14ac:dyDescent="0.3">
      <c r="B5">
        <v>720</v>
      </c>
      <c r="C5">
        <f>312/2</f>
        <v>156</v>
      </c>
      <c r="D5">
        <v>1.4</v>
      </c>
      <c r="E5">
        <v>1</v>
      </c>
      <c r="F5">
        <v>0.01</v>
      </c>
    </row>
    <row r="6" spans="2:6" x14ac:dyDescent="0.3">
      <c r="B6">
        <v>740</v>
      </c>
      <c r="C6">
        <f>336/2</f>
        <v>168</v>
      </c>
      <c r="D6">
        <v>1.36</v>
      </c>
      <c r="E6">
        <v>1</v>
      </c>
      <c r="F6">
        <v>0.01</v>
      </c>
    </row>
    <row r="7" spans="2:6" x14ac:dyDescent="0.3">
      <c r="B7">
        <v>760</v>
      </c>
      <c r="C7">
        <f>364/2</f>
        <v>182</v>
      </c>
      <c r="D7">
        <v>1.32</v>
      </c>
      <c r="E7">
        <v>1</v>
      </c>
      <c r="F7">
        <v>0.01</v>
      </c>
    </row>
    <row r="8" spans="2:6" x14ac:dyDescent="0.3">
      <c r="B8">
        <v>780</v>
      </c>
      <c r="C8">
        <f>392/2</f>
        <v>196</v>
      </c>
      <c r="D8">
        <v>1.28</v>
      </c>
      <c r="E8">
        <v>1</v>
      </c>
      <c r="F8">
        <v>0.01</v>
      </c>
    </row>
    <row r="9" spans="2:6" x14ac:dyDescent="0.3">
      <c r="B9">
        <v>800</v>
      </c>
      <c r="C9">
        <f>424/2</f>
        <v>212</v>
      </c>
      <c r="D9">
        <v>1.24</v>
      </c>
      <c r="E9">
        <v>1</v>
      </c>
      <c r="F9">
        <v>0.01</v>
      </c>
    </row>
    <row r="10" spans="2:6" x14ac:dyDescent="0.3">
      <c r="B10">
        <v>820</v>
      </c>
      <c r="C10">
        <f>448/2</f>
        <v>224</v>
      </c>
      <c r="D10">
        <v>1.2</v>
      </c>
      <c r="E10">
        <v>1</v>
      </c>
      <c r="F10">
        <v>0.01</v>
      </c>
    </row>
    <row r="11" spans="2:6" x14ac:dyDescent="0.3">
      <c r="B11">
        <v>840</v>
      </c>
      <c r="C11">
        <f>460/2</f>
        <v>230</v>
      </c>
      <c r="D11">
        <v>1.1599999999999999</v>
      </c>
      <c r="E11">
        <v>1</v>
      </c>
      <c r="F11">
        <v>0.01</v>
      </c>
    </row>
    <row r="12" spans="2:6" x14ac:dyDescent="0.3">
      <c r="B12">
        <v>860</v>
      </c>
      <c r="C12">
        <f>464/2</f>
        <v>232</v>
      </c>
      <c r="D12">
        <v>1.1599999999999999</v>
      </c>
      <c r="E12">
        <v>1</v>
      </c>
      <c r="F12">
        <v>0.01</v>
      </c>
    </row>
    <row r="13" spans="2:6" x14ac:dyDescent="0.3">
      <c r="B13">
        <v>880</v>
      </c>
      <c r="C13">
        <f>448/2</f>
        <v>224</v>
      </c>
      <c r="D13">
        <v>1.1200000000000001</v>
      </c>
      <c r="E13">
        <v>1</v>
      </c>
      <c r="F13">
        <v>0.01</v>
      </c>
    </row>
    <row r="14" spans="2:6" x14ac:dyDescent="0.3">
      <c r="B14">
        <v>900</v>
      </c>
      <c r="C14">
        <f>420/2</f>
        <v>210</v>
      </c>
      <c r="D14">
        <v>1.1200000000000001</v>
      </c>
      <c r="E14">
        <v>1</v>
      </c>
      <c r="F14">
        <v>0.01</v>
      </c>
    </row>
    <row r="15" spans="2:6" x14ac:dyDescent="0.3">
      <c r="B15">
        <v>920</v>
      </c>
      <c r="C15">
        <f>384/2</f>
        <v>192</v>
      </c>
      <c r="D15">
        <v>1.1200000000000001</v>
      </c>
      <c r="E15">
        <v>1</v>
      </c>
      <c r="F15">
        <v>0.01</v>
      </c>
    </row>
    <row r="16" spans="2:6" x14ac:dyDescent="0.3">
      <c r="B16">
        <v>940</v>
      </c>
      <c r="C16">
        <f>356/2</f>
        <v>178</v>
      </c>
      <c r="D16">
        <v>1.04</v>
      </c>
      <c r="E16">
        <v>1</v>
      </c>
      <c r="F16">
        <v>0.01</v>
      </c>
    </row>
    <row r="17" spans="2:6" x14ac:dyDescent="0.3">
      <c r="B17">
        <v>960</v>
      </c>
      <c r="C17">
        <f>312/2</f>
        <v>156</v>
      </c>
      <c r="D17">
        <v>1.08</v>
      </c>
      <c r="E17">
        <v>1</v>
      </c>
      <c r="F17">
        <v>0.01</v>
      </c>
    </row>
    <row r="18" spans="2:6" x14ac:dyDescent="0.3">
      <c r="B18">
        <v>980</v>
      </c>
      <c r="C18">
        <f>284/2</f>
        <v>142</v>
      </c>
      <c r="D18">
        <v>1</v>
      </c>
      <c r="E18">
        <v>1</v>
      </c>
      <c r="F18">
        <v>0.01</v>
      </c>
    </row>
    <row r="19" spans="2:6" x14ac:dyDescent="0.3">
      <c r="B19">
        <v>1000</v>
      </c>
      <c r="C19">
        <f>256/2</f>
        <v>128</v>
      </c>
      <c r="D19">
        <v>1.04</v>
      </c>
      <c r="E19">
        <v>1</v>
      </c>
      <c r="F1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 0</vt:lpstr>
      <vt:lpstr>Act 1</vt:lpstr>
      <vt:lpstr>Act 2</vt:lpstr>
      <vt:lpstr>Act 3</vt:lpstr>
      <vt:lpstr>Act 4</vt:lpstr>
      <vt:lpstr>Act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2024-11-08T21:07:09Z</dcterms:created>
  <dcterms:modified xsi:type="dcterms:W3CDTF">2024-11-16T17:36:20Z</dcterms:modified>
</cp:coreProperties>
</file>