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lakshminarayanan\Desktop\Reckitt_shiny_app\code\V1\www\"/>
    </mc:Choice>
  </mc:AlternateContent>
  <xr:revisionPtr revIDLastSave="0" documentId="13_ncr:1_{649DCAF8-EF51-4DAA-8B08-4B07171B9FC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Sheet1!$A$1:$Q$26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E2" i="1"/>
  <c r="F2" i="1"/>
  <c r="G2" i="1"/>
  <c r="H2" i="1"/>
  <c r="I2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O2" i="1" l="1"/>
  <c r="N2" i="1"/>
  <c r="M2" i="1"/>
  <c r="L2" i="1"/>
  <c r="K2" i="1"/>
  <c r="J2" i="1"/>
  <c r="P19" i="1" l="1"/>
  <c r="P21" i="1"/>
  <c r="P18" i="1"/>
  <c r="P17" i="1"/>
  <c r="P20" i="1"/>
  <c r="P16" i="1"/>
  <c r="P13" i="1"/>
  <c r="P12" i="1"/>
  <c r="P15" i="1"/>
  <c r="P14" i="1"/>
  <c r="P4" i="1"/>
  <c r="P6" i="1"/>
  <c r="P3" i="1"/>
  <c r="P5" i="1"/>
  <c r="P2" i="1"/>
  <c r="Q4" i="1"/>
  <c r="Q3" i="1"/>
  <c r="Q6" i="1"/>
  <c r="Q5" i="1"/>
  <c r="Q2" i="1"/>
  <c r="Q18" i="1"/>
  <c r="Q20" i="1"/>
  <c r="Q21" i="1"/>
  <c r="Q17" i="1"/>
  <c r="Q19" i="1"/>
  <c r="Q16" i="1"/>
  <c r="Q12" i="1"/>
  <c r="Q15" i="1"/>
  <c r="Q14" i="1"/>
  <c r="Q13" i="1"/>
</calcChain>
</file>

<file path=xl/sharedStrings.xml><?xml version="1.0" encoding="utf-8"?>
<sst xmlns="http://schemas.openxmlformats.org/spreadsheetml/2006/main" count="160" uniqueCount="34">
  <si>
    <t>Row Labels</t>
  </si>
  <si>
    <t>DE</t>
  </si>
  <si>
    <t>FR</t>
  </si>
  <si>
    <t>IT</t>
  </si>
  <si>
    <t>PL</t>
  </si>
  <si>
    <t>RO</t>
  </si>
  <si>
    <t>Common cold</t>
  </si>
  <si>
    <t>Headache or migraine</t>
  </si>
  <si>
    <t>Menstrual or gynecological pain</t>
  </si>
  <si>
    <t>Body or muscle pain</t>
  </si>
  <si>
    <t>Mouth or dental pain</t>
  </si>
  <si>
    <t>Germany</t>
  </si>
  <si>
    <t>France</t>
  </si>
  <si>
    <t>Italy</t>
  </si>
  <si>
    <t>Poland</t>
  </si>
  <si>
    <t>Romania</t>
  </si>
  <si>
    <t>Share_of_population_taking_alternatives</t>
  </si>
  <si>
    <t>Share_of_population_taking_nothing</t>
  </si>
  <si>
    <t>Share_of_population_taking_non_medical_alternatives</t>
  </si>
  <si>
    <t>Category</t>
  </si>
  <si>
    <t>Country</t>
  </si>
  <si>
    <t xml:space="preserve">Person1 </t>
  </si>
  <si>
    <t>Person2</t>
  </si>
  <si>
    <t>Person3</t>
  </si>
  <si>
    <t>Person4</t>
  </si>
  <si>
    <t>Person1_dosage</t>
  </si>
  <si>
    <t>Person2_dosage</t>
  </si>
  <si>
    <t>Person3_dosage</t>
  </si>
  <si>
    <t>Person4_dosage</t>
  </si>
  <si>
    <t>Indication</t>
  </si>
  <si>
    <t>Share_of_population_taking_Rx_ibuprofen</t>
  </si>
  <si>
    <t>Share_of_population_taking_Rx_other_OTC</t>
  </si>
  <si>
    <t>Share_of_population_taking_Rx_others</t>
  </si>
  <si>
    <t>Person1_epi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</si>
</sst>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C5060B"/>
      <name val="Lucida Console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lakshminarayanan\Desktop\Reckitt_shiny_app\code\V1\www\Persona_share.xlsx" TargetMode="External"/><Relationship Id="rId1" Type="http://schemas.openxmlformats.org/officeDocument/2006/relationships/externalLinkPath" Target="Persona_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Category</v>
          </cell>
          <cell r="B1" t="str">
            <v xml:space="preserve">Person1 </v>
          </cell>
          <cell r="C1" t="str">
            <v>Person2</v>
          </cell>
          <cell r="D1" t="str">
            <v>Person3</v>
          </cell>
          <cell r="E1" t="str">
            <v>Person4</v>
          </cell>
          <cell r="F1" t="str">
            <v>Person1_epi</v>
          </cell>
          <cell r="G1" t="str">
            <v>Person2_epi</v>
          </cell>
          <cell r="H1" t="str">
            <v>Person3_epi</v>
          </cell>
          <cell r="I1" t="str">
            <v>Person4_epi</v>
          </cell>
          <cell r="J1" t="str">
            <v>Person1_dosage</v>
          </cell>
          <cell r="K1" t="str">
            <v>Person2_dosage</v>
          </cell>
          <cell r="L1" t="str">
            <v>Person3_dosage</v>
          </cell>
          <cell r="M1" t="str">
            <v>Person4_dosage</v>
          </cell>
        </row>
        <row r="2">
          <cell r="A2" t="str">
            <v>Common cold</v>
          </cell>
          <cell r="B2">
            <v>0.9</v>
          </cell>
          <cell r="C2">
            <v>7.4999999999999997E-2</v>
          </cell>
          <cell r="D2">
            <v>2.5000000000000001E-2</v>
          </cell>
          <cell r="E2">
            <v>0</v>
          </cell>
          <cell r="F2">
            <v>4</v>
          </cell>
          <cell r="G2">
            <v>2</v>
          </cell>
          <cell r="H2">
            <v>2</v>
          </cell>
          <cell r="I2">
            <v>2</v>
          </cell>
          <cell r="J2">
            <v>1200</v>
          </cell>
          <cell r="K2">
            <v>1200</v>
          </cell>
          <cell r="L2">
            <v>1200</v>
          </cell>
          <cell r="M2">
            <v>1200</v>
          </cell>
        </row>
        <row r="3">
          <cell r="A3" t="str">
            <v>Headache or migraine</v>
          </cell>
          <cell r="B3">
            <v>0.88</v>
          </cell>
          <cell r="C3">
            <v>0.12</v>
          </cell>
          <cell r="D3">
            <v>0</v>
          </cell>
          <cell r="E3">
            <v>0</v>
          </cell>
          <cell r="F3">
            <v>15</v>
          </cell>
          <cell r="G3">
            <v>48</v>
          </cell>
          <cell r="H3">
            <v>0</v>
          </cell>
          <cell r="I3">
            <v>0</v>
          </cell>
          <cell r="J3">
            <v>1200</v>
          </cell>
          <cell r="K3">
            <v>1200</v>
          </cell>
          <cell r="L3">
            <v>0</v>
          </cell>
          <cell r="M3">
            <v>0</v>
          </cell>
        </row>
        <row r="4">
          <cell r="A4" t="str">
            <v>Menstrual or gynecological pain</v>
          </cell>
          <cell r="B4">
            <v>0.9</v>
          </cell>
          <cell r="C4">
            <v>0.1</v>
          </cell>
          <cell r="D4">
            <v>0</v>
          </cell>
          <cell r="E4">
            <v>0</v>
          </cell>
          <cell r="F4">
            <v>9</v>
          </cell>
          <cell r="G4">
            <v>8</v>
          </cell>
          <cell r="H4">
            <v>0</v>
          </cell>
          <cell r="I4">
            <v>0</v>
          </cell>
          <cell r="J4">
            <v>1200</v>
          </cell>
          <cell r="K4">
            <v>1200</v>
          </cell>
          <cell r="L4">
            <v>0</v>
          </cell>
          <cell r="M4">
            <v>0</v>
          </cell>
        </row>
        <row r="5">
          <cell r="A5" t="str">
            <v>Body or muscle pain</v>
          </cell>
          <cell r="B5">
            <v>0.83</v>
          </cell>
          <cell r="C5">
            <v>0.17</v>
          </cell>
          <cell r="D5">
            <v>0</v>
          </cell>
          <cell r="E5">
            <v>0</v>
          </cell>
          <cell r="F5">
            <v>10</v>
          </cell>
          <cell r="G5">
            <v>18</v>
          </cell>
          <cell r="H5">
            <v>0</v>
          </cell>
          <cell r="I5">
            <v>0</v>
          </cell>
          <cell r="J5">
            <v>1200</v>
          </cell>
          <cell r="K5">
            <v>1200</v>
          </cell>
          <cell r="L5">
            <v>0</v>
          </cell>
          <cell r="M5">
            <v>0</v>
          </cell>
        </row>
        <row r="6">
          <cell r="A6" t="str">
            <v>Mouth or dental pain</v>
          </cell>
          <cell r="B6">
            <v>1</v>
          </cell>
          <cell r="C6">
            <v>0</v>
          </cell>
          <cell r="D6">
            <v>0</v>
          </cell>
          <cell r="E6">
            <v>0</v>
          </cell>
          <cell r="F6">
            <v>3</v>
          </cell>
          <cell r="G6">
            <v>1</v>
          </cell>
          <cell r="H6">
            <v>0</v>
          </cell>
          <cell r="I6">
            <v>0</v>
          </cell>
          <cell r="J6">
            <v>1200</v>
          </cell>
          <cell r="K6">
            <v>1200</v>
          </cell>
          <cell r="L6">
            <v>0</v>
          </cell>
          <cell r="M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6"/>
  <sheetViews>
    <sheetView tabSelected="1" workbookViewId="0">
      <selection activeCell="C27" sqref="C27"/>
    </sheetView>
  </sheetViews>
  <sheetFormatPr defaultRowHeight="14.5" x14ac:dyDescent="0.35"/>
  <cols>
    <col min="1" max="1" width="10.08984375" bestFit="1" customWidth="1"/>
    <col min="2" max="2" width="10.08984375" customWidth="1"/>
    <col min="3" max="3" width="27.54296875" bestFit="1" customWidth="1"/>
    <col min="4" max="9" width="16.81640625" customWidth="1"/>
    <col min="10" max="10" width="8" bestFit="1" customWidth="1"/>
    <col min="11" max="13" width="7.54296875" bestFit="1" customWidth="1"/>
    <col min="14" max="17" width="14.54296875" bestFit="1" customWidth="1"/>
  </cols>
  <sheetData>
    <row r="1" spans="1:18" s="3" customFormat="1" ht="55.5" customHeight="1" x14ac:dyDescent="0.35">
      <c r="A1" s="3" t="s">
        <v>0</v>
      </c>
      <c r="B1" s="2" t="s">
        <v>20</v>
      </c>
      <c r="C1" s="3" t="s">
        <v>19</v>
      </c>
      <c r="D1" s="3" t="s">
        <v>17</v>
      </c>
      <c r="E1" s="3" t="s">
        <v>30</v>
      </c>
      <c r="F1" s="3" t="s">
        <v>31</v>
      </c>
      <c r="G1" s="3" t="s">
        <v>32</v>
      </c>
      <c r="H1" s="3" t="s">
        <v>18</v>
      </c>
      <c r="I1" s="3" t="s">
        <v>16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3" t="s">
        <v>33</v>
      </c>
    </row>
    <row r="2" spans="1:18" hidden="1" x14ac:dyDescent="0.35">
      <c r="A2" t="s">
        <v>1</v>
      </c>
      <c r="B2" t="s">
        <v>11</v>
      </c>
      <c r="C2" t="s">
        <v>8</v>
      </c>
      <c r="D2" s="1">
        <f>VLOOKUP(D$1&amp;$C2,Sheet2!$C:$H,MATCH($B2,Sheet2!$D$1:$H$1,0)+1,0)</f>
        <v>3.896103896103896E-2</v>
      </c>
      <c r="E2" s="1">
        <f>VLOOKUP(E$1&amp;$C2,Sheet2!$C:$H,MATCH($B2,Sheet2!$D$1:$H$1,0)+1,0)</f>
        <v>0.14285714285714285</v>
      </c>
      <c r="F2" s="1">
        <f>VLOOKUP(F$1&amp;$C2,Sheet2!$C:$H,MATCH($B2,Sheet2!$D$1:$H$1,0)+1,0)</f>
        <v>5.1948051948051951E-2</v>
      </c>
      <c r="G2" s="1">
        <f>VLOOKUP(G$1&amp;$C2,Sheet2!$C:$H,MATCH($B2,Sheet2!$D$1:$H$1,0)+1,0)</f>
        <v>2.5974025974025976E-2</v>
      </c>
      <c r="H2" s="1">
        <f>VLOOKUP(H$1&amp;$C2,Sheet2!$C:$H,MATCH($B2,Sheet2!$D$1:$H$1,0)+1,0)</f>
        <v>0.19480519480519481</v>
      </c>
      <c r="I2" s="1">
        <f>VLOOKUP(I$1&amp;$C2,Sheet2!$C:$H,MATCH($B2,Sheet2!$D$1:$H$1,0)+1,0)</f>
        <v>0.54545454545454541</v>
      </c>
      <c r="J2">
        <f>VLOOKUP($C2,[1]Sheet1!$A:$M,2,0)</f>
        <v>0.9</v>
      </c>
      <c r="K2">
        <f>VLOOKUP($C2,[1]Sheet1!$A:$M,3,0)</f>
        <v>0.1</v>
      </c>
      <c r="L2">
        <f>VLOOKUP($C2,[1]Sheet1!$A:$M,4,0)</f>
        <v>0</v>
      </c>
      <c r="M2">
        <f>VLOOKUP($C2,[1]Sheet1!$A:$M,5,0)</f>
        <v>0</v>
      </c>
      <c r="N2">
        <f>VLOOKUP($C2,[1]Sheet1!$A:$M,10,0)</f>
        <v>1200</v>
      </c>
      <c r="O2">
        <f>VLOOKUP($C2,[1]Sheet1!$A:$M,11,0)</f>
        <v>1200</v>
      </c>
      <c r="P2">
        <f>VLOOKUP($C2,[1]Sheet1!$A:$M,12,0)</f>
        <v>0</v>
      </c>
      <c r="Q2">
        <f>VLOOKUP($C2,[1]Sheet1!$A:$M,13,0)</f>
        <v>0</v>
      </c>
      <c r="R2">
        <f>VLOOKUP(C2,[1]Sheet1!$A:$F,6,0)</f>
        <v>9</v>
      </c>
    </row>
    <row r="3" spans="1:18" hidden="1" x14ac:dyDescent="0.35">
      <c r="A3" t="s">
        <v>2</v>
      </c>
      <c r="B3" t="s">
        <v>12</v>
      </c>
      <c r="C3" t="s">
        <v>8</v>
      </c>
      <c r="D3" s="1">
        <f>VLOOKUP(D$1&amp;$C3,Sheet2!$C:$H,MATCH($B3,Sheet2!$D$1:$H$1,0)+1,0)</f>
        <v>5.1948051948051951E-2</v>
      </c>
      <c r="E3" s="1">
        <f>VLOOKUP(E$1&amp;$C3,Sheet2!$C:$H,MATCH($B3,Sheet2!$D$1:$H$1,0)+1,0)</f>
        <v>0.11688311688311688</v>
      </c>
      <c r="F3" s="1">
        <f>VLOOKUP(F$1&amp;$C3,Sheet2!$C:$H,MATCH($B3,Sheet2!$D$1:$H$1,0)+1,0)</f>
        <v>5.1948051948051951E-2</v>
      </c>
      <c r="G3" s="1">
        <f>VLOOKUP(G$1&amp;$C3,Sheet2!$C:$H,MATCH($B3,Sheet2!$D$1:$H$1,0)+1,0)</f>
        <v>9.0909090909090912E-2</v>
      </c>
      <c r="H3" s="1">
        <f>VLOOKUP(H$1&amp;$C3,Sheet2!$C:$H,MATCH($B3,Sheet2!$D$1:$H$1,0)+1,0)</f>
        <v>0.27272727272727271</v>
      </c>
      <c r="I3" s="1">
        <f>VLOOKUP(I$1&amp;$C3,Sheet2!$C:$H,MATCH($B3,Sheet2!$D$1:$H$1,0)+1,0)</f>
        <v>0.41558441558441561</v>
      </c>
      <c r="J3">
        <f>VLOOKUP($C3,[1]Sheet1!$A:$M,2,0)</f>
        <v>0.9</v>
      </c>
      <c r="K3">
        <f>VLOOKUP($C3,[1]Sheet1!$A:$M,3,0)</f>
        <v>0.1</v>
      </c>
      <c r="L3">
        <f>VLOOKUP($C3,[1]Sheet1!$A:$M,4,0)</f>
        <v>0</v>
      </c>
      <c r="M3">
        <f>VLOOKUP($C3,[1]Sheet1!$A:$M,5,0)</f>
        <v>0</v>
      </c>
      <c r="N3">
        <f>VLOOKUP($C3,[1]Sheet1!$A:$M,10,0)</f>
        <v>1200</v>
      </c>
      <c r="O3">
        <f>VLOOKUP($C3,[1]Sheet1!$A:$M,11,0)</f>
        <v>1200</v>
      </c>
      <c r="P3">
        <f>VLOOKUP($C3,[1]Sheet1!$A:$M,12,0)</f>
        <v>0</v>
      </c>
      <c r="Q3">
        <f>VLOOKUP($C3,[1]Sheet1!$A:$M,13,0)</f>
        <v>0</v>
      </c>
      <c r="R3">
        <f>VLOOKUP(C3,[1]Sheet1!$A:$F,6,0)</f>
        <v>9</v>
      </c>
    </row>
    <row r="4" spans="1:18" hidden="1" x14ac:dyDescent="0.35">
      <c r="A4" t="s">
        <v>3</v>
      </c>
      <c r="B4" t="s">
        <v>13</v>
      </c>
      <c r="C4" t="s">
        <v>8</v>
      </c>
      <c r="D4" s="1">
        <f>VLOOKUP(D$1&amp;$C4,Sheet2!$C:$H,MATCH($B4,Sheet2!$D$1:$H$1,0)+1,0)</f>
        <v>2.9702970297029702E-2</v>
      </c>
      <c r="E4" s="1">
        <f>VLOOKUP(E$1&amp;$C4,Sheet2!$C:$H,MATCH($B4,Sheet2!$D$1:$H$1,0)+1,0)</f>
        <v>0.22772277227722773</v>
      </c>
      <c r="F4" s="1">
        <f>VLOOKUP(F$1&amp;$C4,Sheet2!$C:$H,MATCH($B4,Sheet2!$D$1:$H$1,0)+1,0)</f>
        <v>9.9009900990099011E-3</v>
      </c>
      <c r="G4" s="1">
        <f>VLOOKUP(G$1&amp;$C4,Sheet2!$C:$H,MATCH($B4,Sheet2!$D$1:$H$1,0)+1,0)</f>
        <v>8.9108910891089105E-2</v>
      </c>
      <c r="H4" s="1">
        <f>VLOOKUP(H$1&amp;$C4,Sheet2!$C:$H,MATCH($B4,Sheet2!$D$1:$H$1,0)+1,0)</f>
        <v>0.13861386138613863</v>
      </c>
      <c r="I4" s="1">
        <f>VLOOKUP(I$1&amp;$C4,Sheet2!$C:$H,MATCH($B4,Sheet2!$D$1:$H$1,0)+1,0)</f>
        <v>0.50495049504950495</v>
      </c>
      <c r="J4">
        <f>VLOOKUP($C4,[1]Sheet1!$A:$M,2,0)</f>
        <v>0.9</v>
      </c>
      <c r="K4">
        <f>VLOOKUP($C4,[1]Sheet1!$A:$M,3,0)</f>
        <v>0.1</v>
      </c>
      <c r="L4">
        <f>VLOOKUP($C4,[1]Sheet1!$A:$M,4,0)</f>
        <v>0</v>
      </c>
      <c r="M4">
        <f>VLOOKUP($C4,[1]Sheet1!$A:$M,5,0)</f>
        <v>0</v>
      </c>
      <c r="N4">
        <f>VLOOKUP($C4,[1]Sheet1!$A:$M,10,0)</f>
        <v>1200</v>
      </c>
      <c r="O4">
        <f>VLOOKUP($C4,[1]Sheet1!$A:$M,11,0)</f>
        <v>1200</v>
      </c>
      <c r="P4">
        <f>VLOOKUP($C4,[1]Sheet1!$A:$M,12,0)</f>
        <v>0</v>
      </c>
      <c r="Q4">
        <f>VLOOKUP($C4,[1]Sheet1!$A:$M,13,0)</f>
        <v>0</v>
      </c>
      <c r="R4">
        <f>VLOOKUP(C4,[1]Sheet1!$A:$F,6,0)</f>
        <v>9</v>
      </c>
    </row>
    <row r="5" spans="1:18" hidden="1" x14ac:dyDescent="0.35">
      <c r="A5" t="s">
        <v>4</v>
      </c>
      <c r="B5" t="s">
        <v>14</v>
      </c>
      <c r="C5" t="s">
        <v>8</v>
      </c>
      <c r="D5" s="1">
        <f>VLOOKUP(D$1&amp;$C5,Sheet2!$C:$H,MATCH($B5,Sheet2!$D$1:$H$1,0)+1,0)</f>
        <v>3.8461538461538464E-2</v>
      </c>
      <c r="E5" s="1">
        <f>VLOOKUP(E$1&amp;$C5,Sheet2!$C:$H,MATCH($B5,Sheet2!$D$1:$H$1,0)+1,0)</f>
        <v>0.18269230769230768</v>
      </c>
      <c r="F5" s="1">
        <f>VLOOKUP(F$1&amp;$C5,Sheet2!$C:$H,MATCH($B5,Sheet2!$D$1:$H$1,0)+1,0)</f>
        <v>2.8846153846153848E-2</v>
      </c>
      <c r="G5" s="1">
        <f>VLOOKUP(G$1&amp;$C5,Sheet2!$C:$H,MATCH($B5,Sheet2!$D$1:$H$1,0)+1,0)</f>
        <v>4.807692307692308E-2</v>
      </c>
      <c r="H5" s="1">
        <f>VLOOKUP(H$1&amp;$C5,Sheet2!$C:$H,MATCH($B5,Sheet2!$D$1:$H$1,0)+1,0)</f>
        <v>0.125</v>
      </c>
      <c r="I5" s="1">
        <f>VLOOKUP(I$1&amp;$C5,Sheet2!$C:$H,MATCH($B5,Sheet2!$D$1:$H$1,0)+1,0)</f>
        <v>0.57692307692307687</v>
      </c>
      <c r="J5">
        <f>VLOOKUP($C5,[1]Sheet1!$A:$M,2,0)</f>
        <v>0.9</v>
      </c>
      <c r="K5">
        <f>VLOOKUP($C5,[1]Sheet1!$A:$M,3,0)</f>
        <v>0.1</v>
      </c>
      <c r="L5">
        <f>VLOOKUP($C5,[1]Sheet1!$A:$M,4,0)</f>
        <v>0</v>
      </c>
      <c r="M5">
        <f>VLOOKUP($C5,[1]Sheet1!$A:$M,5,0)</f>
        <v>0</v>
      </c>
      <c r="N5">
        <f>VLOOKUP($C5,[1]Sheet1!$A:$M,10,0)</f>
        <v>1200</v>
      </c>
      <c r="O5">
        <f>VLOOKUP($C5,[1]Sheet1!$A:$M,11,0)</f>
        <v>1200</v>
      </c>
      <c r="P5">
        <f>VLOOKUP($C5,[1]Sheet1!$A:$M,12,0)</f>
        <v>0</v>
      </c>
      <c r="Q5">
        <f>VLOOKUP($C5,[1]Sheet1!$A:$M,13,0)</f>
        <v>0</v>
      </c>
      <c r="R5">
        <f>VLOOKUP(C5,[1]Sheet1!$A:$F,6,0)</f>
        <v>9</v>
      </c>
    </row>
    <row r="6" spans="1:18" hidden="1" x14ac:dyDescent="0.35">
      <c r="A6" t="s">
        <v>5</v>
      </c>
      <c r="B6" t="s">
        <v>15</v>
      </c>
      <c r="C6" t="s">
        <v>8</v>
      </c>
      <c r="D6" s="1">
        <f>VLOOKUP(D$1&amp;$C6,Sheet2!$C:$H,MATCH($B6,Sheet2!$D$1:$H$1,0)+1,0)</f>
        <v>1.7699115044247787E-2</v>
      </c>
      <c r="E6" s="1">
        <f>VLOOKUP(E$1&amp;$C6,Sheet2!$C:$H,MATCH($B6,Sheet2!$D$1:$H$1,0)+1,0)</f>
        <v>8.8495575221238937E-2</v>
      </c>
      <c r="F6" s="1">
        <f>VLOOKUP(F$1&amp;$C6,Sheet2!$C:$H,MATCH($B6,Sheet2!$D$1:$H$1,0)+1,0)</f>
        <v>8.8495575221238937E-3</v>
      </c>
      <c r="G6" s="1">
        <f>VLOOKUP(G$1&amp;$C6,Sheet2!$C:$H,MATCH($B6,Sheet2!$D$1:$H$1,0)+1,0)</f>
        <v>0.13274336283185842</v>
      </c>
      <c r="H6" s="1">
        <f>VLOOKUP(H$1&amp;$C6,Sheet2!$C:$H,MATCH($B6,Sheet2!$D$1:$H$1,0)+1,0)</f>
        <v>0.15044247787610621</v>
      </c>
      <c r="I6" s="1">
        <f>VLOOKUP(I$1&amp;$C6,Sheet2!$C:$H,MATCH($B6,Sheet2!$D$1:$H$1,0)+1,0)</f>
        <v>0.60176991150442483</v>
      </c>
      <c r="J6">
        <f>VLOOKUP($C6,[1]Sheet1!$A:$M,2,0)</f>
        <v>0.9</v>
      </c>
      <c r="K6">
        <f>VLOOKUP($C6,[1]Sheet1!$A:$M,3,0)</f>
        <v>0.1</v>
      </c>
      <c r="L6">
        <f>VLOOKUP($C6,[1]Sheet1!$A:$M,4,0)</f>
        <v>0</v>
      </c>
      <c r="M6">
        <f>VLOOKUP($C6,[1]Sheet1!$A:$M,5,0)</f>
        <v>0</v>
      </c>
      <c r="N6">
        <f>VLOOKUP($C6,[1]Sheet1!$A:$M,10,0)</f>
        <v>1200</v>
      </c>
      <c r="O6">
        <f>VLOOKUP($C6,[1]Sheet1!$A:$M,11,0)</f>
        <v>1200</v>
      </c>
      <c r="P6">
        <f>VLOOKUP($C6,[1]Sheet1!$A:$M,12,0)</f>
        <v>0</v>
      </c>
      <c r="Q6">
        <f>VLOOKUP($C6,[1]Sheet1!$A:$M,13,0)</f>
        <v>0</v>
      </c>
      <c r="R6">
        <f>VLOOKUP(C6,[1]Sheet1!$A:$F,6,0)</f>
        <v>9</v>
      </c>
    </row>
    <row r="7" spans="1:18" hidden="1" x14ac:dyDescent="0.35">
      <c r="A7" t="s">
        <v>1</v>
      </c>
      <c r="B7" t="s">
        <v>11</v>
      </c>
      <c r="C7" t="s">
        <v>6</v>
      </c>
      <c r="D7" s="1">
        <f>VLOOKUP(D$1&amp;$C7,Sheet2!$C:$H,MATCH($B7,Sheet2!$D$1:$H$1,0)+1,0)</f>
        <v>1.7543859649122806E-2</v>
      </c>
      <c r="E7" s="1">
        <f>VLOOKUP(E$1&amp;$C7,Sheet2!$C:$H,MATCH($B7,Sheet2!$D$1:$H$1,0)+1,0)</f>
        <v>0.16374269005847952</v>
      </c>
      <c r="F7" s="1">
        <f>VLOOKUP(F$1&amp;$C7,Sheet2!$C:$H,MATCH($B7,Sheet2!$D$1:$H$1,0)+1,0)</f>
        <v>3.5087719298245612E-2</v>
      </c>
      <c r="G7" s="1">
        <f>VLOOKUP(G$1&amp;$C7,Sheet2!$C:$H,MATCH($B7,Sheet2!$D$1:$H$1,0)+1,0)</f>
        <v>9.9415204678362568E-2</v>
      </c>
      <c r="H7" s="1">
        <f>VLOOKUP(H$1&amp;$C7,Sheet2!$C:$H,MATCH($B7,Sheet2!$D$1:$H$1,0)+1,0)</f>
        <v>0.1871345029239766</v>
      </c>
      <c r="I7" s="1">
        <f>VLOOKUP(I$1&amp;$C7,Sheet2!$C:$H,MATCH($B7,Sheet2!$D$1:$H$1,0)+1,0)</f>
        <v>0.49707602339181284</v>
      </c>
      <c r="J7">
        <f>VLOOKUP($C7,[1]Sheet1!$A:$M,2,0)</f>
        <v>0.9</v>
      </c>
      <c r="K7">
        <f>VLOOKUP($C7,[1]Sheet1!$A:$M,3,0)</f>
        <v>7.4999999999999997E-2</v>
      </c>
      <c r="L7">
        <f>VLOOKUP($C7,[1]Sheet1!$A:$M,4,0)</f>
        <v>2.5000000000000001E-2</v>
      </c>
      <c r="M7">
        <f>VLOOKUP($C7,[1]Sheet1!$A:$M,5,0)</f>
        <v>0</v>
      </c>
      <c r="N7">
        <f>VLOOKUP($C7,[1]Sheet1!$A:$M,10,0)</f>
        <v>1200</v>
      </c>
      <c r="O7">
        <f>VLOOKUP($C7,[1]Sheet1!$A:$M,11,0)</f>
        <v>1200</v>
      </c>
      <c r="P7">
        <f>VLOOKUP($C7,[1]Sheet1!$A:$M,12,0)</f>
        <v>1200</v>
      </c>
      <c r="Q7">
        <f>VLOOKUP($C7,[1]Sheet1!$A:$M,13,0)</f>
        <v>1200</v>
      </c>
      <c r="R7">
        <f>VLOOKUP(C7,[1]Sheet1!$A:$F,6,0)</f>
        <v>4</v>
      </c>
    </row>
    <row r="8" spans="1:18" hidden="1" x14ac:dyDescent="0.35">
      <c r="A8" t="s">
        <v>2</v>
      </c>
      <c r="B8" t="s">
        <v>12</v>
      </c>
      <c r="C8" t="s">
        <v>6</v>
      </c>
      <c r="D8" s="1">
        <f>VLOOKUP(D$1&amp;$C8,Sheet2!$C:$H,MATCH($B8,Sheet2!$D$1:$H$1,0)+1,0)</f>
        <v>1.1834319526627219E-2</v>
      </c>
      <c r="E8" s="1">
        <f>VLOOKUP(E$1&amp;$C8,Sheet2!$C:$H,MATCH($B8,Sheet2!$D$1:$H$1,0)+1,0)</f>
        <v>0.15976331360946747</v>
      </c>
      <c r="F8" s="1">
        <f>VLOOKUP(F$1&amp;$C8,Sheet2!$C:$H,MATCH($B8,Sheet2!$D$1:$H$1,0)+1,0)</f>
        <v>4.142011834319527E-2</v>
      </c>
      <c r="G8" s="1">
        <f>VLOOKUP(G$1&amp;$C8,Sheet2!$C:$H,MATCH($B8,Sheet2!$D$1:$H$1,0)+1,0)</f>
        <v>0.15976331360946747</v>
      </c>
      <c r="H8" s="1">
        <f>VLOOKUP(H$1&amp;$C8,Sheet2!$C:$H,MATCH($B8,Sheet2!$D$1:$H$1,0)+1,0)</f>
        <v>0.20710059171597633</v>
      </c>
      <c r="I8" s="1">
        <f>VLOOKUP(I$1&amp;$C8,Sheet2!$C:$H,MATCH($B8,Sheet2!$D$1:$H$1,0)+1,0)</f>
        <v>0.42011834319526625</v>
      </c>
      <c r="J8">
        <f>VLOOKUP($C8,[1]Sheet1!$A:$M,2,0)</f>
        <v>0.9</v>
      </c>
      <c r="K8">
        <f>VLOOKUP($C8,[1]Sheet1!$A:$M,3,0)</f>
        <v>7.4999999999999997E-2</v>
      </c>
      <c r="L8">
        <f>VLOOKUP($C8,[1]Sheet1!$A:$M,4,0)</f>
        <v>2.5000000000000001E-2</v>
      </c>
      <c r="M8">
        <f>VLOOKUP($C8,[1]Sheet1!$A:$M,5,0)</f>
        <v>0</v>
      </c>
      <c r="N8">
        <f>VLOOKUP($C8,[1]Sheet1!$A:$M,10,0)</f>
        <v>1200</v>
      </c>
      <c r="O8">
        <f>VLOOKUP($C8,[1]Sheet1!$A:$M,11,0)</f>
        <v>1200</v>
      </c>
      <c r="P8">
        <f>VLOOKUP($C8,[1]Sheet1!$A:$M,12,0)</f>
        <v>1200</v>
      </c>
      <c r="Q8">
        <f>VLOOKUP($C8,[1]Sheet1!$A:$M,13,0)</f>
        <v>1200</v>
      </c>
      <c r="R8">
        <f>VLOOKUP(C8,[1]Sheet1!$A:$F,6,0)</f>
        <v>4</v>
      </c>
    </row>
    <row r="9" spans="1:18" hidden="1" x14ac:dyDescent="0.35">
      <c r="A9" t="s">
        <v>3</v>
      </c>
      <c r="B9" t="s">
        <v>13</v>
      </c>
      <c r="C9" t="s">
        <v>6</v>
      </c>
      <c r="D9" s="1">
        <f>VLOOKUP(D$1&amp;$C9,Sheet2!$C:$H,MATCH($B9,Sheet2!$D$1:$H$1,0)+1,0)</f>
        <v>0.03</v>
      </c>
      <c r="E9" s="1">
        <f>VLOOKUP(E$1&amp;$C9,Sheet2!$C:$H,MATCH($B9,Sheet2!$D$1:$H$1,0)+1,0)</f>
        <v>0.13500000000000001</v>
      </c>
      <c r="F9" s="1">
        <f>VLOOKUP(F$1&amp;$C9,Sheet2!$C:$H,MATCH($B9,Sheet2!$D$1:$H$1,0)+1,0)</f>
        <v>0.04</v>
      </c>
      <c r="G9" s="1">
        <f>VLOOKUP(G$1&amp;$C9,Sheet2!$C:$H,MATCH($B9,Sheet2!$D$1:$H$1,0)+1,0)</f>
        <v>0.1</v>
      </c>
      <c r="H9" s="1">
        <f>VLOOKUP(H$1&amp;$C9,Sheet2!$C:$H,MATCH($B9,Sheet2!$D$1:$H$1,0)+1,0)</f>
        <v>0.16500000000000001</v>
      </c>
      <c r="I9" s="1">
        <f>VLOOKUP(I$1&amp;$C9,Sheet2!$C:$H,MATCH($B9,Sheet2!$D$1:$H$1,0)+1,0)</f>
        <v>0.53</v>
      </c>
      <c r="J9">
        <f>VLOOKUP($C9,[1]Sheet1!$A:$M,2,0)</f>
        <v>0.9</v>
      </c>
      <c r="K9">
        <f>VLOOKUP($C9,[1]Sheet1!$A:$M,3,0)</f>
        <v>7.4999999999999997E-2</v>
      </c>
      <c r="L9">
        <f>VLOOKUP($C9,[1]Sheet1!$A:$M,4,0)</f>
        <v>2.5000000000000001E-2</v>
      </c>
      <c r="M9">
        <f>VLOOKUP($C9,[1]Sheet1!$A:$M,5,0)</f>
        <v>0</v>
      </c>
      <c r="N9">
        <f>VLOOKUP($C9,[1]Sheet1!$A:$M,10,0)</f>
        <v>1200</v>
      </c>
      <c r="O9">
        <f>VLOOKUP($C9,[1]Sheet1!$A:$M,11,0)</f>
        <v>1200</v>
      </c>
      <c r="P9">
        <f>VLOOKUP($C9,[1]Sheet1!$A:$M,12,0)</f>
        <v>1200</v>
      </c>
      <c r="Q9">
        <f>VLOOKUP($C9,[1]Sheet1!$A:$M,13,0)</f>
        <v>1200</v>
      </c>
      <c r="R9">
        <f>VLOOKUP(C9,[1]Sheet1!$A:$F,6,0)</f>
        <v>4</v>
      </c>
    </row>
    <row r="10" spans="1:18" hidden="1" x14ac:dyDescent="0.35">
      <c r="A10" t="s">
        <v>4</v>
      </c>
      <c r="B10" t="s">
        <v>14</v>
      </c>
      <c r="C10" t="s">
        <v>6</v>
      </c>
      <c r="D10" s="1">
        <f>VLOOKUP(D$1&amp;$C10,Sheet2!$C:$H,MATCH($B10,Sheet2!$D$1:$H$1,0)+1,0)</f>
        <v>3.4653465346534656E-2</v>
      </c>
      <c r="E10" s="1">
        <f>VLOOKUP(E$1&amp;$C10,Sheet2!$C:$H,MATCH($B10,Sheet2!$D$1:$H$1,0)+1,0)</f>
        <v>0.12871287128712872</v>
      </c>
      <c r="F10" s="1">
        <f>VLOOKUP(F$1&amp;$C10,Sheet2!$C:$H,MATCH($B10,Sheet2!$D$1:$H$1,0)+1,0)</f>
        <v>3.4653465346534656E-2</v>
      </c>
      <c r="G10" s="1">
        <f>VLOOKUP(G$1&amp;$C10,Sheet2!$C:$H,MATCH($B10,Sheet2!$D$1:$H$1,0)+1,0)</f>
        <v>0.13861386138613863</v>
      </c>
      <c r="H10" s="1">
        <f>VLOOKUP(H$1&amp;$C10,Sheet2!$C:$H,MATCH($B10,Sheet2!$D$1:$H$1,0)+1,0)</f>
        <v>0.10891089108910891</v>
      </c>
      <c r="I10" s="1">
        <f>VLOOKUP(I$1&amp;$C10,Sheet2!$C:$H,MATCH($B10,Sheet2!$D$1:$H$1,0)+1,0)</f>
        <v>0.5544554455445545</v>
      </c>
      <c r="J10">
        <f>VLOOKUP($C10,[1]Sheet1!$A:$M,2,0)</f>
        <v>0.9</v>
      </c>
      <c r="K10">
        <f>VLOOKUP($C10,[1]Sheet1!$A:$M,3,0)</f>
        <v>7.4999999999999997E-2</v>
      </c>
      <c r="L10">
        <f>VLOOKUP($C10,[1]Sheet1!$A:$M,4,0)</f>
        <v>2.5000000000000001E-2</v>
      </c>
      <c r="M10">
        <f>VLOOKUP($C10,[1]Sheet1!$A:$M,5,0)</f>
        <v>0</v>
      </c>
      <c r="N10">
        <f>VLOOKUP($C10,[1]Sheet1!$A:$M,10,0)</f>
        <v>1200</v>
      </c>
      <c r="O10">
        <f>VLOOKUP($C10,[1]Sheet1!$A:$M,11,0)</f>
        <v>1200</v>
      </c>
      <c r="P10">
        <f>VLOOKUP($C10,[1]Sheet1!$A:$M,12,0)</f>
        <v>1200</v>
      </c>
      <c r="Q10">
        <f>VLOOKUP($C10,[1]Sheet1!$A:$M,13,0)</f>
        <v>1200</v>
      </c>
      <c r="R10">
        <f>VLOOKUP(C10,[1]Sheet1!$A:$F,6,0)</f>
        <v>4</v>
      </c>
    </row>
    <row r="11" spans="1:18" hidden="1" x14ac:dyDescent="0.35">
      <c r="A11" t="s">
        <v>5</v>
      </c>
      <c r="B11" t="s">
        <v>15</v>
      </c>
      <c r="C11" t="s">
        <v>6</v>
      </c>
      <c r="D11" s="1">
        <f>VLOOKUP(D$1&amp;$C11,Sheet2!$C:$H,MATCH($B11,Sheet2!$D$1:$H$1,0)+1,0)</f>
        <v>1.2987012987012988E-2</v>
      </c>
      <c r="E11" s="1">
        <f>VLOOKUP(E$1&amp;$C11,Sheet2!$C:$H,MATCH($B11,Sheet2!$D$1:$H$1,0)+1,0)</f>
        <v>0.15584415584415584</v>
      </c>
      <c r="F11" s="1">
        <f>VLOOKUP(F$1&amp;$C11,Sheet2!$C:$H,MATCH($B11,Sheet2!$D$1:$H$1,0)+1,0)</f>
        <v>3.896103896103896E-2</v>
      </c>
      <c r="G11" s="1">
        <f>VLOOKUP(G$1&amp;$C11,Sheet2!$C:$H,MATCH($B11,Sheet2!$D$1:$H$1,0)+1,0)</f>
        <v>0.23809523809523808</v>
      </c>
      <c r="H11" s="1">
        <f>VLOOKUP(H$1&amp;$C11,Sheet2!$C:$H,MATCH($B11,Sheet2!$D$1:$H$1,0)+1,0)</f>
        <v>0.13852813852813853</v>
      </c>
      <c r="I11" s="1">
        <f>VLOOKUP(I$1&amp;$C11,Sheet2!$C:$H,MATCH($B11,Sheet2!$D$1:$H$1,0)+1,0)</f>
        <v>0.41558441558441561</v>
      </c>
      <c r="J11">
        <f>VLOOKUP($C11,[1]Sheet1!$A:$M,2,0)</f>
        <v>0.9</v>
      </c>
      <c r="K11">
        <f>VLOOKUP($C11,[1]Sheet1!$A:$M,3,0)</f>
        <v>7.4999999999999997E-2</v>
      </c>
      <c r="L11">
        <f>VLOOKUP($C11,[1]Sheet1!$A:$M,4,0)</f>
        <v>2.5000000000000001E-2</v>
      </c>
      <c r="M11">
        <f>VLOOKUP($C11,[1]Sheet1!$A:$M,5,0)</f>
        <v>0</v>
      </c>
      <c r="N11">
        <f>VLOOKUP($C11,[1]Sheet1!$A:$M,10,0)</f>
        <v>1200</v>
      </c>
      <c r="O11">
        <f>VLOOKUP($C11,[1]Sheet1!$A:$M,11,0)</f>
        <v>1200</v>
      </c>
      <c r="P11">
        <f>VLOOKUP($C11,[1]Sheet1!$A:$M,12,0)</f>
        <v>1200</v>
      </c>
      <c r="Q11">
        <f>VLOOKUP($C11,[1]Sheet1!$A:$M,13,0)</f>
        <v>1200</v>
      </c>
      <c r="R11">
        <f>VLOOKUP(C11,[1]Sheet1!$A:$F,6,0)</f>
        <v>4</v>
      </c>
    </row>
    <row r="12" spans="1:18" hidden="1" x14ac:dyDescent="0.35">
      <c r="A12" t="s">
        <v>1</v>
      </c>
      <c r="B12" t="s">
        <v>11</v>
      </c>
      <c r="C12" t="s">
        <v>7</v>
      </c>
      <c r="D12" s="1">
        <f>VLOOKUP(D$1&amp;$C12,Sheet2!$C:$H,MATCH($B12,Sheet2!$D$1:$H$1,0)+1,0)</f>
        <v>3.5714285714285712E-2</v>
      </c>
      <c r="E12" s="1">
        <f>VLOOKUP(E$1&amp;$C12,Sheet2!$C:$H,MATCH($B12,Sheet2!$D$1:$H$1,0)+1,0)</f>
        <v>0.15476190476190477</v>
      </c>
      <c r="F12" s="1">
        <f>VLOOKUP(F$1&amp;$C12,Sheet2!$C:$H,MATCH($B12,Sheet2!$D$1:$H$1,0)+1,0)</f>
        <v>2.3809523809523808E-2</v>
      </c>
      <c r="G12" s="1">
        <f>VLOOKUP(G$1&amp;$C12,Sheet2!$C:$H,MATCH($B12,Sheet2!$D$1:$H$1,0)+1,0)</f>
        <v>7.9365079365079361E-2</v>
      </c>
      <c r="H12" s="1">
        <f>VLOOKUP(H$1&amp;$C12,Sheet2!$C:$H,MATCH($B12,Sheet2!$D$1:$H$1,0)+1,0)</f>
        <v>0.19444444444444445</v>
      </c>
      <c r="I12" s="1">
        <f>VLOOKUP(I$1&amp;$C12,Sheet2!$C:$H,MATCH($B12,Sheet2!$D$1:$H$1,0)+1,0)</f>
        <v>0.51190476190476186</v>
      </c>
      <c r="J12">
        <f>VLOOKUP($C12,[1]Sheet1!$A:$M,2,0)</f>
        <v>0.88</v>
      </c>
      <c r="K12">
        <f>VLOOKUP($C12,[1]Sheet1!$A:$M,3,0)</f>
        <v>0.12</v>
      </c>
      <c r="L12">
        <f>VLOOKUP($C12,[1]Sheet1!$A:$M,4,0)</f>
        <v>0</v>
      </c>
      <c r="M12">
        <f>VLOOKUP($C12,[1]Sheet1!$A:$M,5,0)</f>
        <v>0</v>
      </c>
      <c r="N12">
        <f>VLOOKUP($C12,[1]Sheet1!$A:$M,10,0)</f>
        <v>1200</v>
      </c>
      <c r="O12">
        <f>VLOOKUP($C12,[1]Sheet1!$A:$M,11,0)</f>
        <v>1200</v>
      </c>
      <c r="P12">
        <f>VLOOKUP($C12,[1]Sheet1!$A:$M,12,0)</f>
        <v>0</v>
      </c>
      <c r="Q12">
        <f>VLOOKUP($C12,[1]Sheet1!$A:$M,13,0)</f>
        <v>0</v>
      </c>
      <c r="R12">
        <f>VLOOKUP(C12,[1]Sheet1!$A:$F,6,0)</f>
        <v>15</v>
      </c>
    </row>
    <row r="13" spans="1:18" hidden="1" x14ac:dyDescent="0.35">
      <c r="A13" t="s">
        <v>2</v>
      </c>
      <c r="B13" t="s">
        <v>12</v>
      </c>
      <c r="C13" t="s">
        <v>7</v>
      </c>
      <c r="D13" s="1">
        <f>VLOOKUP(D$1&amp;$C13,Sheet2!$C:$H,MATCH($B13,Sheet2!$D$1:$H$1,0)+1,0)</f>
        <v>9.1324200913242004E-3</v>
      </c>
      <c r="E13" s="1">
        <f>VLOOKUP(E$1&amp;$C13,Sheet2!$C:$H,MATCH($B13,Sheet2!$D$1:$H$1,0)+1,0)</f>
        <v>0.14155251141552511</v>
      </c>
      <c r="F13" s="1">
        <f>VLOOKUP(F$1&amp;$C13,Sheet2!$C:$H,MATCH($B13,Sheet2!$D$1:$H$1,0)+1,0)</f>
        <v>3.1963470319634701E-2</v>
      </c>
      <c r="G13" s="1">
        <f>VLOOKUP(G$1&amp;$C13,Sheet2!$C:$H,MATCH($B13,Sheet2!$D$1:$H$1,0)+1,0)</f>
        <v>0.1004566210045662</v>
      </c>
      <c r="H13" s="1">
        <f>VLOOKUP(H$1&amp;$C13,Sheet2!$C:$H,MATCH($B13,Sheet2!$D$1:$H$1,0)+1,0)</f>
        <v>0.22374429223744291</v>
      </c>
      <c r="I13" s="1">
        <f>VLOOKUP(I$1&amp;$C13,Sheet2!$C:$H,MATCH($B13,Sheet2!$D$1:$H$1,0)+1,0)</f>
        <v>0.49315068493150682</v>
      </c>
      <c r="J13">
        <f>VLOOKUP($C13,[1]Sheet1!$A:$M,2,0)</f>
        <v>0.88</v>
      </c>
      <c r="K13">
        <f>VLOOKUP($C13,[1]Sheet1!$A:$M,3,0)</f>
        <v>0.12</v>
      </c>
      <c r="L13">
        <f>VLOOKUP($C13,[1]Sheet1!$A:$M,4,0)</f>
        <v>0</v>
      </c>
      <c r="M13">
        <f>VLOOKUP($C13,[1]Sheet1!$A:$M,5,0)</f>
        <v>0</v>
      </c>
      <c r="N13">
        <f>VLOOKUP($C13,[1]Sheet1!$A:$M,10,0)</f>
        <v>1200</v>
      </c>
      <c r="O13">
        <f>VLOOKUP($C13,[1]Sheet1!$A:$M,11,0)</f>
        <v>1200</v>
      </c>
      <c r="P13">
        <f>VLOOKUP($C13,[1]Sheet1!$A:$M,12,0)</f>
        <v>0</v>
      </c>
      <c r="Q13">
        <f>VLOOKUP($C13,[1]Sheet1!$A:$M,13,0)</f>
        <v>0</v>
      </c>
      <c r="R13">
        <f>VLOOKUP(C13,[1]Sheet1!$A:$F,6,0)</f>
        <v>15</v>
      </c>
    </row>
    <row r="14" spans="1:18" hidden="1" x14ac:dyDescent="0.35">
      <c r="A14" t="s">
        <v>3</v>
      </c>
      <c r="B14" t="s">
        <v>13</v>
      </c>
      <c r="C14" t="s">
        <v>7</v>
      </c>
      <c r="D14" s="1">
        <f>VLOOKUP(D$1&amp;$C14,Sheet2!$C:$H,MATCH($B14,Sheet2!$D$1:$H$1,0)+1,0)</f>
        <v>1.2738853503184714E-2</v>
      </c>
      <c r="E14" s="1">
        <f>VLOOKUP(E$1&amp;$C14,Sheet2!$C:$H,MATCH($B14,Sheet2!$D$1:$H$1,0)+1,0)</f>
        <v>0.15286624203821655</v>
      </c>
      <c r="F14" s="1">
        <f>VLOOKUP(F$1&amp;$C14,Sheet2!$C:$H,MATCH($B14,Sheet2!$D$1:$H$1,0)+1,0)</f>
        <v>3.1847133757961783E-2</v>
      </c>
      <c r="G14" s="1">
        <f>VLOOKUP(G$1&amp;$C14,Sheet2!$C:$H,MATCH($B14,Sheet2!$D$1:$H$1,0)+1,0)</f>
        <v>0.10191082802547771</v>
      </c>
      <c r="H14" s="1">
        <f>VLOOKUP(H$1&amp;$C14,Sheet2!$C:$H,MATCH($B14,Sheet2!$D$1:$H$1,0)+1,0)</f>
        <v>0.16560509554140126</v>
      </c>
      <c r="I14" s="1">
        <f>VLOOKUP(I$1&amp;$C14,Sheet2!$C:$H,MATCH($B14,Sheet2!$D$1:$H$1,0)+1,0)</f>
        <v>0.53503184713375795</v>
      </c>
      <c r="J14">
        <f>VLOOKUP($C14,[1]Sheet1!$A:$M,2,0)</f>
        <v>0.88</v>
      </c>
      <c r="K14">
        <f>VLOOKUP($C14,[1]Sheet1!$A:$M,3,0)</f>
        <v>0.12</v>
      </c>
      <c r="L14">
        <f>VLOOKUP($C14,[1]Sheet1!$A:$M,4,0)</f>
        <v>0</v>
      </c>
      <c r="M14">
        <f>VLOOKUP($C14,[1]Sheet1!$A:$M,5,0)</f>
        <v>0</v>
      </c>
      <c r="N14">
        <f>VLOOKUP($C14,[1]Sheet1!$A:$M,10,0)</f>
        <v>1200</v>
      </c>
      <c r="O14">
        <f>VLOOKUP($C14,[1]Sheet1!$A:$M,11,0)</f>
        <v>1200</v>
      </c>
      <c r="P14">
        <f>VLOOKUP($C14,[1]Sheet1!$A:$M,12,0)</f>
        <v>0</v>
      </c>
      <c r="Q14">
        <f>VLOOKUP($C14,[1]Sheet1!$A:$M,13,0)</f>
        <v>0</v>
      </c>
      <c r="R14">
        <f>VLOOKUP(C14,[1]Sheet1!$A:$F,6,0)</f>
        <v>15</v>
      </c>
    </row>
    <row r="15" spans="1:18" hidden="1" x14ac:dyDescent="0.35">
      <c r="A15" t="s">
        <v>4</v>
      </c>
      <c r="B15" t="s">
        <v>14</v>
      </c>
      <c r="C15" t="s">
        <v>7</v>
      </c>
      <c r="D15" s="1">
        <f>VLOOKUP(D$1&amp;$C15,Sheet2!$C:$H,MATCH($B15,Sheet2!$D$1:$H$1,0)+1,0)</f>
        <v>6.3604240282685506E-2</v>
      </c>
      <c r="E15" s="1">
        <f>VLOOKUP(E$1&amp;$C15,Sheet2!$C:$H,MATCH($B15,Sheet2!$D$1:$H$1,0)+1,0)</f>
        <v>0.15901060070671377</v>
      </c>
      <c r="F15" s="1">
        <f>VLOOKUP(F$1&amp;$C15,Sheet2!$C:$H,MATCH($B15,Sheet2!$D$1:$H$1,0)+1,0)</f>
        <v>2.4734982332155476E-2</v>
      </c>
      <c r="G15" s="1">
        <f>VLOOKUP(G$1&amp;$C15,Sheet2!$C:$H,MATCH($B15,Sheet2!$D$1:$H$1,0)+1,0)</f>
        <v>7.4204946996466431E-2</v>
      </c>
      <c r="H15" s="1">
        <f>VLOOKUP(H$1&amp;$C15,Sheet2!$C:$H,MATCH($B15,Sheet2!$D$1:$H$1,0)+1,0)</f>
        <v>0.13780918727915195</v>
      </c>
      <c r="I15" s="1">
        <f>VLOOKUP(I$1&amp;$C15,Sheet2!$C:$H,MATCH($B15,Sheet2!$D$1:$H$1,0)+1,0)</f>
        <v>0.54063604240282681</v>
      </c>
      <c r="J15">
        <f>VLOOKUP($C15,[1]Sheet1!$A:$M,2,0)</f>
        <v>0.88</v>
      </c>
      <c r="K15">
        <f>VLOOKUP($C15,[1]Sheet1!$A:$M,3,0)</f>
        <v>0.12</v>
      </c>
      <c r="L15">
        <f>VLOOKUP($C15,[1]Sheet1!$A:$M,4,0)</f>
        <v>0</v>
      </c>
      <c r="M15">
        <f>VLOOKUP($C15,[1]Sheet1!$A:$M,5,0)</f>
        <v>0</v>
      </c>
      <c r="N15">
        <f>VLOOKUP($C15,[1]Sheet1!$A:$M,10,0)</f>
        <v>1200</v>
      </c>
      <c r="O15">
        <f>VLOOKUP($C15,[1]Sheet1!$A:$M,11,0)</f>
        <v>1200</v>
      </c>
      <c r="P15">
        <f>VLOOKUP($C15,[1]Sheet1!$A:$M,12,0)</f>
        <v>0</v>
      </c>
      <c r="Q15">
        <f>VLOOKUP($C15,[1]Sheet1!$A:$M,13,0)</f>
        <v>0</v>
      </c>
      <c r="R15">
        <f>VLOOKUP(C15,[1]Sheet1!$A:$F,6,0)</f>
        <v>15</v>
      </c>
    </row>
    <row r="16" spans="1:18" hidden="1" x14ac:dyDescent="0.35">
      <c r="A16" t="s">
        <v>5</v>
      </c>
      <c r="B16" t="s">
        <v>15</v>
      </c>
      <c r="C16" t="s">
        <v>7</v>
      </c>
      <c r="D16" s="1">
        <f>VLOOKUP(D$1&amp;$C16,Sheet2!$C:$H,MATCH($B16,Sheet2!$D$1:$H$1,0)+1,0)</f>
        <v>1.968503937007874E-2</v>
      </c>
      <c r="E16" s="1">
        <f>VLOOKUP(E$1&amp;$C16,Sheet2!$C:$H,MATCH($B16,Sheet2!$D$1:$H$1,0)+1,0)</f>
        <v>0.20078740157480315</v>
      </c>
      <c r="F16" s="1">
        <f>VLOOKUP(F$1&amp;$C16,Sheet2!$C:$H,MATCH($B16,Sheet2!$D$1:$H$1,0)+1,0)</f>
        <v>1.5748031496062992E-2</v>
      </c>
      <c r="G16" s="1">
        <f>VLOOKUP(G$1&amp;$C16,Sheet2!$C:$H,MATCH($B16,Sheet2!$D$1:$H$1,0)+1,0)</f>
        <v>0.12204724409448819</v>
      </c>
      <c r="H16" s="1">
        <f>VLOOKUP(H$1&amp;$C16,Sheet2!$C:$H,MATCH($B16,Sheet2!$D$1:$H$1,0)+1,0)</f>
        <v>0.10236220472440945</v>
      </c>
      <c r="I16" s="1">
        <f>VLOOKUP(I$1&amp;$C16,Sheet2!$C:$H,MATCH($B16,Sheet2!$D$1:$H$1,0)+1,0)</f>
        <v>0.53937007874015752</v>
      </c>
      <c r="J16">
        <f>VLOOKUP($C16,[1]Sheet1!$A:$M,2,0)</f>
        <v>0.88</v>
      </c>
      <c r="K16">
        <f>VLOOKUP($C16,[1]Sheet1!$A:$M,3,0)</f>
        <v>0.12</v>
      </c>
      <c r="L16">
        <f>VLOOKUP($C16,[1]Sheet1!$A:$M,4,0)</f>
        <v>0</v>
      </c>
      <c r="M16">
        <f>VLOOKUP($C16,[1]Sheet1!$A:$M,5,0)</f>
        <v>0</v>
      </c>
      <c r="N16">
        <f>VLOOKUP($C16,[1]Sheet1!$A:$M,10,0)</f>
        <v>1200</v>
      </c>
      <c r="O16">
        <f>VLOOKUP($C16,[1]Sheet1!$A:$M,11,0)</f>
        <v>1200</v>
      </c>
      <c r="P16">
        <f>VLOOKUP($C16,[1]Sheet1!$A:$M,12,0)</f>
        <v>0</v>
      </c>
      <c r="Q16">
        <f>VLOOKUP($C16,[1]Sheet1!$A:$M,13,0)</f>
        <v>0</v>
      </c>
      <c r="R16">
        <f>VLOOKUP(C16,[1]Sheet1!$A:$F,6,0)</f>
        <v>15</v>
      </c>
    </row>
    <row r="17" spans="1:18" x14ac:dyDescent="0.35">
      <c r="A17" t="s">
        <v>1</v>
      </c>
      <c r="B17" t="s">
        <v>11</v>
      </c>
      <c r="C17" t="s">
        <v>9</v>
      </c>
      <c r="D17" s="1">
        <f>VLOOKUP(D$1&amp;$C17,Sheet2!$C:$H,MATCH($B17,Sheet2!$D$1:$H$1,0)+1,0)</f>
        <v>3.8461538461538464E-2</v>
      </c>
      <c r="E17" s="1">
        <f>VLOOKUP(E$1&amp;$C17,Sheet2!$C:$H,MATCH($B17,Sheet2!$D$1:$H$1,0)+1,0)</f>
        <v>0.22527472527472528</v>
      </c>
      <c r="F17" s="1">
        <f>VLOOKUP(F$1&amp;$C17,Sheet2!$C:$H,MATCH($B17,Sheet2!$D$1:$H$1,0)+1,0)</f>
        <v>1.098901098901099E-2</v>
      </c>
      <c r="G17" s="1">
        <f>VLOOKUP(G$1&amp;$C17,Sheet2!$C:$H,MATCH($B17,Sheet2!$D$1:$H$1,0)+1,0)</f>
        <v>0.15384615384615385</v>
      </c>
      <c r="H17" s="1">
        <f>VLOOKUP(H$1&amp;$C17,Sheet2!$C:$H,MATCH($B17,Sheet2!$D$1:$H$1,0)+1,0)</f>
        <v>0.18131868131868131</v>
      </c>
      <c r="I17" s="1">
        <f>VLOOKUP(I$1&amp;$C17,Sheet2!$C:$H,MATCH($B17,Sheet2!$D$1:$H$1,0)+1,0)</f>
        <v>0.39010989010989011</v>
      </c>
      <c r="J17">
        <f>VLOOKUP($C17,[1]Sheet1!$A:$M,2,0)</f>
        <v>0.83</v>
      </c>
      <c r="K17">
        <f>VLOOKUP($C17,[1]Sheet1!$A:$M,3,0)</f>
        <v>0.17</v>
      </c>
      <c r="L17">
        <f>VLOOKUP($C17,[1]Sheet1!$A:$M,4,0)</f>
        <v>0</v>
      </c>
      <c r="M17">
        <f>VLOOKUP($C17,[1]Sheet1!$A:$M,5,0)</f>
        <v>0</v>
      </c>
      <c r="N17">
        <f>VLOOKUP($C17,[1]Sheet1!$A:$M,10,0)</f>
        <v>1200</v>
      </c>
      <c r="O17">
        <f>VLOOKUP($C17,[1]Sheet1!$A:$M,11,0)</f>
        <v>1200</v>
      </c>
      <c r="P17">
        <f>VLOOKUP($C17,[1]Sheet1!$A:$M,12,0)</f>
        <v>0</v>
      </c>
      <c r="Q17">
        <f>VLOOKUP($C17,[1]Sheet1!$A:$M,13,0)</f>
        <v>0</v>
      </c>
      <c r="R17">
        <f>VLOOKUP(C17,[1]Sheet1!$A:$F,6,0)</f>
        <v>10</v>
      </c>
    </row>
    <row r="18" spans="1:18" x14ac:dyDescent="0.35">
      <c r="A18" t="s">
        <v>2</v>
      </c>
      <c r="B18" t="s">
        <v>12</v>
      </c>
      <c r="C18" t="s">
        <v>9</v>
      </c>
      <c r="D18" s="1">
        <f>VLOOKUP(D$1&amp;$C18,Sheet2!$C:$H,MATCH($B18,Sheet2!$D$1:$H$1,0)+1,0)</f>
        <v>3.0534351145038167E-2</v>
      </c>
      <c r="E18" s="1">
        <f>VLOOKUP(E$1&amp;$C18,Sheet2!$C:$H,MATCH($B18,Sheet2!$D$1:$H$1,0)+1,0)</f>
        <v>0.10687022900763359</v>
      </c>
      <c r="F18" s="1">
        <f>VLOOKUP(F$1&amp;$C18,Sheet2!$C:$H,MATCH($B18,Sheet2!$D$1:$H$1,0)+1,0)</f>
        <v>5.3435114503816793E-2</v>
      </c>
      <c r="G18" s="1">
        <f>VLOOKUP(G$1&amp;$C18,Sheet2!$C:$H,MATCH($B18,Sheet2!$D$1:$H$1,0)+1,0)</f>
        <v>0.15267175572519084</v>
      </c>
      <c r="H18" s="1">
        <f>VLOOKUP(H$1&amp;$C18,Sheet2!$C:$H,MATCH($B18,Sheet2!$D$1:$H$1,0)+1,0)</f>
        <v>0.16793893129770993</v>
      </c>
      <c r="I18" s="1">
        <f>VLOOKUP(I$1&amp;$C18,Sheet2!$C:$H,MATCH($B18,Sheet2!$D$1:$H$1,0)+1,0)</f>
        <v>0.48854961832061067</v>
      </c>
      <c r="J18">
        <f>VLOOKUP($C18,[1]Sheet1!$A:$M,2,0)</f>
        <v>0.83</v>
      </c>
      <c r="K18">
        <f>VLOOKUP($C18,[1]Sheet1!$A:$M,3,0)</f>
        <v>0.17</v>
      </c>
      <c r="L18">
        <f>VLOOKUP($C18,[1]Sheet1!$A:$M,4,0)</f>
        <v>0</v>
      </c>
      <c r="M18">
        <f>VLOOKUP($C18,[1]Sheet1!$A:$M,5,0)</f>
        <v>0</v>
      </c>
      <c r="N18">
        <f>VLOOKUP($C18,[1]Sheet1!$A:$M,10,0)</f>
        <v>1200</v>
      </c>
      <c r="O18">
        <f>VLOOKUP($C18,[1]Sheet1!$A:$M,11,0)</f>
        <v>1200</v>
      </c>
      <c r="P18">
        <f>VLOOKUP($C18,[1]Sheet1!$A:$M,12,0)</f>
        <v>0</v>
      </c>
      <c r="Q18">
        <f>VLOOKUP($C18,[1]Sheet1!$A:$M,13,0)</f>
        <v>0</v>
      </c>
      <c r="R18">
        <f>VLOOKUP(C18,[1]Sheet1!$A:$F,6,0)</f>
        <v>10</v>
      </c>
    </row>
    <row r="19" spans="1:18" x14ac:dyDescent="0.35">
      <c r="A19" t="s">
        <v>3</v>
      </c>
      <c r="B19" t="s">
        <v>13</v>
      </c>
      <c r="C19" t="s">
        <v>9</v>
      </c>
      <c r="D19" s="1">
        <f>VLOOKUP(D$1&amp;$C19,Sheet2!$C:$H,MATCH($B19,Sheet2!$D$1:$H$1,0)+1,0)</f>
        <v>2.0689655172413793E-2</v>
      </c>
      <c r="E19" s="1">
        <f>VLOOKUP(E$1&amp;$C19,Sheet2!$C:$H,MATCH($B19,Sheet2!$D$1:$H$1,0)+1,0)</f>
        <v>0.17241379310344829</v>
      </c>
      <c r="F19" s="1">
        <f>VLOOKUP(F$1&amp;$C19,Sheet2!$C:$H,MATCH($B19,Sheet2!$D$1:$H$1,0)+1,0)</f>
        <v>2.7586206896551724E-2</v>
      </c>
      <c r="G19" s="1">
        <f>VLOOKUP(G$1&amp;$C19,Sheet2!$C:$H,MATCH($B19,Sheet2!$D$1:$H$1,0)+1,0)</f>
        <v>0.15172413793103448</v>
      </c>
      <c r="H19" s="1">
        <f>VLOOKUP(H$1&amp;$C19,Sheet2!$C:$H,MATCH($B19,Sheet2!$D$1:$H$1,0)+1,0)</f>
        <v>0.15172413793103448</v>
      </c>
      <c r="I19" s="1">
        <f>VLOOKUP(I$1&amp;$C19,Sheet2!$C:$H,MATCH($B19,Sheet2!$D$1:$H$1,0)+1,0)</f>
        <v>0.47586206896551725</v>
      </c>
      <c r="J19">
        <f>VLOOKUP($C19,[1]Sheet1!$A:$M,2,0)</f>
        <v>0.83</v>
      </c>
      <c r="K19">
        <f>VLOOKUP($C19,[1]Sheet1!$A:$M,3,0)</f>
        <v>0.17</v>
      </c>
      <c r="L19">
        <f>VLOOKUP($C19,[1]Sheet1!$A:$M,4,0)</f>
        <v>0</v>
      </c>
      <c r="M19">
        <f>VLOOKUP($C19,[1]Sheet1!$A:$M,5,0)</f>
        <v>0</v>
      </c>
      <c r="N19">
        <f>VLOOKUP($C19,[1]Sheet1!$A:$M,10,0)</f>
        <v>1200</v>
      </c>
      <c r="O19">
        <f>VLOOKUP($C19,[1]Sheet1!$A:$M,11,0)</f>
        <v>1200</v>
      </c>
      <c r="P19">
        <f>VLOOKUP($C19,[1]Sheet1!$A:$M,12,0)</f>
        <v>0</v>
      </c>
      <c r="Q19">
        <f>VLOOKUP($C19,[1]Sheet1!$A:$M,13,0)</f>
        <v>0</v>
      </c>
      <c r="R19">
        <f>VLOOKUP(C19,[1]Sheet1!$A:$F,6,0)</f>
        <v>10</v>
      </c>
    </row>
    <row r="20" spans="1:18" x14ac:dyDescent="0.35">
      <c r="A20" t="s">
        <v>4</v>
      </c>
      <c r="B20" t="s">
        <v>14</v>
      </c>
      <c r="C20" t="s">
        <v>9</v>
      </c>
      <c r="D20" s="1">
        <f>VLOOKUP(D$1&amp;$C20,Sheet2!$C:$H,MATCH($B20,Sheet2!$D$1:$H$1,0)+1,0)</f>
        <v>4.3749999999999997E-2</v>
      </c>
      <c r="E20" s="1">
        <f>VLOOKUP(E$1&amp;$C20,Sheet2!$C:$H,MATCH($B20,Sheet2!$D$1:$H$1,0)+1,0)</f>
        <v>0.15625</v>
      </c>
      <c r="F20" s="1">
        <f>VLOOKUP(F$1&amp;$C20,Sheet2!$C:$H,MATCH($B20,Sheet2!$D$1:$H$1,0)+1,0)</f>
        <v>5.6250000000000001E-2</v>
      </c>
      <c r="G20" s="1">
        <f>VLOOKUP(G$1&amp;$C20,Sheet2!$C:$H,MATCH($B20,Sheet2!$D$1:$H$1,0)+1,0)</f>
        <v>0.1125</v>
      </c>
      <c r="H20" s="1">
        <f>VLOOKUP(H$1&amp;$C20,Sheet2!$C:$H,MATCH($B20,Sheet2!$D$1:$H$1,0)+1,0)</f>
        <v>0.11874999999999999</v>
      </c>
      <c r="I20" s="1">
        <f>VLOOKUP(I$1&amp;$C20,Sheet2!$C:$H,MATCH($B20,Sheet2!$D$1:$H$1,0)+1,0)</f>
        <v>0.51249999999999996</v>
      </c>
      <c r="J20">
        <f>VLOOKUP($C20,[1]Sheet1!$A:$M,2,0)</f>
        <v>0.83</v>
      </c>
      <c r="K20">
        <f>VLOOKUP($C20,[1]Sheet1!$A:$M,3,0)</f>
        <v>0.17</v>
      </c>
      <c r="L20">
        <f>VLOOKUP($C20,[1]Sheet1!$A:$M,4,0)</f>
        <v>0</v>
      </c>
      <c r="M20">
        <f>VLOOKUP($C20,[1]Sheet1!$A:$M,5,0)</f>
        <v>0</v>
      </c>
      <c r="N20">
        <f>VLOOKUP($C20,[1]Sheet1!$A:$M,10,0)</f>
        <v>1200</v>
      </c>
      <c r="O20">
        <f>VLOOKUP($C20,[1]Sheet1!$A:$M,11,0)</f>
        <v>1200</v>
      </c>
      <c r="P20">
        <f>VLOOKUP($C20,[1]Sheet1!$A:$M,12,0)</f>
        <v>0</v>
      </c>
      <c r="Q20">
        <f>VLOOKUP($C20,[1]Sheet1!$A:$M,13,0)</f>
        <v>0</v>
      </c>
      <c r="R20">
        <f>VLOOKUP(C20,[1]Sheet1!$A:$F,6,0)</f>
        <v>10</v>
      </c>
    </row>
    <row r="21" spans="1:18" x14ac:dyDescent="0.35">
      <c r="A21" t="s">
        <v>5</v>
      </c>
      <c r="B21" t="s">
        <v>15</v>
      </c>
      <c r="C21" t="s">
        <v>9</v>
      </c>
      <c r="D21" s="1">
        <f>VLOOKUP(D$1&amp;$C21,Sheet2!$C:$H,MATCH($B21,Sheet2!$D$1:$H$1,0)+1,0)</f>
        <v>1.2345679012345678E-2</v>
      </c>
      <c r="E21" s="1">
        <f>VLOOKUP(E$1&amp;$C21,Sheet2!$C:$H,MATCH($B21,Sheet2!$D$1:$H$1,0)+1,0)</f>
        <v>0.16049382716049382</v>
      </c>
      <c r="F21" s="1">
        <f>VLOOKUP(F$1&amp;$C21,Sheet2!$C:$H,MATCH($B21,Sheet2!$D$1:$H$1,0)+1,0)</f>
        <v>6.1728395061728392E-3</v>
      </c>
      <c r="G21" s="1">
        <f>VLOOKUP(G$1&amp;$C21,Sheet2!$C:$H,MATCH($B21,Sheet2!$D$1:$H$1,0)+1,0)</f>
        <v>0.24691358024691357</v>
      </c>
      <c r="H21" s="1">
        <f>VLOOKUP(H$1&amp;$C21,Sheet2!$C:$H,MATCH($B21,Sheet2!$D$1:$H$1,0)+1,0)</f>
        <v>0.12345679012345678</v>
      </c>
      <c r="I21" s="1">
        <f>VLOOKUP(I$1&amp;$C21,Sheet2!$C:$H,MATCH($B21,Sheet2!$D$1:$H$1,0)+1,0)</f>
        <v>0.45061728395061729</v>
      </c>
      <c r="J21">
        <f>VLOOKUP($C21,[1]Sheet1!$A:$M,2,0)</f>
        <v>0.83</v>
      </c>
      <c r="K21">
        <f>VLOOKUP($C21,[1]Sheet1!$A:$M,3,0)</f>
        <v>0.17</v>
      </c>
      <c r="L21">
        <f>VLOOKUP($C21,[1]Sheet1!$A:$M,4,0)</f>
        <v>0</v>
      </c>
      <c r="M21">
        <f>VLOOKUP($C21,[1]Sheet1!$A:$M,5,0)</f>
        <v>0</v>
      </c>
      <c r="N21">
        <f>VLOOKUP($C21,[1]Sheet1!$A:$M,10,0)</f>
        <v>1200</v>
      </c>
      <c r="O21">
        <f>VLOOKUP($C21,[1]Sheet1!$A:$M,11,0)</f>
        <v>1200</v>
      </c>
      <c r="P21">
        <f>VLOOKUP($C21,[1]Sheet1!$A:$M,12,0)</f>
        <v>0</v>
      </c>
      <c r="Q21">
        <f>VLOOKUP($C21,[1]Sheet1!$A:$M,13,0)</f>
        <v>0</v>
      </c>
      <c r="R21">
        <f>VLOOKUP(C21,[1]Sheet1!$A:$F,6,0)</f>
        <v>10</v>
      </c>
    </row>
    <row r="22" spans="1:18" hidden="1" x14ac:dyDescent="0.35">
      <c r="A22" t="s">
        <v>1</v>
      </c>
      <c r="B22" t="s">
        <v>11</v>
      </c>
      <c r="C22" t="s">
        <v>10</v>
      </c>
      <c r="D22" s="1">
        <f>VLOOKUP(D$1&amp;$C22,Sheet2!$C:$H,MATCH($B22,Sheet2!$D$1:$H$1,0)+1,0)</f>
        <v>2.6315789473684209E-2</v>
      </c>
      <c r="E22" s="1">
        <f>VLOOKUP(E$1&amp;$C22,Sheet2!$C:$H,MATCH($B22,Sheet2!$D$1:$H$1,0)+1,0)</f>
        <v>0.17105263157894737</v>
      </c>
      <c r="F22" s="1">
        <f>VLOOKUP(F$1&amp;$C22,Sheet2!$C:$H,MATCH($B22,Sheet2!$D$1:$H$1,0)+1,0)</f>
        <v>1.9736842105263157E-2</v>
      </c>
      <c r="G22" s="1">
        <f>VLOOKUP(G$1&amp;$C22,Sheet2!$C:$H,MATCH($B22,Sheet2!$D$1:$H$1,0)+1,0)</f>
        <v>0.16447368421052633</v>
      </c>
      <c r="H22" s="1">
        <f>VLOOKUP(H$1&amp;$C22,Sheet2!$C:$H,MATCH($B22,Sheet2!$D$1:$H$1,0)+1,0)</f>
        <v>0.14473684210526316</v>
      </c>
      <c r="I22" s="1">
        <f>VLOOKUP(I$1&amp;$C22,Sheet2!$C:$H,MATCH($B22,Sheet2!$D$1:$H$1,0)+1,0)</f>
        <v>0.47368421052631576</v>
      </c>
      <c r="J22">
        <f>VLOOKUP($C22,[1]Sheet1!$A:$M,2,0)</f>
        <v>1</v>
      </c>
      <c r="K22">
        <f>VLOOKUP($C22,[1]Sheet1!$A:$M,3,0)</f>
        <v>0</v>
      </c>
      <c r="L22">
        <f>VLOOKUP($C22,[1]Sheet1!$A:$M,4,0)</f>
        <v>0</v>
      </c>
      <c r="M22">
        <f>VLOOKUP($C22,[1]Sheet1!$A:$M,5,0)</f>
        <v>0</v>
      </c>
      <c r="N22">
        <f>VLOOKUP($C22,[1]Sheet1!$A:$M,10,0)</f>
        <v>1200</v>
      </c>
      <c r="O22">
        <f>VLOOKUP($C22,[1]Sheet1!$A:$M,11,0)</f>
        <v>1200</v>
      </c>
      <c r="P22">
        <f>VLOOKUP($C22,[1]Sheet1!$A:$M,12,0)</f>
        <v>0</v>
      </c>
      <c r="Q22">
        <f>VLOOKUP($C22,[1]Sheet1!$A:$M,13,0)</f>
        <v>0</v>
      </c>
      <c r="R22">
        <f>VLOOKUP(C22,[1]Sheet1!$A:$F,6,0)</f>
        <v>3</v>
      </c>
    </row>
    <row r="23" spans="1:18" hidden="1" x14ac:dyDescent="0.35">
      <c r="A23" t="s">
        <v>2</v>
      </c>
      <c r="B23" t="s">
        <v>12</v>
      </c>
      <c r="C23" t="s">
        <v>10</v>
      </c>
      <c r="D23" s="1">
        <f>VLOOKUP(D$1&amp;$C23,Sheet2!$C:$H,MATCH($B23,Sheet2!$D$1:$H$1,0)+1,0)</f>
        <v>1.2658227848101266E-2</v>
      </c>
      <c r="E23" s="1">
        <f>VLOOKUP(E$1&amp;$C23,Sheet2!$C:$H,MATCH($B23,Sheet2!$D$1:$H$1,0)+1,0)</f>
        <v>0.10759493670886076</v>
      </c>
      <c r="F23" s="1">
        <f>VLOOKUP(F$1&amp;$C23,Sheet2!$C:$H,MATCH($B23,Sheet2!$D$1:$H$1,0)+1,0)</f>
        <v>2.5316455696202531E-2</v>
      </c>
      <c r="G23" s="1">
        <f>VLOOKUP(G$1&amp;$C23,Sheet2!$C:$H,MATCH($B23,Sheet2!$D$1:$H$1,0)+1,0)</f>
        <v>8.8607594936708861E-2</v>
      </c>
      <c r="H23" s="1">
        <f>VLOOKUP(H$1&amp;$C23,Sheet2!$C:$H,MATCH($B23,Sheet2!$D$1:$H$1,0)+1,0)</f>
        <v>0.21518987341772153</v>
      </c>
      <c r="I23" s="1">
        <f>VLOOKUP(I$1&amp;$C23,Sheet2!$C:$H,MATCH($B23,Sheet2!$D$1:$H$1,0)+1,0)</f>
        <v>0.55063291139240511</v>
      </c>
      <c r="J23">
        <f>VLOOKUP($C23,[1]Sheet1!$A:$M,2,0)</f>
        <v>1</v>
      </c>
      <c r="K23">
        <f>VLOOKUP($C23,[1]Sheet1!$A:$M,3,0)</f>
        <v>0</v>
      </c>
      <c r="L23">
        <f>VLOOKUP($C23,[1]Sheet1!$A:$M,4,0)</f>
        <v>0</v>
      </c>
      <c r="M23">
        <f>VLOOKUP($C23,[1]Sheet1!$A:$M,5,0)</f>
        <v>0</v>
      </c>
      <c r="N23">
        <f>VLOOKUP($C23,[1]Sheet1!$A:$M,10,0)</f>
        <v>1200</v>
      </c>
      <c r="O23">
        <f>VLOOKUP($C23,[1]Sheet1!$A:$M,11,0)</f>
        <v>1200</v>
      </c>
      <c r="P23">
        <f>VLOOKUP($C23,[1]Sheet1!$A:$M,12,0)</f>
        <v>0</v>
      </c>
      <c r="Q23">
        <f>VLOOKUP($C23,[1]Sheet1!$A:$M,13,0)</f>
        <v>0</v>
      </c>
      <c r="R23">
        <f>VLOOKUP(C23,[1]Sheet1!$A:$F,6,0)</f>
        <v>3</v>
      </c>
    </row>
    <row r="24" spans="1:18" hidden="1" x14ac:dyDescent="0.35">
      <c r="A24" t="s">
        <v>3</v>
      </c>
      <c r="B24" t="s">
        <v>13</v>
      </c>
      <c r="C24" t="s">
        <v>10</v>
      </c>
      <c r="D24" s="1">
        <f>VLOOKUP(D$1&amp;$C24,Sheet2!$C:$H,MATCH($B24,Sheet2!$D$1:$H$1,0)+1,0)</f>
        <v>6.6225165562913907E-3</v>
      </c>
      <c r="E24" s="1">
        <f>VLOOKUP(E$1&amp;$C24,Sheet2!$C:$H,MATCH($B24,Sheet2!$D$1:$H$1,0)+1,0)</f>
        <v>0.12582781456953643</v>
      </c>
      <c r="F24" s="1">
        <f>VLOOKUP(F$1&amp;$C24,Sheet2!$C:$H,MATCH($B24,Sheet2!$D$1:$H$1,0)+1,0)</f>
        <v>1.9867549668874173E-2</v>
      </c>
      <c r="G24" s="1">
        <f>VLOOKUP(G$1&amp;$C24,Sheet2!$C:$H,MATCH($B24,Sheet2!$D$1:$H$1,0)+1,0)</f>
        <v>0.13245033112582782</v>
      </c>
      <c r="H24" s="1">
        <f>VLOOKUP(H$1&amp;$C24,Sheet2!$C:$H,MATCH($B24,Sheet2!$D$1:$H$1,0)+1,0)</f>
        <v>0.2119205298013245</v>
      </c>
      <c r="I24" s="1">
        <f>VLOOKUP(I$1&amp;$C24,Sheet2!$C:$H,MATCH($B24,Sheet2!$D$1:$H$1,0)+1,0)</f>
        <v>0.50331125827814571</v>
      </c>
      <c r="J24">
        <f>VLOOKUP($C24,[1]Sheet1!$A:$M,2,0)</f>
        <v>1</v>
      </c>
      <c r="K24">
        <f>VLOOKUP($C24,[1]Sheet1!$A:$M,3,0)</f>
        <v>0</v>
      </c>
      <c r="L24">
        <f>VLOOKUP($C24,[1]Sheet1!$A:$M,4,0)</f>
        <v>0</v>
      </c>
      <c r="M24">
        <f>VLOOKUP($C24,[1]Sheet1!$A:$M,5,0)</f>
        <v>0</v>
      </c>
      <c r="N24">
        <f>VLOOKUP($C24,[1]Sheet1!$A:$M,10,0)</f>
        <v>1200</v>
      </c>
      <c r="O24">
        <f>VLOOKUP($C24,[1]Sheet1!$A:$M,11,0)</f>
        <v>1200</v>
      </c>
      <c r="P24">
        <f>VLOOKUP($C24,[1]Sheet1!$A:$M,12,0)</f>
        <v>0</v>
      </c>
      <c r="Q24">
        <f>VLOOKUP($C24,[1]Sheet1!$A:$M,13,0)</f>
        <v>0</v>
      </c>
      <c r="R24">
        <f>VLOOKUP(C24,[1]Sheet1!$A:$F,6,0)</f>
        <v>3</v>
      </c>
    </row>
    <row r="25" spans="1:18" hidden="1" x14ac:dyDescent="0.35">
      <c r="A25" t="s">
        <v>4</v>
      </c>
      <c r="B25" t="s">
        <v>14</v>
      </c>
      <c r="C25" t="s">
        <v>10</v>
      </c>
      <c r="D25" s="1">
        <f>VLOOKUP(D$1&amp;$C25,Sheet2!$C:$H,MATCH($B25,Sheet2!$D$1:$H$1,0)+1,0)</f>
        <v>2.9411764705882353E-2</v>
      </c>
      <c r="E25" s="1">
        <f>VLOOKUP(E$1&amp;$C25,Sheet2!$C:$H,MATCH($B25,Sheet2!$D$1:$H$1,0)+1,0)</f>
        <v>0.10588235294117647</v>
      </c>
      <c r="F25" s="1">
        <f>VLOOKUP(F$1&amp;$C25,Sheet2!$C:$H,MATCH($B25,Sheet2!$D$1:$H$1,0)+1,0)</f>
        <v>2.9411764705882353E-2</v>
      </c>
      <c r="G25" s="1">
        <f>VLOOKUP(G$1&amp;$C25,Sheet2!$C:$H,MATCH($B25,Sheet2!$D$1:$H$1,0)+1,0)</f>
        <v>8.2352941176470587E-2</v>
      </c>
      <c r="H25" s="1">
        <f>VLOOKUP(H$1&amp;$C25,Sheet2!$C:$H,MATCH($B25,Sheet2!$D$1:$H$1,0)+1,0)</f>
        <v>0.12941176470588237</v>
      </c>
      <c r="I25" s="1">
        <f>VLOOKUP(I$1&amp;$C25,Sheet2!$C:$H,MATCH($B25,Sheet2!$D$1:$H$1,0)+1,0)</f>
        <v>0.62352941176470589</v>
      </c>
      <c r="J25">
        <f>VLOOKUP($C25,[1]Sheet1!$A:$M,2,0)</f>
        <v>1</v>
      </c>
      <c r="K25">
        <f>VLOOKUP($C25,[1]Sheet1!$A:$M,3,0)</f>
        <v>0</v>
      </c>
      <c r="L25">
        <f>VLOOKUP($C25,[1]Sheet1!$A:$M,4,0)</f>
        <v>0</v>
      </c>
      <c r="M25">
        <f>VLOOKUP($C25,[1]Sheet1!$A:$M,5,0)</f>
        <v>0</v>
      </c>
      <c r="N25">
        <f>VLOOKUP($C25,[1]Sheet1!$A:$M,10,0)</f>
        <v>1200</v>
      </c>
      <c r="O25">
        <f>VLOOKUP($C25,[1]Sheet1!$A:$M,11,0)</f>
        <v>1200</v>
      </c>
      <c r="P25">
        <f>VLOOKUP($C25,[1]Sheet1!$A:$M,12,0)</f>
        <v>0</v>
      </c>
      <c r="Q25">
        <f>VLOOKUP($C25,[1]Sheet1!$A:$M,13,0)</f>
        <v>0</v>
      </c>
      <c r="R25">
        <f>VLOOKUP(C25,[1]Sheet1!$A:$F,6,0)</f>
        <v>3</v>
      </c>
    </row>
    <row r="26" spans="1:18" hidden="1" x14ac:dyDescent="0.35">
      <c r="A26" t="s">
        <v>5</v>
      </c>
      <c r="B26" t="s">
        <v>15</v>
      </c>
      <c r="C26" t="s">
        <v>10</v>
      </c>
      <c r="D26" s="1">
        <f>VLOOKUP(D$1&amp;$C26,Sheet2!$C:$H,MATCH($B26,Sheet2!$D$1:$H$1,0)+1,0)</f>
        <v>0</v>
      </c>
      <c r="E26" s="1">
        <f>VLOOKUP(E$1&amp;$C26,Sheet2!$C:$H,MATCH($B26,Sheet2!$D$1:$H$1,0)+1,0)</f>
        <v>0.16161616161616163</v>
      </c>
      <c r="F26" s="1">
        <f>VLOOKUP(F$1&amp;$C26,Sheet2!$C:$H,MATCH($B26,Sheet2!$D$1:$H$1,0)+1,0)</f>
        <v>1.5151515151515152E-2</v>
      </c>
      <c r="G26" s="1">
        <f>VLOOKUP(G$1&amp;$C26,Sheet2!$C:$H,MATCH($B26,Sheet2!$D$1:$H$1,0)+1,0)</f>
        <v>0.17676767676767677</v>
      </c>
      <c r="H26" s="1">
        <f>VLOOKUP(H$1&amp;$C26,Sheet2!$C:$H,MATCH($B26,Sheet2!$D$1:$H$1,0)+1,0)</f>
        <v>9.0909090909090912E-2</v>
      </c>
      <c r="I26" s="1">
        <f>VLOOKUP(I$1&amp;$C26,Sheet2!$C:$H,MATCH($B26,Sheet2!$D$1:$H$1,0)+1,0)</f>
        <v>0.55555555555555558</v>
      </c>
      <c r="J26">
        <f>VLOOKUP($C26,[1]Sheet1!$A:$M,2,0)</f>
        <v>1</v>
      </c>
      <c r="K26">
        <f>VLOOKUP($C26,[1]Sheet1!$A:$M,3,0)</f>
        <v>0</v>
      </c>
      <c r="L26">
        <f>VLOOKUP($C26,[1]Sheet1!$A:$M,4,0)</f>
        <v>0</v>
      </c>
      <c r="M26">
        <f>VLOOKUP($C26,[1]Sheet1!$A:$M,5,0)</f>
        <v>0</v>
      </c>
      <c r="N26">
        <f>VLOOKUP($C26,[1]Sheet1!$A:$M,10,0)</f>
        <v>1200</v>
      </c>
      <c r="O26">
        <f>VLOOKUP($C26,[1]Sheet1!$A:$M,11,0)</f>
        <v>1200</v>
      </c>
      <c r="P26">
        <f>VLOOKUP($C26,[1]Sheet1!$A:$M,12,0)</f>
        <v>0</v>
      </c>
      <c r="Q26">
        <f>VLOOKUP($C26,[1]Sheet1!$A:$M,13,0)</f>
        <v>0</v>
      </c>
      <c r="R26">
        <f>VLOOKUP(C26,[1]Sheet1!$A:$F,6,0)</f>
        <v>3</v>
      </c>
    </row>
  </sheetData>
  <autoFilter ref="A1:Q26" xr:uid="{00000000-0001-0000-0000-000000000000}">
    <filterColumn colId="2">
      <filters>
        <filter val="Body or muscle pain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6416-6024-4B3A-8FE7-4671A899573E}">
  <dimension ref="A1:H31"/>
  <sheetViews>
    <sheetView workbookViewId="0">
      <selection activeCell="C3" sqref="C3"/>
    </sheetView>
  </sheetViews>
  <sheetFormatPr defaultRowHeight="14.5" x14ac:dyDescent="0.35"/>
  <cols>
    <col min="1" max="1" width="44.26953125" customWidth="1"/>
    <col min="2" max="2" width="28.36328125" bestFit="1" customWidth="1"/>
    <col min="3" max="3" width="76.7265625" bestFit="1" customWidth="1"/>
    <col min="4" max="4" width="11.81640625" customWidth="1"/>
    <col min="5" max="8" width="11.81640625" bestFit="1" customWidth="1"/>
  </cols>
  <sheetData>
    <row r="1" spans="1:8" x14ac:dyDescent="0.35">
      <c r="A1" t="s">
        <v>19</v>
      </c>
      <c r="B1" t="s">
        <v>29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5">
      <c r="A2" s="3" t="s">
        <v>17</v>
      </c>
      <c r="B2" t="s">
        <v>8</v>
      </c>
      <c r="C2" t="str">
        <f>A2&amp;B2</f>
        <v>Share_of_population_taking_nothingMenstrual or gynecological pain</v>
      </c>
      <c r="D2">
        <v>3.896103896103896E-2</v>
      </c>
      <c r="E2">
        <v>5.1948051948051951E-2</v>
      </c>
      <c r="F2">
        <v>2.9702970297029702E-2</v>
      </c>
      <c r="G2">
        <v>3.8461538461538464E-2</v>
      </c>
      <c r="H2">
        <v>1.7699115044247787E-2</v>
      </c>
    </row>
    <row r="3" spans="1:8" x14ac:dyDescent="0.35">
      <c r="A3" s="3" t="s">
        <v>30</v>
      </c>
      <c r="B3" t="s">
        <v>8</v>
      </c>
      <c r="C3" t="str">
        <f t="shared" ref="C3:C31" si="0">A3&amp;B3</f>
        <v>Share_of_population_taking_Rx_ibuprofenMenstrual or gynecological pain</v>
      </c>
      <c r="D3">
        <v>0.14285714285714285</v>
      </c>
      <c r="E3">
        <v>0.11688311688311688</v>
      </c>
      <c r="F3">
        <v>0.22772277227722773</v>
      </c>
      <c r="G3">
        <v>0.18269230769230768</v>
      </c>
      <c r="H3">
        <v>8.8495575221238937E-2</v>
      </c>
    </row>
    <row r="4" spans="1:8" x14ac:dyDescent="0.35">
      <c r="A4" s="3" t="s">
        <v>31</v>
      </c>
      <c r="B4" t="s">
        <v>8</v>
      </c>
      <c r="C4" t="str">
        <f t="shared" si="0"/>
        <v>Share_of_population_taking_Rx_other_OTCMenstrual or gynecological pain</v>
      </c>
      <c r="D4">
        <v>5.1948051948051951E-2</v>
      </c>
      <c r="E4">
        <v>5.1948051948051951E-2</v>
      </c>
      <c r="F4">
        <v>9.9009900990099011E-3</v>
      </c>
      <c r="G4">
        <v>2.8846153846153848E-2</v>
      </c>
      <c r="H4">
        <v>8.8495575221238937E-3</v>
      </c>
    </row>
    <row r="5" spans="1:8" x14ac:dyDescent="0.35">
      <c r="A5" s="3" t="s">
        <v>32</v>
      </c>
      <c r="B5" t="s">
        <v>8</v>
      </c>
      <c r="C5" t="str">
        <f t="shared" si="0"/>
        <v>Share_of_population_taking_Rx_othersMenstrual or gynecological pain</v>
      </c>
      <c r="D5">
        <v>2.5974025974025976E-2</v>
      </c>
      <c r="E5">
        <v>9.0909090909090912E-2</v>
      </c>
      <c r="F5">
        <v>8.9108910891089105E-2</v>
      </c>
      <c r="G5">
        <v>4.807692307692308E-2</v>
      </c>
      <c r="H5">
        <v>0.13274336283185842</v>
      </c>
    </row>
    <row r="6" spans="1:8" ht="29" x14ac:dyDescent="0.35">
      <c r="A6" s="3" t="s">
        <v>18</v>
      </c>
      <c r="B6" t="s">
        <v>8</v>
      </c>
      <c r="C6" t="str">
        <f t="shared" si="0"/>
        <v>Share_of_population_taking_non_medical_alternativesMenstrual or gynecological pain</v>
      </c>
      <c r="D6">
        <v>0.19480519480519481</v>
      </c>
      <c r="E6">
        <v>0.27272727272727271</v>
      </c>
      <c r="F6">
        <v>0.13861386138613863</v>
      </c>
      <c r="G6">
        <v>0.125</v>
      </c>
      <c r="H6">
        <v>0.15044247787610621</v>
      </c>
    </row>
    <row r="7" spans="1:8" x14ac:dyDescent="0.35">
      <c r="A7" s="3" t="s">
        <v>16</v>
      </c>
      <c r="B7" t="s">
        <v>8</v>
      </c>
      <c r="C7" t="str">
        <f t="shared" si="0"/>
        <v>Share_of_population_taking_alternativesMenstrual or gynecological pain</v>
      </c>
      <c r="D7">
        <v>0.54545454545454541</v>
      </c>
      <c r="E7">
        <v>0.41558441558441561</v>
      </c>
      <c r="F7">
        <v>0.50495049504950495</v>
      </c>
      <c r="G7">
        <v>0.57692307692307687</v>
      </c>
      <c r="H7">
        <v>0.60176991150442483</v>
      </c>
    </row>
    <row r="8" spans="1:8" x14ac:dyDescent="0.35">
      <c r="A8" s="3" t="s">
        <v>17</v>
      </c>
      <c r="B8" t="s">
        <v>6</v>
      </c>
      <c r="C8" t="str">
        <f t="shared" si="0"/>
        <v>Share_of_population_taking_nothingCommon cold</v>
      </c>
      <c r="D8">
        <v>1.7543859649122806E-2</v>
      </c>
      <c r="E8">
        <v>1.1834319526627219E-2</v>
      </c>
      <c r="F8">
        <v>0.03</v>
      </c>
      <c r="G8">
        <v>3.4653465346534656E-2</v>
      </c>
      <c r="H8">
        <v>1.2987012987012988E-2</v>
      </c>
    </row>
    <row r="9" spans="1:8" x14ac:dyDescent="0.35">
      <c r="A9" s="3" t="s">
        <v>30</v>
      </c>
      <c r="B9" t="s">
        <v>6</v>
      </c>
      <c r="C9" t="str">
        <f t="shared" si="0"/>
        <v>Share_of_population_taking_Rx_ibuprofenCommon cold</v>
      </c>
      <c r="D9">
        <v>0.16374269005847952</v>
      </c>
      <c r="E9">
        <v>0.15976331360946747</v>
      </c>
      <c r="F9">
        <v>0.13500000000000001</v>
      </c>
      <c r="G9">
        <v>0.12871287128712872</v>
      </c>
      <c r="H9">
        <v>0.15584415584415584</v>
      </c>
    </row>
    <row r="10" spans="1:8" x14ac:dyDescent="0.35">
      <c r="A10" s="3" t="s">
        <v>31</v>
      </c>
      <c r="B10" t="s">
        <v>6</v>
      </c>
      <c r="C10" t="str">
        <f t="shared" si="0"/>
        <v>Share_of_population_taking_Rx_other_OTCCommon cold</v>
      </c>
      <c r="D10">
        <v>3.5087719298245612E-2</v>
      </c>
      <c r="E10">
        <v>4.142011834319527E-2</v>
      </c>
      <c r="F10">
        <v>0.04</v>
      </c>
      <c r="G10">
        <v>3.4653465346534656E-2</v>
      </c>
      <c r="H10">
        <v>3.896103896103896E-2</v>
      </c>
    </row>
    <row r="11" spans="1:8" x14ac:dyDescent="0.35">
      <c r="A11" s="3" t="s">
        <v>32</v>
      </c>
      <c r="B11" t="s">
        <v>6</v>
      </c>
      <c r="C11" t="str">
        <f t="shared" si="0"/>
        <v>Share_of_population_taking_Rx_othersCommon cold</v>
      </c>
      <c r="D11">
        <v>9.9415204678362568E-2</v>
      </c>
      <c r="E11">
        <v>0.15976331360946747</v>
      </c>
      <c r="F11">
        <v>0.1</v>
      </c>
      <c r="G11">
        <v>0.13861386138613863</v>
      </c>
      <c r="H11">
        <v>0.23809523809523808</v>
      </c>
    </row>
    <row r="12" spans="1:8" ht="29" x14ac:dyDescent="0.35">
      <c r="A12" s="3" t="s">
        <v>18</v>
      </c>
      <c r="B12" t="s">
        <v>6</v>
      </c>
      <c r="C12" t="str">
        <f t="shared" si="0"/>
        <v>Share_of_population_taking_non_medical_alternativesCommon cold</v>
      </c>
      <c r="D12">
        <v>0.1871345029239766</v>
      </c>
      <c r="E12">
        <v>0.20710059171597633</v>
      </c>
      <c r="F12">
        <v>0.16500000000000001</v>
      </c>
      <c r="G12">
        <v>0.10891089108910891</v>
      </c>
      <c r="H12">
        <v>0.13852813852813853</v>
      </c>
    </row>
    <row r="13" spans="1:8" x14ac:dyDescent="0.35">
      <c r="A13" s="3" t="s">
        <v>16</v>
      </c>
      <c r="B13" t="s">
        <v>6</v>
      </c>
      <c r="C13" t="str">
        <f t="shared" si="0"/>
        <v>Share_of_population_taking_alternativesCommon cold</v>
      </c>
      <c r="D13">
        <v>0.49707602339181284</v>
      </c>
      <c r="E13">
        <v>0.42011834319526625</v>
      </c>
      <c r="F13">
        <v>0.53</v>
      </c>
      <c r="G13">
        <v>0.5544554455445545</v>
      </c>
      <c r="H13">
        <v>0.41558441558441561</v>
      </c>
    </row>
    <row r="14" spans="1:8" x14ac:dyDescent="0.35">
      <c r="A14" s="3" t="s">
        <v>17</v>
      </c>
      <c r="B14" t="s">
        <v>7</v>
      </c>
      <c r="C14" t="str">
        <f t="shared" si="0"/>
        <v>Share_of_population_taking_nothingHeadache or migraine</v>
      </c>
      <c r="D14">
        <v>3.5714285714285712E-2</v>
      </c>
      <c r="E14">
        <v>9.1324200913242004E-3</v>
      </c>
      <c r="F14">
        <v>1.2738853503184714E-2</v>
      </c>
      <c r="G14">
        <v>6.3604240282685506E-2</v>
      </c>
      <c r="H14">
        <v>1.968503937007874E-2</v>
      </c>
    </row>
    <row r="15" spans="1:8" x14ac:dyDescent="0.35">
      <c r="A15" s="3" t="s">
        <v>30</v>
      </c>
      <c r="B15" t="s">
        <v>7</v>
      </c>
      <c r="C15" t="str">
        <f t="shared" si="0"/>
        <v>Share_of_population_taking_Rx_ibuprofenHeadache or migraine</v>
      </c>
      <c r="D15">
        <v>0.15476190476190477</v>
      </c>
      <c r="E15">
        <v>0.14155251141552511</v>
      </c>
      <c r="F15">
        <v>0.15286624203821655</v>
      </c>
      <c r="G15">
        <v>0.15901060070671377</v>
      </c>
      <c r="H15">
        <v>0.20078740157480315</v>
      </c>
    </row>
    <row r="16" spans="1:8" x14ac:dyDescent="0.35">
      <c r="A16" s="3" t="s">
        <v>31</v>
      </c>
      <c r="B16" t="s">
        <v>7</v>
      </c>
      <c r="C16" t="str">
        <f t="shared" si="0"/>
        <v>Share_of_population_taking_Rx_other_OTCHeadache or migraine</v>
      </c>
      <c r="D16">
        <v>2.3809523809523808E-2</v>
      </c>
      <c r="E16">
        <v>3.1963470319634701E-2</v>
      </c>
      <c r="F16">
        <v>3.1847133757961783E-2</v>
      </c>
      <c r="G16">
        <v>2.4734982332155476E-2</v>
      </c>
      <c r="H16">
        <v>1.5748031496062992E-2</v>
      </c>
    </row>
    <row r="17" spans="1:8" x14ac:dyDescent="0.35">
      <c r="A17" s="3" t="s">
        <v>32</v>
      </c>
      <c r="B17" t="s">
        <v>7</v>
      </c>
      <c r="C17" t="str">
        <f t="shared" si="0"/>
        <v>Share_of_population_taking_Rx_othersHeadache or migraine</v>
      </c>
      <c r="D17">
        <v>7.9365079365079361E-2</v>
      </c>
      <c r="E17">
        <v>0.1004566210045662</v>
      </c>
      <c r="F17">
        <v>0.10191082802547771</v>
      </c>
      <c r="G17">
        <v>7.4204946996466431E-2</v>
      </c>
      <c r="H17">
        <v>0.12204724409448819</v>
      </c>
    </row>
    <row r="18" spans="1:8" ht="29" x14ac:dyDescent="0.35">
      <c r="A18" s="3" t="s">
        <v>18</v>
      </c>
      <c r="B18" t="s">
        <v>7</v>
      </c>
      <c r="C18" t="str">
        <f t="shared" si="0"/>
        <v>Share_of_population_taking_non_medical_alternativesHeadache or migraine</v>
      </c>
      <c r="D18">
        <v>0.19444444444444445</v>
      </c>
      <c r="E18">
        <v>0.22374429223744291</v>
      </c>
      <c r="F18">
        <v>0.16560509554140126</v>
      </c>
      <c r="G18">
        <v>0.13780918727915195</v>
      </c>
      <c r="H18">
        <v>0.10236220472440945</v>
      </c>
    </row>
    <row r="19" spans="1:8" x14ac:dyDescent="0.35">
      <c r="A19" s="3" t="s">
        <v>16</v>
      </c>
      <c r="B19" t="s">
        <v>7</v>
      </c>
      <c r="C19" t="str">
        <f t="shared" si="0"/>
        <v>Share_of_population_taking_alternativesHeadache or migraine</v>
      </c>
      <c r="D19">
        <v>0.51190476190476186</v>
      </c>
      <c r="E19">
        <v>0.49315068493150682</v>
      </c>
      <c r="F19">
        <v>0.53503184713375795</v>
      </c>
      <c r="G19">
        <v>0.54063604240282681</v>
      </c>
      <c r="H19">
        <v>0.53937007874015752</v>
      </c>
    </row>
    <row r="20" spans="1:8" x14ac:dyDescent="0.35">
      <c r="A20" s="3" t="s">
        <v>17</v>
      </c>
      <c r="B20" t="s">
        <v>9</v>
      </c>
      <c r="C20" t="str">
        <f t="shared" si="0"/>
        <v>Share_of_population_taking_nothingBody or muscle pain</v>
      </c>
      <c r="D20">
        <v>3.8461538461538464E-2</v>
      </c>
      <c r="E20">
        <v>3.0534351145038167E-2</v>
      </c>
      <c r="F20">
        <v>2.0689655172413793E-2</v>
      </c>
      <c r="G20">
        <v>4.3749999999999997E-2</v>
      </c>
      <c r="H20">
        <v>1.2345679012345678E-2</v>
      </c>
    </row>
    <row r="21" spans="1:8" x14ac:dyDescent="0.35">
      <c r="A21" s="3" t="s">
        <v>30</v>
      </c>
      <c r="B21" t="s">
        <v>9</v>
      </c>
      <c r="C21" t="str">
        <f t="shared" si="0"/>
        <v>Share_of_population_taking_Rx_ibuprofenBody or muscle pain</v>
      </c>
      <c r="D21">
        <v>0.22527472527472528</v>
      </c>
      <c r="E21">
        <v>0.10687022900763359</v>
      </c>
      <c r="F21">
        <v>0.17241379310344829</v>
      </c>
      <c r="G21">
        <v>0.15625</v>
      </c>
      <c r="H21">
        <v>0.16049382716049382</v>
      </c>
    </row>
    <row r="22" spans="1:8" x14ac:dyDescent="0.35">
      <c r="A22" s="3" t="s">
        <v>31</v>
      </c>
      <c r="B22" t="s">
        <v>9</v>
      </c>
      <c r="C22" t="str">
        <f t="shared" si="0"/>
        <v>Share_of_population_taking_Rx_other_OTCBody or muscle pain</v>
      </c>
      <c r="D22">
        <v>1.098901098901099E-2</v>
      </c>
      <c r="E22">
        <v>5.3435114503816793E-2</v>
      </c>
      <c r="F22">
        <v>2.7586206896551724E-2</v>
      </c>
      <c r="G22">
        <v>5.6250000000000001E-2</v>
      </c>
      <c r="H22">
        <v>6.1728395061728392E-3</v>
      </c>
    </row>
    <row r="23" spans="1:8" x14ac:dyDescent="0.35">
      <c r="A23" s="3" t="s">
        <v>32</v>
      </c>
      <c r="B23" t="s">
        <v>9</v>
      </c>
      <c r="C23" t="str">
        <f t="shared" si="0"/>
        <v>Share_of_population_taking_Rx_othersBody or muscle pain</v>
      </c>
      <c r="D23">
        <v>0.15384615384615385</v>
      </c>
      <c r="E23">
        <v>0.15267175572519084</v>
      </c>
      <c r="F23">
        <v>0.15172413793103448</v>
      </c>
      <c r="G23">
        <v>0.1125</v>
      </c>
      <c r="H23">
        <v>0.24691358024691357</v>
      </c>
    </row>
    <row r="24" spans="1:8" ht="29" x14ac:dyDescent="0.35">
      <c r="A24" s="3" t="s">
        <v>18</v>
      </c>
      <c r="B24" t="s">
        <v>9</v>
      </c>
      <c r="C24" t="str">
        <f t="shared" si="0"/>
        <v>Share_of_population_taking_non_medical_alternativesBody or muscle pain</v>
      </c>
      <c r="D24">
        <v>0.18131868131868131</v>
      </c>
      <c r="E24">
        <v>0.16793893129770993</v>
      </c>
      <c r="F24">
        <v>0.15172413793103448</v>
      </c>
      <c r="G24">
        <v>0.11874999999999999</v>
      </c>
      <c r="H24">
        <v>0.12345679012345678</v>
      </c>
    </row>
    <row r="25" spans="1:8" x14ac:dyDescent="0.35">
      <c r="A25" s="3" t="s">
        <v>16</v>
      </c>
      <c r="B25" t="s">
        <v>9</v>
      </c>
      <c r="C25" t="str">
        <f t="shared" si="0"/>
        <v>Share_of_population_taking_alternativesBody or muscle pain</v>
      </c>
      <c r="D25">
        <v>0.39010989010989011</v>
      </c>
      <c r="E25">
        <v>0.48854961832061067</v>
      </c>
      <c r="F25">
        <v>0.47586206896551725</v>
      </c>
      <c r="G25">
        <v>0.51249999999999996</v>
      </c>
      <c r="H25">
        <v>0.45061728395061729</v>
      </c>
    </row>
    <row r="26" spans="1:8" x14ac:dyDescent="0.35">
      <c r="A26" s="3" t="s">
        <v>17</v>
      </c>
      <c r="B26" t="s">
        <v>10</v>
      </c>
      <c r="C26" t="str">
        <f t="shared" si="0"/>
        <v>Share_of_population_taking_nothingMouth or dental pain</v>
      </c>
      <c r="D26">
        <v>2.6315789473684209E-2</v>
      </c>
      <c r="E26">
        <v>1.2658227848101266E-2</v>
      </c>
      <c r="F26">
        <v>6.6225165562913907E-3</v>
      </c>
      <c r="G26">
        <v>2.9411764705882353E-2</v>
      </c>
      <c r="H26">
        <v>0</v>
      </c>
    </row>
    <row r="27" spans="1:8" x14ac:dyDescent="0.35">
      <c r="A27" s="3" t="s">
        <v>30</v>
      </c>
      <c r="B27" t="s">
        <v>10</v>
      </c>
      <c r="C27" t="str">
        <f t="shared" si="0"/>
        <v>Share_of_population_taking_Rx_ibuprofenMouth or dental pain</v>
      </c>
      <c r="D27">
        <v>0.17105263157894737</v>
      </c>
      <c r="E27">
        <v>0.10759493670886076</v>
      </c>
      <c r="F27">
        <v>0.12582781456953643</v>
      </c>
      <c r="G27">
        <v>0.10588235294117647</v>
      </c>
      <c r="H27">
        <v>0.16161616161616163</v>
      </c>
    </row>
    <row r="28" spans="1:8" x14ac:dyDescent="0.35">
      <c r="A28" s="3" t="s">
        <v>31</v>
      </c>
      <c r="B28" t="s">
        <v>10</v>
      </c>
      <c r="C28" t="str">
        <f t="shared" si="0"/>
        <v>Share_of_population_taking_Rx_other_OTCMouth or dental pain</v>
      </c>
      <c r="D28">
        <v>1.9736842105263157E-2</v>
      </c>
      <c r="E28">
        <v>2.5316455696202531E-2</v>
      </c>
      <c r="F28">
        <v>1.9867549668874173E-2</v>
      </c>
      <c r="G28">
        <v>2.9411764705882353E-2</v>
      </c>
      <c r="H28">
        <v>1.5151515151515152E-2</v>
      </c>
    </row>
    <row r="29" spans="1:8" x14ac:dyDescent="0.35">
      <c r="A29" s="3" t="s">
        <v>32</v>
      </c>
      <c r="B29" t="s">
        <v>10</v>
      </c>
      <c r="C29" t="str">
        <f t="shared" si="0"/>
        <v>Share_of_population_taking_Rx_othersMouth or dental pain</v>
      </c>
      <c r="D29">
        <v>0.16447368421052633</v>
      </c>
      <c r="E29">
        <v>8.8607594936708861E-2</v>
      </c>
      <c r="F29">
        <v>0.13245033112582782</v>
      </c>
      <c r="G29">
        <v>8.2352941176470587E-2</v>
      </c>
      <c r="H29">
        <v>0.17676767676767677</v>
      </c>
    </row>
    <row r="30" spans="1:8" ht="29" x14ac:dyDescent="0.35">
      <c r="A30" s="3" t="s">
        <v>18</v>
      </c>
      <c r="B30" t="s">
        <v>10</v>
      </c>
      <c r="C30" t="str">
        <f t="shared" si="0"/>
        <v>Share_of_population_taking_non_medical_alternativesMouth or dental pain</v>
      </c>
      <c r="D30">
        <v>0.14473684210526316</v>
      </c>
      <c r="E30">
        <v>0.21518987341772153</v>
      </c>
      <c r="F30">
        <v>0.2119205298013245</v>
      </c>
      <c r="G30">
        <v>0.12941176470588237</v>
      </c>
      <c r="H30">
        <v>9.0909090909090912E-2</v>
      </c>
    </row>
    <row r="31" spans="1:8" x14ac:dyDescent="0.35">
      <c r="A31" s="3" t="s">
        <v>16</v>
      </c>
      <c r="B31" t="s">
        <v>10</v>
      </c>
      <c r="C31" t="str">
        <f t="shared" si="0"/>
        <v>Share_of_population_taking_alternativesMouth or dental pain</v>
      </c>
      <c r="D31">
        <v>0.47368421052631576</v>
      </c>
      <c r="E31">
        <v>0.55063291139240511</v>
      </c>
      <c r="F31">
        <v>0.50331125827814571</v>
      </c>
      <c r="G31">
        <v>0.62352941176470589</v>
      </c>
      <c r="H31">
        <v>0.55555555555555558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narayanan, Sriram</dc:creator>
  <cp:lastModifiedBy>Lakshmi narayanan, Sriram</cp:lastModifiedBy>
  <dcterms:created xsi:type="dcterms:W3CDTF">2015-06-05T18:17:20Z</dcterms:created>
  <dcterms:modified xsi:type="dcterms:W3CDTF">2025-04-16T09:57:59Z</dcterms:modified>
</cp:coreProperties>
</file>