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系统\"/>
    </mc:Choice>
  </mc:AlternateContent>
  <bookViews>
    <workbookView xWindow="0" yWindow="0" windowWidth="28695" windowHeight="1305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7" i="1"/>
  <c r="O17" i="1"/>
  <c r="N17" i="1"/>
  <c r="B17" i="1"/>
  <c r="E17" i="1"/>
  <c r="I17" i="1"/>
  <c r="P16" i="1"/>
  <c r="O16" i="1"/>
  <c r="N16" i="1"/>
  <c r="E16" i="1"/>
  <c r="I16" i="1"/>
  <c r="P15" i="1"/>
  <c r="O15" i="1"/>
  <c r="N15" i="1"/>
  <c r="B15" i="1"/>
  <c r="E15" i="1"/>
  <c r="I15" i="1"/>
  <c r="O14" i="1"/>
  <c r="N14" i="1"/>
  <c r="E14" i="1"/>
  <c r="I14" i="1"/>
  <c r="P13" i="1"/>
  <c r="O13" i="1"/>
  <c r="N13" i="1"/>
  <c r="D13" i="1"/>
  <c r="E13" i="1"/>
  <c r="I13" i="1"/>
  <c r="O12" i="1"/>
  <c r="N12" i="1"/>
  <c r="D12" i="1"/>
  <c r="E12" i="1"/>
  <c r="I12" i="1"/>
  <c r="O11" i="1"/>
  <c r="N11" i="1"/>
  <c r="E11" i="1"/>
  <c r="I11" i="1"/>
  <c r="O10" i="1"/>
  <c r="N10" i="1"/>
  <c r="D10" i="1"/>
  <c r="E10" i="1"/>
  <c r="I10" i="1"/>
  <c r="P9" i="1"/>
  <c r="O9" i="1"/>
  <c r="M9" i="1"/>
  <c r="N9" i="1"/>
  <c r="D9" i="1"/>
  <c r="E9" i="1"/>
  <c r="H9" i="1"/>
  <c r="I9" i="1"/>
  <c r="P8" i="1"/>
  <c r="O8" i="1"/>
  <c r="M8" i="1"/>
  <c r="N8" i="1"/>
  <c r="D8" i="1"/>
  <c r="E8" i="1"/>
  <c r="I8" i="1"/>
  <c r="P7" i="1"/>
  <c r="O7" i="1"/>
  <c r="N7" i="1"/>
  <c r="E7" i="1"/>
  <c r="I7" i="1"/>
  <c r="P6" i="1"/>
  <c r="O6" i="1"/>
  <c r="N6" i="1"/>
  <c r="J6" i="1"/>
  <c r="E6" i="1"/>
  <c r="I6" i="1"/>
  <c r="P5" i="1"/>
  <c r="O5" i="1"/>
  <c r="N5" i="1"/>
  <c r="D5" i="1"/>
  <c r="G5" i="1"/>
  <c r="E5" i="1"/>
  <c r="I5" i="1"/>
  <c r="P4" i="1"/>
  <c r="O4" i="1"/>
  <c r="N4" i="1"/>
  <c r="E4" i="1"/>
  <c r="I4" i="1"/>
  <c r="N3" i="1"/>
  <c r="E3" i="1"/>
  <c r="I3" i="1"/>
  <c r="P2" i="1"/>
  <c r="N2" i="1"/>
  <c r="D2" i="1"/>
  <c r="E2" i="1"/>
  <c r="I2" i="1"/>
</calcChain>
</file>

<file path=xl/sharedStrings.xml><?xml version="1.0" encoding="utf-8"?>
<sst xmlns="http://schemas.openxmlformats.org/spreadsheetml/2006/main" count="33" uniqueCount="33">
  <si>
    <t>时间</t>
  </si>
  <si>
    <t>公司入款</t>
  </si>
  <si>
    <t>线上支付</t>
  </si>
  <si>
    <t>人工存入</t>
  </si>
  <si>
    <t>充值合计</t>
  </si>
  <si>
    <t>ARPPU</t>
  </si>
  <si>
    <t>人工扣款</t>
  </si>
  <si>
    <t>出款金额</t>
  </si>
  <si>
    <t>充提差</t>
  </si>
  <si>
    <t>唯一充值用户</t>
  </si>
  <si>
    <t>唯一提款用户</t>
  </si>
  <si>
    <t>流水</t>
  </si>
  <si>
    <t>损益</t>
  </si>
  <si>
    <t>净利润</t>
  </si>
  <si>
    <t>存款优惠</t>
  </si>
  <si>
    <t>活动优惠</t>
  </si>
  <si>
    <t>日返水</t>
  </si>
  <si>
    <t>2022-2-2</t>
  </si>
  <si>
    <t>2022-2-3</t>
  </si>
  <si>
    <t>2022-2-4</t>
  </si>
  <si>
    <t>2022-2-5</t>
  </si>
  <si>
    <t>2022-2-6</t>
  </si>
  <si>
    <t>2022-2-7</t>
  </si>
  <si>
    <t>2022-2-8</t>
  </si>
  <si>
    <t>2022-2-9</t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</si>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</sst>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quotePrefix="1" applyNumberFormat="1" applyFill="1" applyAlignment="1">
      <alignment vertical="center"/>
    </xf>
    <xf numFmtId="176" fontId="3" fillId="0" borderId="0" xfId="0" quotePrefix="1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21" sqref="A21"/>
    </sheetView>
  </sheetViews>
  <sheetFormatPr defaultColWidth="9" defaultRowHeight="13.5" x14ac:dyDescent="0.15"/>
  <cols>
    <col min="1" max="1" width="24" customWidth="1"/>
  </cols>
  <sheetData>
    <row r="1" spans="1:17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s="5" t="s">
        <v>32</v>
      </c>
      <c r="B2" s="3">
        <v>6701</v>
      </c>
      <c r="C2" s="3">
        <v>8513.0499999999993</v>
      </c>
      <c r="D2" s="3">
        <f>25092-18</f>
        <v>25074</v>
      </c>
      <c r="E2" s="3">
        <f t="shared" ref="E2:E6" si="0">B2+C2+D2-G2</f>
        <v>35864.170000000006</v>
      </c>
      <c r="F2" s="3">
        <f t="shared" ref="F2:F17" si="1">E2/J2</f>
        <v>703.21901960784328</v>
      </c>
      <c r="G2" s="3">
        <v>4423.88</v>
      </c>
      <c r="H2" s="3">
        <v>18496</v>
      </c>
      <c r="I2" s="3">
        <f t="shared" ref="I2:I17" si="2">E2-H2</f>
        <v>17368.170000000006</v>
      </c>
      <c r="J2" s="3">
        <v>51</v>
      </c>
      <c r="K2" s="3">
        <v>15</v>
      </c>
      <c r="L2" s="3">
        <v>449435</v>
      </c>
      <c r="M2" s="3">
        <v>10041</v>
      </c>
      <c r="N2" s="3">
        <f t="shared" ref="N2:N17" si="3">M2-O2-P2-Q2</f>
        <v>-13520.19</v>
      </c>
      <c r="O2" s="3">
        <v>577.30999999999995</v>
      </c>
      <c r="P2" s="3">
        <f>22965.88+18</f>
        <v>22983.88</v>
      </c>
      <c r="Q2" s="3">
        <v>0</v>
      </c>
    </row>
    <row r="3" spans="1:17" x14ac:dyDescent="0.15">
      <c r="A3" s="4" t="s">
        <v>17</v>
      </c>
      <c r="B3" s="3">
        <v>800.1</v>
      </c>
      <c r="C3" s="3">
        <v>10297.6</v>
      </c>
      <c r="D3" s="3">
        <v>110211</v>
      </c>
      <c r="E3" s="3">
        <f t="shared" si="0"/>
        <v>114109.7</v>
      </c>
      <c r="F3" s="3">
        <f t="shared" si="1"/>
        <v>1563.1465753424657</v>
      </c>
      <c r="G3" s="3">
        <v>7199</v>
      </c>
      <c r="H3" s="3">
        <v>92066</v>
      </c>
      <c r="I3" s="3">
        <f t="shared" si="2"/>
        <v>22043.699999999997</v>
      </c>
      <c r="J3" s="3">
        <v>73</v>
      </c>
      <c r="K3" s="3">
        <v>34</v>
      </c>
      <c r="L3" s="3">
        <v>801423</v>
      </c>
      <c r="M3" s="3">
        <v>6314</v>
      </c>
      <c r="N3" s="3">
        <f t="shared" si="3"/>
        <v>-5577.77</v>
      </c>
      <c r="O3" s="3">
        <v>1394.8</v>
      </c>
      <c r="P3" s="3">
        <v>6707</v>
      </c>
      <c r="Q3" s="3">
        <v>3789.97</v>
      </c>
    </row>
    <row r="4" spans="1:17" x14ac:dyDescent="0.15">
      <c r="A4" s="4" t="s">
        <v>18</v>
      </c>
      <c r="B4" s="3">
        <v>20581</v>
      </c>
      <c r="C4" s="3">
        <v>22708.41</v>
      </c>
      <c r="D4" s="3">
        <v>80391</v>
      </c>
      <c r="E4" s="3">
        <f t="shared" si="0"/>
        <v>118580.41</v>
      </c>
      <c r="F4" s="3">
        <f t="shared" si="1"/>
        <v>1824.3140000000001</v>
      </c>
      <c r="G4" s="3">
        <v>5100</v>
      </c>
      <c r="H4" s="3">
        <v>158314</v>
      </c>
      <c r="I4" s="3">
        <f t="shared" si="2"/>
        <v>-39733.589999999997</v>
      </c>
      <c r="J4" s="3">
        <v>65</v>
      </c>
      <c r="K4" s="3">
        <v>22</v>
      </c>
      <c r="L4" s="3">
        <v>853553</v>
      </c>
      <c r="M4" s="3">
        <v>3932</v>
      </c>
      <c r="N4" s="3">
        <f t="shared" si="3"/>
        <v>-13424.66</v>
      </c>
      <c r="O4" s="3">
        <f>877.06+246.97</f>
        <v>1124.03</v>
      </c>
      <c r="P4" s="3">
        <f>8497+28+1000</f>
        <v>9525</v>
      </c>
      <c r="Q4" s="3">
        <v>6707.63</v>
      </c>
    </row>
    <row r="5" spans="1:17" x14ac:dyDescent="0.15">
      <c r="A5" s="4" t="s">
        <v>19</v>
      </c>
      <c r="B5" s="3">
        <v>5311</v>
      </c>
      <c r="C5" s="3">
        <v>3592.22</v>
      </c>
      <c r="D5" s="3">
        <f>91641-100</f>
        <v>91541</v>
      </c>
      <c r="E5" s="3">
        <f t="shared" si="0"/>
        <v>95079.22</v>
      </c>
      <c r="F5" s="3">
        <f t="shared" si="1"/>
        <v>1056.4357777777777</v>
      </c>
      <c r="G5" s="3">
        <f>3315+2050</f>
        <v>5365</v>
      </c>
      <c r="H5" s="3">
        <v>48977</v>
      </c>
      <c r="I5" s="3">
        <f t="shared" si="2"/>
        <v>46102.22</v>
      </c>
      <c r="J5" s="3">
        <v>90</v>
      </c>
      <c r="K5" s="3">
        <v>31</v>
      </c>
      <c r="L5" s="3">
        <v>1047360</v>
      </c>
      <c r="M5" s="3">
        <v>67012</v>
      </c>
      <c r="N5" s="3">
        <f t="shared" si="3"/>
        <v>31387.670000000013</v>
      </c>
      <c r="O5" s="3">
        <f>63.73+1018.56</f>
        <v>1082.29</v>
      </c>
      <c r="P5" s="3">
        <f>20543.98+11</f>
        <v>20554.98</v>
      </c>
      <c r="Q5" s="3">
        <v>13987.06</v>
      </c>
    </row>
    <row r="6" spans="1:17" x14ac:dyDescent="0.15">
      <c r="A6" s="4" t="s">
        <v>20</v>
      </c>
      <c r="B6" s="3">
        <v>13950</v>
      </c>
      <c r="C6" s="3">
        <v>301.35000000000002</v>
      </c>
      <c r="D6" s="3">
        <v>84466</v>
      </c>
      <c r="E6" s="3">
        <f t="shared" si="0"/>
        <v>98717.35</v>
      </c>
      <c r="F6" s="3">
        <f t="shared" si="1"/>
        <v>1084.806043956044</v>
      </c>
      <c r="G6" s="3">
        <v>0</v>
      </c>
      <c r="H6" s="3">
        <v>101749</v>
      </c>
      <c r="I6" s="3">
        <f t="shared" si="2"/>
        <v>-3031.6499999999942</v>
      </c>
      <c r="J6" s="3">
        <f>82+9</f>
        <v>91</v>
      </c>
      <c r="K6" s="3">
        <v>40</v>
      </c>
      <c r="L6" s="3">
        <v>1114597</v>
      </c>
      <c r="M6" s="3">
        <v>6834</v>
      </c>
      <c r="N6" s="3">
        <f t="shared" si="3"/>
        <v>-41794.559999999998</v>
      </c>
      <c r="O6" s="3">
        <f>1078.07-125+167.4</f>
        <v>1120.47</v>
      </c>
      <c r="P6" s="3">
        <f>38142.5+125+20</f>
        <v>38287.5</v>
      </c>
      <c r="Q6" s="3">
        <v>9220.59</v>
      </c>
    </row>
    <row r="7" spans="1:17" x14ac:dyDescent="0.15">
      <c r="A7" s="4" t="s">
        <v>21</v>
      </c>
      <c r="B7" s="3">
        <v>13199</v>
      </c>
      <c r="C7" s="3">
        <v>19269.830000000002</v>
      </c>
      <c r="D7" s="3">
        <v>75879</v>
      </c>
      <c r="E7" s="3">
        <f t="shared" ref="E7:E17" si="4">B7+C7+D7</f>
        <v>108347.83</v>
      </c>
      <c r="F7" s="3">
        <f t="shared" si="1"/>
        <v>1012.5965420560748</v>
      </c>
      <c r="G7" s="3">
        <v>111095</v>
      </c>
      <c r="H7" s="3">
        <v>93446</v>
      </c>
      <c r="I7" s="3">
        <f t="shared" si="2"/>
        <v>14901.830000000002</v>
      </c>
      <c r="J7" s="3">
        <v>107</v>
      </c>
      <c r="K7" s="3">
        <v>57</v>
      </c>
      <c r="L7" s="3">
        <v>735355</v>
      </c>
      <c r="M7" s="3">
        <v>21849</v>
      </c>
      <c r="N7" s="3">
        <f t="shared" si="3"/>
        <v>-14869.660000000002</v>
      </c>
      <c r="O7" s="3">
        <f>821.59+158.38+18</f>
        <v>997.97</v>
      </c>
      <c r="P7" s="3">
        <f>134257-G7</f>
        <v>23162</v>
      </c>
      <c r="Q7" s="3">
        <v>12558.69</v>
      </c>
    </row>
    <row r="8" spans="1:17" x14ac:dyDescent="0.15">
      <c r="A8" s="4" t="s">
        <v>22</v>
      </c>
      <c r="B8" s="3">
        <v>4603.1499999999996</v>
      </c>
      <c r="C8" s="3">
        <v>9034.2099999999991</v>
      </c>
      <c r="D8" s="3">
        <f>125860-134</f>
        <v>125726</v>
      </c>
      <c r="E8" s="3">
        <f>B8+C8+D8-G8</f>
        <v>135809.35999999999</v>
      </c>
      <c r="F8" s="3">
        <f t="shared" si="1"/>
        <v>1331.46431372549</v>
      </c>
      <c r="G8" s="3">
        <v>3554</v>
      </c>
      <c r="H8" s="3">
        <v>129448</v>
      </c>
      <c r="I8" s="3">
        <f t="shared" si="2"/>
        <v>6361.359999999986</v>
      </c>
      <c r="J8" s="3">
        <v>102</v>
      </c>
      <c r="K8" s="3">
        <v>44</v>
      </c>
      <c r="L8" s="3">
        <v>841264</v>
      </c>
      <c r="M8" s="3">
        <f>25968+600</f>
        <v>26568</v>
      </c>
      <c r="N8" s="3">
        <f t="shared" si="3"/>
        <v>5782.1399999999985</v>
      </c>
      <c r="O8" s="3">
        <f>1332.1+55.23+16</f>
        <v>1403.33</v>
      </c>
      <c r="P8" s="3">
        <f>12106-134</f>
        <v>11972</v>
      </c>
      <c r="Q8" s="3">
        <v>7410.53</v>
      </c>
    </row>
    <row r="9" spans="1:17" x14ac:dyDescent="0.15">
      <c r="A9" s="4" t="s">
        <v>23</v>
      </c>
      <c r="B9" s="3">
        <v>2919.06</v>
      </c>
      <c r="C9" s="3">
        <v>13994.04</v>
      </c>
      <c r="D9" s="3">
        <f>100749-100</f>
        <v>100649</v>
      </c>
      <c r="E9" s="3">
        <f t="shared" si="4"/>
        <v>117562.1</v>
      </c>
      <c r="F9" s="3">
        <f t="shared" si="1"/>
        <v>1141.3796116504855</v>
      </c>
      <c r="G9" s="3">
        <v>16023</v>
      </c>
      <c r="H9" s="3">
        <f>98823-608</f>
        <v>98215</v>
      </c>
      <c r="I9" s="3">
        <f t="shared" si="2"/>
        <v>19347.100000000006</v>
      </c>
      <c r="J9" s="3">
        <v>103</v>
      </c>
      <c r="K9" s="3">
        <v>47</v>
      </c>
      <c r="L9" s="3">
        <v>838029</v>
      </c>
      <c r="M9" s="3">
        <f>23796-15013</f>
        <v>8783</v>
      </c>
      <c r="N9" s="3">
        <f t="shared" si="3"/>
        <v>-21684.36</v>
      </c>
      <c r="O9" s="3">
        <f>1050.49+35.02</f>
        <v>1085.51</v>
      </c>
      <c r="P9" s="3">
        <f>18052.68+3000-402</f>
        <v>20650.68</v>
      </c>
      <c r="Q9" s="3">
        <v>8731.17</v>
      </c>
    </row>
    <row r="10" spans="1:17" x14ac:dyDescent="0.15">
      <c r="A10" s="4" t="s">
        <v>24</v>
      </c>
      <c r="B10" s="3">
        <v>20500.02</v>
      </c>
      <c r="C10" s="3">
        <v>32055.87</v>
      </c>
      <c r="D10" s="3">
        <f>132651.42-100-2040.66</f>
        <v>130510.76000000001</v>
      </c>
      <c r="E10" s="3">
        <f t="shared" si="4"/>
        <v>183066.65000000002</v>
      </c>
      <c r="F10" s="3">
        <f t="shared" si="1"/>
        <v>1500.54631147541</v>
      </c>
      <c r="G10" s="3">
        <v>22787.66</v>
      </c>
      <c r="H10" s="3">
        <v>216241</v>
      </c>
      <c r="I10" s="3">
        <f t="shared" si="2"/>
        <v>-33174.349999999977</v>
      </c>
      <c r="J10" s="3">
        <v>122</v>
      </c>
      <c r="K10" s="3">
        <v>67</v>
      </c>
      <c r="L10" s="3">
        <v>975028</v>
      </c>
      <c r="M10" s="3">
        <v>-3787</v>
      </c>
      <c r="N10" s="3">
        <f t="shared" si="3"/>
        <v>-19170.28</v>
      </c>
      <c r="O10" s="3">
        <f>1474.29+0.29</f>
        <v>1474.58</v>
      </c>
      <c r="P10" s="3">
        <v>5594.13</v>
      </c>
      <c r="Q10" s="3">
        <v>8314.57</v>
      </c>
    </row>
    <row r="11" spans="1:17" x14ac:dyDescent="0.15">
      <c r="A11" s="4" t="s">
        <v>25</v>
      </c>
      <c r="B11" s="3">
        <v>9100</v>
      </c>
      <c r="C11" s="3">
        <v>12102.57</v>
      </c>
      <c r="D11" s="3">
        <v>187511.12</v>
      </c>
      <c r="E11" s="3">
        <f t="shared" si="4"/>
        <v>208713.69</v>
      </c>
      <c r="F11" s="3">
        <f t="shared" si="1"/>
        <v>1569.2758646616542</v>
      </c>
      <c r="G11" s="3">
        <v>800</v>
      </c>
      <c r="H11" s="3">
        <v>62908</v>
      </c>
      <c r="I11" s="3">
        <f t="shared" si="2"/>
        <v>145805.69</v>
      </c>
      <c r="J11" s="3">
        <v>133</v>
      </c>
      <c r="K11" s="3">
        <v>48</v>
      </c>
      <c r="L11" s="3">
        <v>2301049</v>
      </c>
      <c r="M11" s="3">
        <v>77054</v>
      </c>
      <c r="N11" s="3">
        <f t="shared" si="3"/>
        <v>46057.89</v>
      </c>
      <c r="O11" s="3">
        <f>2082.58+109.2+45</f>
        <v>2236.7799999999997</v>
      </c>
      <c r="P11" s="3">
        <v>15819.64</v>
      </c>
      <c r="Q11" s="3">
        <v>12939.69</v>
      </c>
    </row>
    <row r="12" spans="1:17" x14ac:dyDescent="0.15">
      <c r="A12" s="4" t="s">
        <v>26</v>
      </c>
      <c r="B12" s="3">
        <v>4500</v>
      </c>
      <c r="C12" s="3">
        <v>27761.86</v>
      </c>
      <c r="D12" s="3">
        <f>190095.94-802</f>
        <v>189293.94</v>
      </c>
      <c r="E12" s="3">
        <f t="shared" si="4"/>
        <v>221555.8</v>
      </c>
      <c r="F12" s="3">
        <f t="shared" si="1"/>
        <v>1665.8330827067668</v>
      </c>
      <c r="G12" s="3">
        <v>2102</v>
      </c>
      <c r="H12" s="3">
        <v>148550</v>
      </c>
      <c r="I12" s="3">
        <f t="shared" si="2"/>
        <v>73005.799999999988</v>
      </c>
      <c r="J12" s="3">
        <v>133</v>
      </c>
      <c r="K12" s="3">
        <v>69</v>
      </c>
      <c r="L12" s="3">
        <v>2355072</v>
      </c>
      <c r="M12" s="3">
        <v>138258</v>
      </c>
      <c r="N12" s="3">
        <f t="shared" si="3"/>
        <v>112327.08999999998</v>
      </c>
      <c r="O12" s="3">
        <f>54+2171.16</f>
        <v>2225.16</v>
      </c>
      <c r="P12" s="3">
        <v>3403.14</v>
      </c>
      <c r="Q12" s="3">
        <v>20302.61</v>
      </c>
    </row>
    <row r="13" spans="1:17" x14ac:dyDescent="0.15">
      <c r="A13" s="4" t="s">
        <v>27</v>
      </c>
      <c r="B13" s="3">
        <v>27200</v>
      </c>
      <c r="C13" s="3">
        <v>54736.73</v>
      </c>
      <c r="D13" s="3">
        <f>360686-100-89000</f>
        <v>271586</v>
      </c>
      <c r="E13" s="3">
        <f t="shared" si="4"/>
        <v>353522.73</v>
      </c>
      <c r="F13" s="3">
        <f t="shared" si="1"/>
        <v>2325.807434210526</v>
      </c>
      <c r="G13" s="3">
        <v>35684.410000000003</v>
      </c>
      <c r="H13" s="3">
        <v>238396</v>
      </c>
      <c r="I13" s="3">
        <f t="shared" si="2"/>
        <v>115126.72999999998</v>
      </c>
      <c r="J13" s="3">
        <v>152</v>
      </c>
      <c r="K13" s="3">
        <v>68</v>
      </c>
      <c r="L13" s="3">
        <v>3251424</v>
      </c>
      <c r="M13" s="3">
        <v>165458</v>
      </c>
      <c r="N13" s="3">
        <f t="shared" si="3"/>
        <v>131167.89000000001</v>
      </c>
      <c r="O13" s="3">
        <f>326.4+326.4</f>
        <v>652.79999999999995</v>
      </c>
      <c r="P13" s="3">
        <f>11445.62+558.68</f>
        <v>12004.300000000001</v>
      </c>
      <c r="Q13" s="3">
        <v>21633.01</v>
      </c>
    </row>
    <row r="14" spans="1:17" x14ac:dyDescent="0.15">
      <c r="A14" s="4" t="s">
        <v>28</v>
      </c>
      <c r="B14" s="3">
        <v>56197.49</v>
      </c>
      <c r="C14" s="3">
        <v>52153.16</v>
      </c>
      <c r="D14" s="3">
        <v>273269.09999999998</v>
      </c>
      <c r="E14" s="3">
        <f t="shared" si="4"/>
        <v>381619.75</v>
      </c>
      <c r="F14" s="3">
        <f t="shared" si="1"/>
        <v>2650.1371527777778</v>
      </c>
      <c r="G14" s="3">
        <v>7695</v>
      </c>
      <c r="H14" s="3">
        <v>346915</v>
      </c>
      <c r="I14" s="3">
        <f t="shared" si="2"/>
        <v>34704.75</v>
      </c>
      <c r="J14" s="3">
        <v>144</v>
      </c>
      <c r="K14" s="3">
        <v>75</v>
      </c>
      <c r="L14" s="3">
        <v>2526272</v>
      </c>
      <c r="M14" s="3">
        <v>93366</v>
      </c>
      <c r="N14" s="3">
        <f t="shared" si="3"/>
        <v>38772.049999999988</v>
      </c>
      <c r="O14" s="3">
        <f>674.36+2384.53</f>
        <v>3058.8900000000003</v>
      </c>
      <c r="P14" s="3">
        <v>23155.68</v>
      </c>
      <c r="Q14" s="3">
        <v>28379.38</v>
      </c>
    </row>
    <row r="15" spans="1:17" x14ac:dyDescent="0.15">
      <c r="A15" s="4" t="s">
        <v>29</v>
      </c>
      <c r="B15" s="3">
        <f>31498.01-G15</f>
        <v>31296.01</v>
      </c>
      <c r="C15" s="3">
        <v>48386.77</v>
      </c>
      <c r="D15" s="3">
        <v>316459.59999999998</v>
      </c>
      <c r="E15" s="3">
        <f t="shared" si="4"/>
        <v>396142.38</v>
      </c>
      <c r="F15" s="3">
        <f t="shared" si="1"/>
        <v>2640.9492</v>
      </c>
      <c r="G15" s="3">
        <v>202</v>
      </c>
      <c r="H15" s="3">
        <v>397390</v>
      </c>
      <c r="I15" s="3">
        <f t="shared" si="2"/>
        <v>-1247.6199999999953</v>
      </c>
      <c r="J15" s="3">
        <v>150</v>
      </c>
      <c r="K15" s="3">
        <v>81</v>
      </c>
      <c r="L15" s="3">
        <v>3645984</v>
      </c>
      <c r="M15" s="3">
        <v>100321</v>
      </c>
      <c r="N15" s="3">
        <f t="shared" si="3"/>
        <v>56375.119999999995</v>
      </c>
      <c r="O15" s="3">
        <f>377.97+3195.61</f>
        <v>3573.58</v>
      </c>
      <c r="P15" s="3">
        <f>453+16669.13</f>
        <v>17122.13</v>
      </c>
      <c r="Q15" s="3">
        <v>23250.17</v>
      </c>
    </row>
    <row r="16" spans="1:17" x14ac:dyDescent="0.15">
      <c r="A16" s="4" t="s">
        <v>30</v>
      </c>
      <c r="B16" s="3">
        <v>23688</v>
      </c>
      <c r="C16" s="3">
        <v>86523.37</v>
      </c>
      <c r="D16" s="3">
        <v>322622.12</v>
      </c>
      <c r="E16" s="3">
        <f t="shared" si="4"/>
        <v>432833.49</v>
      </c>
      <c r="F16" s="3">
        <f t="shared" si="1"/>
        <v>2254.3410937499998</v>
      </c>
      <c r="G16" s="3">
        <v>10180.34</v>
      </c>
      <c r="H16" s="3">
        <v>336052</v>
      </c>
      <c r="I16" s="3">
        <f t="shared" si="2"/>
        <v>96781.489999999991</v>
      </c>
      <c r="J16" s="3">
        <v>192</v>
      </c>
      <c r="K16" s="3">
        <v>80</v>
      </c>
      <c r="L16" s="3">
        <v>3031010</v>
      </c>
      <c r="M16" s="3">
        <v>93653</v>
      </c>
      <c r="N16" s="3">
        <f t="shared" si="3"/>
        <v>39140.22</v>
      </c>
      <c r="O16" s="3">
        <f>284.64+3692.69-400</f>
        <v>3577.33</v>
      </c>
      <c r="P16" s="3">
        <f>18043.98+400</f>
        <v>18443.98</v>
      </c>
      <c r="Q16" s="3">
        <v>32491.47</v>
      </c>
    </row>
    <row r="17" spans="1:17" x14ac:dyDescent="0.15">
      <c r="A17" s="4" t="s">
        <v>31</v>
      </c>
      <c r="B17" s="3">
        <f>3270-20.01</f>
        <v>3249.99</v>
      </c>
      <c r="C17" s="3">
        <v>89577.23</v>
      </c>
      <c r="D17" s="3">
        <v>326265.52</v>
      </c>
      <c r="E17" s="3">
        <f t="shared" si="4"/>
        <v>419092.74</v>
      </c>
      <c r="F17" s="3">
        <f t="shared" si="1"/>
        <v>2085.0385074626865</v>
      </c>
      <c r="G17" s="3">
        <v>54.02</v>
      </c>
      <c r="H17" s="3">
        <v>389010</v>
      </c>
      <c r="I17" s="3">
        <f t="shared" si="2"/>
        <v>30082.739999999991</v>
      </c>
      <c r="J17" s="3">
        <v>201</v>
      </c>
      <c r="K17" s="3">
        <v>89</v>
      </c>
      <c r="L17" s="3">
        <v>3839981</v>
      </c>
      <c r="M17" s="3">
        <v>129375</v>
      </c>
      <c r="N17" s="3">
        <f t="shared" si="3"/>
        <v>78629.88</v>
      </c>
      <c r="O17" s="3">
        <f>39.24+2338.43</f>
        <v>2377.6699999999996</v>
      </c>
      <c r="P17" s="3">
        <f>21618-34.01</f>
        <v>21583.99</v>
      </c>
      <c r="Q17" s="3">
        <v>26783.46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jarbob</dc:creator>
  <cp:lastModifiedBy>Administrator</cp:lastModifiedBy>
  <dcterms:created xsi:type="dcterms:W3CDTF">2017-09-17T11:03:00Z</dcterms:created>
  <dcterms:modified xsi:type="dcterms:W3CDTF">2017-09-20T12:04:03Z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