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uki/Desktop/"/>
    </mc:Choice>
  </mc:AlternateContent>
  <xr:revisionPtr revIDLastSave="0" documentId="8_{F466F853-F84B-C643-AAB2-4111CFD0FBD6}" xr6:coauthVersionLast="47" xr6:coauthVersionMax="47" xr10:uidLastSave="{00000000-0000-0000-0000-000000000000}"/>
  <bookViews>
    <workbookView xWindow="1020" yWindow="740" windowWidth="29400" windowHeight="17080" xr2:uid="{769889F2-D9F7-4CFD-975F-EC4FAE00A2A0}"/>
  </bookViews>
  <sheets>
    <sheet name="Documentation" sheetId="1" r:id="rId1"/>
    <sheet name="Income" sheetId="6" r:id="rId2"/>
    <sheet name="Scenario Summary" sheetId="8" r:id="rId3"/>
    <sheet name="Scenario PivotTable" sheetId="9" r:id="rId4"/>
    <sheet name="Product Mix" sheetId="7" r:id="rId5"/>
    <sheet name="Answer Report 1" sheetId="10" r:id="rId6"/>
    <sheet name="Terms and Definitions" sheetId="4" r:id="rId7"/>
  </sheets>
  <definedNames>
    <definedName name="Miscellaneous">Income!$B$21</definedName>
    <definedName name="Salaries_and_Benefits">Income!$B$18</definedName>
    <definedName name="Sales_Price_per_Unit">Income!$B$6</definedName>
    <definedName name="Shipping_and_Distribution">Income!$B$19</definedName>
    <definedName name="solver_adj" localSheetId="4" hidden="1">'Product Mix'!$B$11:$E$11</definedName>
    <definedName name="solver_cvg" localSheetId="4" hidden="1">0.0001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0" localSheetId="4" hidden="1">'Product Mix'!$J$28:$J$45</definedName>
    <definedName name="solver_lhs1" localSheetId="4" hidden="1">'Product Mix'!$B$11:$E$11</definedName>
    <definedName name="solver_lhs2" localSheetId="4" hidden="1">'Product Mix'!$C$19</definedName>
    <definedName name="solver_lhs3" localSheetId="4" hidden="1">'Product Mix'!$J$28:$J$46</definedName>
    <definedName name="solver_lhs4" localSheetId="4" hidden="1">'Product Mix'!$B$11:$E$11</definedName>
    <definedName name="solver_lhs5" localSheetId="4" hidden="1">'Product Mix'!$J$28:$J$35</definedName>
    <definedName name="solver_lhs6" localSheetId="4" hidden="1">'Product Mix'!$J$28:$J$35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od" localSheetId="4" hidden="1">2147483647</definedName>
    <definedName name="solver_num" localSheetId="0" hidden="1">0</definedName>
    <definedName name="solver_num" localSheetId="1" hidden="1">0</definedName>
    <definedName name="solver_num" localSheetId="4" hidden="1">4</definedName>
    <definedName name="solver_nwt" localSheetId="4" hidden="1">1</definedName>
    <definedName name="solver_opt" localSheetId="0" hidden="1">Documentation!$B$3</definedName>
    <definedName name="solver_opt" localSheetId="1" hidden="1">Income!$A$1</definedName>
    <definedName name="solver_opt" localSheetId="4" hidden="1">'Product Mix'!$E$24</definedName>
    <definedName name="solver_pre" localSheetId="4" hidden="1">0.000001</definedName>
    <definedName name="solver_rbv" localSheetId="4" hidden="1">1</definedName>
    <definedName name="solver_rel0" localSheetId="4" hidden="1">3</definedName>
    <definedName name="solver_rel1" localSheetId="4" hidden="1">4</definedName>
    <definedName name="solver_rel2" localSheetId="4" hidden="1">2</definedName>
    <definedName name="solver_rel3" localSheetId="4" hidden="1">3</definedName>
    <definedName name="solver_rel4" localSheetId="4" hidden="1">3</definedName>
    <definedName name="solver_rel5" localSheetId="4" hidden="1">3</definedName>
    <definedName name="solver_rel6" localSheetId="4" hidden="1">3</definedName>
    <definedName name="solver_rhs0" localSheetId="4" hidden="1">0</definedName>
    <definedName name="solver_rhs1" localSheetId="4" hidden="1">"integer"</definedName>
    <definedName name="solver_rhs2" localSheetId="4" hidden="1">12000</definedName>
    <definedName name="solver_rhs3" localSheetId="4" hidden="1">0</definedName>
    <definedName name="solver_rhs4" localSheetId="4" hidden="1">2000</definedName>
    <definedName name="solver_rhs5" localSheetId="4" hidden="1">0</definedName>
    <definedName name="solver_rhs6" localSheetId="4" hidden="1">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4" hidden="1">1</definedName>
    <definedName name="solver_userid" localSheetId="1" hidden="1">" "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tocking_and_Storage">Income!$B$20</definedName>
    <definedName name="Total_Expenses">Income!$B$26</definedName>
    <definedName name="Total_Revenue">Income!$B$25</definedName>
    <definedName name="Units_Sold">Income!$B$5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7" l="1"/>
  <c r="A43" i="7"/>
  <c r="A42" i="7" a="1"/>
  <c r="A40" i="7" a="1"/>
  <c r="A40" i="7"/>
  <c r="A39" i="7" a="1"/>
  <c r="A39" i="7"/>
  <c r="A38" i="7"/>
  <c r="A34" i="7"/>
  <c r="A33" i="7"/>
  <c r="A32" i="7" a="1"/>
  <c r="A30" i="7" a="1"/>
  <c r="A30" i="7" s="1"/>
  <c r="A29" i="7" a="1"/>
  <c r="A29" i="7" s="1"/>
  <c r="A28" i="7"/>
  <c r="D5" i="6"/>
  <c r="B4" i="1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A42" i="7" s="1"/>
  <c r="D23" i="7"/>
  <c r="E23" i="7" s="1"/>
  <c r="C22" i="7"/>
  <c r="B22" i="7"/>
  <c r="C21" i="7"/>
  <c r="A37" i="7" s="1"/>
  <c r="B21" i="7"/>
  <c r="C19" i="7"/>
  <c r="D19" i="7" s="1"/>
  <c r="E19" i="7" s="1"/>
  <c r="B19" i="7"/>
  <c r="E15" i="7"/>
  <c r="D15" i="7"/>
  <c r="C15" i="7"/>
  <c r="B15" i="7"/>
  <c r="E14" i="7"/>
  <c r="D14" i="7"/>
  <c r="C14" i="7"/>
  <c r="B14" i="7"/>
  <c r="E12" i="7"/>
  <c r="D12" i="7"/>
  <c r="C12" i="7"/>
  <c r="B12" i="7"/>
  <c r="A41" i="7" l="1"/>
  <c r="A31" i="7"/>
  <c r="A32" i="7"/>
  <c r="C16" i="7"/>
  <c r="D16" i="7"/>
  <c r="D21" i="7"/>
  <c r="E21" i="7" s="1"/>
  <c r="D22" i="7"/>
  <c r="E22" i="7" s="1"/>
  <c r="C20" i="7"/>
  <c r="C24" i="7" s="1"/>
  <c r="B16" i="7"/>
  <c r="E16" i="7"/>
  <c r="B20" i="7"/>
  <c r="B24" i="7" s="1"/>
  <c r="D24" i="7" l="1"/>
  <c r="E24" i="7" s="1"/>
  <c r="A27" i="7" s="1"/>
  <c r="D20" i="7"/>
  <c r="E20" i="7" s="1"/>
  <c r="B22" i="6" l="1"/>
  <c r="B10" i="6"/>
  <c r="B14" i="6" s="1"/>
  <c r="B7" i="6"/>
  <c r="B25" i="6" s="1"/>
  <c r="E5" i="6" s="1"/>
  <c r="B12" i="6" l="1"/>
  <c r="B15" i="6" s="1"/>
  <c r="B26" i="6" s="1"/>
  <c r="B27" i="6" l="1"/>
  <c r="F5" i="6"/>
  <c r="G5" i="6" l="1"/>
  <c r="I5" i="6"/>
</calcChain>
</file>

<file path=xl/sharedStrings.xml><?xml version="1.0" encoding="utf-8"?>
<sst xmlns="http://schemas.openxmlformats.org/spreadsheetml/2006/main" count="309" uniqueCount="216">
  <si>
    <t>Athena Cycles</t>
  </si>
  <si>
    <t>Author</t>
  </si>
  <si>
    <t>Date</t>
  </si>
  <si>
    <t>Purpose</t>
  </si>
  <si>
    <t>Income Analysis for the Athena I Bicycle</t>
  </si>
  <si>
    <t>Revenue</t>
  </si>
  <si>
    <t>Net Income</t>
  </si>
  <si>
    <t>Units Produced and Sold</t>
  </si>
  <si>
    <t>Total Revenue</t>
  </si>
  <si>
    <t>Variable Expenses</t>
  </si>
  <si>
    <t>Units Produced</t>
  </si>
  <si>
    <t>Total Material Cost</t>
  </si>
  <si>
    <t>Total Manufacturing Cost</t>
  </si>
  <si>
    <t>Total Variable Expenses</t>
  </si>
  <si>
    <t>Fixed Expenses</t>
  </si>
  <si>
    <t>Salaries and Benefits</t>
  </si>
  <si>
    <t>Shipping and Distribution</t>
  </si>
  <si>
    <t>Stocking and Storage</t>
  </si>
  <si>
    <t>Miscellaneous</t>
  </si>
  <si>
    <t>Total Fixed Expenses</t>
  </si>
  <si>
    <t>Summary</t>
  </si>
  <si>
    <t>Total Expenses</t>
  </si>
  <si>
    <t>Product Mix Analysis</t>
  </si>
  <si>
    <t>Parts Required for Each Unit</t>
  </si>
  <si>
    <t>Athena Racer</t>
  </si>
  <si>
    <t>Athena I</t>
  </si>
  <si>
    <t>Athena II</t>
  </si>
  <si>
    <t>Athena III</t>
  </si>
  <si>
    <t>Part</t>
  </si>
  <si>
    <t>Sales Price per Unit</t>
  </si>
  <si>
    <t>Carbon Frame</t>
  </si>
  <si>
    <t>Material Cost per Unit</t>
  </si>
  <si>
    <t>UltraLite Carbon Frame</t>
  </si>
  <si>
    <t>Manufacturing Cost per Unit</t>
  </si>
  <si>
    <t>Ultraforce Shifters</t>
  </si>
  <si>
    <t>Ultraforce II Shifters</t>
  </si>
  <si>
    <t>Even Product Mix (Units)</t>
  </si>
  <si>
    <t>High Response Shifters</t>
  </si>
  <si>
    <t>Optimal Product (Units)</t>
  </si>
  <si>
    <t>Front Derailleur X2</t>
  </si>
  <si>
    <t>Change</t>
  </si>
  <si>
    <t>Front Derailleur X3</t>
  </si>
  <si>
    <t>Rear Derailleur X2</t>
  </si>
  <si>
    <t>Revenue (Even Mix)</t>
  </si>
  <si>
    <t>Rear Derailleur X3</t>
  </si>
  <si>
    <t>Revenue (Optimal Mix)</t>
  </si>
  <si>
    <t>Standard Crank Arm</t>
  </si>
  <si>
    <t>Extended Crank Arm</t>
  </si>
  <si>
    <t>LightTouch Pedals</t>
  </si>
  <si>
    <t>SpeedRacer Pedals</t>
  </si>
  <si>
    <t>FirmControl Brakes</t>
  </si>
  <si>
    <t>Sensor Brakes</t>
  </si>
  <si>
    <t>Standard Wheelset</t>
  </si>
  <si>
    <t>Chain Ring Kit</t>
  </si>
  <si>
    <t>Casset Kit</t>
  </si>
  <si>
    <t>Drivetrain Kit</t>
  </si>
  <si>
    <t>Parts Available</t>
  </si>
  <si>
    <t>Available</t>
  </si>
  <si>
    <t>Used</t>
  </si>
  <si>
    <t>Remaining</t>
  </si>
  <si>
    <t>Terms and Definitions</t>
  </si>
  <si>
    <t>Term</t>
  </si>
  <si>
    <t>Definition</t>
  </si>
  <si>
    <t>Cost-Volume-Profit Analysis</t>
  </si>
  <si>
    <t>A branch of financial analysis that studies the relationship between expenses, sales volume, and profitability</t>
  </si>
  <si>
    <t>The total income generated from sales of a product or service</t>
  </si>
  <si>
    <t>Expenses that change in proportion to the volume of production</t>
  </si>
  <si>
    <t>Expenses that must be paid regardless of sales volume</t>
  </si>
  <si>
    <t>Break-Even Point</t>
  </si>
  <si>
    <t>The point where total revenue equals total expenses</t>
  </si>
  <si>
    <t>Product Mix</t>
  </si>
  <si>
    <t>The combination of different products offered by the company to the consumer</t>
  </si>
  <si>
    <t>Optimal Product Mix</t>
  </si>
  <si>
    <t>The product mix that maximizes profits subject to constraints on production and consumer choice</t>
  </si>
  <si>
    <t>Even Mix</t>
  </si>
  <si>
    <t>Optimal Mix</t>
  </si>
  <si>
    <t>Difference</t>
  </si>
  <si>
    <t>% Difference</t>
  </si>
  <si>
    <t>Units Sold</t>
  </si>
  <si>
    <t>To perform a break-even analysis of Athena I bicycle sales and to determine the product mix that optimizes company profits among four Athena bicycle models</t>
  </si>
  <si>
    <t>Shuk Lui</t>
  </si>
  <si>
    <t>Break-Even Analysis</t>
  </si>
  <si>
    <t>Expenses</t>
  </si>
  <si>
    <t>Net Income Analysis</t>
  </si>
  <si>
    <t>Sales Price</t>
  </si>
  <si>
    <t>Units_Sold</t>
  </si>
  <si>
    <t>Sales_Price_per_Unit</t>
  </si>
  <si>
    <t>Salaries_and_Benefits</t>
  </si>
  <si>
    <t>Shipping_and_Distribution</t>
  </si>
  <si>
    <t>Stocking_and_Storage</t>
  </si>
  <si>
    <t>Total_Revenue</t>
  </si>
  <si>
    <t>Total_Expenses</t>
  </si>
  <si>
    <t>Status Quo</t>
  </si>
  <si>
    <t>Scenario assuming no change in values</t>
  </si>
  <si>
    <t>Expanded Operations</t>
  </si>
  <si>
    <t>Scenario assuming expanded operations</t>
  </si>
  <si>
    <t>Reduced Operations</t>
  </si>
  <si>
    <t xml:space="preserve">Scenario assuming reduced operations
</t>
  </si>
  <si>
    <t>Reduced Pricing</t>
  </si>
  <si>
    <t xml:space="preserve">Scenario assuming a price reduction
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</si>
  <si>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</si>
  <si>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</si>
  <si>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</si>
  <si>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</si>
  <si>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</si>
  <si>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</si>
  <si>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</si>
  <si>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Net_Income</t>
  </si>
  <si>
    <t>Row Labels</t>
  </si>
  <si>
    <t>Scenario PivotTable</t>
  </si>
  <si>
    <t>Microsoft Excel 16.0 Answer Report</t>
  </si>
  <si>
    <t>Worksheet: [NP_EX_8-1_ShukLui.xlsx]Product Mix</t>
  </si>
  <si>
    <t>Report Created: 4/4/2023 9:01:07 PM</t>
  </si>
  <si>
    <t>Result: Solver found a solution.  All Constraints and optimality conditions are satisfied.</t>
  </si>
  <si>
    <t>Solver Engine</t>
  </si>
  <si>
    <t>Engine: GRG Nonlinear</t>
  </si>
  <si>
    <t>Solution Time: 0.141 Seconds.</t>
  </si>
  <si>
    <t>Iterations: 5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</si>
  <si>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</si>
  <si>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</si>
  <si>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</si>
  <si>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</si>
  <si>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</si>
  <si>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</si>
  <si>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</si>
  <si>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</si>
  <si>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</si>
  <si>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</si>
  <si>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</si>
  <si>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</si>
  <si>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</si>
  <si>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</si>
  <si>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</si>
  <si>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</si>
  <si>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$E$24</t>
  </si>
  <si>
    <t>Net Income % Difference</t>
  </si>
  <si>
    <t>$B$11</t>
  </si>
  <si>
    <t>Optimal Product (Units) Athena I</t>
  </si>
  <si>
    <t>$C$11</t>
  </si>
  <si>
    <t>Optimal Product (Units) Athena II</t>
  </si>
  <si>
    <t>$D$11</t>
  </si>
  <si>
    <t>Optimal Product (Units) Athena III</t>
  </si>
  <si>
    <t>$E$11</t>
  </si>
  <si>
    <t>Optimal Product (Units) Athena Racer</t>
  </si>
  <si>
    <t>$C$19</t>
  </si>
  <si>
    <t>Units Produced and Sold Optimal Mix</t>
  </si>
  <si>
    <t>$C$19=12000</t>
  </si>
  <si>
    <t>Binding</t>
  </si>
  <si>
    <t>$J$28</t>
  </si>
  <si>
    <t>Carbon Frame Remaining</t>
  </si>
  <si>
    <t>$J$28&gt;=0</t>
  </si>
  <si>
    <t>Not Binding</t>
  </si>
  <si>
    <t>$J$29</t>
  </si>
  <si>
    <t>UltraLite Carbon Frame Remaining</t>
  </si>
  <si>
    <t>$J$29&gt;=0</t>
  </si>
  <si>
    <t>$J$30</t>
  </si>
  <si>
    <t>Ultraforce Shifters Remaining</t>
  </si>
  <si>
    <t>$J$30&gt;=0</t>
  </si>
  <si>
    <t>$J$31</t>
  </si>
  <si>
    <t>Ultraforce II Shifters Remaining</t>
  </si>
  <si>
    <t>$J$31&gt;=0</t>
  </si>
  <si>
    <t>$J$32</t>
  </si>
  <si>
    <t>High Response Shifters Remaining</t>
  </si>
  <si>
    <t>$J$32&gt;=0</t>
  </si>
  <si>
    <t>$J$33</t>
  </si>
  <si>
    <t>Front Derailleur X2 Remaining</t>
  </si>
  <si>
    <t>$J$33&gt;=0</t>
  </si>
  <si>
    <t>$J$34</t>
  </si>
  <si>
    <t>Front Derailleur X3 Remaining</t>
  </si>
  <si>
    <t>$J$34&gt;=0</t>
  </si>
  <si>
    <t>$J$35</t>
  </si>
  <si>
    <t>Rear Derailleur X2 Remaining</t>
  </si>
  <si>
    <t>$J$35&gt;=0</t>
  </si>
  <si>
    <t>$J$36</t>
  </si>
  <si>
    <t>Rear Derailleur X3 Remaining</t>
  </si>
  <si>
    <t>$J$36&gt;=0</t>
  </si>
  <si>
    <t>$J$37</t>
  </si>
  <si>
    <t>Standard Crank Arm Remaining</t>
  </si>
  <si>
    <t>$J$37&gt;=0</t>
  </si>
  <si>
    <t>$J$38</t>
  </si>
  <si>
    <t>Extended Crank Arm Remaining</t>
  </si>
  <si>
    <t>$J$38&gt;=0</t>
  </si>
  <si>
    <t>$J$39</t>
  </si>
  <si>
    <t>LightTouch Pedals Remaining</t>
  </si>
  <si>
    <t>$J$39&gt;=0</t>
  </si>
  <si>
    <t>$J$40</t>
  </si>
  <si>
    <t>SpeedRacer Pedals Remaining</t>
  </si>
  <si>
    <t>$J$40&gt;=0</t>
  </si>
  <si>
    <t>$J$41</t>
  </si>
  <si>
    <t>FirmControl Brakes Remaining</t>
  </si>
  <si>
    <t>$J$41&gt;=0</t>
  </si>
  <si>
    <t>$J$42</t>
  </si>
  <si>
    <t>Sensor Brakes Remaining</t>
  </si>
  <si>
    <t>$J$42&gt;=0</t>
  </si>
  <si>
    <t>$J$43</t>
  </si>
  <si>
    <t>Standard Wheelset Remaining</t>
  </si>
  <si>
    <t>$J$43&gt;=0</t>
  </si>
  <si>
    <t>$J$44</t>
  </si>
  <si>
    <t>Chain Ring Kit Remaining</t>
  </si>
  <si>
    <t>$J$44&gt;=0</t>
  </si>
  <si>
    <t>$J$45</t>
  </si>
  <si>
    <t>Casset Kit Remaining</t>
  </si>
  <si>
    <t>$J$45&gt;=0</t>
  </si>
  <si>
    <t>$J$46</t>
  </si>
  <si>
    <t>Drivetrain Kit Remaining</t>
  </si>
  <si>
    <t>$J$46&gt;=0</t>
  </si>
  <si>
    <t>$B$11&gt;=2000</t>
  </si>
  <si>
    <t>$C$11&gt;=2000</t>
  </si>
  <si>
    <t>$D$11&gt;=2000</t>
  </si>
  <si>
    <t>$E$11&gt;=2000</t>
  </si>
  <si>
    <t>$B$11:$E$11=Integer</t>
  </si>
  <si>
    <t>$B$11:$E$11</t>
  </si>
  <si>
    <t>$J$28:$J$46 &gt;= 0</t>
  </si>
  <si>
    <t>$B$11:$E$11 &gt;= 2000</t>
  </si>
  <si>
    <t>Maximum Net Income</t>
  </si>
  <si>
    <t xml:space="preserve"> Minimum Material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</si>
</sst>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  <numFmt numFmtId="167" formatCode="_(&quot;$&quot;* #,##0_);[Red]_(&quot;$&quot;* \(#,##0\);_(&quot;$&quot;* &quot;-&quot;??_);_(@_)"/>
    <numFmt numFmtId="168" formatCode="0_);[Red]\(0\)"/>
    <numFmt numFmtId="169" formatCode="&quot;$&quot;#,##0.00"/>
    <numFmt numFmtId="170" formatCode="0.00%;[Red]\(0.00%\)"/>
    <numFmt numFmtId="171" formatCode="&quot;Units Sold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9" tint="-0.249977111117893"/>
      <name val="Copperplate Gothic Light"/>
      <family val="2"/>
    </font>
    <font>
      <sz val="12"/>
      <color theme="0" tint="-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9" tint="-0.249977111117893"/>
      <name val="Copperplate Gothic Light"/>
      <family val="2"/>
    </font>
    <font>
      <sz val="12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9"/>
      </top>
      <bottom style="double">
        <color theme="9"/>
      </bottom>
      <diagonal/>
    </border>
    <border>
      <left/>
      <right/>
      <top style="thin">
        <color theme="9"/>
      </top>
      <bottom style="double">
        <color theme="9"/>
      </bottom>
      <diagonal/>
    </border>
    <border>
      <left style="medium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9"/>
      </left>
      <right/>
      <top style="double">
        <color theme="9"/>
      </top>
      <bottom style="medium">
        <color theme="9"/>
      </bottom>
      <diagonal/>
    </border>
    <border>
      <left/>
      <right/>
      <top style="double">
        <color theme="9"/>
      </top>
      <bottom style="medium">
        <color theme="9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12" fillId="0" borderId="16" applyNumberFormat="0" applyFill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116">
    <xf numFmtId="0" fontId="0" fillId="0" borderId="0" xfId="0"/>
    <xf numFmtId="0" fontId="6" fillId="0" borderId="0" xfId="4" applyFont="1" applyAlignment="1">
      <alignment horizontal="left" vertical="center"/>
    </xf>
    <xf numFmtId="0" fontId="7" fillId="4" borderId="3" xfId="7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14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9" fillId="0" borderId="0" xfId="4" applyFont="1" applyAlignment="1">
      <alignment horizontal="left" vertical="center"/>
    </xf>
    <xf numFmtId="0" fontId="3" fillId="0" borderId="0" xfId="5" applyBorder="1"/>
    <xf numFmtId="0" fontId="5" fillId="4" borderId="0" xfId="0" applyFont="1" applyFill="1"/>
    <xf numFmtId="164" fontId="0" fillId="0" borderId="0" xfId="1" applyNumberFormat="1" applyFont="1"/>
    <xf numFmtId="166" fontId="0" fillId="0" borderId="0" xfId="2" applyNumberFormat="1" applyFont="1"/>
    <xf numFmtId="38" fontId="0" fillId="0" borderId="0" xfId="1" applyNumberFormat="1" applyFont="1"/>
    <xf numFmtId="0" fontId="1" fillId="6" borderId="5" xfId="6" applyFont="1" applyFill="1" applyBorder="1"/>
    <xf numFmtId="165" fontId="1" fillId="6" borderId="6" xfId="2" applyNumberFormat="1" applyFont="1" applyFill="1" applyBorder="1"/>
    <xf numFmtId="164" fontId="0" fillId="0" borderId="0" xfId="0" applyNumberFormat="1"/>
    <xf numFmtId="0" fontId="0" fillId="6" borderId="0" xfId="0" applyFill="1"/>
    <xf numFmtId="164" fontId="0" fillId="6" borderId="0" xfId="0" applyNumberFormat="1" applyFill="1"/>
    <xf numFmtId="0" fontId="1" fillId="6" borderId="6" xfId="6" applyFont="1" applyFill="1" applyBorder="1"/>
    <xf numFmtId="165" fontId="0" fillId="0" borderId="0" xfId="2" applyNumberFormat="1" applyFont="1"/>
    <xf numFmtId="167" fontId="1" fillId="6" borderId="6" xfId="2" applyNumberFormat="1" applyFont="1" applyFill="1" applyBorder="1"/>
    <xf numFmtId="0" fontId="10" fillId="0" borderId="0" xfId="0" applyFont="1"/>
    <xf numFmtId="0" fontId="5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68" fontId="0" fillId="0" borderId="0" xfId="0" applyNumberFormat="1"/>
    <xf numFmtId="166" fontId="0" fillId="0" borderId="0" xfId="1" applyNumberFormat="1" applyFont="1"/>
    <xf numFmtId="0" fontId="0" fillId="6" borderId="4" xfId="0" applyFill="1" applyBorder="1"/>
    <xf numFmtId="168" fontId="0" fillId="0" borderId="4" xfId="0" applyNumberFormat="1" applyBorder="1"/>
    <xf numFmtId="0" fontId="0" fillId="5" borderId="7" xfId="0" applyFill="1" applyBorder="1"/>
    <xf numFmtId="164" fontId="0" fillId="5" borderId="8" xfId="1" applyNumberFormat="1" applyFont="1" applyFill="1" applyBorder="1"/>
    <xf numFmtId="0" fontId="0" fillId="7" borderId="9" xfId="0" applyFill="1" applyBorder="1"/>
    <xf numFmtId="164" fontId="0" fillId="7" borderId="0" xfId="1" applyNumberFormat="1" applyFont="1" applyFill="1" applyBorder="1"/>
    <xf numFmtId="0" fontId="0" fillId="0" borderId="10" xfId="0" applyBorder="1"/>
    <xf numFmtId="38" fontId="0" fillId="0" borderId="11" xfId="1" applyNumberFormat="1" applyFont="1" applyFill="1" applyBorder="1"/>
    <xf numFmtId="0" fontId="0" fillId="5" borderId="2" xfId="6" applyFont="1" applyFill="1"/>
    <xf numFmtId="165" fontId="1" fillId="5" borderId="2" xfId="2" applyNumberFormat="1" applyFont="1" applyFill="1" applyBorder="1"/>
    <xf numFmtId="0" fontId="0" fillId="7" borderId="12" xfId="6" applyFont="1" applyFill="1" applyBorder="1"/>
    <xf numFmtId="164" fontId="1" fillId="7" borderId="12" xfId="1" applyNumberFormat="1" applyFont="1" applyFill="1" applyBorder="1"/>
    <xf numFmtId="0" fontId="0" fillId="6" borderId="13" xfId="0" applyFill="1" applyBorder="1"/>
    <xf numFmtId="168" fontId="0" fillId="0" borderId="13" xfId="0" applyNumberFormat="1" applyBorder="1"/>
    <xf numFmtId="38" fontId="0" fillId="0" borderId="11" xfId="2" applyNumberFormat="1" applyFont="1" applyFill="1" applyBorder="1"/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4" fontId="0" fillId="5" borderId="0" xfId="1" applyNumberFormat="1" applyFont="1" applyFill="1"/>
    <xf numFmtId="164" fontId="0" fillId="7" borderId="0" xfId="1" applyNumberFormat="1" applyFont="1" applyFill="1"/>
    <xf numFmtId="38" fontId="0" fillId="6" borderId="0" xfId="1" applyNumberFormat="1" applyFont="1" applyFill="1"/>
    <xf numFmtId="164" fontId="0" fillId="0" borderId="0" xfId="1" applyNumberFormat="1" applyFont="1" applyBorder="1"/>
    <xf numFmtId="38" fontId="0" fillId="0" borderId="0" xfId="1" applyNumberFormat="1" applyFont="1" applyBorder="1"/>
    <xf numFmtId="164" fontId="0" fillId="0" borderId="4" xfId="1" applyNumberFormat="1" applyFont="1" applyBorder="1"/>
    <xf numFmtId="38" fontId="0" fillId="0" borderId="4" xfId="1" applyNumberFormat="1" applyFont="1" applyBorder="1"/>
    <xf numFmtId="164" fontId="0" fillId="0" borderId="4" xfId="1" applyNumberFormat="1" applyFont="1" applyFill="1" applyBorder="1"/>
    <xf numFmtId="0" fontId="5" fillId="3" borderId="3" xfId="8" applyBorder="1"/>
    <xf numFmtId="0" fontId="11" fillId="13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169" fontId="0" fillId="0" borderId="0" xfId="0" applyNumberFormat="1"/>
    <xf numFmtId="44" fontId="0" fillId="0" borderId="0" xfId="0" applyNumberFormat="1"/>
    <xf numFmtId="170" fontId="0" fillId="12" borderId="0" xfId="3" applyNumberFormat="1" applyFont="1" applyFill="1"/>
    <xf numFmtId="165" fontId="0" fillId="5" borderId="4" xfId="2" applyNumberFormat="1" applyFont="1" applyFill="1" applyBorder="1"/>
    <xf numFmtId="165" fontId="0" fillId="7" borderId="4" xfId="2" applyNumberFormat="1" applyFont="1" applyFill="1" applyBorder="1"/>
    <xf numFmtId="38" fontId="0" fillId="6" borderId="4" xfId="2" applyNumberFormat="1" applyFont="1" applyFill="1" applyBorder="1"/>
    <xf numFmtId="170" fontId="0" fillId="12" borderId="4" xfId="3" applyNumberFormat="1" applyFont="1" applyFill="1" applyBorder="1"/>
    <xf numFmtId="164" fontId="0" fillId="5" borderId="4" xfId="1" applyNumberFormat="1" applyFont="1" applyFill="1" applyBorder="1"/>
    <xf numFmtId="164" fontId="0" fillId="7" borderId="4" xfId="1" applyNumberFormat="1" applyFont="1" applyFill="1" applyBorder="1"/>
    <xf numFmtId="38" fontId="0" fillId="6" borderId="4" xfId="1" applyNumberFormat="1" applyFont="1" applyFill="1" applyBorder="1"/>
    <xf numFmtId="0" fontId="0" fillId="0" borderId="14" xfId="6" applyFont="1" applyFill="1" applyBorder="1"/>
    <xf numFmtId="165" fontId="1" fillId="5" borderId="15" xfId="2" applyNumberFormat="1" applyFont="1" applyFill="1" applyBorder="1"/>
    <xf numFmtId="165" fontId="1" fillId="7" borderId="15" xfId="2" applyNumberFormat="1" applyFont="1" applyFill="1" applyBorder="1"/>
    <xf numFmtId="38" fontId="1" fillId="6" borderId="15" xfId="2" applyNumberFormat="1" applyFont="1" applyFill="1" applyBorder="1"/>
    <xf numFmtId="170" fontId="1" fillId="12" borderId="15" xfId="3" applyNumberFormat="1" applyFont="1" applyFill="1" applyBorder="1"/>
    <xf numFmtId="0" fontId="5" fillId="15" borderId="0" xfId="11" applyAlignment="1">
      <alignment horizontal="center"/>
    </xf>
    <xf numFmtId="164" fontId="1" fillId="14" borderId="4" xfId="10" applyNumberFormat="1" applyBorder="1"/>
    <xf numFmtId="42" fontId="1" fillId="14" borderId="4" xfId="10" applyNumberFormat="1" applyBorder="1"/>
    <xf numFmtId="0" fontId="1" fillId="14" borderId="18" xfId="10" applyBorder="1" applyAlignment="1"/>
    <xf numFmtId="0" fontId="1" fillId="14" borderId="18" xfId="10" applyBorder="1"/>
    <xf numFmtId="165" fontId="1" fillId="14" borderId="19" xfId="10" applyNumberFormat="1" applyBorder="1" applyAlignment="1"/>
    <xf numFmtId="165" fontId="1" fillId="14" borderId="4" xfId="10" applyNumberFormat="1" applyBorder="1" applyAlignment="1"/>
    <xf numFmtId="171" fontId="0" fillId="0" borderId="18" xfId="0" applyNumberFormat="1" applyBorder="1"/>
    <xf numFmtId="166" fontId="0" fillId="0" borderId="0" xfId="0" applyNumberFormat="1"/>
    <xf numFmtId="165" fontId="0" fillId="0" borderId="0" xfId="0" applyNumberFormat="1"/>
    <xf numFmtId="38" fontId="0" fillId="0" borderId="0" xfId="0" applyNumberFormat="1"/>
    <xf numFmtId="167" fontId="0" fillId="0" borderId="21" xfId="0" applyNumberFormat="1" applyBorder="1"/>
    <xf numFmtId="0" fontId="13" fillId="18" borderId="4" xfId="0" applyFont="1" applyFill="1" applyBorder="1" applyAlignment="1">
      <alignment horizontal="left"/>
    </xf>
    <xf numFmtId="0" fontId="13" fillId="18" borderId="20" xfId="0" applyFont="1" applyFill="1" applyBorder="1" applyAlignment="1">
      <alignment horizontal="left"/>
    </xf>
    <xf numFmtId="0" fontId="0" fillId="0" borderId="22" xfId="0" applyBorder="1"/>
    <xf numFmtId="0" fontId="14" fillId="19" borderId="0" xfId="0" applyFont="1" applyFill="1" applyAlignment="1">
      <alignment horizontal="left"/>
    </xf>
    <xf numFmtId="0" fontId="15" fillId="19" borderId="22" xfId="0" applyFont="1" applyFill="1" applyBorder="1" applyAlignment="1">
      <alignment horizontal="left"/>
    </xf>
    <xf numFmtId="0" fontId="14" fillId="19" borderId="21" xfId="0" applyFont="1" applyFill="1" applyBorder="1" applyAlignment="1">
      <alignment horizontal="left"/>
    </xf>
    <xf numFmtId="0" fontId="16" fillId="18" borderId="20" xfId="0" applyFont="1" applyFill="1" applyBorder="1" applyAlignment="1">
      <alignment horizontal="right"/>
    </xf>
    <xf numFmtId="0" fontId="16" fillId="18" borderId="4" xfId="0" applyFont="1" applyFill="1" applyBorder="1" applyAlignment="1">
      <alignment horizontal="right"/>
    </xf>
    <xf numFmtId="164" fontId="0" fillId="20" borderId="0" xfId="0" applyNumberFormat="1" applyFill="1"/>
    <xf numFmtId="166" fontId="0" fillId="20" borderId="0" xfId="0" applyNumberFormat="1" applyFill="1"/>
    <xf numFmtId="165" fontId="0" fillId="20" borderId="0" xfId="0" applyNumberFormat="1" applyFill="1"/>
    <xf numFmtId="0" fontId="17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0" fontId="2" fillId="0" borderId="0" xfId="4"/>
    <xf numFmtId="0" fontId="4" fillId="0" borderId="0" xfId="0" applyFont="1"/>
    <xf numFmtId="0" fontId="0" fillId="0" borderId="24" xfId="0" applyBorder="1"/>
    <xf numFmtId="0" fontId="15" fillId="0" borderId="23" xfId="0" applyFont="1" applyBorder="1" applyAlignment="1">
      <alignment horizontal="center"/>
    </xf>
    <xf numFmtId="0" fontId="0" fillId="0" borderId="25" xfId="0" applyBorder="1"/>
    <xf numFmtId="170" fontId="0" fillId="0" borderId="24" xfId="0" applyNumberFormat="1" applyBorder="1"/>
    <xf numFmtId="164" fontId="0" fillId="0" borderId="25" xfId="0" applyNumberFormat="1" applyBorder="1"/>
    <xf numFmtId="164" fontId="0" fillId="0" borderId="24" xfId="0" applyNumberFormat="1" applyBorder="1"/>
    <xf numFmtId="38" fontId="0" fillId="0" borderId="25" xfId="0" applyNumberFormat="1" applyBorder="1"/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25" xfId="0" applyFont="1" applyBorder="1" applyAlignment="1">
      <alignment horizontal="left"/>
    </xf>
    <xf numFmtId="170" fontId="0" fillId="0" borderId="0" xfId="0" applyNumberFormat="1"/>
    <xf numFmtId="0" fontId="1" fillId="17" borderId="0" xfId="13"/>
    <xf numFmtId="0" fontId="1" fillId="16" borderId="0" xfId="12"/>
    <xf numFmtId="0" fontId="12" fillId="0" borderId="16" xfId="9" applyAlignment="1">
      <alignment horizontal="center"/>
    </xf>
    <xf numFmtId="0" fontId="5" fillId="15" borderId="17" xfId="11" applyBorder="1" applyAlignment="1">
      <alignment horizontal="center"/>
    </xf>
  </cellXfs>
  <cellStyles count="14">
    <cellStyle name="40% - Accent1" xfId="10" builtinId="31"/>
    <cellStyle name="40% - Accent2" xfId="12" builtinId="35"/>
    <cellStyle name="40% - Accent4" xfId="13" builtinId="43"/>
    <cellStyle name="Accent1" xfId="7" builtinId="29"/>
    <cellStyle name="Accent2" xfId="11" builtinId="33"/>
    <cellStyle name="Accent6" xfId="8" builtinId="49"/>
    <cellStyle name="Comma" xfId="1" builtinId="3"/>
    <cellStyle name="Currency" xfId="2" builtinId="4"/>
    <cellStyle name="Heading 1" xfId="5" builtinId="16"/>
    <cellStyle name="Heading 3" xfId="9" builtinId="18"/>
    <cellStyle name="Normal" xfId="0" builtinId="0"/>
    <cellStyle name="Percent" xfId="3" builtinId="5"/>
    <cellStyle name="Title" xfId="4" builtinId="15"/>
    <cellStyle name="Total" xfId="6" builtinId="25"/>
  </cellStyles>
  <dxfs count="1"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Income!$E$4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Income!$E$5:$E$14</c:f>
              <c:numCache>
                <c:formatCode>#,##0_);[Red]\(#,##0\)</c:formatCode>
                <c:ptCount val="10"/>
                <c:pt idx="0" formatCode="_(&quot;$&quot;* #,##0_);_(&quot;$&quot;* \(#,##0\);_(&quot;$&quot;* &quot;-&quot;_);_(@_)">
                  <c:v>4200000</c:v>
                </c:pt>
                <c:pt idx="1">
                  <c:v>1400000</c:v>
                </c:pt>
                <c:pt idx="2">
                  <c:v>2100000</c:v>
                </c:pt>
                <c:pt idx="3">
                  <c:v>2800000</c:v>
                </c:pt>
                <c:pt idx="4">
                  <c:v>3500000</c:v>
                </c:pt>
                <c:pt idx="5">
                  <c:v>4200000</c:v>
                </c:pt>
                <c:pt idx="6">
                  <c:v>4900000</c:v>
                </c:pt>
                <c:pt idx="7">
                  <c:v>5600000</c:v>
                </c:pt>
                <c:pt idx="8">
                  <c:v>6300000</c:v>
                </c:pt>
                <c:pt idx="9">
                  <c:v>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1-4965-961D-8A5DE3B4D1B5}"/>
            </c:ext>
          </c:extLst>
        </c:ser>
        <c:ser>
          <c:idx val="1"/>
          <c:order val="1"/>
          <c:tx>
            <c:strRef>
              <c:f>Income!$F$4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Income!$F$5:$F$14</c:f>
              <c:numCache>
                <c:formatCode>#,##0_);[Red]\(#,##0\)</c:formatCode>
                <c:ptCount val="10"/>
                <c:pt idx="0" formatCode="_(&quot;$&quot;* #,##0_);_(&quot;$&quot;* \(#,##0\);_(&quot;$&quot;* &quot;-&quot;_);_(@_)">
                  <c:v>4006500</c:v>
                </c:pt>
                <c:pt idx="1">
                  <c:v>2106500</c:v>
                </c:pt>
                <c:pt idx="2">
                  <c:v>2581500</c:v>
                </c:pt>
                <c:pt idx="3">
                  <c:v>3056500</c:v>
                </c:pt>
                <c:pt idx="4">
                  <c:v>3531500</c:v>
                </c:pt>
                <c:pt idx="5">
                  <c:v>4006500</c:v>
                </c:pt>
                <c:pt idx="6">
                  <c:v>4481500</c:v>
                </c:pt>
                <c:pt idx="7">
                  <c:v>4956500</c:v>
                </c:pt>
                <c:pt idx="8">
                  <c:v>5431500</c:v>
                </c:pt>
                <c:pt idx="9">
                  <c:v>5906500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61-4965-961D-8A5DE3B4D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50816"/>
        <c:axId val="2132261632"/>
      </c:scatterChart>
      <c:valAx>
        <c:axId val="213225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61632"/>
        <c:crosses val="autoZero"/>
        <c:crossBetween val="midCat"/>
      </c:valAx>
      <c:valAx>
        <c:axId val="21322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5081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Income!$J$5</c:f>
              <c:strCache>
                <c:ptCount val="1"/>
                <c:pt idx="0">
                  <c:v> $1,000 </c:v>
                </c:pt>
              </c:strCache>
            </c:strRef>
          </c:tx>
          <c:spPr>
            <a:ln w="19050" cap="rnd">
              <a:solidFill>
                <a:schemeClr val="accent3">
                  <a:tint val="4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Income!$I$7:$I$14</c:f>
              <c:numCache>
                <c:formatCode>General</c:formatCode>
                <c:ptCount val="8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  <c:pt idx="5">
                  <c:v>4000</c:v>
                </c:pt>
                <c:pt idx="6">
                  <c:v>4500</c:v>
                </c:pt>
                <c:pt idx="7">
                  <c:v>5000</c:v>
                </c:pt>
              </c:numCache>
            </c:numRef>
          </c:xVal>
          <c:yVal>
            <c:numRef>
              <c:f>Income!$J$6:$J$14</c:f>
              <c:numCache>
                <c:formatCode>#,##0_);[Red]\(#,##0\)</c:formatCode>
                <c:ptCount val="9"/>
                <c:pt idx="0">
                  <c:v>-1106500</c:v>
                </c:pt>
                <c:pt idx="1">
                  <c:v>-1081500</c:v>
                </c:pt>
                <c:pt idx="2">
                  <c:v>-1056500</c:v>
                </c:pt>
                <c:pt idx="3">
                  <c:v>-1031500</c:v>
                </c:pt>
                <c:pt idx="4">
                  <c:v>-1006500</c:v>
                </c:pt>
                <c:pt idx="5">
                  <c:v>-981500</c:v>
                </c:pt>
                <c:pt idx="6">
                  <c:v>-956500</c:v>
                </c:pt>
                <c:pt idx="7">
                  <c:v>-931500</c:v>
                </c:pt>
                <c:pt idx="8">
                  <c:v>-906500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F-4C30-8CD9-7B47573ECE72}"/>
            </c:ext>
          </c:extLst>
        </c:ser>
        <c:ser>
          <c:idx val="1"/>
          <c:order val="1"/>
          <c:tx>
            <c:strRef>
              <c:f>Income!$K$5</c:f>
              <c:strCache>
                <c:ptCount val="1"/>
                <c:pt idx="0">
                  <c:v> $1,200 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Income!$I$7:$I$14</c:f>
              <c:numCache>
                <c:formatCode>General</c:formatCode>
                <c:ptCount val="8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  <c:pt idx="5">
                  <c:v>4000</c:v>
                </c:pt>
                <c:pt idx="6">
                  <c:v>4500</c:v>
                </c:pt>
                <c:pt idx="7">
                  <c:v>5000</c:v>
                </c:pt>
              </c:numCache>
            </c:numRef>
          </c:xVal>
          <c:yVal>
            <c:numRef>
              <c:f>Income!$K$6:$K$14</c:f>
              <c:numCache>
                <c:formatCode>#,##0_);[Red]\(#,##0\)</c:formatCode>
                <c:ptCount val="9"/>
                <c:pt idx="0">
                  <c:v>-906500</c:v>
                </c:pt>
                <c:pt idx="1">
                  <c:v>-781500</c:v>
                </c:pt>
                <c:pt idx="2">
                  <c:v>-656500</c:v>
                </c:pt>
                <c:pt idx="3">
                  <c:v>-531500</c:v>
                </c:pt>
                <c:pt idx="4">
                  <c:v>-406500</c:v>
                </c:pt>
                <c:pt idx="5">
                  <c:v>-281500</c:v>
                </c:pt>
                <c:pt idx="6">
                  <c:v>-156500</c:v>
                </c:pt>
                <c:pt idx="7">
                  <c:v>-31500</c:v>
                </c:pt>
                <c:pt idx="8">
                  <c:v>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F-4C30-8CD9-7B47573ECE72}"/>
            </c:ext>
          </c:extLst>
        </c:ser>
        <c:ser>
          <c:idx val="2"/>
          <c:order val="2"/>
          <c:tx>
            <c:strRef>
              <c:f>Income!$L$5</c:f>
              <c:strCache>
                <c:ptCount val="1"/>
                <c:pt idx="0">
                  <c:v> $1,400 </c:v>
                </c:pt>
              </c:strCache>
            </c:strRef>
          </c:tx>
          <c:spPr>
            <a:ln w="19050" cap="rnd">
              <a:solidFill>
                <a:schemeClr val="accent3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Income!$I$7:$I$14</c:f>
              <c:numCache>
                <c:formatCode>General</c:formatCode>
                <c:ptCount val="8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  <c:pt idx="5">
                  <c:v>4000</c:v>
                </c:pt>
                <c:pt idx="6">
                  <c:v>4500</c:v>
                </c:pt>
                <c:pt idx="7">
                  <c:v>5000</c:v>
                </c:pt>
              </c:numCache>
            </c:numRef>
          </c:xVal>
          <c:yVal>
            <c:numRef>
              <c:f>Income!$L$6:$L$14</c:f>
              <c:numCache>
                <c:formatCode>#,##0_);[Red]\(#,##0\)</c:formatCode>
                <c:ptCount val="9"/>
                <c:pt idx="0">
                  <c:v>-706500</c:v>
                </c:pt>
                <c:pt idx="1">
                  <c:v>-481500</c:v>
                </c:pt>
                <c:pt idx="2">
                  <c:v>-256500</c:v>
                </c:pt>
                <c:pt idx="3">
                  <c:v>-31500</c:v>
                </c:pt>
                <c:pt idx="4">
                  <c:v>193500</c:v>
                </c:pt>
                <c:pt idx="5">
                  <c:v>418500</c:v>
                </c:pt>
                <c:pt idx="6">
                  <c:v>643500</c:v>
                </c:pt>
                <c:pt idx="7">
                  <c:v>868500</c:v>
                </c:pt>
                <c:pt idx="8">
                  <c:v>1093500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6F-4C30-8CD9-7B47573ECE72}"/>
            </c:ext>
          </c:extLst>
        </c:ser>
        <c:ser>
          <c:idx val="3"/>
          <c:order val="3"/>
          <c:tx>
            <c:strRef>
              <c:f>Income!$M$5</c:f>
              <c:strCache>
                <c:ptCount val="1"/>
                <c:pt idx="0">
                  <c:v> $1,600 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Income!$I$7:$I$14</c:f>
              <c:numCache>
                <c:formatCode>General</c:formatCode>
                <c:ptCount val="8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  <c:pt idx="5">
                  <c:v>4000</c:v>
                </c:pt>
                <c:pt idx="6">
                  <c:v>4500</c:v>
                </c:pt>
                <c:pt idx="7">
                  <c:v>5000</c:v>
                </c:pt>
              </c:numCache>
            </c:numRef>
          </c:xVal>
          <c:yVal>
            <c:numRef>
              <c:f>Income!$M$6:$M$14</c:f>
              <c:numCache>
                <c:formatCode>#,##0_);[Red]\(#,##0\)</c:formatCode>
                <c:ptCount val="9"/>
                <c:pt idx="0">
                  <c:v>-506500</c:v>
                </c:pt>
                <c:pt idx="1">
                  <c:v>-181500</c:v>
                </c:pt>
                <c:pt idx="2">
                  <c:v>143500</c:v>
                </c:pt>
                <c:pt idx="3">
                  <c:v>468500</c:v>
                </c:pt>
                <c:pt idx="4">
                  <c:v>793500</c:v>
                </c:pt>
                <c:pt idx="5">
                  <c:v>1118500</c:v>
                </c:pt>
                <c:pt idx="6">
                  <c:v>1443500</c:v>
                </c:pt>
                <c:pt idx="7">
                  <c:v>1768500</c:v>
                </c:pt>
                <c:pt idx="8">
                  <c:v>2093500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6F-4C30-8CD9-7B47573ECE72}"/>
            </c:ext>
          </c:extLst>
        </c:ser>
        <c:ser>
          <c:idx val="4"/>
          <c:order val="4"/>
          <c:tx>
            <c:strRef>
              <c:f>Income!$N$5</c:f>
              <c:strCache>
                <c:ptCount val="1"/>
                <c:pt idx="0">
                  <c:v> $1,800 </c:v>
                </c:pt>
              </c:strCache>
            </c:strRef>
          </c:tx>
          <c:spPr>
            <a:ln w="19050" cap="rnd">
              <a:solidFill>
                <a:schemeClr val="accent3">
                  <a:tint val="8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Income!$I$7:$I$14</c:f>
              <c:numCache>
                <c:formatCode>General</c:formatCode>
                <c:ptCount val="8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  <c:pt idx="5">
                  <c:v>4000</c:v>
                </c:pt>
                <c:pt idx="6">
                  <c:v>4500</c:v>
                </c:pt>
                <c:pt idx="7">
                  <c:v>5000</c:v>
                </c:pt>
              </c:numCache>
            </c:numRef>
          </c:xVal>
          <c:yVal>
            <c:numRef>
              <c:f>Income!$N$6:$N$14</c:f>
              <c:numCache>
                <c:formatCode>#,##0_);[Red]\(#,##0\)</c:formatCode>
                <c:ptCount val="9"/>
                <c:pt idx="0">
                  <c:v>-306500</c:v>
                </c:pt>
                <c:pt idx="1">
                  <c:v>118500</c:v>
                </c:pt>
                <c:pt idx="2">
                  <c:v>543500</c:v>
                </c:pt>
                <c:pt idx="3">
                  <c:v>968500</c:v>
                </c:pt>
                <c:pt idx="4">
                  <c:v>1393500</c:v>
                </c:pt>
                <c:pt idx="5">
                  <c:v>1818500</c:v>
                </c:pt>
                <c:pt idx="6">
                  <c:v>2243500</c:v>
                </c:pt>
                <c:pt idx="7">
                  <c:v>2668500</c:v>
                </c:pt>
                <c:pt idx="8">
                  <c:v>3093500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6F-4C30-8CD9-7B47573EC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144288"/>
        <c:axId val="982143040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Income!$I$7:$I$14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1500</c:v>
                      </c:pt>
                      <c:pt idx="1">
                        <c:v>2000</c:v>
                      </c:pt>
                      <c:pt idx="2">
                        <c:v>2500</c:v>
                      </c:pt>
                      <c:pt idx="3">
                        <c:v>3000</c:v>
                      </c:pt>
                      <c:pt idx="4">
                        <c:v>3500</c:v>
                      </c:pt>
                      <c:pt idx="5">
                        <c:v>4000</c:v>
                      </c:pt>
                      <c:pt idx="6">
                        <c:v>4500</c:v>
                      </c:pt>
                      <c:pt idx="7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Income!$K$5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1"/>
                      <c:pt idx="0">
                        <c:v>1200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C96F-4C30-8CD9-7B47573ECE72}"/>
                  </c:ext>
                </c:extLst>
              </c15:ser>
            </c15:filteredScatterSeries>
            <c15:filteredScatterSeries>
              <c15:ser>
                <c:idx val="6"/>
                <c:order val="6"/>
                <c:spPr>
                  <a:ln w="19050" cap="rnd">
                    <a:solidFill>
                      <a:schemeClr val="accent3">
                        <a:shade val="88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Income!$I$7:$I$14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1500</c:v>
                      </c:pt>
                      <c:pt idx="1">
                        <c:v>2000</c:v>
                      </c:pt>
                      <c:pt idx="2">
                        <c:v>2500</c:v>
                      </c:pt>
                      <c:pt idx="3">
                        <c:v>3000</c:v>
                      </c:pt>
                      <c:pt idx="4">
                        <c:v>3500</c:v>
                      </c:pt>
                      <c:pt idx="5">
                        <c:v>4000</c:v>
                      </c:pt>
                      <c:pt idx="6">
                        <c:v>4500</c:v>
                      </c:pt>
                      <c:pt idx="7">
                        <c:v>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Income!$L$5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1"/>
                      <c:pt idx="0">
                        <c:v>1400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96F-4C30-8CD9-7B47573ECE72}"/>
                  </c:ext>
                </c:extLst>
              </c15:ser>
            </c15:filteredScatterSeries>
            <c15:filteredScatterSeries>
              <c15:ser>
                <c:idx val="7"/>
                <c:order val="7"/>
                <c:spPr>
                  <a:ln w="19050" cap="rnd">
                    <a:solidFill>
                      <a:schemeClr val="accent3">
                        <a:shade val="76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Income!$I$7:$I$14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1500</c:v>
                      </c:pt>
                      <c:pt idx="1">
                        <c:v>2000</c:v>
                      </c:pt>
                      <c:pt idx="2">
                        <c:v>2500</c:v>
                      </c:pt>
                      <c:pt idx="3">
                        <c:v>3000</c:v>
                      </c:pt>
                      <c:pt idx="4">
                        <c:v>3500</c:v>
                      </c:pt>
                      <c:pt idx="5">
                        <c:v>4000</c:v>
                      </c:pt>
                      <c:pt idx="6">
                        <c:v>4500</c:v>
                      </c:pt>
                      <c:pt idx="7">
                        <c:v>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Income!$M$5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1"/>
                      <c:pt idx="0">
                        <c:v>1600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96F-4C30-8CD9-7B47573ECE72}"/>
                  </c:ext>
                </c:extLst>
              </c15:ser>
            </c15:filteredScatterSeries>
            <c15:filteredScatterSeries>
              <c15:ser>
                <c:idx val="8"/>
                <c:order val="8"/>
                <c:spPr>
                  <a:ln w="19050" cap="rnd">
                    <a:solidFill>
                      <a:schemeClr val="accent3">
                        <a:shade val="6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Income!$I$7:$I$14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1500</c:v>
                      </c:pt>
                      <c:pt idx="1">
                        <c:v>2000</c:v>
                      </c:pt>
                      <c:pt idx="2">
                        <c:v>2500</c:v>
                      </c:pt>
                      <c:pt idx="3">
                        <c:v>3000</c:v>
                      </c:pt>
                      <c:pt idx="4">
                        <c:v>3500</c:v>
                      </c:pt>
                      <c:pt idx="5">
                        <c:v>4000</c:v>
                      </c:pt>
                      <c:pt idx="6">
                        <c:v>4500</c:v>
                      </c:pt>
                      <c:pt idx="7">
                        <c:v>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Income!$N$5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1"/>
                      <c:pt idx="0">
                        <c:v>1800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96F-4C30-8CD9-7B47573ECE72}"/>
                  </c:ext>
                </c:extLst>
              </c15:ser>
            </c15:filteredScatterSeries>
            <c15:filteredScatterSeries>
              <c15:ser>
                <c:idx val="9"/>
                <c:order val="9"/>
                <c:spPr>
                  <a:ln w="19050" cap="rnd">
                    <a:solidFill>
                      <a:schemeClr val="accent3">
                        <a:shade val="53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Income!$I$7:$I$14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1500</c:v>
                      </c:pt>
                      <c:pt idx="1">
                        <c:v>2000</c:v>
                      </c:pt>
                      <c:pt idx="2">
                        <c:v>2500</c:v>
                      </c:pt>
                      <c:pt idx="3">
                        <c:v>3000</c:v>
                      </c:pt>
                      <c:pt idx="4">
                        <c:v>3500</c:v>
                      </c:pt>
                      <c:pt idx="5">
                        <c:v>4000</c:v>
                      </c:pt>
                      <c:pt idx="6">
                        <c:v>4500</c:v>
                      </c:pt>
                      <c:pt idx="7">
                        <c:v>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Income!$J$5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1"/>
                      <c:pt idx="0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96F-4C30-8CD9-7B47573ECE72}"/>
                  </c:ext>
                </c:extLst>
              </c15:ser>
            </c15:filteredScatterSeries>
            <c15:filteredScatterSeries>
              <c15:ser>
                <c:idx val="10"/>
                <c:order val="10"/>
                <c:spPr>
                  <a:ln w="19050" cap="rnd">
                    <a:solidFill>
                      <a:schemeClr val="accent3">
                        <a:shade val="41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Income!$I$7:$I$14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1500</c:v>
                      </c:pt>
                      <c:pt idx="1">
                        <c:v>2000</c:v>
                      </c:pt>
                      <c:pt idx="2">
                        <c:v>2500</c:v>
                      </c:pt>
                      <c:pt idx="3">
                        <c:v>3000</c:v>
                      </c:pt>
                      <c:pt idx="4">
                        <c:v>3500</c:v>
                      </c:pt>
                      <c:pt idx="5">
                        <c:v>4000</c:v>
                      </c:pt>
                      <c:pt idx="6">
                        <c:v>4500</c:v>
                      </c:pt>
                      <c:pt idx="7">
                        <c:v>5000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Income!$I$6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96F-4C30-8CD9-7B47573ECE72}"/>
                  </c:ext>
                </c:extLst>
              </c15:ser>
            </c15:filteredScatterSeries>
          </c:ext>
        </c:extLst>
      </c:scatterChart>
      <c:valAx>
        <c:axId val="98214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43040"/>
        <c:crosses val="autoZero"/>
        <c:crossBetween val="midCat"/>
      </c:valAx>
      <c:valAx>
        <c:axId val="9821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4428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[NP_EX_8_Athena_ShukLui.xlsx]Scenario PivotTable!PivotTable1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PivotTable'!$B$4:$B$7</c:f>
              <c:numCache>
                <c:formatCode>"$"#,##0_);[Red]\("$"#,##0\)</c:formatCode>
                <c:ptCount val="4"/>
                <c:pt idx="0">
                  <c:v>4900000</c:v>
                </c:pt>
                <c:pt idx="1">
                  <c:v>3150000</c:v>
                </c:pt>
                <c:pt idx="2">
                  <c:v>4940000</c:v>
                </c:pt>
                <c:pt idx="3">
                  <c:v>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7-468D-870C-73008CAA199A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Total_Expenses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PivotTable'!$C$4:$C$7</c:f>
              <c:numCache>
                <c:formatCode>"$"#,##0_);[Red]\("$"#,##0\)</c:formatCode>
                <c:ptCount val="4"/>
                <c:pt idx="0">
                  <c:v>4740000</c:v>
                </c:pt>
                <c:pt idx="1">
                  <c:v>3167500</c:v>
                </c:pt>
                <c:pt idx="2">
                  <c:v>4806500</c:v>
                </c:pt>
                <c:pt idx="3">
                  <c:v>4006500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7-468D-870C-73008CAA1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7884768"/>
        <c:axId val="987875200"/>
      </c:barChart>
      <c:lineChart>
        <c:grouping val="standard"/>
        <c:varyColors val="0"/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Net_Income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PivotTable'!$D$4:$D$7</c:f>
              <c:numCache>
                <c:formatCode>"$"#,##0_);[Red]\("$"#,##0\)</c:formatCode>
                <c:ptCount val="4"/>
                <c:pt idx="0">
                  <c:v>160000</c:v>
                </c:pt>
                <c:pt idx="1">
                  <c:v>-17500</c:v>
                </c:pt>
                <c:pt idx="2">
                  <c:v>133500</c:v>
                </c:pt>
                <c:pt idx="3">
                  <c:v>193500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7-468D-870C-73008CAA1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882688"/>
        <c:axId val="987870624"/>
      </c:lineChart>
      <c:catAx>
        <c:axId val="98788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875200"/>
        <c:crosses val="autoZero"/>
        <c:auto val="1"/>
        <c:lblAlgn val="ctr"/>
        <c:lblOffset val="100"/>
        <c:noMultiLvlLbl val="0"/>
      </c:catAx>
      <c:valAx>
        <c:axId val="9878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884768"/>
        <c:crosses val="autoZero"/>
        <c:crossBetween val="between"/>
      </c:valAx>
      <c:valAx>
        <c:axId val="987870624"/>
        <c:scaling>
          <c:orientation val="minMax"/>
        </c:scaling>
        <c:delete val="0"/>
        <c:axPos val="r"/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882688"/>
        <c:crosses val="max"/>
        <c:crossBetween val="between"/>
      </c:valAx>
      <c:catAx>
        <c:axId val="987882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7870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14</xdr:row>
      <xdr:rowOff>15874</xdr:rowOff>
    </xdr:from>
    <xdr:to>
      <xdr:col>7</xdr:col>
      <xdr:colOff>23812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D9C39-9CB7-EAB3-0D66-E4C5CF1AB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182836</xdr:colOff>
      <xdr:row>14</xdr:row>
      <xdr:rowOff>7882</xdr:rowOff>
    </xdr:from>
    <xdr:to>
      <xdr:col>14</xdr:col>
      <xdr:colOff>0</xdr:colOff>
      <xdr:row>27</xdr:row>
      <xdr:rowOff>21897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1F819D-B491-C4E9-6DC4-1FB79D4E9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14287</xdr:rowOff>
    </xdr:from>
    <xdr:to>
      <xdr:col>4</xdr:col>
      <xdr:colOff>28575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BB18D-C7F3-6167-94F6-F967DC8FD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uk Lui" refreshedDate="45020.806972453705" createdVersion="8" refreshedVersion="8" minRefreshableVersion="3" recordCount="4" xr:uid="{FB7C4AE6-827A-42BD-968A-70F084E7926E}">
  <cacheSource type="scenario"/>
  <cacheFields count="5">
    <cacheField name="$B$5:$B$6,$B$18:$B$21" numFmtId="0">
      <sharedItems containsNonDate="0" count="4">
        <s v="Status Quo"/>
        <s v="Expanded Operations"/>
        <s v="Reduced Operations"/>
        <s v="Reduced Pricing"/>
      </sharedItems>
    </cacheField>
    <cacheField name="$B$5:$B$6,$B$18:$B$21 by" numFmtId="0">
      <sharedItems containsNonDate="0" count="1">
        <s v="Shuk Lui"/>
      </sharedItems>
    </cacheField>
    <cacheField name="res Total_Revenue" numFmtId="0">
      <sharedItems containsSemiMixedTypes="0" containsNonDate="0" containsString="0" containsNumber="1" containsInteger="1" minValue="3150000" maxValue="4940000" count="4">
        <n v="4200000"/>
        <n v="4900000"/>
        <n v="3150000"/>
        <n v="4940000"/>
      </sharedItems>
    </cacheField>
    <cacheField name="res Total_Expenses" numFmtId="0">
      <sharedItems containsSemiMixedTypes="0" containsNonDate="0" containsString="0" containsNumber="1" containsInteger="1" minValue="3167500" maxValue="4806500" count="4">
        <n v="4006500"/>
        <n v="4740000"/>
        <n v="3167500"/>
        <n v="4806500"/>
      </sharedItems>
    </cacheField>
    <cacheField name="res $B$27" numFmtId="0">
      <sharedItems containsSemiMixedTypes="0" containsNonDate="0" containsString="0" containsNumber="1" containsInteger="1" minValue="-17500" maxValue="193500" count="4">
        <n v="193500"/>
        <n v="160000"/>
        <n v="-17500"/>
        <n v="133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C6CEB-3478-4538-A709-4BAF7001E43E}" name="PivotTable1" cacheId="0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chartFormat="1" fieldListSortAscending="1">
  <location ref="A3:D7" firstHeaderRow="0" firstDataRow="1" firstDataCol="1"/>
  <pivotFields count="5">
    <pivotField axis="axisRow" showAll="0" defaultSubtotal="0">
      <items count="4">
        <item x="1"/>
        <item x="2"/>
        <item x="3"/>
        <item x="0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_Revenue" fld="2" baseField="0" baseItem="0" numFmtId="6"/>
    <dataField name="Total_Expenses" fld="3" baseField="0" baseItem="0" numFmtId="6"/>
    <dataField name="Net_Income" fld="4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3CA-9063-4020-9D35-91D5EF083C88}">
  <sheetPr>
    <pageSetUpPr fitToPage="1"/>
  </sheetPr>
  <dimension ref="A1:B5"/>
  <sheetViews>
    <sheetView tabSelected="1" zoomScale="120" zoomScaleNormal="120" workbookViewId="0">
      <selection activeCell="B5" sqref="B5"/>
    </sheetView>
  </sheetViews>
  <sheetFormatPr baseColWidth="10" defaultColWidth="8.83203125" defaultRowHeight="15"/>
  <cols>
    <col min="1" max="1" width="12.83203125" customWidth="1"/>
    <col min="2" max="2" width="50.5" customWidth="1"/>
  </cols>
  <sheetData>
    <row r="1" spans="1:2" ht="37.5" customHeight="1">
      <c r="A1" s="1" t="s">
        <v>0</v>
      </c>
    </row>
    <row r="3" spans="1:2" ht="16">
      <c r="A3" s="2" t="s">
        <v>1</v>
      </c>
      <c r="B3" s="3" t="s">
        <v>80</v>
      </c>
    </row>
    <row r="4" spans="1:2" ht="16">
      <c r="A4" s="2" t="s">
        <v>2</v>
      </c>
      <c r="B4" s="4">
        <f ca="1">NOW()</f>
        <v>45503.779910879632</v>
      </c>
    </row>
    <row r="5" spans="1:2" ht="48">
      <c r="A5" s="2" t="s">
        <v>3</v>
      </c>
      <c r="B5" s="5" t="s">
        <v>79</v>
      </c>
    </row>
  </sheetData>
  <dataValidations count="1">
    <dataValidation allowBlank="1" error="pavI8MeUFtEyxX2I4tky26704b91-2de1-4b11-9184-908f2b4422b6" sqref="A1:B5" xr:uid="{00000000-0002-0000-0000-000000000000}"/>
  </dataValidations>
  <pageMargins left="0.7" right="0.7" top="0.75" bottom="0.75" header="0.3" footer="0.3"/>
  <pageSetup orientation="portrait" horizontalDpi="4294967295" verticalDpi="4294967295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0451-83DE-483E-B033-BCE18ED5B3E0}">
  <sheetPr>
    <pageSetUpPr fitToPage="1"/>
  </sheetPr>
  <dimension ref="A1:N28"/>
  <sheetViews>
    <sheetView zoomScale="87" zoomScaleNormal="87" workbookViewId="0">
      <selection activeCell="B12" sqref="B12"/>
    </sheetView>
  </sheetViews>
  <sheetFormatPr baseColWidth="10" defaultColWidth="8.83203125" defaultRowHeight="15"/>
  <cols>
    <col min="1" max="1" width="31" customWidth="1"/>
    <col min="2" max="2" width="25.6640625" customWidth="1"/>
    <col min="3" max="3" width="3.6640625" customWidth="1"/>
    <col min="4" max="4" width="14.1640625" customWidth="1"/>
    <col min="5" max="7" width="16.33203125" customWidth="1"/>
    <col min="8" max="8" width="2.83203125" customWidth="1"/>
    <col min="9" max="14" width="12.6640625" customWidth="1"/>
  </cols>
  <sheetData>
    <row r="1" spans="1:14" ht="37.5" customHeight="1">
      <c r="A1" s="1" t="s">
        <v>0</v>
      </c>
    </row>
    <row r="2" spans="1:14" ht="15" customHeight="1">
      <c r="A2" s="6" t="s">
        <v>4</v>
      </c>
    </row>
    <row r="3" spans="1:14" ht="15" customHeight="1" thickBot="1">
      <c r="A3" s="7"/>
      <c r="D3" s="114" t="s">
        <v>81</v>
      </c>
      <c r="E3" s="114"/>
      <c r="F3" s="114"/>
      <c r="G3" s="114"/>
      <c r="I3" s="114" t="s">
        <v>83</v>
      </c>
      <c r="J3" s="114"/>
      <c r="K3" s="114"/>
      <c r="L3" s="114"/>
      <c r="M3" s="114"/>
      <c r="N3" s="114"/>
    </row>
    <row r="4" spans="1:14" ht="15" customHeight="1">
      <c r="A4" s="8" t="s">
        <v>5</v>
      </c>
      <c r="B4" s="8"/>
      <c r="D4" s="72" t="s">
        <v>78</v>
      </c>
      <c r="E4" s="72" t="s">
        <v>5</v>
      </c>
      <c r="F4" s="72" t="s">
        <v>82</v>
      </c>
      <c r="G4" s="72" t="s">
        <v>6</v>
      </c>
      <c r="I4" s="115" t="s">
        <v>84</v>
      </c>
      <c r="J4" s="115"/>
      <c r="K4" s="115"/>
      <c r="L4" s="115"/>
      <c r="M4" s="115"/>
      <c r="N4" s="115"/>
    </row>
    <row r="5" spans="1:14">
      <c r="A5" t="s">
        <v>78</v>
      </c>
      <c r="B5" s="9">
        <v>3000</v>
      </c>
      <c r="D5" s="73">
        <f>B5</f>
        <v>3000</v>
      </c>
      <c r="E5" s="74">
        <f>B25</f>
        <v>4200000</v>
      </c>
      <c r="F5" s="74">
        <f>B26</f>
        <v>4006500</v>
      </c>
      <c r="G5" s="74">
        <f>B27</f>
        <v>193500</v>
      </c>
      <c r="I5" s="79">
        <f>B27</f>
        <v>193500</v>
      </c>
      <c r="J5" s="77">
        <v>1000</v>
      </c>
      <c r="K5" s="78">
        <v>1200</v>
      </c>
      <c r="L5" s="78">
        <v>1400</v>
      </c>
      <c r="M5" s="78">
        <v>1600</v>
      </c>
      <c r="N5" s="78">
        <v>1800</v>
      </c>
    </row>
    <row r="6" spans="1:14">
      <c r="A6" t="s">
        <v>29</v>
      </c>
      <c r="B6" s="10">
        <v>1400</v>
      </c>
      <c r="D6" s="9">
        <v>1000</v>
      </c>
      <c r="E6" s="11">
        <f t="dataTable" ref="E6:G14" dt2D="0" dtr="0" r1="B5"/>
        <v>1400000</v>
      </c>
      <c r="F6" s="11">
        <v>2106500</v>
      </c>
      <c r="G6" s="11">
        <v>-706500</v>
      </c>
      <c r="I6" s="75">
        <v>1000</v>
      </c>
      <c r="J6" s="11">
        <f t="dataTable" ref="J6:N14" dt2D="1" dtr="1" r1="B6" r2="B5" ca="1"/>
        <v>-1106500</v>
      </c>
      <c r="K6" s="11">
        <v>-906500</v>
      </c>
      <c r="L6" s="11">
        <v>-706500</v>
      </c>
      <c r="M6" s="11">
        <v>-506500</v>
      </c>
      <c r="N6" s="11">
        <v>-306500</v>
      </c>
    </row>
    <row r="7" spans="1:14" ht="16" thickBot="1">
      <c r="A7" s="12" t="s">
        <v>8</v>
      </c>
      <c r="B7" s="13">
        <f>B5*B6</f>
        <v>4200000</v>
      </c>
      <c r="D7" s="9">
        <v>1500</v>
      </c>
      <c r="E7" s="11">
        <v>2100000</v>
      </c>
      <c r="F7" s="11">
        <v>2581500</v>
      </c>
      <c r="G7" s="11">
        <v>-481500</v>
      </c>
      <c r="I7" s="75">
        <v>1500</v>
      </c>
      <c r="J7" s="11">
        <v>-1081500</v>
      </c>
      <c r="K7" s="11">
        <v>-781500</v>
      </c>
      <c r="L7" s="11">
        <v>-481500</v>
      </c>
      <c r="M7" s="11">
        <v>-181500</v>
      </c>
      <c r="N7" s="11">
        <v>118500</v>
      </c>
    </row>
    <row r="8" spans="1:14" ht="16" thickTop="1">
      <c r="B8" s="14"/>
      <c r="D8" s="9">
        <v>2000</v>
      </c>
      <c r="E8" s="11">
        <v>2800000</v>
      </c>
      <c r="F8" s="11">
        <v>3056500</v>
      </c>
      <c r="G8" s="11">
        <v>-256500</v>
      </c>
      <c r="I8" s="76">
        <v>2000</v>
      </c>
      <c r="J8" s="11">
        <v>-1056500</v>
      </c>
      <c r="K8" s="11">
        <v>-656500</v>
      </c>
      <c r="L8" s="11">
        <v>-256500</v>
      </c>
      <c r="M8" s="11">
        <v>143500</v>
      </c>
      <c r="N8" s="11">
        <v>543500</v>
      </c>
    </row>
    <row r="9" spans="1:14">
      <c r="A9" s="8" t="s">
        <v>9</v>
      </c>
      <c r="B9" s="8"/>
      <c r="D9" s="9">
        <v>2500</v>
      </c>
      <c r="E9" s="11">
        <v>3500000</v>
      </c>
      <c r="F9" s="11">
        <v>3531500</v>
      </c>
      <c r="G9" s="11">
        <v>-31500</v>
      </c>
      <c r="I9" s="76">
        <v>2500</v>
      </c>
      <c r="J9" s="11">
        <v>-1031500</v>
      </c>
      <c r="K9" s="11">
        <v>-531500</v>
      </c>
      <c r="L9" s="11">
        <v>-31500</v>
      </c>
      <c r="M9" s="11">
        <v>468500</v>
      </c>
      <c r="N9" s="11">
        <v>968500</v>
      </c>
    </row>
    <row r="10" spans="1:14">
      <c r="A10" t="s">
        <v>10</v>
      </c>
      <c r="B10" s="9">
        <f>B5</f>
        <v>3000</v>
      </c>
      <c r="D10" s="9">
        <v>3000</v>
      </c>
      <c r="E10" s="11">
        <v>4200000</v>
      </c>
      <c r="F10" s="11">
        <v>4006500</v>
      </c>
      <c r="G10" s="11">
        <v>193500</v>
      </c>
      <c r="I10" s="76">
        <v>3000</v>
      </c>
      <c r="J10" s="11">
        <v>-1006500</v>
      </c>
      <c r="K10" s="11">
        <v>-406500</v>
      </c>
      <c r="L10" s="11">
        <v>193500</v>
      </c>
      <c r="M10" s="11">
        <v>793500</v>
      </c>
      <c r="N10" s="11">
        <v>1393500</v>
      </c>
    </row>
    <row r="11" spans="1:14">
      <c r="A11" t="s">
        <v>31</v>
      </c>
      <c r="B11" s="10">
        <v>740</v>
      </c>
      <c r="D11" s="9">
        <v>3500</v>
      </c>
      <c r="E11" s="11">
        <v>4900000</v>
      </c>
      <c r="F11" s="11">
        <v>4481500</v>
      </c>
      <c r="G11" s="11">
        <v>418500</v>
      </c>
      <c r="I11" s="76">
        <v>3500</v>
      </c>
      <c r="J11" s="11">
        <v>-981500</v>
      </c>
      <c r="K11" s="11">
        <v>-281500</v>
      </c>
      <c r="L11" s="11">
        <v>418500</v>
      </c>
      <c r="M11" s="11">
        <v>1118500</v>
      </c>
      <c r="N11" s="11">
        <v>1818500</v>
      </c>
    </row>
    <row r="12" spans="1:14">
      <c r="A12" s="15" t="s">
        <v>11</v>
      </c>
      <c r="B12" s="16">
        <f>B10*B11</f>
        <v>2220000</v>
      </c>
      <c r="D12" s="9">
        <v>4000</v>
      </c>
      <c r="E12" s="11">
        <v>5600000</v>
      </c>
      <c r="F12" s="11">
        <v>4956500</v>
      </c>
      <c r="G12" s="11">
        <v>643500</v>
      </c>
      <c r="I12" s="76">
        <v>4000</v>
      </c>
      <c r="J12" s="11">
        <v>-956500</v>
      </c>
      <c r="K12" s="11">
        <v>-156500</v>
      </c>
      <c r="L12" s="11">
        <v>643500</v>
      </c>
      <c r="M12" s="11">
        <v>1443500</v>
      </c>
      <c r="N12" s="11">
        <v>2243500</v>
      </c>
    </row>
    <row r="13" spans="1:14">
      <c r="A13" t="s">
        <v>33</v>
      </c>
      <c r="B13" s="10">
        <v>210</v>
      </c>
      <c r="D13" s="9">
        <v>4500</v>
      </c>
      <c r="E13" s="11">
        <v>6300000</v>
      </c>
      <c r="F13" s="11">
        <v>5431500</v>
      </c>
      <c r="G13" s="11">
        <v>868500</v>
      </c>
      <c r="I13" s="76">
        <v>4500</v>
      </c>
      <c r="J13" s="11">
        <v>-931500</v>
      </c>
      <c r="K13" s="11">
        <v>-31500</v>
      </c>
      <c r="L13" s="11">
        <v>868500</v>
      </c>
      <c r="M13" s="11">
        <v>1768500</v>
      </c>
      <c r="N13" s="11">
        <v>2668500</v>
      </c>
    </row>
    <row r="14" spans="1:14">
      <c r="A14" s="15" t="s">
        <v>12</v>
      </c>
      <c r="B14" s="16">
        <f>B10*B13</f>
        <v>630000</v>
      </c>
      <c r="D14" s="9">
        <v>5000</v>
      </c>
      <c r="E14" s="11">
        <v>7000000</v>
      </c>
      <c r="F14" s="11">
        <v>5906500</v>
      </c>
      <c r="G14" s="11">
        <v>1093500</v>
      </c>
      <c r="I14" s="76">
        <v>5000</v>
      </c>
      <c r="J14" s="11">
        <v>-906500</v>
      </c>
      <c r="K14" s="11">
        <v>93500</v>
      </c>
      <c r="L14" s="11">
        <v>1093500</v>
      </c>
      <c r="M14" s="11">
        <v>2093500</v>
      </c>
      <c r="N14" s="11">
        <v>3093500</v>
      </c>
    </row>
    <row r="15" spans="1:14" ht="16" thickBot="1">
      <c r="A15" s="17" t="s">
        <v>13</v>
      </c>
      <c r="B15" s="13">
        <f>B12+B14</f>
        <v>2850000</v>
      </c>
    </row>
    <row r="16" spans="1:14" ht="16" thickTop="1">
      <c r="B16" s="14"/>
    </row>
    <row r="17" spans="1:5">
      <c r="A17" s="8" t="s">
        <v>14</v>
      </c>
      <c r="B17" s="8"/>
      <c r="E17" s="57"/>
    </row>
    <row r="18" spans="1:5">
      <c r="A18" t="s">
        <v>15</v>
      </c>
      <c r="B18" s="18">
        <v>616500</v>
      </c>
    </row>
    <row r="19" spans="1:5">
      <c r="A19" t="s">
        <v>16</v>
      </c>
      <c r="B19" s="14">
        <v>180000</v>
      </c>
      <c r="E19" s="58"/>
    </row>
    <row r="20" spans="1:5">
      <c r="A20" t="s">
        <v>17</v>
      </c>
      <c r="B20" s="14">
        <v>150000</v>
      </c>
    </row>
    <row r="21" spans="1:5">
      <c r="A21" t="s">
        <v>18</v>
      </c>
      <c r="B21" s="14">
        <v>210000</v>
      </c>
    </row>
    <row r="22" spans="1:5" ht="16" thickBot="1">
      <c r="A22" s="17" t="s">
        <v>19</v>
      </c>
      <c r="B22" s="13">
        <f>SUM(B18:B21)</f>
        <v>1156500</v>
      </c>
    </row>
    <row r="23" spans="1:5" ht="16" thickTop="1">
      <c r="B23" s="14"/>
    </row>
    <row r="24" spans="1:5">
      <c r="A24" s="8" t="s">
        <v>20</v>
      </c>
      <c r="B24" s="8"/>
    </row>
    <row r="25" spans="1:5">
      <c r="A25" t="s">
        <v>8</v>
      </c>
      <c r="B25" s="11">
        <f>B7</f>
        <v>4200000</v>
      </c>
    </row>
    <row r="26" spans="1:5">
      <c r="A26" t="s">
        <v>21</v>
      </c>
      <c r="B26" s="11">
        <f>B15+B22</f>
        <v>4006500</v>
      </c>
    </row>
    <row r="27" spans="1:5" ht="16" thickBot="1">
      <c r="A27" s="17" t="s">
        <v>6</v>
      </c>
      <c r="B27" s="19">
        <f>B25-B26</f>
        <v>193500</v>
      </c>
    </row>
    <row r="28" spans="1:5" ht="16" thickTop="1"/>
  </sheetData>
  <scenarios current="0" show="0" sqref="B25:B27">
    <scenario name="Status Quo" locked="1" count="6" user="Shuk Lui" comment="Scenario assuming no change in values">
      <inputCells r="B5" val="3000" numFmtId="164"/>
      <inputCells r="B6" val="1400" numFmtId="166"/>
      <inputCells r="B18" val="616500" numFmtId="165"/>
      <inputCells r="B19" val="180000" numFmtId="164"/>
      <inputCells r="B20" val="150000" numFmtId="164"/>
      <inputCells r="B21" val="210000" numFmtId="164"/>
    </scenario>
    <scenario name="Expanded Operations" locked="1" count="6" user="Shuk Lui" comment="Scenario assuming expanded operations">
      <inputCells r="B5" val="3500" numFmtId="164"/>
      <inputCells r="B6" val="1400" numFmtId="166"/>
      <inputCells r="B18" val="755000" numFmtId="165"/>
      <inputCells r="B19" val="235000" numFmtId="164"/>
      <inputCells r="B20" val="200000" numFmtId="164"/>
      <inputCells r="B21" val="225000" numFmtId="164"/>
    </scenario>
    <scenario name="Reduced Operations" locked="1" count="6" user="Shuk Lui" comment="Scenario assuming reduced operations_x000a_">
      <inputCells r="B5" val="2250" numFmtId="164"/>
      <inputCells r="B6" val="1400" numFmtId="166"/>
      <inputCells r="B18" val="575000" numFmtId="165"/>
      <inputCells r="B19" val="150000" numFmtId="164"/>
      <inputCells r="B20" val="125000" numFmtId="164"/>
      <inputCells r="B21" val="180000" numFmtId="164"/>
    </scenario>
    <scenario name="Reduced Pricing" locked="1" count="6" user="Shuk Lui" comment="Scenario assuming a price reduction_x000a_">
      <inputCells r="B5" val="3800" numFmtId="164"/>
      <inputCells r="B6" val="1300" numFmtId="166"/>
      <inputCells r="B18" val="616500" numFmtId="165"/>
      <inputCells r="B19" val="190000" numFmtId="164"/>
      <inputCells r="B20" val="160000" numFmtId="164"/>
      <inputCells r="B21" val="230000" numFmtId="164"/>
    </scenario>
  </scenarios>
  <mergeCells count="3">
    <mergeCell ref="D3:G3"/>
    <mergeCell ref="I3:N3"/>
    <mergeCell ref="I4:N4"/>
  </mergeCells>
  <dataValidations count="1">
    <dataValidation allowBlank="1" error="pavI8MeUFtEyxX2I4tky26704b91-2de1-4b11-9184-908f2b4422b6" sqref="A1:D28 E4:G28 E1:G2 H1:I28 J1:N2 J5:N28" xr:uid="{00000000-0002-0000-0100-000000000000}"/>
  </dataValidations>
  <pageMargins left="0.7" right="0.7" top="0.75" bottom="0.75" header="0.3" footer="0.3"/>
  <pageSetup scale="60" orientation="landscape" horizontalDpi="4294967295" verticalDpi="4294967295" r:id="rId1"/>
  <headerFooter>
    <oddFooter>&amp;R&amp;F &amp;A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105-512F-4BB1-A82A-48C6641BE9AA}">
  <sheetPr>
    <outlinePr summaryBelow="0"/>
  </sheetPr>
  <dimension ref="B1:H18"/>
  <sheetViews>
    <sheetView showGridLines="0" workbookViewId="0">
      <selection activeCell="D21" sqref="D21"/>
    </sheetView>
  </sheetViews>
  <sheetFormatPr baseColWidth="10" defaultColWidth="8.83203125" defaultRowHeight="15" outlineLevelRow="1" outlineLevelCol="1"/>
  <cols>
    <col min="3" max="3" width="25" bestFit="1" customWidth="1"/>
    <col min="4" max="8" width="18.1640625" bestFit="1" customWidth="1" outlineLevel="1"/>
  </cols>
  <sheetData>
    <row r="1" spans="2:8" ht="16" thickBot="1"/>
    <row r="2" spans="2:8" ht="16">
      <c r="B2" s="85" t="s">
        <v>100</v>
      </c>
      <c r="C2" s="85"/>
      <c r="D2" s="90"/>
      <c r="E2" s="90"/>
      <c r="F2" s="90"/>
      <c r="G2" s="90"/>
      <c r="H2" s="90"/>
    </row>
    <row r="3" spans="2:8" ht="16" collapsed="1">
      <c r="B3" s="84"/>
      <c r="C3" s="84"/>
      <c r="D3" s="91" t="s">
        <v>102</v>
      </c>
      <c r="E3" s="91" t="s">
        <v>92</v>
      </c>
      <c r="F3" s="91" t="s">
        <v>94</v>
      </c>
      <c r="G3" s="91" t="s">
        <v>96</v>
      </c>
      <c r="H3" s="91" t="s">
        <v>98</v>
      </c>
    </row>
    <row r="4" spans="2:8" ht="36" hidden="1" outlineLevel="1">
      <c r="B4" s="87"/>
      <c r="C4" s="87"/>
      <c r="E4" s="95" t="s">
        <v>93</v>
      </c>
      <c r="F4" s="95" t="s">
        <v>95</v>
      </c>
      <c r="G4" s="95" t="s">
        <v>97</v>
      </c>
      <c r="H4" s="95" t="s">
        <v>99</v>
      </c>
    </row>
    <row r="5" spans="2:8">
      <c r="B5" s="88" t="s">
        <v>101</v>
      </c>
      <c r="C5" s="88"/>
      <c r="D5" s="86"/>
      <c r="E5" s="86"/>
      <c r="F5" s="86"/>
      <c r="G5" s="86"/>
      <c r="H5" s="86"/>
    </row>
    <row r="6" spans="2:8" outlineLevel="1">
      <c r="B6" s="87"/>
      <c r="C6" s="87" t="s">
        <v>85</v>
      </c>
      <c r="D6" s="14">
        <v>3000</v>
      </c>
      <c r="E6" s="92">
        <v>3000</v>
      </c>
      <c r="F6" s="92">
        <v>3500</v>
      </c>
      <c r="G6" s="92">
        <v>2250</v>
      </c>
      <c r="H6" s="92">
        <v>3800</v>
      </c>
    </row>
    <row r="7" spans="2:8" outlineLevel="1">
      <c r="B7" s="87"/>
      <c r="C7" s="87" t="s">
        <v>86</v>
      </c>
      <c r="D7" s="80">
        <v>1400</v>
      </c>
      <c r="E7" s="93">
        <v>1400</v>
      </c>
      <c r="F7" s="93">
        <v>1400</v>
      </c>
      <c r="G7" s="93">
        <v>1400</v>
      </c>
      <c r="H7" s="93">
        <v>1300</v>
      </c>
    </row>
    <row r="8" spans="2:8" outlineLevel="1">
      <c r="B8" s="87"/>
      <c r="C8" s="87" t="s">
        <v>87</v>
      </c>
      <c r="D8" s="81">
        <v>616500</v>
      </c>
      <c r="E8" s="94">
        <v>616500</v>
      </c>
      <c r="F8" s="94">
        <v>755000</v>
      </c>
      <c r="G8" s="94">
        <v>575000</v>
      </c>
      <c r="H8" s="94">
        <v>616500</v>
      </c>
    </row>
    <row r="9" spans="2:8" outlineLevel="1">
      <c r="B9" s="87"/>
      <c r="C9" s="87" t="s">
        <v>88</v>
      </c>
      <c r="D9" s="14">
        <v>180000</v>
      </c>
      <c r="E9" s="92">
        <v>180000</v>
      </c>
      <c r="F9" s="92">
        <v>235000</v>
      </c>
      <c r="G9" s="92">
        <v>150000</v>
      </c>
      <c r="H9" s="92">
        <v>190000</v>
      </c>
    </row>
    <row r="10" spans="2:8" outlineLevel="1">
      <c r="B10" s="87"/>
      <c r="C10" s="87" t="s">
        <v>89</v>
      </c>
      <c r="D10" s="14">
        <v>150000</v>
      </c>
      <c r="E10" s="92">
        <v>150000</v>
      </c>
      <c r="F10" s="92">
        <v>200000</v>
      </c>
      <c r="G10" s="92">
        <v>125000</v>
      </c>
      <c r="H10" s="92">
        <v>160000</v>
      </c>
    </row>
    <row r="11" spans="2:8" outlineLevel="1">
      <c r="B11" s="87"/>
      <c r="C11" s="87" t="s">
        <v>18</v>
      </c>
      <c r="D11" s="14">
        <v>210000</v>
      </c>
      <c r="E11" s="92">
        <v>210000</v>
      </c>
      <c r="F11" s="92">
        <v>225000</v>
      </c>
      <c r="G11" s="92">
        <v>180000</v>
      </c>
      <c r="H11" s="92">
        <v>230000</v>
      </c>
    </row>
    <row r="12" spans="2:8">
      <c r="B12" s="88" t="s">
        <v>103</v>
      </c>
      <c r="C12" s="88"/>
      <c r="D12" s="86"/>
      <c r="E12" s="86"/>
      <c r="F12" s="86"/>
      <c r="G12" s="86"/>
      <c r="H12" s="86"/>
    </row>
    <row r="13" spans="2:8" outlineLevel="1">
      <c r="B13" s="87"/>
      <c r="C13" s="87" t="s">
        <v>90</v>
      </c>
      <c r="D13" s="82">
        <v>4200000</v>
      </c>
      <c r="E13" s="82">
        <v>4200000</v>
      </c>
      <c r="F13" s="82">
        <v>4900000</v>
      </c>
      <c r="G13" s="82">
        <v>3150000</v>
      </c>
      <c r="H13" s="82">
        <v>4940000</v>
      </c>
    </row>
    <row r="14" spans="2:8" outlineLevel="1">
      <c r="B14" s="87"/>
      <c r="C14" s="87" t="s">
        <v>91</v>
      </c>
      <c r="D14" s="82">
        <v>4006500</v>
      </c>
      <c r="E14" s="82">
        <v>4006500</v>
      </c>
      <c r="F14" s="82">
        <v>4740000</v>
      </c>
      <c r="G14" s="82">
        <v>3167500</v>
      </c>
      <c r="H14" s="82">
        <v>4806500</v>
      </c>
    </row>
    <row r="15" spans="2:8" ht="16" outlineLevel="1" thickBot="1">
      <c r="B15" s="89"/>
      <c r="C15" s="89" t="s">
        <v>107</v>
      </c>
      <c r="D15" s="83">
        <v>193500</v>
      </c>
      <c r="E15" s="83">
        <v>193500</v>
      </c>
      <c r="F15" s="83">
        <v>160000</v>
      </c>
      <c r="G15" s="83">
        <v>-17500</v>
      </c>
      <c r="H15" s="83">
        <v>133500</v>
      </c>
    </row>
    <row r="16" spans="2:8">
      <c r="B16" t="s">
        <v>104</v>
      </c>
    </row>
    <row r="17" spans="2:2">
      <c r="B17" t="s">
        <v>105</v>
      </c>
    </row>
    <row r="18" spans="2:2">
      <c r="B18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A552-6D47-45D9-B109-BA8BC4F5DBB9}">
  <dimension ref="A1:D7"/>
  <sheetViews>
    <sheetView workbookViewId="0">
      <selection activeCell="D28" sqref="D28"/>
    </sheetView>
  </sheetViews>
  <sheetFormatPr baseColWidth="10" defaultColWidth="8.83203125" defaultRowHeight="15"/>
  <cols>
    <col min="1" max="1" width="20.33203125" bestFit="1" customWidth="1"/>
    <col min="2" max="2" width="14.5" bestFit="1" customWidth="1"/>
    <col min="3" max="3" width="14.83203125" bestFit="1" customWidth="1"/>
    <col min="4" max="4" width="11.83203125" bestFit="1" customWidth="1"/>
  </cols>
  <sheetData>
    <row r="1" spans="1:4" ht="24">
      <c r="A1" s="99" t="s">
        <v>109</v>
      </c>
    </row>
    <row r="3" spans="1:4">
      <c r="A3" s="96" t="s">
        <v>108</v>
      </c>
      <c r="B3" t="s">
        <v>90</v>
      </c>
      <c r="C3" t="s">
        <v>91</v>
      </c>
      <c r="D3" t="s">
        <v>107</v>
      </c>
    </row>
    <row r="4" spans="1:4">
      <c r="A4" s="97" t="s">
        <v>94</v>
      </c>
      <c r="B4" s="98">
        <v>4900000</v>
      </c>
      <c r="C4" s="98">
        <v>4740000</v>
      </c>
      <c r="D4" s="98">
        <v>160000</v>
      </c>
    </row>
    <row r="5" spans="1:4">
      <c r="A5" s="97" t="s">
        <v>96</v>
      </c>
      <c r="B5" s="98">
        <v>3150000</v>
      </c>
      <c r="C5" s="98">
        <v>3167500</v>
      </c>
      <c r="D5" s="98">
        <v>-17500</v>
      </c>
    </row>
    <row r="6" spans="1:4">
      <c r="A6" s="97" t="s">
        <v>98</v>
      </c>
      <c r="B6" s="98">
        <v>4940000</v>
      </c>
      <c r="C6" s="98">
        <v>4806500</v>
      </c>
      <c r="D6" s="98">
        <v>133500</v>
      </c>
    </row>
    <row r="7" spans="1:4">
      <c r="A7" s="97" t="s">
        <v>92</v>
      </c>
      <c r="B7" s="98">
        <v>4200000</v>
      </c>
      <c r="C7" s="98">
        <v>4006500</v>
      </c>
      <c r="D7" s="98">
        <v>193500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5DC4-F15F-4DF7-B168-02F6EEF0732D}">
  <sheetPr>
    <pageSetUpPr fitToPage="1"/>
  </sheetPr>
  <dimension ref="A1:K46"/>
  <sheetViews>
    <sheetView zoomScale="120" zoomScaleNormal="120" workbookViewId="0">
      <selection activeCell="A15" sqref="A15"/>
    </sheetView>
  </sheetViews>
  <sheetFormatPr baseColWidth="10" defaultColWidth="8.83203125" defaultRowHeight="15"/>
  <cols>
    <col min="1" max="1" width="26" customWidth="1"/>
    <col min="2" max="4" width="14" customWidth="1"/>
    <col min="5" max="5" width="15" customWidth="1"/>
    <col min="6" max="6" width="2.1640625" customWidth="1"/>
    <col min="7" max="7" width="22.1640625" customWidth="1"/>
    <col min="8" max="10" width="11.1640625" customWidth="1"/>
    <col min="11" max="11" width="12.6640625" customWidth="1"/>
  </cols>
  <sheetData>
    <row r="1" spans="1:11" ht="30" customHeight="1">
      <c r="A1" s="1" t="s">
        <v>0</v>
      </c>
    </row>
    <row r="2" spans="1:11" ht="16">
      <c r="A2" s="6" t="s">
        <v>22</v>
      </c>
    </row>
    <row r="4" spans="1:11" ht="16">
      <c r="G4" s="20" t="s">
        <v>23</v>
      </c>
    </row>
    <row r="5" spans="1:11">
      <c r="A5" s="21" t="s">
        <v>22</v>
      </c>
      <c r="B5" s="22" t="s">
        <v>25</v>
      </c>
      <c r="C5" s="22" t="s">
        <v>26</v>
      </c>
      <c r="D5" s="22" t="s">
        <v>27</v>
      </c>
      <c r="E5" s="22" t="s">
        <v>24</v>
      </c>
      <c r="G5" s="8" t="s">
        <v>28</v>
      </c>
      <c r="H5" s="23" t="s">
        <v>25</v>
      </c>
      <c r="I5" s="23" t="s">
        <v>26</v>
      </c>
      <c r="J5" s="23" t="s">
        <v>27</v>
      </c>
      <c r="K5" s="23" t="s">
        <v>24</v>
      </c>
    </row>
    <row r="6" spans="1:11">
      <c r="A6" t="s">
        <v>29</v>
      </c>
      <c r="B6" s="10">
        <v>1400</v>
      </c>
      <c r="C6" s="10">
        <v>1800</v>
      </c>
      <c r="D6" s="10">
        <v>2200</v>
      </c>
      <c r="E6" s="10">
        <v>3000</v>
      </c>
      <c r="G6" s="15" t="s">
        <v>30</v>
      </c>
      <c r="H6" s="24">
        <v>1</v>
      </c>
      <c r="I6" s="24">
        <v>1</v>
      </c>
      <c r="J6" s="24">
        <v>0</v>
      </c>
      <c r="K6" s="24">
        <v>0</v>
      </c>
    </row>
    <row r="7" spans="1:11">
      <c r="A7" t="s">
        <v>31</v>
      </c>
      <c r="B7" s="25">
        <v>740</v>
      </c>
      <c r="C7" s="25">
        <v>934</v>
      </c>
      <c r="D7" s="25">
        <v>1388</v>
      </c>
      <c r="E7" s="25">
        <v>2004</v>
      </c>
      <c r="F7" s="18"/>
      <c r="G7" s="26" t="s">
        <v>32</v>
      </c>
      <c r="H7" s="27">
        <v>0</v>
      </c>
      <c r="I7" s="27">
        <v>0</v>
      </c>
      <c r="J7" s="27">
        <v>1</v>
      </c>
      <c r="K7" s="27">
        <v>1</v>
      </c>
    </row>
    <row r="8" spans="1:11">
      <c r="A8" t="s">
        <v>33</v>
      </c>
      <c r="B8" s="25">
        <v>210</v>
      </c>
      <c r="C8" s="25">
        <v>378</v>
      </c>
      <c r="D8" s="25">
        <v>488</v>
      </c>
      <c r="E8" s="25">
        <v>648</v>
      </c>
      <c r="F8" s="18"/>
      <c r="G8" s="15" t="s">
        <v>34</v>
      </c>
      <c r="H8" s="24">
        <v>1</v>
      </c>
      <c r="I8" s="24">
        <v>0</v>
      </c>
      <c r="J8" s="24">
        <v>0</v>
      </c>
      <c r="K8" s="24">
        <v>0</v>
      </c>
    </row>
    <row r="9" spans="1:11">
      <c r="G9" s="15" t="s">
        <v>35</v>
      </c>
      <c r="H9" s="24">
        <v>0</v>
      </c>
      <c r="I9" s="24">
        <v>1</v>
      </c>
      <c r="J9" s="24">
        <v>0</v>
      </c>
      <c r="K9" s="24">
        <v>0</v>
      </c>
    </row>
    <row r="10" spans="1:11">
      <c r="A10" s="28" t="s">
        <v>36</v>
      </c>
      <c r="B10" s="29">
        <v>3000</v>
      </c>
      <c r="C10" s="29">
        <v>3000</v>
      </c>
      <c r="D10" s="29">
        <v>3000</v>
      </c>
      <c r="E10" s="29">
        <v>3000</v>
      </c>
      <c r="G10" s="26" t="s">
        <v>37</v>
      </c>
      <c r="H10" s="27">
        <v>0</v>
      </c>
      <c r="I10" s="27">
        <v>0</v>
      </c>
      <c r="J10" s="27">
        <v>1</v>
      </c>
      <c r="K10" s="27">
        <v>1</v>
      </c>
    </row>
    <row r="11" spans="1:11" ht="16" thickBot="1">
      <c r="A11" s="30" t="s">
        <v>38</v>
      </c>
      <c r="B11" s="31">
        <v>2809</v>
      </c>
      <c r="C11" s="31">
        <v>3381</v>
      </c>
      <c r="D11" s="31">
        <v>2422</v>
      </c>
      <c r="E11" s="31">
        <v>3388</v>
      </c>
      <c r="G11" s="15" t="s">
        <v>39</v>
      </c>
      <c r="H11" s="24">
        <v>1</v>
      </c>
      <c r="I11" s="24">
        <v>1</v>
      </c>
      <c r="J11" s="24">
        <v>1</v>
      </c>
      <c r="K11" s="24">
        <v>0</v>
      </c>
    </row>
    <row r="12" spans="1:11" ht="17" thickTop="1" thickBot="1">
      <c r="A12" s="32" t="s">
        <v>40</v>
      </c>
      <c r="B12" s="33">
        <f>B11-B10</f>
        <v>-191</v>
      </c>
      <c r="C12" s="33">
        <f>C11-C10</f>
        <v>381</v>
      </c>
      <c r="D12" s="33">
        <f>D11-D10</f>
        <v>-578</v>
      </c>
      <c r="E12" s="33">
        <f>E11-E10</f>
        <v>388</v>
      </c>
      <c r="G12" s="26" t="s">
        <v>41</v>
      </c>
      <c r="H12" s="27">
        <v>0</v>
      </c>
      <c r="I12" s="27">
        <v>0</v>
      </c>
      <c r="J12" s="27">
        <v>0</v>
      </c>
      <c r="K12" s="27">
        <v>1</v>
      </c>
    </row>
    <row r="13" spans="1:11">
      <c r="G13" s="15" t="s">
        <v>42</v>
      </c>
      <c r="H13" s="24">
        <v>1</v>
      </c>
      <c r="I13" s="24">
        <v>1</v>
      </c>
      <c r="J13" s="24">
        <v>1</v>
      </c>
      <c r="K13" s="24">
        <v>0</v>
      </c>
    </row>
    <row r="14" spans="1:11" ht="16" thickBot="1">
      <c r="A14" s="34" t="s">
        <v>43</v>
      </c>
      <c r="B14" s="35">
        <f>B10*B6</f>
        <v>4200000</v>
      </c>
      <c r="C14" s="35">
        <f>C10*C6</f>
        <v>5400000</v>
      </c>
      <c r="D14" s="35">
        <f>D10*D6</f>
        <v>6600000</v>
      </c>
      <c r="E14" s="35">
        <f>E10*E6</f>
        <v>9000000</v>
      </c>
      <c r="G14" s="26" t="s">
        <v>44</v>
      </c>
      <c r="H14" s="27">
        <v>0</v>
      </c>
      <c r="I14" s="27">
        <v>0</v>
      </c>
      <c r="J14" s="27">
        <v>0</v>
      </c>
      <c r="K14" s="27">
        <v>1</v>
      </c>
    </row>
    <row r="15" spans="1:11" ht="17" thickTop="1" thickBot="1">
      <c r="A15" s="36" t="s">
        <v>45</v>
      </c>
      <c r="B15" s="37">
        <f>B11*B6</f>
        <v>3932600</v>
      </c>
      <c r="C15" s="37">
        <f>C11*C6</f>
        <v>6085800</v>
      </c>
      <c r="D15" s="37">
        <f>D11*D6</f>
        <v>5328400</v>
      </c>
      <c r="E15" s="37">
        <f>E11*E6</f>
        <v>10164000</v>
      </c>
      <c r="G15" s="38" t="s">
        <v>46</v>
      </c>
      <c r="H15" s="39">
        <v>1</v>
      </c>
      <c r="I15" s="39">
        <v>1</v>
      </c>
      <c r="J15" s="39">
        <v>1</v>
      </c>
      <c r="K15" s="39">
        <v>0</v>
      </c>
    </row>
    <row r="16" spans="1:11" ht="17" thickTop="1" thickBot="1">
      <c r="A16" s="32" t="s">
        <v>40</v>
      </c>
      <c r="B16" s="40">
        <f>B15-B14</f>
        <v>-267400</v>
      </c>
      <c r="C16" s="40">
        <f>C15-C14</f>
        <v>685800</v>
      </c>
      <c r="D16" s="40">
        <f>D15-D14</f>
        <v>-1271600</v>
      </c>
      <c r="E16" s="40">
        <f>E15-E14</f>
        <v>1164000</v>
      </c>
      <c r="G16" s="26" t="s">
        <v>47</v>
      </c>
      <c r="H16" s="27">
        <v>0</v>
      </c>
      <c r="I16" s="27">
        <v>0</v>
      </c>
      <c r="J16" s="27">
        <v>0</v>
      </c>
      <c r="K16" s="27">
        <v>1</v>
      </c>
    </row>
    <row r="17" spans="1:11">
      <c r="G17" s="38" t="s">
        <v>48</v>
      </c>
      <c r="H17" s="39">
        <v>1</v>
      </c>
      <c r="I17" s="39">
        <v>1</v>
      </c>
      <c r="J17" s="39">
        <v>0</v>
      </c>
      <c r="K17" s="39">
        <v>0</v>
      </c>
    </row>
    <row r="18" spans="1:11">
      <c r="A18" s="41" t="s">
        <v>20</v>
      </c>
      <c r="B18" s="42" t="s">
        <v>74</v>
      </c>
      <c r="C18" s="43" t="s">
        <v>75</v>
      </c>
      <c r="D18" s="44" t="s">
        <v>76</v>
      </c>
      <c r="E18" s="45" t="s">
        <v>77</v>
      </c>
      <c r="G18" s="26" t="s">
        <v>49</v>
      </c>
      <c r="H18" s="27">
        <v>0</v>
      </c>
      <c r="I18" s="27">
        <v>0</v>
      </c>
      <c r="J18" s="27">
        <v>1</v>
      </c>
      <c r="K18" s="27">
        <v>1</v>
      </c>
    </row>
    <row r="19" spans="1:11">
      <c r="A19" t="s">
        <v>7</v>
      </c>
      <c r="B19" s="46">
        <f>SUM(B10:E10)</f>
        <v>12000</v>
      </c>
      <c r="C19" s="47">
        <f>SUM(B11:E11)</f>
        <v>12000</v>
      </c>
      <c r="D19" s="48">
        <f t="shared" ref="D19:D24" si="0">C19-B19</f>
        <v>0</v>
      </c>
      <c r="E19" s="59">
        <f t="shared" ref="E19:E24" si="1">D19/B19</f>
        <v>0</v>
      </c>
      <c r="G19" s="15" t="s">
        <v>50</v>
      </c>
      <c r="H19" s="24">
        <v>1</v>
      </c>
      <c r="I19" s="24">
        <v>1</v>
      </c>
      <c r="J19" s="24">
        <v>1</v>
      </c>
      <c r="K19" s="24">
        <v>0</v>
      </c>
    </row>
    <row r="20" spans="1:11">
      <c r="A20" s="41" t="s">
        <v>8</v>
      </c>
      <c r="B20" s="60">
        <f>SUM(B14:E14)</f>
        <v>25200000</v>
      </c>
      <c r="C20" s="61">
        <f>SUM(B15:E15)</f>
        <v>25510800</v>
      </c>
      <c r="D20" s="62">
        <f t="shared" si="0"/>
        <v>310800</v>
      </c>
      <c r="E20" s="63">
        <f t="shared" si="1"/>
        <v>1.2333333333333333E-2</v>
      </c>
      <c r="G20" s="26" t="s">
        <v>51</v>
      </c>
      <c r="H20" s="27">
        <v>0</v>
      </c>
      <c r="I20" s="27">
        <v>0</v>
      </c>
      <c r="J20" s="27">
        <v>0</v>
      </c>
      <c r="K20" s="27">
        <v>1</v>
      </c>
    </row>
    <row r="21" spans="1:11">
      <c r="A21" t="s">
        <v>11</v>
      </c>
      <c r="B21" s="46">
        <f>SUMPRODUCT(B10:E10,B7:E7)</f>
        <v>15198000</v>
      </c>
      <c r="C21" s="47">
        <f>SUMPRODUCT(B11:E11,B7:E7)</f>
        <v>15387802</v>
      </c>
      <c r="D21" s="48">
        <f t="shared" si="0"/>
        <v>189802</v>
      </c>
      <c r="E21" s="59">
        <f t="shared" si="1"/>
        <v>1.2488616923279379E-2</v>
      </c>
      <c r="G21" s="15" t="s">
        <v>52</v>
      </c>
      <c r="H21" s="24">
        <v>2</v>
      </c>
      <c r="I21" s="24">
        <v>2</v>
      </c>
      <c r="J21" s="24">
        <v>2</v>
      </c>
      <c r="K21" s="24">
        <v>2</v>
      </c>
    </row>
    <row r="22" spans="1:11">
      <c r="A22" t="s">
        <v>12</v>
      </c>
      <c r="B22" s="46">
        <f>SUMPRODUCT(B10:E10,B8:E8)</f>
        <v>5172000</v>
      </c>
      <c r="C22" s="47">
        <f>SUMPRODUCT(B11:E11,B8:E8)</f>
        <v>5245268</v>
      </c>
      <c r="D22" s="48">
        <f t="shared" si="0"/>
        <v>73268</v>
      </c>
      <c r="E22" s="59">
        <f t="shared" si="1"/>
        <v>1.4166279969064192E-2</v>
      </c>
      <c r="G22" s="15" t="s">
        <v>53</v>
      </c>
      <c r="H22" s="24">
        <v>1</v>
      </c>
      <c r="I22" s="24">
        <v>1</v>
      </c>
      <c r="J22" s="24">
        <v>1</v>
      </c>
      <c r="K22" s="24">
        <v>1</v>
      </c>
    </row>
    <row r="23" spans="1:11">
      <c r="A23" s="41" t="s">
        <v>19</v>
      </c>
      <c r="B23" s="64">
        <v>3470000</v>
      </c>
      <c r="C23" s="65">
        <v>3470000</v>
      </c>
      <c r="D23" s="66">
        <f t="shared" si="0"/>
        <v>0</v>
      </c>
      <c r="E23" s="63">
        <f t="shared" si="1"/>
        <v>0</v>
      </c>
      <c r="G23" s="15" t="s">
        <v>54</v>
      </c>
      <c r="H23" s="24">
        <v>1</v>
      </c>
      <c r="I23" s="24">
        <v>1</v>
      </c>
      <c r="J23" s="24">
        <v>1</v>
      </c>
      <c r="K23" s="24">
        <v>1</v>
      </c>
    </row>
    <row r="24" spans="1:11" ht="16" thickBot="1">
      <c r="A24" s="67" t="s">
        <v>6</v>
      </c>
      <c r="B24" s="68">
        <f>B20-(B21+B22+B23)</f>
        <v>1360000</v>
      </c>
      <c r="C24" s="69">
        <f>C20-(C21+C22+C23)</f>
        <v>1407730</v>
      </c>
      <c r="D24" s="70">
        <f t="shared" si="0"/>
        <v>47730</v>
      </c>
      <c r="E24" s="71">
        <f t="shared" si="1"/>
        <v>3.5095588235294115E-2</v>
      </c>
      <c r="G24" s="26" t="s">
        <v>55</v>
      </c>
      <c r="H24" s="27">
        <v>1</v>
      </c>
      <c r="I24" s="27">
        <v>1</v>
      </c>
      <c r="J24" s="27">
        <v>1</v>
      </c>
      <c r="K24" s="27">
        <v>1</v>
      </c>
    </row>
    <row r="25" spans="1:11" ht="16" thickTop="1"/>
    <row r="26" spans="1:11" ht="16">
      <c r="A26" s="112" t="s">
        <v>214</v>
      </c>
      <c r="G26" s="20" t="s">
        <v>56</v>
      </c>
    </row>
    <row r="27" spans="1:11">
      <c r="A27" s="111">
        <f>MAX($E$24)</f>
        <v>3.5095588235294115E-2</v>
      </c>
      <c r="G27" s="8" t="s">
        <v>28</v>
      </c>
      <c r="H27" s="23" t="s">
        <v>57</v>
      </c>
      <c r="I27" s="23" t="s">
        <v>58</v>
      </c>
      <c r="J27" s="23" t="s">
        <v>59</v>
      </c>
    </row>
    <row r="28" spans="1:11">
      <c r="A28">
        <f>COUNT($B$11:$E$11)</f>
        <v>4</v>
      </c>
      <c r="G28" s="15" t="s">
        <v>30</v>
      </c>
      <c r="H28" s="49">
        <v>6413</v>
      </c>
      <c r="I28" s="49">
        <f>SUMPRODUCT(H6:K6,$B$11:$E$11)</f>
        <v>6190</v>
      </c>
      <c r="J28" s="50">
        <f>H28-I28</f>
        <v>223</v>
      </c>
    </row>
    <row r="29" spans="1:11">
      <c r="A29" t="b">
        <f t="array" ref="A29">$B$11:$E$11=INT($B$11:$E$11)</f>
        <v>1</v>
      </c>
      <c r="G29" s="26" t="s">
        <v>32</v>
      </c>
      <c r="H29" s="51">
        <v>6312</v>
      </c>
      <c r="I29" s="51">
        <f t="shared" ref="I29:I46" si="2">SUMPRODUCT(H7:K7,$B$11:$E$11)</f>
        <v>5810</v>
      </c>
      <c r="J29" s="52">
        <f t="shared" ref="J29:J46" si="3">H29-I29</f>
        <v>502</v>
      </c>
    </row>
    <row r="30" spans="1:11">
      <c r="A30" t="b">
        <f t="array" ref="A30">$B$11:$E$11&gt;=2000</f>
        <v>1</v>
      </c>
      <c r="G30" s="15" t="s">
        <v>34</v>
      </c>
      <c r="H30" s="49">
        <v>2809</v>
      </c>
      <c r="I30" s="49">
        <f t="shared" si="2"/>
        <v>2809</v>
      </c>
      <c r="J30" s="50">
        <f t="shared" si="3"/>
        <v>0</v>
      </c>
    </row>
    <row r="31" spans="1:11">
      <c r="A31" t="b">
        <f>$C$19=12000</f>
        <v>1</v>
      </c>
      <c r="G31" s="15" t="s">
        <v>35</v>
      </c>
      <c r="H31" s="49">
        <v>3381</v>
      </c>
      <c r="I31" s="49">
        <f t="shared" si="2"/>
        <v>3381</v>
      </c>
      <c r="J31" s="50">
        <f t="shared" si="3"/>
        <v>0</v>
      </c>
    </row>
    <row r="32" spans="1:11">
      <c r="A32" t="b">
        <f t="array" ref="A32">$J$28:$J$46&gt;=0</f>
        <v>1</v>
      </c>
      <c r="G32" s="26" t="s">
        <v>37</v>
      </c>
      <c r="H32" s="51">
        <v>6304</v>
      </c>
      <c r="I32" s="51">
        <f t="shared" si="2"/>
        <v>5810</v>
      </c>
      <c r="J32" s="52">
        <f t="shared" si="3"/>
        <v>494</v>
      </c>
    </row>
    <row r="33" spans="1:10">
      <c r="A33">
        <f>{32767,32767,0.000001,0.01,FALSE,FALSE,TRUE,1,1,1,0.0001,TRUE}</f>
        <v>32767</v>
      </c>
      <c r="G33" s="15" t="s">
        <v>39</v>
      </c>
      <c r="H33" s="49">
        <v>9681</v>
      </c>
      <c r="I33" s="49">
        <f t="shared" si="2"/>
        <v>8612</v>
      </c>
      <c r="J33" s="50">
        <f t="shared" si="3"/>
        <v>1069</v>
      </c>
    </row>
    <row r="34" spans="1:10">
      <c r="A34">
        <f>{0,0,1,100,0,FALSE,TRUE,0.075,0,0,FALSE,30}</f>
        <v>0</v>
      </c>
      <c r="G34" s="26" t="s">
        <v>41</v>
      </c>
      <c r="H34" s="51">
        <v>3388</v>
      </c>
      <c r="I34" s="51">
        <f t="shared" si="2"/>
        <v>3388</v>
      </c>
      <c r="J34" s="52">
        <f t="shared" si="3"/>
        <v>0</v>
      </c>
    </row>
    <row r="35" spans="1:10">
      <c r="G35" s="15" t="s">
        <v>42</v>
      </c>
      <c r="H35" s="49">
        <v>9831</v>
      </c>
      <c r="I35" s="49">
        <f t="shared" si="2"/>
        <v>8612</v>
      </c>
      <c r="J35" s="50">
        <f t="shared" si="3"/>
        <v>1219</v>
      </c>
    </row>
    <row r="36" spans="1:10">
      <c r="A36" s="113" t="s">
        <v>215</v>
      </c>
      <c r="G36" s="26" t="s">
        <v>44</v>
      </c>
      <c r="H36" s="51">
        <v>3722</v>
      </c>
      <c r="I36" s="51">
        <f t="shared" si="2"/>
        <v>3388</v>
      </c>
      <c r="J36" s="52">
        <f t="shared" si="3"/>
        <v>334</v>
      </c>
    </row>
    <row r="37" spans="1:10">
      <c r="A37" s="14">
        <f>MIN($C$21)</f>
        <v>15387802</v>
      </c>
      <c r="G37" s="15" t="s">
        <v>46</v>
      </c>
      <c r="H37" s="49">
        <v>10204</v>
      </c>
      <c r="I37" s="49">
        <f t="shared" si="2"/>
        <v>8612</v>
      </c>
      <c r="J37" s="50">
        <f t="shared" si="3"/>
        <v>1592</v>
      </c>
    </row>
    <row r="38" spans="1:10">
      <c r="A38">
        <f>COUNT($B$11:$E$11)</f>
        <v>4</v>
      </c>
      <c r="G38" s="26" t="s">
        <v>47</v>
      </c>
      <c r="H38" s="51">
        <v>3500</v>
      </c>
      <c r="I38" s="51">
        <f t="shared" si="2"/>
        <v>3388</v>
      </c>
      <c r="J38" s="52">
        <f t="shared" si="3"/>
        <v>112</v>
      </c>
    </row>
    <row r="39" spans="1:10">
      <c r="A39" t="b">
        <f t="array" ref="A39">$B$11:$E$11=INT($B$11:$E$11)</f>
        <v>1</v>
      </c>
      <c r="G39" s="15" t="s">
        <v>48</v>
      </c>
      <c r="H39" s="49">
        <v>9000</v>
      </c>
      <c r="I39" s="49">
        <f t="shared" si="2"/>
        <v>6190</v>
      </c>
      <c r="J39" s="50">
        <f t="shared" si="3"/>
        <v>2810</v>
      </c>
    </row>
    <row r="40" spans="1:10">
      <c r="A40" t="b">
        <f t="array" ref="A40">$B$11:$E$11&gt;=2000</f>
        <v>1</v>
      </c>
      <c r="G40" s="26" t="s">
        <v>49</v>
      </c>
      <c r="H40" s="51">
        <v>7800</v>
      </c>
      <c r="I40" s="51">
        <f t="shared" si="2"/>
        <v>5810</v>
      </c>
      <c r="J40" s="52">
        <f t="shared" si="3"/>
        <v>1990</v>
      </c>
    </row>
    <row r="41" spans="1:10">
      <c r="A41" t="b">
        <f>$C$19=12000</f>
        <v>1</v>
      </c>
      <c r="G41" s="15" t="s">
        <v>50</v>
      </c>
      <c r="H41" s="49">
        <v>10311</v>
      </c>
      <c r="I41" s="49">
        <f t="shared" si="2"/>
        <v>8612</v>
      </c>
      <c r="J41" s="50">
        <f t="shared" si="3"/>
        <v>1699</v>
      </c>
    </row>
    <row r="42" spans="1:10">
      <c r="A42" t="b">
        <f t="array" ref="A42">$J$28:$J$46&gt;=0</f>
        <v>1</v>
      </c>
      <c r="G42" s="26" t="s">
        <v>51</v>
      </c>
      <c r="H42" s="51">
        <v>3417</v>
      </c>
      <c r="I42" s="51">
        <f t="shared" si="2"/>
        <v>3388</v>
      </c>
      <c r="J42" s="52">
        <f t="shared" si="3"/>
        <v>29</v>
      </c>
    </row>
    <row r="43" spans="1:10">
      <c r="A43">
        <f>{32767,32767,0.000001,0.01,FALSE,FALSE,TRUE,1,1,1,0.0001,TRUE}</f>
        <v>32767</v>
      </c>
      <c r="G43" s="15" t="s">
        <v>52</v>
      </c>
      <c r="H43" s="49">
        <v>25108</v>
      </c>
      <c r="I43" s="49">
        <f t="shared" si="2"/>
        <v>24000</v>
      </c>
      <c r="J43" s="50">
        <f t="shared" si="3"/>
        <v>1108</v>
      </c>
    </row>
    <row r="44" spans="1:10">
      <c r="A44">
        <f>{0,0,1,100,0,FALSE,TRUE,0.075,0,0,FALSE,30}</f>
        <v>0</v>
      </c>
      <c r="G44" s="15" t="s">
        <v>53</v>
      </c>
      <c r="H44" s="49">
        <v>14688</v>
      </c>
      <c r="I44" s="49">
        <f t="shared" si="2"/>
        <v>12000</v>
      </c>
      <c r="J44" s="50">
        <f t="shared" si="3"/>
        <v>2688</v>
      </c>
    </row>
    <row r="45" spans="1:10">
      <c r="G45" s="15" t="s">
        <v>54</v>
      </c>
      <c r="H45" s="49">
        <v>13409</v>
      </c>
      <c r="I45" s="49">
        <f t="shared" si="2"/>
        <v>12000</v>
      </c>
      <c r="J45" s="50">
        <f t="shared" si="3"/>
        <v>1409</v>
      </c>
    </row>
    <row r="46" spans="1:10">
      <c r="G46" s="26" t="s">
        <v>55</v>
      </c>
      <c r="H46" s="53">
        <v>13944</v>
      </c>
      <c r="I46" s="51">
        <f t="shared" si="2"/>
        <v>12000</v>
      </c>
      <c r="J46" s="52">
        <f t="shared" si="3"/>
        <v>1944</v>
      </c>
    </row>
  </sheetData>
  <conditionalFormatting sqref="J28:J46">
    <cfRule type="cellIs" dxfId="0" priority="1" operator="equal">
      <formula>0</formula>
    </cfRule>
  </conditionalFormatting>
  <dataValidations count="1">
    <dataValidation allowBlank="1" error="pavI8MeUFtEyxX2I4tky26704b91-2de1-4b11-9184-908f2b4422b6" sqref="A1:K46" xr:uid="{00000000-0002-0000-0200-000000000000}"/>
  </dataValidations>
  <pageMargins left="0.7" right="0.7" top="0.75" bottom="0.75" header="0.3" footer="0.3"/>
  <pageSetup scale="72" orientation="landscape" horizontalDpi="4294967295" verticalDpi="4294967295" r:id="rId1"/>
  <headerFooter>
    <oddFooter>&amp;R&amp;F &amp;A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F519-FDDC-48F3-A4DF-A7D20AF8763F}">
  <dimension ref="A1:G59"/>
  <sheetViews>
    <sheetView showGridLines="0" workbookViewId="0">
      <selection activeCell="G47" sqref="G47"/>
    </sheetView>
  </sheetViews>
  <sheetFormatPr baseColWidth="10" defaultColWidth="8.83203125" defaultRowHeight="15" outlineLevelRow="1"/>
  <cols>
    <col min="1" max="1" width="2.33203125" customWidth="1"/>
    <col min="2" max="2" width="19.5" bestFit="1" customWidth="1"/>
    <col min="3" max="3" width="34.83203125" bestFit="1" customWidth="1"/>
    <col min="4" max="4" width="13.6640625" bestFit="1" customWidth="1"/>
    <col min="5" max="5" width="12.33203125" bestFit="1" customWidth="1"/>
    <col min="6" max="6" width="11.5" bestFit="1" customWidth="1"/>
    <col min="7" max="7" width="7" bestFit="1" customWidth="1"/>
  </cols>
  <sheetData>
    <row r="1" spans="1:5">
      <c r="A1" s="100" t="s">
        <v>110</v>
      </c>
    </row>
    <row r="2" spans="1:5">
      <c r="A2" s="100" t="s">
        <v>111</v>
      </c>
    </row>
    <row r="3" spans="1:5">
      <c r="A3" s="100" t="s">
        <v>112</v>
      </c>
    </row>
    <row r="4" spans="1:5">
      <c r="A4" s="100" t="s">
        <v>113</v>
      </c>
    </row>
    <row r="5" spans="1:5">
      <c r="A5" s="100" t="s">
        <v>114</v>
      </c>
    </row>
    <row r="6" spans="1:5" outlineLevel="1">
      <c r="A6" s="100"/>
      <c r="B6" t="s">
        <v>115</v>
      </c>
    </row>
    <row r="7" spans="1:5" outlineLevel="1">
      <c r="A7" s="100"/>
      <c r="B7" t="s">
        <v>116</v>
      </c>
    </row>
    <row r="8" spans="1:5" outlineLevel="1">
      <c r="A8" s="100"/>
      <c r="B8" t="s">
        <v>117</v>
      </c>
    </row>
    <row r="9" spans="1:5">
      <c r="A9" s="100" t="s">
        <v>118</v>
      </c>
    </row>
    <row r="10" spans="1:5" outlineLevel="1">
      <c r="B10" t="s">
        <v>119</v>
      </c>
    </row>
    <row r="11" spans="1:5" outlineLevel="1">
      <c r="B11" t="s">
        <v>120</v>
      </c>
    </row>
    <row r="12" spans="1:5" outlineLevel="1">
      <c r="B12" t="s">
        <v>121</v>
      </c>
    </row>
    <row r="14" spans="1:5" ht="16" thickBot="1">
      <c r="A14" t="s">
        <v>122</v>
      </c>
    </row>
    <row r="15" spans="1:5" ht="16" thickBot="1">
      <c r="B15" s="102" t="s">
        <v>123</v>
      </c>
      <c r="C15" s="102" t="s">
        <v>124</v>
      </c>
      <c r="D15" s="102" t="s">
        <v>125</v>
      </c>
      <c r="E15" s="102" t="s">
        <v>126</v>
      </c>
    </row>
    <row r="16" spans="1:5" ht="16" thickBot="1">
      <c r="B16" s="101" t="s">
        <v>134</v>
      </c>
      <c r="C16" s="101" t="s">
        <v>135</v>
      </c>
      <c r="D16" s="104">
        <v>0</v>
      </c>
      <c r="E16" s="104">
        <v>3.5095588235294115E-2</v>
      </c>
    </row>
    <row r="19" spans="1:7" ht="16" thickBot="1">
      <c r="A19" t="s">
        <v>127</v>
      </c>
    </row>
    <row r="20" spans="1:7" ht="16" thickBot="1">
      <c r="B20" s="102" t="s">
        <v>123</v>
      </c>
      <c r="C20" s="102" t="s">
        <v>124</v>
      </c>
      <c r="D20" s="102" t="s">
        <v>125</v>
      </c>
      <c r="E20" s="102" t="s">
        <v>126</v>
      </c>
      <c r="F20" s="102" t="s">
        <v>128</v>
      </c>
    </row>
    <row r="21" spans="1:7">
      <c r="B21" s="109" t="s">
        <v>211</v>
      </c>
      <c r="C21" s="108"/>
      <c r="D21" s="108"/>
      <c r="E21" s="108"/>
      <c r="F21" s="108"/>
    </row>
    <row r="22" spans="1:7" outlineLevel="1">
      <c r="B22" s="103" t="s">
        <v>136</v>
      </c>
      <c r="C22" s="103" t="s">
        <v>137</v>
      </c>
      <c r="D22" s="105">
        <v>3000</v>
      </c>
      <c r="E22" s="105">
        <v>2809</v>
      </c>
      <c r="F22" s="103" t="s">
        <v>128</v>
      </c>
    </row>
    <row r="23" spans="1:7" outlineLevel="1">
      <c r="B23" s="103" t="s">
        <v>138</v>
      </c>
      <c r="C23" s="103" t="s">
        <v>139</v>
      </c>
      <c r="D23" s="105">
        <v>3000</v>
      </c>
      <c r="E23" s="105">
        <v>3381</v>
      </c>
      <c r="F23" s="103" t="s">
        <v>128</v>
      </c>
    </row>
    <row r="24" spans="1:7" outlineLevel="1">
      <c r="B24" s="103" t="s">
        <v>140</v>
      </c>
      <c r="C24" s="103" t="s">
        <v>141</v>
      </c>
      <c r="D24" s="105">
        <v>3000</v>
      </c>
      <c r="E24" s="105">
        <v>2422</v>
      </c>
      <c r="F24" s="103" t="s">
        <v>128</v>
      </c>
    </row>
    <row r="25" spans="1:7" ht="16" outlineLevel="1" thickBot="1">
      <c r="B25" s="101" t="s">
        <v>142</v>
      </c>
      <c r="C25" s="101" t="s">
        <v>143</v>
      </c>
      <c r="D25" s="106">
        <v>3000</v>
      </c>
      <c r="E25" s="106">
        <v>3388</v>
      </c>
      <c r="F25" s="101" t="s">
        <v>128</v>
      </c>
    </row>
    <row r="26" spans="1:7">
      <c r="D26" s="14"/>
      <c r="E26" s="14"/>
    </row>
    <row r="29" spans="1:7" ht="16" thickBot="1">
      <c r="A29" t="s">
        <v>129</v>
      </c>
    </row>
    <row r="30" spans="1:7" ht="16" thickBot="1">
      <c r="B30" s="102" t="s">
        <v>123</v>
      </c>
      <c r="C30" s="102" t="s">
        <v>124</v>
      </c>
      <c r="D30" s="102" t="s">
        <v>130</v>
      </c>
      <c r="E30" s="102" t="s">
        <v>131</v>
      </c>
      <c r="F30" s="102" t="s">
        <v>132</v>
      </c>
      <c r="G30" s="102" t="s">
        <v>133</v>
      </c>
    </row>
    <row r="31" spans="1:7">
      <c r="B31" s="103" t="s">
        <v>144</v>
      </c>
      <c r="C31" s="103" t="s">
        <v>145</v>
      </c>
      <c r="D31" s="105">
        <v>12000</v>
      </c>
      <c r="E31" s="103" t="s">
        <v>146</v>
      </c>
      <c r="F31" s="103" t="s">
        <v>147</v>
      </c>
      <c r="G31" s="103">
        <v>0</v>
      </c>
    </row>
    <row r="32" spans="1:7">
      <c r="B32" s="110" t="s">
        <v>212</v>
      </c>
      <c r="C32" s="103"/>
      <c r="D32" s="105"/>
      <c r="E32" s="103"/>
      <c r="F32" s="103"/>
      <c r="G32" s="103"/>
    </row>
    <row r="33" spans="2:7" outlineLevel="1">
      <c r="B33" s="103" t="s">
        <v>148</v>
      </c>
      <c r="C33" s="103" t="s">
        <v>149</v>
      </c>
      <c r="D33" s="107">
        <v>223</v>
      </c>
      <c r="E33" s="103" t="s">
        <v>150</v>
      </c>
      <c r="F33" s="103" t="s">
        <v>151</v>
      </c>
      <c r="G33" s="107">
        <v>223</v>
      </c>
    </row>
    <row r="34" spans="2:7" outlineLevel="1">
      <c r="B34" s="103" t="s">
        <v>152</v>
      </c>
      <c r="C34" s="103" t="s">
        <v>153</v>
      </c>
      <c r="D34" s="107">
        <v>502</v>
      </c>
      <c r="E34" s="103" t="s">
        <v>154</v>
      </c>
      <c r="F34" s="103" t="s">
        <v>151</v>
      </c>
      <c r="G34" s="107">
        <v>502</v>
      </c>
    </row>
    <row r="35" spans="2:7" outlineLevel="1">
      <c r="B35" s="103" t="s">
        <v>155</v>
      </c>
      <c r="C35" s="103" t="s">
        <v>156</v>
      </c>
      <c r="D35" s="107">
        <v>0</v>
      </c>
      <c r="E35" s="103" t="s">
        <v>157</v>
      </c>
      <c r="F35" s="103" t="s">
        <v>147</v>
      </c>
      <c r="G35" s="107">
        <v>0</v>
      </c>
    </row>
    <row r="36" spans="2:7" outlineLevel="1">
      <c r="B36" s="103" t="s">
        <v>158</v>
      </c>
      <c r="C36" s="103" t="s">
        <v>159</v>
      </c>
      <c r="D36" s="107">
        <v>0</v>
      </c>
      <c r="E36" s="103" t="s">
        <v>160</v>
      </c>
      <c r="F36" s="103" t="s">
        <v>147</v>
      </c>
      <c r="G36" s="107">
        <v>0</v>
      </c>
    </row>
    <row r="37" spans="2:7" outlineLevel="1">
      <c r="B37" s="103" t="s">
        <v>161</v>
      </c>
      <c r="C37" s="103" t="s">
        <v>162</v>
      </c>
      <c r="D37" s="107">
        <v>494</v>
      </c>
      <c r="E37" s="103" t="s">
        <v>163</v>
      </c>
      <c r="F37" s="103" t="s">
        <v>151</v>
      </c>
      <c r="G37" s="107">
        <v>494</v>
      </c>
    </row>
    <row r="38" spans="2:7" outlineLevel="1">
      <c r="B38" s="103" t="s">
        <v>164</v>
      </c>
      <c r="C38" s="103" t="s">
        <v>165</v>
      </c>
      <c r="D38" s="107">
        <v>1069</v>
      </c>
      <c r="E38" s="103" t="s">
        <v>166</v>
      </c>
      <c r="F38" s="103" t="s">
        <v>151</v>
      </c>
      <c r="G38" s="107">
        <v>1069</v>
      </c>
    </row>
    <row r="39" spans="2:7" outlineLevel="1">
      <c r="B39" s="103" t="s">
        <v>167</v>
      </c>
      <c r="C39" s="103" t="s">
        <v>168</v>
      </c>
      <c r="D39" s="107">
        <v>0</v>
      </c>
      <c r="E39" s="103" t="s">
        <v>169</v>
      </c>
      <c r="F39" s="103" t="s">
        <v>147</v>
      </c>
      <c r="G39" s="107">
        <v>0</v>
      </c>
    </row>
    <row r="40" spans="2:7" outlineLevel="1">
      <c r="B40" s="103" t="s">
        <v>170</v>
      </c>
      <c r="C40" s="103" t="s">
        <v>171</v>
      </c>
      <c r="D40" s="107">
        <v>1219</v>
      </c>
      <c r="E40" s="103" t="s">
        <v>172</v>
      </c>
      <c r="F40" s="103" t="s">
        <v>151</v>
      </c>
      <c r="G40" s="107">
        <v>1219</v>
      </c>
    </row>
    <row r="41" spans="2:7" outlineLevel="1">
      <c r="B41" s="103" t="s">
        <v>173</v>
      </c>
      <c r="C41" s="103" t="s">
        <v>174</v>
      </c>
      <c r="D41" s="107">
        <v>334</v>
      </c>
      <c r="E41" s="103" t="s">
        <v>175</v>
      </c>
      <c r="F41" s="103" t="s">
        <v>151</v>
      </c>
      <c r="G41" s="107">
        <v>334</v>
      </c>
    </row>
    <row r="42" spans="2:7" outlineLevel="1">
      <c r="B42" s="103" t="s">
        <v>176</v>
      </c>
      <c r="C42" s="103" t="s">
        <v>177</v>
      </c>
      <c r="D42" s="107">
        <v>1592</v>
      </c>
      <c r="E42" s="103" t="s">
        <v>178</v>
      </c>
      <c r="F42" s="103" t="s">
        <v>151</v>
      </c>
      <c r="G42" s="107">
        <v>1592</v>
      </c>
    </row>
    <row r="43" spans="2:7" outlineLevel="1">
      <c r="B43" s="103" t="s">
        <v>179</v>
      </c>
      <c r="C43" s="103" t="s">
        <v>180</v>
      </c>
      <c r="D43" s="107">
        <v>112</v>
      </c>
      <c r="E43" s="103" t="s">
        <v>181</v>
      </c>
      <c r="F43" s="103" t="s">
        <v>151</v>
      </c>
      <c r="G43" s="107">
        <v>112</v>
      </c>
    </row>
    <row r="44" spans="2:7" outlineLevel="1">
      <c r="B44" s="103" t="s">
        <v>182</v>
      </c>
      <c r="C44" s="103" t="s">
        <v>183</v>
      </c>
      <c r="D44" s="107">
        <v>2810</v>
      </c>
      <c r="E44" s="103" t="s">
        <v>184</v>
      </c>
      <c r="F44" s="103" t="s">
        <v>151</v>
      </c>
      <c r="G44" s="107">
        <v>2810</v>
      </c>
    </row>
    <row r="45" spans="2:7" outlineLevel="1">
      <c r="B45" s="103" t="s">
        <v>185</v>
      </c>
      <c r="C45" s="103" t="s">
        <v>186</v>
      </c>
      <c r="D45" s="107">
        <v>1990</v>
      </c>
      <c r="E45" s="103" t="s">
        <v>187</v>
      </c>
      <c r="F45" s="103" t="s">
        <v>151</v>
      </c>
      <c r="G45" s="107">
        <v>1990</v>
      </c>
    </row>
    <row r="46" spans="2:7" outlineLevel="1">
      <c r="B46" s="103" t="s">
        <v>188</v>
      </c>
      <c r="C46" s="103" t="s">
        <v>189</v>
      </c>
      <c r="D46" s="107">
        <v>1699</v>
      </c>
      <c r="E46" s="103" t="s">
        <v>190</v>
      </c>
      <c r="F46" s="103" t="s">
        <v>151</v>
      </c>
      <c r="G46" s="107">
        <v>1699</v>
      </c>
    </row>
    <row r="47" spans="2:7" outlineLevel="1">
      <c r="B47" s="103" t="s">
        <v>191</v>
      </c>
      <c r="C47" s="103" t="s">
        <v>192</v>
      </c>
      <c r="D47" s="107">
        <v>29</v>
      </c>
      <c r="E47" s="103" t="s">
        <v>193</v>
      </c>
      <c r="F47" s="103" t="s">
        <v>151</v>
      </c>
      <c r="G47" s="107">
        <v>29</v>
      </c>
    </row>
    <row r="48" spans="2:7" outlineLevel="1">
      <c r="B48" s="103" t="s">
        <v>194</v>
      </c>
      <c r="C48" s="103" t="s">
        <v>195</v>
      </c>
      <c r="D48" s="107">
        <v>1108</v>
      </c>
      <c r="E48" s="103" t="s">
        <v>196</v>
      </c>
      <c r="F48" s="103" t="s">
        <v>151</v>
      </c>
      <c r="G48" s="107">
        <v>1108</v>
      </c>
    </row>
    <row r="49" spans="2:7" outlineLevel="1">
      <c r="B49" s="103" t="s">
        <v>197</v>
      </c>
      <c r="C49" s="103" t="s">
        <v>198</v>
      </c>
      <c r="D49" s="107">
        <v>2688</v>
      </c>
      <c r="E49" s="103" t="s">
        <v>199</v>
      </c>
      <c r="F49" s="103" t="s">
        <v>151</v>
      </c>
      <c r="G49" s="107">
        <v>2688</v>
      </c>
    </row>
    <row r="50" spans="2:7" outlineLevel="1">
      <c r="B50" s="103" t="s">
        <v>200</v>
      </c>
      <c r="C50" s="103" t="s">
        <v>201</v>
      </c>
      <c r="D50" s="107">
        <v>1409</v>
      </c>
      <c r="E50" s="103" t="s">
        <v>202</v>
      </c>
      <c r="F50" s="103" t="s">
        <v>151</v>
      </c>
      <c r="G50" s="107">
        <v>1409</v>
      </c>
    </row>
    <row r="51" spans="2:7" outlineLevel="1">
      <c r="B51" s="103" t="s">
        <v>203</v>
      </c>
      <c r="C51" s="103" t="s">
        <v>204</v>
      </c>
      <c r="D51" s="107">
        <v>1944</v>
      </c>
      <c r="E51" s="103" t="s">
        <v>205</v>
      </c>
      <c r="F51" s="103" t="s">
        <v>151</v>
      </c>
      <c r="G51" s="107">
        <v>1944</v>
      </c>
    </row>
    <row r="52" spans="2:7">
      <c r="B52" s="103"/>
      <c r="C52" s="103"/>
      <c r="D52" s="107"/>
      <c r="E52" s="103"/>
      <c r="F52" s="103"/>
      <c r="G52" s="107"/>
    </row>
    <row r="53" spans="2:7">
      <c r="B53" s="110" t="s">
        <v>213</v>
      </c>
      <c r="C53" s="103"/>
      <c r="D53" s="107"/>
      <c r="E53" s="103"/>
      <c r="F53" s="103"/>
      <c r="G53" s="107"/>
    </row>
    <row r="54" spans="2:7" outlineLevel="1">
      <c r="B54" s="103" t="s">
        <v>136</v>
      </c>
      <c r="C54" s="103" t="s">
        <v>137</v>
      </c>
      <c r="D54" s="105">
        <v>2809</v>
      </c>
      <c r="E54" s="103" t="s">
        <v>206</v>
      </c>
      <c r="F54" s="103" t="s">
        <v>151</v>
      </c>
      <c r="G54" s="105">
        <v>809</v>
      </c>
    </row>
    <row r="55" spans="2:7" outlineLevel="1">
      <c r="B55" s="103" t="s">
        <v>138</v>
      </c>
      <c r="C55" s="103" t="s">
        <v>139</v>
      </c>
      <c r="D55" s="105">
        <v>3381</v>
      </c>
      <c r="E55" s="103" t="s">
        <v>207</v>
      </c>
      <c r="F55" s="103" t="s">
        <v>151</v>
      </c>
      <c r="G55" s="105">
        <v>1381</v>
      </c>
    </row>
    <row r="56" spans="2:7" outlineLevel="1">
      <c r="B56" s="103" t="s">
        <v>140</v>
      </c>
      <c r="C56" s="103" t="s">
        <v>141</v>
      </c>
      <c r="D56" s="105">
        <v>2422</v>
      </c>
      <c r="E56" s="103" t="s">
        <v>208</v>
      </c>
      <c r="F56" s="103" t="s">
        <v>151</v>
      </c>
      <c r="G56" s="105">
        <v>422</v>
      </c>
    </row>
    <row r="57" spans="2:7" outlineLevel="1">
      <c r="B57" s="103" t="s">
        <v>142</v>
      </c>
      <c r="C57" s="103" t="s">
        <v>143</v>
      </c>
      <c r="D57" s="105">
        <v>3388</v>
      </c>
      <c r="E57" s="103" t="s">
        <v>209</v>
      </c>
      <c r="F57" s="103" t="s">
        <v>151</v>
      </c>
      <c r="G57" s="105">
        <v>1388</v>
      </c>
    </row>
    <row r="58" spans="2:7">
      <c r="B58" s="103"/>
      <c r="C58" s="103"/>
      <c r="D58" s="105"/>
      <c r="E58" s="103"/>
      <c r="F58" s="103"/>
      <c r="G58" s="105"/>
    </row>
    <row r="59" spans="2:7" ht="16" thickBot="1">
      <c r="B59" s="101" t="s">
        <v>210</v>
      </c>
      <c r="C59" s="101"/>
      <c r="D59" s="101"/>
      <c r="E59" s="101"/>
      <c r="F59" s="101"/>
      <c r="G59" s="10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268-A011-41BC-B098-AF50711DDC5B}">
  <dimension ref="A1:B11"/>
  <sheetViews>
    <sheetView zoomScale="120" zoomScaleNormal="120" workbookViewId="0"/>
  </sheetViews>
  <sheetFormatPr baseColWidth="10" defaultColWidth="8.83203125" defaultRowHeight="15"/>
  <cols>
    <col min="1" max="1" width="29.1640625" customWidth="1"/>
    <col min="2" max="2" width="47.83203125" customWidth="1"/>
  </cols>
  <sheetData>
    <row r="1" spans="1:2" ht="33">
      <c r="A1" s="1" t="s">
        <v>0</v>
      </c>
    </row>
    <row r="2" spans="1:2" ht="16">
      <c r="A2" s="6" t="s">
        <v>60</v>
      </c>
    </row>
    <row r="4" spans="1:2">
      <c r="A4" s="54" t="s">
        <v>61</v>
      </c>
      <c r="B4" s="54" t="s">
        <v>62</v>
      </c>
    </row>
    <row r="5" spans="1:2" ht="32">
      <c r="A5" s="55" t="s">
        <v>63</v>
      </c>
      <c r="B5" s="56" t="s">
        <v>64</v>
      </c>
    </row>
    <row r="6" spans="1:2" ht="16">
      <c r="A6" s="55" t="s">
        <v>5</v>
      </c>
      <c r="B6" s="56" t="s">
        <v>65</v>
      </c>
    </row>
    <row r="7" spans="1:2" ht="32">
      <c r="A7" s="55" t="s">
        <v>9</v>
      </c>
      <c r="B7" s="56" t="s">
        <v>66</v>
      </c>
    </row>
    <row r="8" spans="1:2" ht="16">
      <c r="A8" s="55" t="s">
        <v>14</v>
      </c>
      <c r="B8" s="56" t="s">
        <v>67</v>
      </c>
    </row>
    <row r="9" spans="1:2" ht="16">
      <c r="A9" s="55" t="s">
        <v>68</v>
      </c>
      <c r="B9" s="56" t="s">
        <v>69</v>
      </c>
    </row>
    <row r="10" spans="1:2" ht="32">
      <c r="A10" s="55" t="s">
        <v>70</v>
      </c>
      <c r="B10" s="56" t="s">
        <v>71</v>
      </c>
    </row>
    <row r="11" spans="1:2" ht="32">
      <c r="A11" s="55" t="s">
        <v>72</v>
      </c>
      <c r="B11" s="56" t="s">
        <v>73</v>
      </c>
    </row>
  </sheetData>
  <dataValidations count="1">
    <dataValidation allowBlank="1" error="pavI8MeUFtEyxX2I4tky26704b91-2de1-4b11-9184-908f2b4422b6" sqref="A1:B11" xr:uid="{00000000-0002-0000-0300-000000000000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{26704b91-2de1-4b11-9184-908f2b4422b6}</UserID>
  <AssignmentID>{26704b91-2de1-4b11-9184-908f2b4422b6}</AssignmentID>
</GradingEngineProps>
</file>

<file path=customXml/itemProps1.xml><?xml version="1.0" encoding="utf-8"?>
<ds:datastoreItem xmlns:ds="http://schemas.openxmlformats.org/officeDocument/2006/customXml" ds:itemID="{37AB9345-BD00-4E2D-8268-E8FB9880D54D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Documentation</vt:lpstr>
      <vt:lpstr>Income</vt:lpstr>
      <vt:lpstr>Scenario Summary</vt:lpstr>
      <vt:lpstr>Scenario PivotTable</vt:lpstr>
      <vt:lpstr>Product Mix</vt:lpstr>
      <vt:lpstr>Answer Report 1</vt:lpstr>
      <vt:lpstr>Terms and Definitions</vt:lpstr>
      <vt:lpstr>Miscellaneous</vt:lpstr>
      <vt:lpstr>Salaries_and_Benefits</vt:lpstr>
      <vt:lpstr>Sales_Price_per_Unit</vt:lpstr>
      <vt:lpstr>Shipping_and_Distribution</vt:lpstr>
      <vt:lpstr>Stocking_and_Storage</vt:lpstr>
      <vt:lpstr>Total_Expenses</vt:lpstr>
      <vt:lpstr>Total_Revenue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Shuk Lui</cp:lastModifiedBy>
  <dcterms:created xsi:type="dcterms:W3CDTF">2018-12-16T04:11:48Z</dcterms:created>
  <dcterms:modified xsi:type="dcterms:W3CDTF">2024-07-30T22:43:04Z</dcterms:modified>
</cp:coreProperties>
</file>